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patricialee/Documents/"/>
    </mc:Choice>
  </mc:AlternateContent>
  <xr:revisionPtr revIDLastSave="0" documentId="13_ncr:1_{71C4DED5-5935-C348-9C6E-39B0A83CA36E}" xr6:coauthVersionLast="45" xr6:coauthVersionMax="45" xr10:uidLastSave="{00000000-0000-0000-0000-000000000000}"/>
  <bookViews>
    <workbookView xWindow="0" yWindow="460" windowWidth="20360" windowHeight="20980" xr2:uid="{00000000-000D-0000-FFFF-FFFF00000000}"/>
  </bookViews>
  <sheets>
    <sheet name="Summary" sheetId="4" r:id="rId1"/>
    <sheet name="Sch. F 18 Notes" sheetId="1" r:id="rId2"/>
    <sheet name="Sch. F 2019" sheetId="2" r:id="rId3"/>
    <sheet name="Sch. F 2019 Notes" sheetId="3" r:id="rId4"/>
  </sheets>
  <definedNames>
    <definedName name="_xlnm.Database" localSheetId="1">#REF!</definedName>
    <definedName name="_xlnm.Database" localSheetId="3">#REF!</definedName>
    <definedName name="_xlnm.Database">#REF!</definedName>
    <definedName name="DEPRECIATION" localSheetId="1">#REF!</definedName>
    <definedName name="DEPRECIATION" localSheetId="3">#REF!</definedName>
    <definedName name="DEPRECIATION">#REF!</definedName>
    <definedName name="NET_SALVAGE" localSheetId="1">#REF!</definedName>
    <definedName name="NET_SALVAGE" localSheetId="3">#REF!</definedName>
    <definedName name="NET_SALVAGE">#REF!</definedName>
    <definedName name="PAGE1" localSheetId="2">'Sch. F 2019'!$A$1:$P$50</definedName>
    <definedName name="PAGE2" localSheetId="1">#REF!</definedName>
    <definedName name="PAGE2" localSheetId="3">#REF!</definedName>
    <definedName name="PAGE2">#REF!</definedName>
    <definedName name="PAGE3" localSheetId="1">#REF!</definedName>
    <definedName name="PAGE3" localSheetId="3">#REF!</definedName>
    <definedName name="PAGE3">#REF!</definedName>
    <definedName name="PAGE4" localSheetId="1">#REF!</definedName>
    <definedName name="PAGE4" localSheetId="3">#REF!</definedName>
    <definedName name="PAGE4">#REF!</definedName>
    <definedName name="PLANT_BLANCE">#REF!</definedName>
    <definedName name="_xlnm.Print_Area" localSheetId="1">'Sch. F 18 Notes'!$A:$F</definedName>
    <definedName name="_xlnm.Print_Area" localSheetId="2">'Sch. F 2019'!$A$1:$P$51</definedName>
    <definedName name="_xlnm.Print_Area" localSheetId="3">'Sch. F 2019 Notes'!$A:$F</definedName>
    <definedName name="RESERVE_BALANCE" localSheetId="1">#REF!</definedName>
    <definedName name="RESERVE_BALANCE" localSheetId="3">#REF!</definedName>
    <definedName name="RESERVE_BALANCE">#REF!</definedName>
    <definedName name="Z_FBBC4FDD_0ED1_43AB_94C4_EA5ABB112CA5_.wvu.PrintArea" localSheetId="1" hidden="1">'Sch. F 18 Notes'!$A:$F</definedName>
    <definedName name="Z_FBBC4FDD_0ED1_43AB_94C4_EA5ABB112CA5_.wvu.PrintArea" localSheetId="2" hidden="1">'Sch. F 2019'!$A$1:$P$51</definedName>
    <definedName name="Z_FBBC4FDD_0ED1_43AB_94C4_EA5ABB112CA5_.wvu.PrintArea" localSheetId="3" hidden="1">'Sch. F 2019 Notes'!$A:$F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  <c r="E7" i="4"/>
  <c r="E41" i="3" l="1"/>
  <c r="F31" i="3"/>
  <c r="D31" i="3"/>
  <c r="B27" i="3"/>
  <c r="B26" i="3"/>
  <c r="B31" i="3" s="1"/>
  <c r="E24" i="3"/>
  <c r="C24" i="3"/>
  <c r="C31" i="3" s="1"/>
  <c r="E23" i="3"/>
  <c r="E13" i="3"/>
  <c r="E12" i="3"/>
  <c r="E11" i="3"/>
  <c r="E9" i="3"/>
  <c r="J49" i="2"/>
  <c r="P49" i="2" s="1"/>
  <c r="G49" i="2"/>
  <c r="J48" i="2"/>
  <c r="P48" i="2" s="1"/>
  <c r="G48" i="2"/>
  <c r="J47" i="2"/>
  <c r="P47" i="2" s="1"/>
  <c r="G47" i="2"/>
  <c r="P46" i="2"/>
  <c r="G46" i="2"/>
  <c r="J46" i="2"/>
  <c r="J45" i="2"/>
  <c r="P45" i="2"/>
  <c r="G45" i="2"/>
  <c r="G44" i="2"/>
  <c r="J43" i="2"/>
  <c r="P43" i="2" s="1"/>
  <c r="G43" i="2"/>
  <c r="O42" i="2"/>
  <c r="E14" i="3" s="1"/>
  <c r="J42" i="2"/>
  <c r="P42" i="2" s="1"/>
  <c r="G42" i="2"/>
  <c r="J41" i="2"/>
  <c r="P41" i="2" s="1"/>
  <c r="G41" i="2"/>
  <c r="F40" i="2"/>
  <c r="E8" i="3" s="1"/>
  <c r="J40" i="2"/>
  <c r="D50" i="2"/>
  <c r="G40" i="2"/>
  <c r="F39" i="2"/>
  <c r="E7" i="3" s="1"/>
  <c r="J39" i="2"/>
  <c r="P39" i="2" s="1"/>
  <c r="G39" i="2"/>
  <c r="G38" i="2"/>
  <c r="J38" i="2"/>
  <c r="P38" i="2" s="1"/>
  <c r="J37" i="2"/>
  <c r="P37" i="2" s="1"/>
  <c r="G37" i="2"/>
  <c r="J36" i="2"/>
  <c r="G36" i="2"/>
  <c r="G35" i="2"/>
  <c r="J35" i="2"/>
  <c r="J34" i="2"/>
  <c r="P34" i="2" s="1"/>
  <c r="G34" i="2"/>
  <c r="H33" i="2"/>
  <c r="J33" i="2"/>
  <c r="G33" i="2"/>
  <c r="H32" i="2"/>
  <c r="J32" i="2"/>
  <c r="G32" i="2"/>
  <c r="H31" i="2"/>
  <c r="J31" i="2"/>
  <c r="G31" i="2"/>
  <c r="O30" i="2"/>
  <c r="H30" i="2"/>
  <c r="J30" i="2"/>
  <c r="G30" i="2"/>
  <c r="O29" i="2"/>
  <c r="H29" i="2"/>
  <c r="J29" i="2"/>
  <c r="P29" i="2" s="1"/>
  <c r="G29" i="2"/>
  <c r="O28" i="2"/>
  <c r="H28" i="2"/>
  <c r="J28" i="2"/>
  <c r="P28" i="2" s="1"/>
  <c r="G28" i="2"/>
  <c r="O27" i="2"/>
  <c r="H27" i="2"/>
  <c r="J27" i="2"/>
  <c r="G27" i="2"/>
  <c r="O26" i="2"/>
  <c r="H26" i="2"/>
  <c r="J26" i="2"/>
  <c r="G26" i="2"/>
  <c r="H25" i="2"/>
  <c r="J25" i="2"/>
  <c r="P25" i="2" s="1"/>
  <c r="G25" i="2"/>
  <c r="H24" i="2"/>
  <c r="G24" i="2"/>
  <c r="J24" i="2"/>
  <c r="P24" i="2" s="1"/>
  <c r="O23" i="2"/>
  <c r="H23" i="2"/>
  <c r="J23" i="2"/>
  <c r="P23" i="2" s="1"/>
  <c r="G23" i="2"/>
  <c r="O22" i="2"/>
  <c r="H22" i="2"/>
  <c r="J22" i="2"/>
  <c r="G22" i="2"/>
  <c r="H21" i="2"/>
  <c r="J21" i="2"/>
  <c r="G21" i="2"/>
  <c r="H20" i="2"/>
  <c r="G20" i="2"/>
  <c r="J20" i="2"/>
  <c r="H19" i="2"/>
  <c r="J19" i="2"/>
  <c r="P19" i="2" s="1"/>
  <c r="G19" i="2"/>
  <c r="H18" i="2"/>
  <c r="J18" i="2"/>
  <c r="G18" i="2"/>
  <c r="H17" i="2"/>
  <c r="J17" i="2"/>
  <c r="P17" i="2" s="1"/>
  <c r="G17" i="2"/>
  <c r="H16" i="2"/>
  <c r="J16" i="2"/>
  <c r="G16" i="2"/>
  <c r="H15" i="2"/>
  <c r="J15" i="2"/>
  <c r="P15" i="2" s="1"/>
  <c r="G15" i="2"/>
  <c r="P14" i="2"/>
  <c r="H14" i="2"/>
  <c r="G14" i="2"/>
  <c r="J14" i="2"/>
  <c r="H13" i="2"/>
  <c r="J13" i="2"/>
  <c r="P13" i="2" s="1"/>
  <c r="G13" i="2"/>
  <c r="H12" i="2"/>
  <c r="J12" i="2"/>
  <c r="P12" i="2" s="1"/>
  <c r="G12" i="2"/>
  <c r="H11" i="2"/>
  <c r="J11" i="2"/>
  <c r="P11" i="2" s="1"/>
  <c r="G11" i="2"/>
  <c r="H10" i="2"/>
  <c r="G10" i="2"/>
  <c r="J10" i="2"/>
  <c r="P10" i="2" s="1"/>
  <c r="M50" i="2"/>
  <c r="L50" i="2"/>
  <c r="K50" i="2"/>
  <c r="I50" i="2"/>
  <c r="H9" i="2"/>
  <c r="E50" i="2"/>
  <c r="C50" i="2"/>
  <c r="G9" i="2"/>
  <c r="G50" i="2" s="1"/>
  <c r="C30" i="1"/>
  <c r="D29" i="1"/>
  <c r="D28" i="1"/>
  <c r="D27" i="1"/>
  <c r="E26" i="1"/>
  <c r="E30" i="1" s="1"/>
  <c r="D26" i="1"/>
  <c r="D25" i="1"/>
  <c r="D30" i="1" l="1"/>
  <c r="O50" i="2"/>
  <c r="E31" i="3"/>
  <c r="P26" i="2"/>
  <c r="P30" i="2"/>
  <c r="P16" i="2"/>
  <c r="P18" i="2"/>
  <c r="P20" i="2"/>
  <c r="P21" i="2"/>
  <c r="P22" i="2"/>
  <c r="P27" i="2"/>
  <c r="P31" i="2"/>
  <c r="P32" i="2"/>
  <c r="P33" i="2"/>
  <c r="P35" i="2"/>
  <c r="P36" i="2"/>
  <c r="B50" i="2"/>
  <c r="F50" i="2"/>
  <c r="E6" i="3"/>
  <c r="J9" i="2"/>
  <c r="J44" i="2"/>
  <c r="P44" i="2" s="1"/>
  <c r="N50" i="2" l="1"/>
  <c r="E10" i="3"/>
  <c r="P40" i="2"/>
  <c r="J50" i="2"/>
  <c r="P9" i="2"/>
  <c r="P50" i="2" l="1"/>
</calcChain>
</file>

<file path=xl/sharedStrings.xml><?xml version="1.0" encoding="utf-8"?>
<sst xmlns="http://schemas.openxmlformats.org/spreadsheetml/2006/main" count="221" uniqueCount="86">
  <si>
    <t>Exhibit</t>
  </si>
  <si>
    <t>Schedule</t>
  </si>
  <si>
    <t>Column</t>
  </si>
  <si>
    <t>Account</t>
  </si>
  <si>
    <t>Value</t>
  </si>
  <si>
    <t>Comment</t>
  </si>
  <si>
    <t>Sch F 2018</t>
  </si>
  <si>
    <t>Plant in Service</t>
  </si>
  <si>
    <t>Additions</t>
  </si>
  <si>
    <t>ASR reported $39,392.  Accounting Software reported as furniture.</t>
  </si>
  <si>
    <t>ASR reported $150,383.  Accounting Software totaling $39,392 was reported as furniture.</t>
  </si>
  <si>
    <t>Retirements</t>
  </si>
  <si>
    <t xml:space="preserve">ASR reports ($347,920).  Revisions to Hurricane Michael Storm Retirements Increased Retirements by $22,213.  </t>
  </si>
  <si>
    <t xml:space="preserve">ASR reports ($268,176).  Excluded Meter Retirements totaling ($1800).   Revisions to Hurricane Michael Storm Retirements Increased Retirements by $9,065.  </t>
  </si>
  <si>
    <t xml:space="preserve">ASR reports ($281,796).  Revisions to Hurricane Michael Storm Retirements Decreased Retirements by $12,186.  </t>
  </si>
  <si>
    <t>ASR reported ($66,903).  Revisions to Hurricane Michael Storm Retirements Increased Retirements by $19,674.</t>
  </si>
  <si>
    <t>ASR reports ($112,478).  Retirement recorded for Veh#967 was overstated by ($32).</t>
  </si>
  <si>
    <t>Reserve</t>
  </si>
  <si>
    <r>
      <t xml:space="preserve">Sch. F 2018 includes the following </t>
    </r>
    <r>
      <rPr>
        <b/>
        <sz val="10"/>
        <rFont val="Arial"/>
        <family val="2"/>
      </rPr>
      <t>Revised</t>
    </r>
    <r>
      <rPr>
        <sz val="10"/>
        <rFont val="Arial"/>
        <family val="2"/>
      </rPr>
      <t xml:space="preserve"> Hurricane Michael Storm Retirements:</t>
    </r>
  </si>
  <si>
    <t>Plant</t>
  </si>
  <si>
    <t>Original</t>
  </si>
  <si>
    <t>Revised 2018 Retirements</t>
  </si>
  <si>
    <t>Acct.</t>
  </si>
  <si>
    <t>∆ in RET</t>
  </si>
  <si>
    <t>TOTAL</t>
  </si>
  <si>
    <t>FLORIDA PUBLIC UTILITIES COMPANY</t>
  </si>
  <si>
    <t>2019 - Actual</t>
  </si>
  <si>
    <t>PLANT IN SERVICE ($)</t>
  </si>
  <si>
    <t>RESERVE ($)</t>
  </si>
  <si>
    <t>(CREDIT BALANCES)</t>
  </si>
  <si>
    <t>Beginning</t>
  </si>
  <si>
    <t>Purch.</t>
  </si>
  <si>
    <t>Ending</t>
  </si>
  <si>
    <t>Cost of</t>
  </si>
  <si>
    <t>Balance</t>
  </si>
  <si>
    <t>Transfers</t>
  </si>
  <si>
    <t>&amp; Adj.</t>
  </si>
  <si>
    <t>Accruals</t>
  </si>
  <si>
    <t>Salvage</t>
  </si>
  <si>
    <t>Removal</t>
  </si>
  <si>
    <t>Sch F 2019</t>
  </si>
  <si>
    <t>Transferring Veh. 628, 2009 Chevy Trailblazer, to another division in 2019.</t>
  </si>
  <si>
    <t>Purch. &amp; Adj.</t>
  </si>
  <si>
    <t>Transportation account adjustment to correct classifications and amount.</t>
  </si>
  <si>
    <t>Reserves</t>
  </si>
  <si>
    <t>Transportation account adjustment to correct classifications and amount.  Revised to reflect adjustment in correct account.</t>
  </si>
  <si>
    <t>Transportation account adjustment to correct classifications and amount. Revised to reflect adjustment in correct account.</t>
  </si>
  <si>
    <t>Reverse Depreciation Computed on Retired Vehicle.   Revised to reflect adjustment in correct account.</t>
  </si>
  <si>
    <t>Revised to Reflect Total Hurricane Michael Activity by Account:</t>
  </si>
  <si>
    <t>Gross</t>
  </si>
  <si>
    <t>COR</t>
  </si>
  <si>
    <t>Unrecovered Deprecation</t>
  </si>
  <si>
    <t>Excluded Salvage, COR, and Unrecovered Depreciation Related to Hurricane Michael.  It has been requested in Docket No. 20190155-EI, under Accumulated Depreciation Asset.</t>
  </si>
  <si>
    <t>Total Unrecovered Costs Adjustments</t>
  </si>
  <si>
    <t>2019 CONSOLIDATED ELECTRIC DIVISIONS</t>
  </si>
  <si>
    <t>PLANT IN SERVICE AND RESERVE SUMMARY</t>
  </si>
  <si>
    <t>ASR reports ($32,114).  Meter retirements totaling ($1,800) was booked in account 365. Misclassified $3,446 of 2018 Retirements as Hurricane Michael Storm Retirements.  Removed unsupported retirement of $323.</t>
  </si>
  <si>
    <t>Exhibit F 2018 Notes Revised</t>
  </si>
  <si>
    <t>Exhibit F 2019 Notes Revised</t>
  </si>
  <si>
    <t>A</t>
  </si>
  <si>
    <t>B</t>
  </si>
  <si>
    <t>C</t>
  </si>
  <si>
    <t>D</t>
  </si>
  <si>
    <t>Retired</t>
  </si>
  <si>
    <t>$</t>
  </si>
  <si>
    <t>%</t>
  </si>
  <si>
    <t>Filing Shows reserve at $25,533 a difference of $863</t>
  </si>
  <si>
    <t xml:space="preserve">B:  Reserve 12/31/2019 source: Sch F 2019 investment/Sch F 2019 reserve </t>
  </si>
  <si>
    <t>C:  Reserve $ = Investment Retired * Reserve % 12/31/19</t>
  </si>
  <si>
    <t xml:space="preserve">NOTE: In the revised Interim filing, the reserve % for Account 370 was </t>
  </si>
  <si>
    <t xml:space="preserve"> incorrectly shown as 59.12%.  This correction decreases the reserve by $863.</t>
  </si>
  <si>
    <t>Additional $1 difference between the revised filing and this correction is due</t>
  </si>
  <si>
    <t>to rounding.</t>
  </si>
  <si>
    <t>D:  Undepreciated retirement source: investment retired less associated</t>
  </si>
  <si>
    <t>reserve.</t>
  </si>
  <si>
    <t>370E</t>
  </si>
  <si>
    <t>Depreciation</t>
  </si>
  <si>
    <t xml:space="preserve">Reserve </t>
  </si>
  <si>
    <t>Unrecovered</t>
  </si>
  <si>
    <t>Accumulated</t>
  </si>
  <si>
    <t>12.13.2019</t>
  </si>
  <si>
    <t>Investments</t>
  </si>
  <si>
    <t xml:space="preserve">Unrecovered Depreciation Calculation </t>
  </si>
  <si>
    <t xml:space="preserve">A:  Investment retired source: Sch F 2019 Notes + Sch F 2018 Notes for </t>
  </si>
  <si>
    <t>Account 370.</t>
  </si>
  <si>
    <t>for Account 370 prior to adjusting for the unrecovered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</si>
</sst>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$-409]#,##0_);\([$$-409]#,##0\)"/>
    <numFmt numFmtId="167" formatCode="0_)"/>
    <numFmt numFmtId="168" formatCode="#,##0;[Red]#,##0"/>
  </numFmts>
  <fonts count="12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Helv"/>
    </font>
    <font>
      <b/>
      <sz val="6"/>
      <name val="Arial"/>
      <family val="2"/>
    </font>
    <font>
      <sz val="6"/>
      <name val="Helv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2" fillId="0" borderId="0" xfId="2" applyNumberFormat="1" applyFont="1" applyAlignment="1">
      <alignment wrapText="1"/>
    </xf>
    <xf numFmtId="0" fontId="3" fillId="0" borderId="0" xfId="3" applyFont="1" applyAlignment="1">
      <alignment wrapText="1"/>
    </xf>
    <xf numFmtId="0" fontId="4" fillId="0" borderId="0" xfId="2" applyNumberFormat="1" applyFont="1" applyAlignment="1">
      <alignment wrapText="1"/>
    </xf>
    <xf numFmtId="0" fontId="4" fillId="0" borderId="0" xfId="3" applyFont="1" applyAlignment="1">
      <alignment wrapText="1"/>
    </xf>
    <xf numFmtId="0" fontId="4" fillId="0" borderId="0" xfId="3" applyFont="1" applyFill="1" applyAlignment="1">
      <alignment wrapText="1"/>
    </xf>
    <xf numFmtId="164" fontId="1" fillId="0" borderId="0" xfId="2" applyNumberFormat="1" applyFont="1" applyAlignment="1">
      <alignment horizontal="right" wrapText="1"/>
    </xf>
    <xf numFmtId="0" fontId="1" fillId="0" borderId="0" xfId="3" applyFont="1" applyFill="1" applyAlignment="1">
      <alignment wrapText="1"/>
    </xf>
    <xf numFmtId="165" fontId="1" fillId="0" borderId="0" xfId="1" applyNumberFormat="1" applyFont="1" applyFill="1" applyAlignment="1">
      <alignment wrapText="1"/>
    </xf>
    <xf numFmtId="0" fontId="1" fillId="0" borderId="0" xfId="3" applyFont="1" applyAlignment="1">
      <alignment wrapText="1"/>
    </xf>
    <xf numFmtId="43" fontId="6" fillId="2" borderId="1" xfId="2" applyFont="1" applyFill="1" applyBorder="1" applyAlignment="1">
      <alignment horizontal="center" wrapText="1"/>
    </xf>
    <xf numFmtId="43" fontId="6" fillId="2" borderId="2" xfId="2" applyFont="1" applyFill="1" applyBorder="1" applyAlignment="1">
      <alignment horizontal="center" wrapText="1"/>
    </xf>
    <xf numFmtId="165" fontId="6" fillId="2" borderId="2" xfId="1" applyNumberFormat="1" applyFont="1" applyFill="1" applyBorder="1" applyAlignment="1">
      <alignment horizontal="center" wrapText="1"/>
    </xf>
    <xf numFmtId="43" fontId="6" fillId="2" borderId="3" xfId="2" applyFont="1" applyFill="1" applyBorder="1" applyAlignment="1">
      <alignment horizontal="center" wrapText="1"/>
    </xf>
    <xf numFmtId="43" fontId="6" fillId="0" borderId="0" xfId="2" applyFont="1" applyAlignment="1">
      <alignment horizontal="center" wrapText="1"/>
    </xf>
    <xf numFmtId="0" fontId="1" fillId="0" borderId="4" xfId="0" applyFont="1" applyBorder="1" applyAlignment="1"/>
    <xf numFmtId="0" fontId="0" fillId="0" borderId="5" xfId="0" applyBorder="1" applyAlignment="1"/>
    <xf numFmtId="0" fontId="1" fillId="0" borderId="5" xfId="0" applyFont="1" applyBorder="1" applyAlignment="1"/>
    <xf numFmtId="0" fontId="0" fillId="0" borderId="5" xfId="0" applyBorder="1" applyAlignment="1">
      <alignment horizontal="center"/>
    </xf>
    <xf numFmtId="165" fontId="0" fillId="0" borderId="5" xfId="1" applyNumberFormat="1" applyFont="1" applyBorder="1" applyAlignment="1"/>
    <xf numFmtId="0" fontId="1" fillId="0" borderId="6" xfId="0" applyFont="1" applyBorder="1" applyAlignment="1">
      <alignment wrapText="1"/>
    </xf>
    <xf numFmtId="0" fontId="0" fillId="0" borderId="0" xfId="0" applyAlignment="1"/>
    <xf numFmtId="0" fontId="1" fillId="3" borderId="4" xfId="0" applyFont="1" applyFill="1" applyBorder="1" applyAlignment="1"/>
    <xf numFmtId="0" fontId="0" fillId="3" borderId="5" xfId="0" applyFill="1" applyBorder="1" applyAlignment="1"/>
    <xf numFmtId="0" fontId="0" fillId="3" borderId="5" xfId="0" applyFill="1" applyBorder="1" applyAlignment="1">
      <alignment horizontal="center"/>
    </xf>
    <xf numFmtId="165" fontId="0" fillId="3" borderId="5" xfId="1" applyNumberFormat="1" applyFont="1" applyFill="1" applyBorder="1" applyAlignment="1"/>
    <xf numFmtId="0" fontId="1" fillId="3" borderId="6" xfId="0" applyFont="1" applyFill="1" applyBorder="1" applyAlignment="1">
      <alignment wrapText="1"/>
    </xf>
    <xf numFmtId="165" fontId="0" fillId="0" borderId="0" xfId="0" applyNumberFormat="1" applyAlignment="1"/>
    <xf numFmtId="166" fontId="0" fillId="0" borderId="0" xfId="0" applyNumberFormat="1" applyAlignment="1"/>
    <xf numFmtId="43" fontId="0" fillId="0" borderId="0" xfId="2" applyFont="1" applyAlignment="1"/>
    <xf numFmtId="0" fontId="1" fillId="3" borderId="5" xfId="0" applyFont="1" applyFill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0" fillId="0" borderId="8" xfId="0" applyBorder="1" applyAlignment="1"/>
    <xf numFmtId="0" fontId="0" fillId="0" borderId="8" xfId="0" applyBorder="1" applyAlignment="1">
      <alignment horizontal="center"/>
    </xf>
    <xf numFmtId="165" fontId="0" fillId="0" borderId="8" xfId="1" applyNumberFormat="1" applyFont="1" applyBorder="1" applyAlignment="1"/>
    <xf numFmtId="0" fontId="1" fillId="0" borderId="9" xfId="0" applyFont="1" applyBorder="1" applyAlignment="1">
      <alignment wrapText="1"/>
    </xf>
    <xf numFmtId="0" fontId="1" fillId="0" borderId="0" xfId="0" applyFont="1" applyAlignment="1"/>
    <xf numFmtId="165" fontId="0" fillId="0" borderId="0" xfId="1" applyNumberFormat="1" applyFont="1" applyAlignme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10" xfId="0" applyFont="1" applyFill="1" applyBorder="1" applyAlignment="1">
      <alignment horizontal="center"/>
    </xf>
    <xf numFmtId="165" fontId="6" fillId="2" borderId="11" xfId="1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65" fontId="7" fillId="0" borderId="16" xfId="1" applyNumberFormat="1" applyFont="1" applyBorder="1" applyAlignment="1"/>
    <xf numFmtId="165" fontId="7" fillId="3" borderId="16" xfId="1" applyNumberFormat="1" applyFont="1" applyFill="1" applyBorder="1" applyAlignment="1"/>
    <xf numFmtId="165" fontId="0" fillId="3" borderId="17" xfId="1" applyNumberFormat="1" applyFont="1" applyFill="1" applyBorder="1" applyAlignment="1"/>
    <xf numFmtId="0" fontId="0" fillId="0" borderId="13" xfId="0" applyBorder="1" applyAlignment="1">
      <alignment horizontal="center"/>
    </xf>
    <xf numFmtId="165" fontId="7" fillId="0" borderId="0" xfId="1" applyNumberFormat="1" applyFont="1" applyBorder="1" applyAlignment="1"/>
    <xf numFmtId="165" fontId="7" fillId="3" borderId="0" xfId="1" applyNumberFormat="1" applyFont="1" applyFill="1" applyBorder="1" applyAlignment="1"/>
    <xf numFmtId="165" fontId="0" fillId="3" borderId="18" xfId="1" applyNumberFormat="1" applyFont="1" applyFill="1" applyBorder="1" applyAlignment="1"/>
    <xf numFmtId="0" fontId="0" fillId="0" borderId="19" xfId="0" applyBorder="1" applyAlignment="1">
      <alignment horizontal="center"/>
    </xf>
    <xf numFmtId="165" fontId="7" fillId="0" borderId="20" xfId="1" applyNumberFormat="1" applyFont="1" applyBorder="1" applyAlignment="1"/>
    <xf numFmtId="165" fontId="7" fillId="3" borderId="20" xfId="1" applyNumberFormat="1" applyFont="1" applyFill="1" applyBorder="1" applyAlignment="1"/>
    <xf numFmtId="165" fontId="0" fillId="3" borderId="14" xfId="1" applyNumberFormat="1" applyFont="1" applyFill="1" applyBorder="1" applyAlignment="1"/>
    <xf numFmtId="0" fontId="6" fillId="0" borderId="21" xfId="0" applyFont="1" applyBorder="1" applyAlignment="1">
      <alignment horizontal="right"/>
    </xf>
    <xf numFmtId="165" fontId="6" fillId="0" borderId="22" xfId="1" applyNumberFormat="1" applyFont="1" applyBorder="1" applyAlignment="1"/>
    <xf numFmtId="165" fontId="6" fillId="3" borderId="22" xfId="1" applyNumberFormat="1" applyFont="1" applyFill="1" applyBorder="1" applyAlignment="1"/>
    <xf numFmtId="165" fontId="6" fillId="3" borderId="23" xfId="1" applyNumberFormat="1" applyFont="1" applyFill="1" applyBorder="1" applyAlignment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1" fillId="0" borderId="0" xfId="0" applyFont="1" applyFill="1"/>
    <xf numFmtId="167" fontId="6" fillId="0" borderId="0" xfId="0" applyNumberFormat="1" applyFont="1" applyFill="1" applyBorder="1" applyAlignment="1" applyProtection="1">
      <alignment horizontal="center"/>
    </xf>
    <xf numFmtId="167" fontId="6" fillId="2" borderId="10" xfId="0" applyNumberFormat="1" applyFont="1" applyFill="1" applyBorder="1" applyAlignment="1" applyProtection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167" fontId="6" fillId="2" borderId="11" xfId="0" applyNumberFormat="1" applyFont="1" applyFill="1" applyBorder="1" applyAlignment="1" applyProtection="1">
      <alignment horizontal="center"/>
    </xf>
    <xf numFmtId="0" fontId="6" fillId="2" borderId="12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7" fontId="6" fillId="2" borderId="25" xfId="0" applyNumberFormat="1" applyFont="1" applyFill="1" applyBorder="1" applyAlignment="1" applyProtection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167" fontId="6" fillId="2" borderId="26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>
      <alignment horizontal="center"/>
    </xf>
    <xf numFmtId="0" fontId="6" fillId="0" borderId="13" xfId="0" applyNumberFormat="1" applyFont="1" applyFill="1" applyBorder="1" applyAlignment="1" applyProtection="1">
      <alignment horizontal="right"/>
    </xf>
    <xf numFmtId="164" fontId="1" fillId="0" borderId="0" xfId="2" applyNumberFormat="1" applyFont="1" applyFill="1" applyBorder="1" applyAlignment="1">
      <alignment horizontal="center"/>
    </xf>
    <xf numFmtId="41" fontId="1" fillId="0" borderId="0" xfId="0" applyNumberFormat="1" applyFont="1" applyFill="1" applyBorder="1" applyAlignment="1">
      <alignment horizontal="center"/>
    </xf>
    <xf numFmtId="164" fontId="1" fillId="0" borderId="29" xfId="2" applyNumberFormat="1" applyFont="1" applyFill="1" applyBorder="1" applyProtection="1">
      <protection locked="0"/>
    </xf>
    <xf numFmtId="167" fontId="6" fillId="0" borderId="0" xfId="0" applyNumberFormat="1" applyFont="1" applyFill="1" applyBorder="1" applyAlignment="1" applyProtection="1">
      <alignment horizontal="right"/>
    </xf>
    <xf numFmtId="164" fontId="1" fillId="0" borderId="0" xfId="2" applyNumberFormat="1" applyFont="1" applyFill="1" applyBorder="1" applyProtection="1"/>
    <xf numFmtId="164" fontId="1" fillId="0" borderId="0" xfId="2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37" fontId="1" fillId="0" borderId="18" xfId="0" applyNumberFormat="1" applyFont="1" applyFill="1" applyBorder="1" applyProtection="1"/>
    <xf numFmtId="0" fontId="10" fillId="0" borderId="0" xfId="0" applyFont="1" applyFill="1" applyAlignment="1">
      <alignment horizontal="center"/>
    </xf>
    <xf numFmtId="37" fontId="1" fillId="0" borderId="0" xfId="0" applyNumberFormat="1" applyFont="1" applyFill="1" applyBorder="1" applyProtection="1"/>
    <xf numFmtId="0" fontId="8" fillId="0" borderId="0" xfId="0" applyFont="1" applyFill="1" applyBorder="1"/>
    <xf numFmtId="41" fontId="1" fillId="3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164" fontId="1" fillId="0" borderId="0" xfId="2" applyNumberFormat="1" applyFont="1" applyFill="1" applyBorder="1" applyProtection="1">
      <protection locked="0"/>
    </xf>
    <xf numFmtId="0" fontId="6" fillId="0" borderId="13" xfId="0" applyNumberFormat="1" applyFont="1" applyFill="1" applyBorder="1" applyAlignment="1">
      <alignment horizontal="right"/>
    </xf>
    <xf numFmtId="0" fontId="6" fillId="0" borderId="13" xfId="2" applyNumberFormat="1" applyFont="1" applyFill="1" applyBorder="1" applyAlignment="1">
      <alignment horizontal="right"/>
    </xf>
    <xf numFmtId="0" fontId="6" fillId="0" borderId="30" xfId="0" applyFont="1" applyFill="1" applyBorder="1" applyAlignment="1">
      <alignment horizontal="left"/>
    </xf>
    <xf numFmtId="37" fontId="1" fillId="0" borderId="31" xfId="0" applyNumberFormat="1" applyFont="1" applyFill="1" applyBorder="1" applyProtection="1"/>
    <xf numFmtId="37" fontId="1" fillId="0" borderId="32" xfId="0" applyNumberFormat="1" applyFont="1" applyFill="1" applyBorder="1" applyProtection="1"/>
    <xf numFmtId="37" fontId="6" fillId="0" borderId="31" xfId="0" applyNumberFormat="1" applyFont="1" applyFill="1" applyBorder="1" applyAlignment="1" applyProtection="1">
      <alignment horizontal="center"/>
    </xf>
    <xf numFmtId="37" fontId="1" fillId="0" borderId="33" xfId="0" applyNumberFormat="1" applyFont="1" applyFill="1" applyBorder="1" applyProtection="1"/>
    <xf numFmtId="0" fontId="1" fillId="0" borderId="0" xfId="0" applyFont="1" applyFill="1" applyAlignment="1">
      <alignment horizontal="left"/>
    </xf>
    <xf numFmtId="37" fontId="1" fillId="0" borderId="0" xfId="0" applyNumberFormat="1" applyFont="1" applyFill="1"/>
    <xf numFmtId="41" fontId="1" fillId="0" borderId="0" xfId="0" applyNumberFormat="1" applyFont="1" applyFill="1"/>
    <xf numFmtId="0" fontId="1" fillId="0" borderId="0" xfId="0" applyFont="1" applyFill="1" applyAlignment="1">
      <alignment horizontal="right"/>
    </xf>
    <xf numFmtId="43" fontId="6" fillId="2" borderId="34" xfId="2" applyFont="1" applyFill="1" applyBorder="1" applyAlignment="1">
      <alignment horizontal="center" wrapText="1"/>
    </xf>
    <xf numFmtId="43" fontId="6" fillId="2" borderId="35" xfId="2" applyFont="1" applyFill="1" applyBorder="1" applyAlignment="1">
      <alignment horizontal="center" wrapText="1"/>
    </xf>
    <xf numFmtId="165" fontId="6" fillId="2" borderId="35" xfId="1" applyNumberFormat="1" applyFont="1" applyFill="1" applyBorder="1" applyAlignment="1">
      <alignment horizontal="center" wrapText="1"/>
    </xf>
    <xf numFmtId="43" fontId="6" fillId="2" borderId="36" xfId="2" applyFont="1" applyFill="1" applyBorder="1" applyAlignment="1">
      <alignment horizontal="center" wrapText="1"/>
    </xf>
    <xf numFmtId="0" fontId="1" fillId="0" borderId="37" xfId="0" applyFont="1" applyBorder="1" applyAlignment="1"/>
    <xf numFmtId="0" fontId="0" fillId="0" borderId="38" xfId="0" applyBorder="1" applyAlignment="1"/>
    <xf numFmtId="0" fontId="1" fillId="0" borderId="38" xfId="0" applyFont="1" applyBorder="1" applyAlignment="1">
      <alignment horizontal="left"/>
    </xf>
    <xf numFmtId="0" fontId="0" fillId="0" borderId="38" xfId="0" applyBorder="1" applyAlignment="1">
      <alignment horizontal="center"/>
    </xf>
    <xf numFmtId="165" fontId="0" fillId="0" borderId="38" xfId="1" applyNumberFormat="1" applyFont="1" applyBorder="1" applyAlignment="1"/>
    <xf numFmtId="0" fontId="1" fillId="0" borderId="39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0" fontId="0" fillId="0" borderId="5" xfId="0" applyFill="1" applyBorder="1" applyAlignment="1">
      <alignment horizontal="center"/>
    </xf>
    <xf numFmtId="165" fontId="0" fillId="0" borderId="5" xfId="1" applyNumberFormat="1" applyFont="1" applyFill="1" applyBorder="1" applyAlignment="1"/>
    <xf numFmtId="0" fontId="1" fillId="0" borderId="6" xfId="0" applyFont="1" applyFill="1" applyBorder="1" applyAlignment="1">
      <alignment wrapText="1"/>
    </xf>
    <xf numFmtId="0" fontId="0" fillId="0" borderId="0" xfId="0" applyFill="1" applyAlignment="1"/>
    <xf numFmtId="0" fontId="1" fillId="0" borderId="8" xfId="0" applyFont="1" applyBorder="1" applyAlignment="1">
      <alignment horizontal="left"/>
    </xf>
    <xf numFmtId="0" fontId="0" fillId="0" borderId="8" xfId="0" applyFill="1" applyBorder="1" applyAlignment="1">
      <alignment horizontal="center"/>
    </xf>
    <xf numFmtId="165" fontId="0" fillId="0" borderId="8" xfId="1" applyNumberFormat="1" applyFont="1" applyFill="1" applyBorder="1" applyAlignment="1"/>
    <xf numFmtId="0" fontId="1" fillId="0" borderId="9" xfId="0" applyFont="1" applyFill="1" applyBorder="1" applyAlignment="1">
      <alignment wrapText="1"/>
    </xf>
    <xf numFmtId="165" fontId="0" fillId="0" borderId="0" xfId="1" applyNumberFormat="1" applyFont="1" applyFill="1" applyAlignment="1"/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1" fillId="0" borderId="0" xfId="0" applyFont="1" applyAlignment="1"/>
    <xf numFmtId="165" fontId="6" fillId="2" borderId="12" xfId="1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165" fontId="6" fillId="2" borderId="20" xfId="1" applyNumberFormat="1" applyFont="1" applyFill="1" applyBorder="1" applyAlignment="1">
      <alignment horizontal="center"/>
    </xf>
    <xf numFmtId="165" fontId="6" fillId="2" borderId="14" xfId="1" applyNumberFormat="1" applyFont="1" applyFill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6" fillId="0" borderId="18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/>
    <xf numFmtId="165" fontId="0" fillId="0" borderId="0" xfId="1" applyNumberFormat="1" applyFont="1" applyFill="1" applyBorder="1" applyAlignment="1"/>
    <xf numFmtId="165" fontId="1" fillId="3" borderId="0" xfId="1" applyNumberFormat="1" applyFont="1" applyFill="1" applyBorder="1" applyAlignment="1"/>
    <xf numFmtId="165" fontId="0" fillId="0" borderId="18" xfId="1" applyNumberFormat="1" applyFont="1" applyFill="1" applyBorder="1" applyAlignment="1"/>
    <xf numFmtId="165" fontId="0" fillId="3" borderId="20" xfId="1" applyNumberFormat="1" applyFont="1" applyFill="1" applyBorder="1" applyAlignment="1"/>
    <xf numFmtId="165" fontId="0" fillId="0" borderId="20" xfId="1" applyNumberFormat="1" applyFont="1" applyFill="1" applyBorder="1" applyAlignment="1"/>
    <xf numFmtId="0" fontId="6" fillId="0" borderId="40" xfId="0" applyFont="1" applyBorder="1" applyAlignment="1">
      <alignment horizontal="right"/>
    </xf>
    <xf numFmtId="165" fontId="6" fillId="3" borderId="41" xfId="1" applyNumberFormat="1" applyFont="1" applyFill="1" applyBorder="1" applyAlignment="1"/>
    <xf numFmtId="165" fontId="6" fillId="0" borderId="41" xfId="1" applyNumberFormat="1" applyFont="1" applyFill="1" applyBorder="1" applyAlignment="1"/>
    <xf numFmtId="165" fontId="6" fillId="3" borderId="42" xfId="1" applyNumberFormat="1" applyFont="1" applyFill="1" applyBorder="1" applyAlignment="1"/>
    <xf numFmtId="165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1" fillId="0" borderId="37" xfId="0" applyFont="1" applyFill="1" applyBorder="1" applyAlignment="1"/>
    <xf numFmtId="0" fontId="0" fillId="0" borderId="38" xfId="0" applyFill="1" applyBorder="1" applyAlignment="1"/>
    <xf numFmtId="0" fontId="1" fillId="0" borderId="38" xfId="0" applyFont="1" applyFill="1" applyBorder="1" applyAlignment="1">
      <alignment horizontal="left"/>
    </xf>
    <xf numFmtId="0" fontId="0" fillId="0" borderId="38" xfId="0" applyFill="1" applyBorder="1" applyAlignment="1">
      <alignment horizontal="center"/>
    </xf>
    <xf numFmtId="165" fontId="0" fillId="3" borderId="38" xfId="1" applyNumberFormat="1" applyFont="1" applyFill="1" applyBorder="1" applyAlignment="1">
      <alignment horizontal="center"/>
    </xf>
    <xf numFmtId="0" fontId="1" fillId="0" borderId="4" xfId="0" applyFont="1" applyFill="1" applyBorder="1" applyAlignment="1"/>
    <xf numFmtId="0" fontId="0" fillId="0" borderId="5" xfId="0" applyFill="1" applyBorder="1" applyAlignment="1"/>
    <xf numFmtId="0" fontId="1" fillId="0" borderId="5" xfId="0" applyFont="1" applyFill="1" applyBorder="1" applyAlignment="1">
      <alignment horizontal="left"/>
    </xf>
    <xf numFmtId="165" fontId="0" fillId="3" borderId="5" xfId="1" applyNumberFormat="1" applyFont="1" applyFill="1" applyBorder="1" applyAlignment="1">
      <alignment horizontal="center"/>
    </xf>
    <xf numFmtId="0" fontId="1" fillId="0" borderId="7" xfId="0" applyFont="1" applyFill="1" applyBorder="1" applyAlignment="1"/>
    <xf numFmtId="0" fontId="0" fillId="0" borderId="8" xfId="0" applyFill="1" applyBorder="1" applyAlignment="1"/>
    <xf numFmtId="0" fontId="1" fillId="0" borderId="8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right"/>
    </xf>
    <xf numFmtId="165" fontId="6" fillId="3" borderId="8" xfId="1" applyNumberFormat="1" applyFont="1" applyFill="1" applyBorder="1" applyAlignment="1">
      <alignment horizontal="center"/>
    </xf>
    <xf numFmtId="168" fontId="0" fillId="0" borderId="0" xfId="0" applyNumberFormat="1"/>
    <xf numFmtId="0" fontId="4" fillId="0" borderId="0" xfId="0" applyFont="1"/>
    <xf numFmtId="0" fontId="1" fillId="0" borderId="0" xfId="0" applyFont="1"/>
    <xf numFmtId="0" fontId="2" fillId="0" borderId="0" xfId="2" applyNumberFormat="1" applyFont="1" applyAlignment="1">
      <alignment horizontal="center" wrapText="1"/>
    </xf>
    <xf numFmtId="0" fontId="4" fillId="0" borderId="0" xfId="2" applyNumberFormat="1" applyFont="1" applyAlignment="1">
      <alignment horizontal="center" wrapText="1"/>
    </xf>
    <xf numFmtId="0" fontId="5" fillId="0" borderId="0" xfId="2" applyNumberFormat="1" applyFont="1" applyAlignment="1">
      <alignment horizontal="center" wrapText="1"/>
    </xf>
    <xf numFmtId="165" fontId="6" fillId="2" borderId="12" xfId="1" applyNumberFormat="1" applyFont="1" applyFill="1" applyBorder="1" applyAlignment="1">
      <alignment horizontal="center" wrapText="1"/>
    </xf>
    <xf numFmtId="165" fontId="6" fillId="2" borderId="14" xfId="1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/>
    </xf>
    <xf numFmtId="49" fontId="1" fillId="0" borderId="0" xfId="0" applyNumberFormat="1" applyFont="1"/>
    <xf numFmtId="0" fontId="1" fillId="0" borderId="0" xfId="0" applyFont="1"/>
  </cellXfs>
  <cellStyles count="4">
    <cellStyle name="Comma 2" xfId="2" xr:uid="{00000000-0005-0000-0000-000000000000}"/>
    <cellStyle name="Currency" xfId="1" builtinId="4"/>
    <cellStyle name="Normal" xfId="0" builtinId="0"/>
    <cellStyle name="Normal_FERC2002 update 4_8_0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31"/>
  <sheetViews>
    <sheetView tabSelected="1" workbookViewId="0">
      <selection activeCell="C24" sqref="C24"/>
    </sheetView>
  </sheetViews>
  <sheetFormatPr baseColWidth="10" defaultColWidth="8.83203125" defaultRowHeight="13"/>
  <cols>
    <col min="1" max="1" width="8.6640625" customWidth="1"/>
    <col min="2" max="2" width="10.33203125" bestFit="1" customWidth="1"/>
    <col min="3" max="3" width="18" customWidth="1"/>
    <col min="4" max="4" width="14.5" customWidth="1"/>
    <col min="5" max="5" width="15.33203125" customWidth="1"/>
    <col min="6" max="6" width="11.6640625" bestFit="1" customWidth="1"/>
    <col min="7" max="7" width="45" bestFit="1" customWidth="1"/>
  </cols>
  <sheetData>
    <row r="1" spans="1:11">
      <c r="A1" s="182" t="s">
        <v>82</v>
      </c>
      <c r="B1" s="182"/>
      <c r="C1" s="182"/>
      <c r="D1" s="182"/>
      <c r="E1" s="182"/>
    </row>
    <row r="3" spans="1:11">
      <c r="A3" s="180"/>
      <c r="B3" s="180" t="s">
        <v>59</v>
      </c>
      <c r="C3" s="180" t="s">
        <v>60</v>
      </c>
      <c r="D3" s="180" t="s">
        <v>61</v>
      </c>
      <c r="E3" s="180" t="s">
        <v>62</v>
      </c>
    </row>
    <row r="4" spans="1:11">
      <c r="A4" s="180"/>
      <c r="B4" s="180" t="s">
        <v>81</v>
      </c>
      <c r="C4" s="180" t="s">
        <v>80</v>
      </c>
      <c r="D4" s="180" t="s">
        <v>79</v>
      </c>
      <c r="E4" s="180" t="s">
        <v>78</v>
      </c>
    </row>
    <row r="5" spans="1:11">
      <c r="A5" s="180" t="s">
        <v>3</v>
      </c>
      <c r="B5" s="180" t="s">
        <v>63</v>
      </c>
      <c r="C5" s="180" t="s">
        <v>77</v>
      </c>
      <c r="D5" s="180" t="s">
        <v>76</v>
      </c>
      <c r="E5" s="180" t="s">
        <v>76</v>
      </c>
    </row>
    <row r="6" spans="1:11">
      <c r="A6" s="181"/>
      <c r="B6" s="181" t="s">
        <v>64</v>
      </c>
      <c r="C6" s="181" t="s">
        <v>65</v>
      </c>
      <c r="D6" s="181" t="s">
        <v>64</v>
      </c>
      <c r="E6" s="181">
        <v>4</v>
      </c>
    </row>
    <row r="7" spans="1:11" ht="16">
      <c r="A7" s="180" t="s">
        <v>75</v>
      </c>
      <c r="B7" s="179">
        <v>43189</v>
      </c>
      <c r="C7">
        <v>57.12</v>
      </c>
      <c r="D7" s="179">
        <f>ROUND(C7/100*B7,0)</f>
        <v>24670</v>
      </c>
      <c r="E7" s="179">
        <f>B7-D7</f>
        <v>18519</v>
      </c>
      <c r="F7" s="163" t="s">
        <v>66</v>
      </c>
    </row>
    <row r="10" spans="1:11">
      <c r="A10" s="164" t="s">
        <v>83</v>
      </c>
    </row>
    <row r="11" spans="1:11">
      <c r="A11" s="164" t="s">
        <v>84</v>
      </c>
      <c r="K11" s="162"/>
    </row>
    <row r="12" spans="1:11">
      <c r="A12" s="184" t="s">
        <v>67</v>
      </c>
      <c r="B12" s="178"/>
      <c r="C12" s="178"/>
      <c r="D12" s="178"/>
      <c r="E12" s="178"/>
      <c r="F12" s="178"/>
      <c r="G12" s="178"/>
    </row>
    <row r="13" spans="1:11">
      <c r="A13" s="183" t="s">
        <v>85</v>
      </c>
    </row>
    <row r="14" spans="1:11">
      <c r="A14" t="s">
        <v>68</v>
      </c>
    </row>
    <row r="15" spans="1:11">
      <c r="A15" s="164" t="s">
        <v>73</v>
      </c>
    </row>
    <row r="16" spans="1:11">
      <c r="A16" s="164" t="s">
        <v>74</v>
      </c>
    </row>
    <row r="17" spans="1:1">
      <c r="A17" s="164"/>
    </row>
    <row r="20" spans="1:1">
      <c r="A20" t="s">
        <v>69</v>
      </c>
    </row>
    <row r="21" spans="1:1">
      <c r="A21" s="164" t="s">
        <v>70</v>
      </c>
    </row>
    <row r="22" spans="1:1">
      <c r="A22" t="s">
        <v>71</v>
      </c>
    </row>
    <row r="23" spans="1:1">
      <c r="A23" t="s">
        <v>72</v>
      </c>
    </row>
    <row r="26" spans="1:1">
      <c r="A26" s="164"/>
    </row>
    <row r="27" spans="1:1">
      <c r="A27" s="164"/>
    </row>
    <row r="31" spans="1:1">
      <c r="A31" s="164"/>
    </row>
  </sheetData>
  <mergeCells count="2">
    <mergeCell ref="A1:E1"/>
    <mergeCell ref="A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1">
    <tabColor rgb="FF00B050"/>
    <pageSetUpPr fitToPage="1"/>
  </sheetPr>
  <dimension ref="A1:R79"/>
  <sheetViews>
    <sheetView workbookViewId="0">
      <selection activeCell="A4" sqref="A4"/>
    </sheetView>
  </sheetViews>
  <sheetFormatPr baseColWidth="10" defaultColWidth="8.6640625" defaultRowHeight="13"/>
  <cols>
    <col min="1" max="1" width="11.5" style="21" customWidth="1"/>
    <col min="2" max="2" width="13.6640625" style="21" bestFit="1" customWidth="1"/>
    <col min="3" max="3" width="13.33203125" style="29" bestFit="1" customWidth="1"/>
    <col min="4" max="4" width="10.33203125" style="21" bestFit="1" customWidth="1"/>
    <col min="5" max="5" width="14.33203125" style="38" bestFit="1" customWidth="1"/>
    <col min="6" max="6" width="61.6640625" style="40" customWidth="1"/>
    <col min="7" max="7" width="18.33203125" style="21" bestFit="1" customWidth="1"/>
    <col min="8" max="8" width="10.6640625" style="21" bestFit="1" customWidth="1"/>
    <col min="9" max="9" width="9.5" style="21" bestFit="1" customWidth="1"/>
    <col min="10" max="11" width="10.1640625" style="21" bestFit="1" customWidth="1"/>
    <col min="12" max="16384" width="8.6640625" style="21"/>
  </cols>
  <sheetData>
    <row r="1" spans="1:18" s="2" customFormat="1" ht="18">
      <c r="A1" s="165" t="s">
        <v>25</v>
      </c>
      <c r="B1" s="165"/>
      <c r="C1" s="165"/>
      <c r="D1" s="165"/>
      <c r="E1" s="165"/>
      <c r="F1" s="16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4" customFormat="1" ht="16">
      <c r="A2" s="166" t="s">
        <v>54</v>
      </c>
      <c r="B2" s="166"/>
      <c r="C2" s="166"/>
      <c r="D2" s="166"/>
      <c r="E2" s="166"/>
      <c r="F2" s="16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4" customFormat="1" ht="16">
      <c r="A3" s="167" t="s">
        <v>57</v>
      </c>
      <c r="B3" s="167"/>
      <c r="C3" s="167"/>
      <c r="D3" s="167"/>
      <c r="E3" s="167"/>
      <c r="F3" s="16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s="9" customFormat="1" ht="14" thickBot="1">
      <c r="A4" s="6"/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s="14" customFormat="1" ht="14">
      <c r="A5" s="10" t="s">
        <v>0</v>
      </c>
      <c r="B5" s="11" t="s">
        <v>1</v>
      </c>
      <c r="C5" s="11" t="s">
        <v>2</v>
      </c>
      <c r="D5" s="11" t="s">
        <v>3</v>
      </c>
      <c r="E5" s="12" t="s">
        <v>4</v>
      </c>
      <c r="F5" s="13" t="s">
        <v>5</v>
      </c>
    </row>
    <row r="6" spans="1:18" ht="14">
      <c r="A6" s="15" t="s">
        <v>6</v>
      </c>
      <c r="B6" s="16" t="s">
        <v>7</v>
      </c>
      <c r="C6" s="17" t="s">
        <v>8</v>
      </c>
      <c r="D6" s="18">
        <v>3911</v>
      </c>
      <c r="E6" s="19">
        <v>0</v>
      </c>
      <c r="F6" s="20" t="s">
        <v>9</v>
      </c>
    </row>
    <row r="7" spans="1:18" ht="28">
      <c r="A7" s="15" t="s">
        <v>6</v>
      </c>
      <c r="B7" s="16" t="s">
        <v>7</v>
      </c>
      <c r="C7" s="17" t="s">
        <v>8</v>
      </c>
      <c r="D7" s="18">
        <v>3914</v>
      </c>
      <c r="E7" s="19">
        <v>189775.11</v>
      </c>
      <c r="F7" s="20" t="s">
        <v>10</v>
      </c>
    </row>
    <row r="8" spans="1:18" ht="28">
      <c r="A8" s="22" t="s">
        <v>6</v>
      </c>
      <c r="B8" s="23" t="s">
        <v>7</v>
      </c>
      <c r="C8" s="23" t="s">
        <v>11</v>
      </c>
      <c r="D8" s="24">
        <v>364</v>
      </c>
      <c r="E8" s="25">
        <v>-370133</v>
      </c>
      <c r="F8" s="26" t="s">
        <v>12</v>
      </c>
      <c r="G8" s="27"/>
    </row>
    <row r="9" spans="1:18" ht="38.25" customHeight="1">
      <c r="A9" s="15" t="s">
        <v>6</v>
      </c>
      <c r="B9" s="16" t="s">
        <v>7</v>
      </c>
      <c r="C9" s="16" t="s">
        <v>11</v>
      </c>
      <c r="D9" s="18">
        <v>365</v>
      </c>
      <c r="E9" s="19">
        <v>-275441</v>
      </c>
      <c r="F9" s="26" t="s">
        <v>13</v>
      </c>
      <c r="H9" s="27"/>
    </row>
    <row r="10" spans="1:18" ht="28">
      <c r="A10" s="22" t="s">
        <v>6</v>
      </c>
      <c r="B10" s="23" t="s">
        <v>7</v>
      </c>
      <c r="C10" s="23" t="s">
        <v>11</v>
      </c>
      <c r="D10" s="24">
        <v>368</v>
      </c>
      <c r="E10" s="25">
        <v>-269610</v>
      </c>
      <c r="F10" s="26" t="s">
        <v>14</v>
      </c>
      <c r="G10" s="27"/>
    </row>
    <row r="11" spans="1:18" ht="28">
      <c r="A11" s="22" t="s">
        <v>6</v>
      </c>
      <c r="B11" s="23" t="s">
        <v>7</v>
      </c>
      <c r="C11" s="23" t="s">
        <v>11</v>
      </c>
      <c r="D11" s="24">
        <v>369</v>
      </c>
      <c r="E11" s="25">
        <v>-86577</v>
      </c>
      <c r="F11" s="26" t="s">
        <v>15</v>
      </c>
      <c r="G11" s="27"/>
    </row>
    <row r="12" spans="1:18" ht="42">
      <c r="A12" s="15" t="s">
        <v>6</v>
      </c>
      <c r="B12" s="16" t="s">
        <v>7</v>
      </c>
      <c r="C12" s="16" t="s">
        <v>11</v>
      </c>
      <c r="D12" s="18">
        <v>370</v>
      </c>
      <c r="E12" s="19">
        <v>-33591</v>
      </c>
      <c r="F12" s="26" t="s">
        <v>56</v>
      </c>
      <c r="J12" s="27"/>
    </row>
    <row r="13" spans="1:18" ht="28">
      <c r="A13" s="15" t="s">
        <v>6</v>
      </c>
      <c r="B13" s="16" t="s">
        <v>7</v>
      </c>
      <c r="C13" s="16" t="s">
        <v>11</v>
      </c>
      <c r="D13" s="18">
        <v>3922</v>
      </c>
      <c r="E13" s="19">
        <v>-112446</v>
      </c>
      <c r="F13" s="20" t="s">
        <v>16</v>
      </c>
      <c r="I13" s="28"/>
      <c r="J13" s="29"/>
      <c r="K13" s="29"/>
    </row>
    <row r="14" spans="1:18" ht="28">
      <c r="A14" s="22" t="s">
        <v>6</v>
      </c>
      <c r="B14" s="30" t="s">
        <v>17</v>
      </c>
      <c r="C14" s="23" t="s">
        <v>11</v>
      </c>
      <c r="D14" s="24">
        <v>364</v>
      </c>
      <c r="E14" s="25">
        <v>-370133</v>
      </c>
      <c r="F14" s="26" t="s">
        <v>12</v>
      </c>
      <c r="G14" s="27"/>
    </row>
    <row r="15" spans="1:18" ht="39.75" customHeight="1">
      <c r="A15" s="15" t="s">
        <v>6</v>
      </c>
      <c r="B15" s="17" t="s">
        <v>17</v>
      </c>
      <c r="C15" s="16" t="s">
        <v>11</v>
      </c>
      <c r="D15" s="18">
        <v>365</v>
      </c>
      <c r="E15" s="19">
        <v>-275441</v>
      </c>
      <c r="F15" s="20" t="s">
        <v>13</v>
      </c>
    </row>
    <row r="16" spans="1:18" ht="28">
      <c r="A16" s="22" t="s">
        <v>6</v>
      </c>
      <c r="B16" s="30" t="s">
        <v>17</v>
      </c>
      <c r="C16" s="23" t="s">
        <v>11</v>
      </c>
      <c r="D16" s="24">
        <v>368</v>
      </c>
      <c r="E16" s="25">
        <v>-269610</v>
      </c>
      <c r="F16" s="26" t="s">
        <v>14</v>
      </c>
      <c r="G16" s="27"/>
    </row>
    <row r="17" spans="1:11" ht="28">
      <c r="A17" s="22" t="s">
        <v>6</v>
      </c>
      <c r="B17" s="30" t="s">
        <v>17</v>
      </c>
      <c r="C17" s="23" t="s">
        <v>11</v>
      </c>
      <c r="D17" s="24">
        <v>369</v>
      </c>
      <c r="E17" s="25">
        <v>-86577</v>
      </c>
      <c r="F17" s="26" t="s">
        <v>15</v>
      </c>
      <c r="G17" s="27"/>
    </row>
    <row r="18" spans="1:11" ht="42">
      <c r="A18" s="15" t="s">
        <v>6</v>
      </c>
      <c r="B18" s="17" t="s">
        <v>17</v>
      </c>
      <c r="C18" s="16" t="s">
        <v>11</v>
      </c>
      <c r="D18" s="18">
        <v>370</v>
      </c>
      <c r="E18" s="19">
        <v>-33591</v>
      </c>
      <c r="F18" s="26" t="s">
        <v>56</v>
      </c>
    </row>
    <row r="19" spans="1:11" ht="29" thickBot="1">
      <c r="A19" s="31" t="s">
        <v>6</v>
      </c>
      <c r="B19" s="32" t="s">
        <v>17</v>
      </c>
      <c r="C19" s="33" t="s">
        <v>11</v>
      </c>
      <c r="D19" s="34">
        <v>3922</v>
      </c>
      <c r="E19" s="35">
        <v>-112446</v>
      </c>
      <c r="F19" s="36" t="s">
        <v>16</v>
      </c>
      <c r="H19" s="29"/>
      <c r="J19" s="29"/>
      <c r="K19" s="29"/>
    </row>
    <row r="20" spans="1:11">
      <c r="A20" s="37"/>
      <c r="C20" s="21"/>
      <c r="F20" s="39"/>
    </row>
    <row r="21" spans="1:11">
      <c r="A21" s="37" t="s">
        <v>18</v>
      </c>
    </row>
    <row r="22" spans="1:11" ht="14" thickBot="1">
      <c r="A22" s="37"/>
    </row>
    <row r="23" spans="1:11">
      <c r="B23" s="41" t="s">
        <v>19</v>
      </c>
      <c r="C23" s="42" t="s">
        <v>20</v>
      </c>
      <c r="D23" s="42"/>
      <c r="E23" s="168" t="s">
        <v>21</v>
      </c>
    </row>
    <row r="24" spans="1:11">
      <c r="B24" s="43" t="s">
        <v>22</v>
      </c>
      <c r="C24" s="44" t="s">
        <v>11</v>
      </c>
      <c r="D24" s="44" t="s">
        <v>23</v>
      </c>
      <c r="E24" s="169"/>
    </row>
    <row r="25" spans="1:11">
      <c r="B25" s="45">
        <v>364</v>
      </c>
      <c r="C25" s="46">
        <v>-319209.8</v>
      </c>
      <c r="D25" s="47">
        <f>E25-C25</f>
        <v>-22212.850000000035</v>
      </c>
      <c r="E25" s="48">
        <v>-341422.65</v>
      </c>
    </row>
    <row r="26" spans="1:11">
      <c r="B26" s="49">
        <v>365</v>
      </c>
      <c r="C26" s="50">
        <v>-257212.75999999998</v>
      </c>
      <c r="D26" s="51">
        <f t="shared" ref="D26:D29" si="0">E26-C26</f>
        <v>-9064.6400000000431</v>
      </c>
      <c r="E26" s="52">
        <f>-264538.76-21412.64+19674</f>
        <v>-266277.40000000002</v>
      </c>
    </row>
    <row r="27" spans="1:11">
      <c r="B27" s="49">
        <v>368</v>
      </c>
      <c r="C27" s="50">
        <v>-246511.93</v>
      </c>
      <c r="D27" s="51">
        <f t="shared" si="0"/>
        <v>12185.959999999992</v>
      </c>
      <c r="E27" s="52">
        <v>-234325.97</v>
      </c>
    </row>
    <row r="28" spans="1:11">
      <c r="B28" s="49">
        <v>369</v>
      </c>
      <c r="C28" s="29">
        <v>0</v>
      </c>
      <c r="D28" s="51">
        <f t="shared" si="0"/>
        <v>-19674</v>
      </c>
      <c r="E28" s="52">
        <v>-19674</v>
      </c>
    </row>
    <row r="29" spans="1:11">
      <c r="B29" s="53">
        <v>370</v>
      </c>
      <c r="C29" s="54">
        <v>-22848.95</v>
      </c>
      <c r="D29" s="55">
        <f t="shared" si="0"/>
        <v>3445.8100000000013</v>
      </c>
      <c r="E29" s="56">
        <v>-19403.14</v>
      </c>
    </row>
    <row r="30" spans="1:11" ht="14" thickBot="1">
      <c r="B30" s="57" t="s">
        <v>24</v>
      </c>
      <c r="C30" s="58">
        <f>SUM(C25:C29)</f>
        <v>-845783.44</v>
      </c>
      <c r="D30" s="59">
        <f>SUM(D25:D29)</f>
        <v>-35319.720000000088</v>
      </c>
      <c r="E30" s="60">
        <f>SUM(E25:E29)</f>
        <v>-881103.16</v>
      </c>
    </row>
    <row r="31" spans="1:11" ht="14" thickTop="1">
      <c r="D31" s="38"/>
    </row>
    <row r="79" spans="6:6">
      <c r="F79" s="39"/>
    </row>
  </sheetData>
  <mergeCells count="4">
    <mergeCell ref="A1:F1"/>
    <mergeCell ref="A2:F2"/>
    <mergeCell ref="A3:F3"/>
    <mergeCell ref="E23:E24"/>
  </mergeCells>
  <pageMargins left="0.7" right="0.7" top="0.75" bottom="0.75" header="0.3" footer="0.3"/>
  <pageSetup scale="68" fitToHeight="0" orientation="portrait" verticalDpi="0" r:id="rId1"/>
  <headerFooter>
    <oddHeader>&amp;L&amp;"Arial,Bold"Schedule F (2018)&amp;RPage &amp;P of &amp;N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00B050"/>
    <pageSetUpPr fitToPage="1"/>
  </sheetPr>
  <dimension ref="A1:R59"/>
  <sheetViews>
    <sheetView topLeftCell="E1" workbookViewId="0">
      <selection activeCell="G22" sqref="G22"/>
    </sheetView>
  </sheetViews>
  <sheetFormatPr baseColWidth="10" defaultColWidth="9.1640625" defaultRowHeight="13"/>
  <cols>
    <col min="1" max="1" width="6.6640625" style="102" customWidth="1"/>
    <col min="2" max="2" width="12.1640625" style="67" customWidth="1"/>
    <col min="3" max="7" width="11.6640625" style="67" customWidth="1"/>
    <col min="8" max="8" width="6.6640625" style="67" customWidth="1"/>
    <col min="9" max="9" width="11.5" style="67" customWidth="1"/>
    <col min="10" max="15" width="11.6640625" style="67" customWidth="1"/>
    <col min="16" max="16" width="11.5" style="67" customWidth="1"/>
    <col min="17" max="17" width="9.1640625" style="67"/>
    <col min="18" max="18" width="10" style="67" bestFit="1" customWidth="1"/>
    <col min="19" max="16384" width="9.1640625" style="67"/>
  </cols>
  <sheetData>
    <row r="1" spans="1:16" s="61" customFormat="1" ht="18">
      <c r="A1" s="170" t="s">
        <v>25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s="62" customFormat="1" ht="16">
      <c r="A2" s="171" t="s">
        <v>54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s="63" customFormat="1" ht="16">
      <c r="A3" s="172" t="s">
        <v>55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1:16" s="64" customFormat="1">
      <c r="A4" s="173" t="s">
        <v>26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</row>
    <row r="5" spans="1:16" ht="16">
      <c r="A5" s="65"/>
      <c r="B5" s="66"/>
      <c r="C5" s="66"/>
      <c r="D5" s="66"/>
      <c r="E5" s="66"/>
      <c r="F5" s="66"/>
      <c r="G5" s="66"/>
      <c r="H5" s="65"/>
      <c r="I5" s="66"/>
      <c r="J5" s="66"/>
      <c r="K5" s="66"/>
      <c r="L5" s="66"/>
      <c r="M5" s="66"/>
      <c r="N5" s="66"/>
      <c r="O5" s="66"/>
      <c r="P5" s="66"/>
    </row>
    <row r="6" spans="1:16" ht="14" thickBot="1">
      <c r="A6" s="174" t="s">
        <v>27</v>
      </c>
      <c r="B6" s="174"/>
      <c r="C6" s="174"/>
      <c r="D6" s="174"/>
      <c r="E6" s="174"/>
      <c r="F6" s="174"/>
      <c r="G6" s="174"/>
      <c r="H6" s="68"/>
      <c r="I6" s="64"/>
      <c r="J6" s="64"/>
      <c r="K6" s="64" t="s">
        <v>28</v>
      </c>
      <c r="L6" s="64"/>
      <c r="M6" s="64"/>
      <c r="N6" s="64" t="s">
        <v>29</v>
      </c>
      <c r="P6" s="64"/>
    </row>
    <row r="7" spans="1:16" s="74" customFormat="1">
      <c r="A7" s="69" t="s">
        <v>19</v>
      </c>
      <c r="B7" s="70" t="s">
        <v>30</v>
      </c>
      <c r="C7" s="70"/>
      <c r="D7" s="70"/>
      <c r="E7" s="70"/>
      <c r="F7" s="70" t="s">
        <v>31</v>
      </c>
      <c r="G7" s="71" t="s">
        <v>32</v>
      </c>
      <c r="H7" s="72" t="s">
        <v>19</v>
      </c>
      <c r="I7" s="70" t="s">
        <v>30</v>
      </c>
      <c r="J7" s="70"/>
      <c r="K7" s="70"/>
      <c r="L7" s="70"/>
      <c r="M7" s="70" t="s">
        <v>33</v>
      </c>
      <c r="N7" s="70"/>
      <c r="O7" s="70" t="s">
        <v>31</v>
      </c>
      <c r="P7" s="73" t="s">
        <v>32</v>
      </c>
    </row>
    <row r="8" spans="1:16" s="74" customFormat="1" ht="14" thickBot="1">
      <c r="A8" s="75" t="s">
        <v>22</v>
      </c>
      <c r="B8" s="76" t="s">
        <v>34</v>
      </c>
      <c r="C8" s="76" t="s">
        <v>8</v>
      </c>
      <c r="D8" s="76" t="s">
        <v>35</v>
      </c>
      <c r="E8" s="76" t="s">
        <v>11</v>
      </c>
      <c r="F8" s="76" t="s">
        <v>36</v>
      </c>
      <c r="G8" s="77" t="s">
        <v>34</v>
      </c>
      <c r="H8" s="78" t="s">
        <v>22</v>
      </c>
      <c r="I8" s="76" t="s">
        <v>34</v>
      </c>
      <c r="J8" s="76" t="s">
        <v>11</v>
      </c>
      <c r="K8" s="76" t="s">
        <v>37</v>
      </c>
      <c r="L8" s="76" t="s">
        <v>38</v>
      </c>
      <c r="M8" s="76" t="s">
        <v>39</v>
      </c>
      <c r="N8" s="76" t="s">
        <v>35</v>
      </c>
      <c r="O8" s="76" t="s">
        <v>36</v>
      </c>
      <c r="P8" s="79" t="s">
        <v>34</v>
      </c>
    </row>
    <row r="9" spans="1:16" s="89" customFormat="1">
      <c r="A9" s="80">
        <v>350</v>
      </c>
      <c r="B9" s="81">
        <v>17629</v>
      </c>
      <c r="C9" s="82">
        <v>0</v>
      </c>
      <c r="D9" s="82">
        <v>0</v>
      </c>
      <c r="E9" s="82">
        <v>0</v>
      </c>
      <c r="F9" s="82">
        <v>0</v>
      </c>
      <c r="G9" s="83">
        <f t="shared" ref="G9:G49" si="0">SUM(B9:F9)</f>
        <v>17629</v>
      </c>
      <c r="H9" s="84">
        <f t="shared" ref="H9:H33" si="1">+A9</f>
        <v>350</v>
      </c>
      <c r="I9" s="81">
        <v>0</v>
      </c>
      <c r="J9" s="85">
        <f t="shared" ref="J9:J49" si="2">+E9</f>
        <v>0</v>
      </c>
      <c r="K9" s="86">
        <v>0</v>
      </c>
      <c r="L9" s="82">
        <v>0</v>
      </c>
      <c r="M9" s="82">
        <v>0</v>
      </c>
      <c r="N9" s="87"/>
      <c r="O9" s="87"/>
      <c r="P9" s="88">
        <f t="shared" ref="P9:P49" si="3">SUM(I9:O9)</f>
        <v>0</v>
      </c>
    </row>
    <row r="10" spans="1:16" s="89" customFormat="1">
      <c r="A10" s="80">
        <v>3501</v>
      </c>
      <c r="B10" s="81">
        <v>0</v>
      </c>
      <c r="C10" s="82">
        <v>0</v>
      </c>
      <c r="D10" s="82">
        <v>0</v>
      </c>
      <c r="E10" s="82">
        <v>0</v>
      </c>
      <c r="F10" s="82">
        <v>0</v>
      </c>
      <c r="G10" s="83">
        <f t="shared" si="0"/>
        <v>0</v>
      </c>
      <c r="H10" s="84">
        <f t="shared" si="1"/>
        <v>3501</v>
      </c>
      <c r="I10" s="81">
        <v>0.14000000000032742</v>
      </c>
      <c r="J10" s="85">
        <f t="shared" si="2"/>
        <v>0</v>
      </c>
      <c r="K10" s="86">
        <v>0</v>
      </c>
      <c r="L10" s="82">
        <v>0</v>
      </c>
      <c r="M10" s="82">
        <v>0</v>
      </c>
      <c r="N10" s="87"/>
      <c r="O10" s="87"/>
      <c r="P10" s="88">
        <f t="shared" si="3"/>
        <v>0.14000000000032742</v>
      </c>
    </row>
    <row r="11" spans="1:16" s="89" customFormat="1">
      <c r="A11" s="80">
        <v>352</v>
      </c>
      <c r="B11" s="81">
        <v>1919496.1700000006</v>
      </c>
      <c r="C11" s="82">
        <v>0</v>
      </c>
      <c r="D11" s="82">
        <v>0</v>
      </c>
      <c r="E11" s="82">
        <v>0</v>
      </c>
      <c r="F11" s="82">
        <v>0</v>
      </c>
      <c r="G11" s="83">
        <f t="shared" si="0"/>
        <v>1919496.1700000006</v>
      </c>
      <c r="H11" s="84">
        <f t="shared" si="1"/>
        <v>352</v>
      </c>
      <c r="I11" s="81">
        <v>62139.219999999994</v>
      </c>
      <c r="J11" s="85">
        <f t="shared" si="2"/>
        <v>0</v>
      </c>
      <c r="K11" s="86">
        <v>34550.87999999999</v>
      </c>
      <c r="L11" s="82">
        <v>0</v>
      </c>
      <c r="M11" s="82">
        <v>0</v>
      </c>
      <c r="N11" s="87"/>
      <c r="O11" s="87"/>
      <c r="P11" s="88">
        <f t="shared" si="3"/>
        <v>96690.099999999977</v>
      </c>
    </row>
    <row r="12" spans="1:16" s="89" customFormat="1">
      <c r="A12" s="80">
        <v>353</v>
      </c>
      <c r="B12" s="81">
        <v>6961692.3099999996</v>
      </c>
      <c r="C12" s="82">
        <v>839765.12000000011</v>
      </c>
      <c r="D12" s="82">
        <v>0</v>
      </c>
      <c r="E12" s="82">
        <v>0</v>
      </c>
      <c r="F12" s="82">
        <v>0</v>
      </c>
      <c r="G12" s="83">
        <f t="shared" si="0"/>
        <v>7801457.4299999997</v>
      </c>
      <c r="H12" s="84">
        <f t="shared" si="1"/>
        <v>353</v>
      </c>
      <c r="I12" s="81">
        <v>1436551.31</v>
      </c>
      <c r="J12" s="85">
        <f t="shared" si="2"/>
        <v>0</v>
      </c>
      <c r="K12" s="86">
        <v>185382</v>
      </c>
      <c r="L12" s="82">
        <v>0</v>
      </c>
      <c r="M12" s="82">
        <v>0</v>
      </c>
      <c r="N12" s="87"/>
      <c r="O12" s="87"/>
      <c r="P12" s="88">
        <f t="shared" si="3"/>
        <v>1621933.31</v>
      </c>
    </row>
    <row r="13" spans="1:16" s="89" customFormat="1">
      <c r="A13" s="80">
        <v>354</v>
      </c>
      <c r="B13" s="81">
        <v>224802</v>
      </c>
      <c r="C13" s="82">
        <v>0</v>
      </c>
      <c r="D13" s="82">
        <v>0</v>
      </c>
      <c r="E13" s="82">
        <v>0</v>
      </c>
      <c r="F13" s="82">
        <v>0</v>
      </c>
      <c r="G13" s="83">
        <f t="shared" si="0"/>
        <v>224802</v>
      </c>
      <c r="H13" s="84">
        <f t="shared" si="1"/>
        <v>354</v>
      </c>
      <c r="I13" s="81">
        <v>209183.39999999997</v>
      </c>
      <c r="J13" s="85">
        <f t="shared" si="2"/>
        <v>0</v>
      </c>
      <c r="K13" s="86">
        <v>4720.8</v>
      </c>
      <c r="L13" s="82">
        <v>0</v>
      </c>
      <c r="M13" s="82">
        <v>0</v>
      </c>
      <c r="N13" s="87"/>
      <c r="O13" s="87"/>
      <c r="P13" s="88">
        <f t="shared" si="3"/>
        <v>213904.19999999995</v>
      </c>
    </row>
    <row r="14" spans="1:16" s="89" customFormat="1">
      <c r="A14" s="80">
        <v>355</v>
      </c>
      <c r="B14" s="81">
        <v>1447747</v>
      </c>
      <c r="C14" s="82">
        <v>0</v>
      </c>
      <c r="D14" s="82">
        <v>0</v>
      </c>
      <c r="E14" s="82">
        <v>0</v>
      </c>
      <c r="F14" s="82">
        <v>0</v>
      </c>
      <c r="G14" s="83">
        <f t="shared" si="0"/>
        <v>1447747</v>
      </c>
      <c r="H14" s="84">
        <f t="shared" si="1"/>
        <v>355</v>
      </c>
      <c r="I14" s="81">
        <v>413698.95999999985</v>
      </c>
      <c r="J14" s="85">
        <f t="shared" si="2"/>
        <v>0</v>
      </c>
      <c r="K14" s="86">
        <v>63867.600000000006</v>
      </c>
      <c r="L14" s="82">
        <v>0</v>
      </c>
      <c r="M14" s="82">
        <v>0</v>
      </c>
      <c r="N14" s="87"/>
      <c r="O14" s="87"/>
      <c r="P14" s="88">
        <f t="shared" si="3"/>
        <v>477566.55999999982</v>
      </c>
    </row>
    <row r="15" spans="1:16" s="89" customFormat="1">
      <c r="A15" s="80">
        <v>3551</v>
      </c>
      <c r="B15" s="81">
        <v>4014730.41</v>
      </c>
      <c r="C15" s="82">
        <v>0</v>
      </c>
      <c r="D15" s="82">
        <v>0</v>
      </c>
      <c r="E15" s="82">
        <v>0</v>
      </c>
      <c r="F15" s="82">
        <v>0</v>
      </c>
      <c r="G15" s="83">
        <f t="shared" si="0"/>
        <v>4014730.41</v>
      </c>
      <c r="H15" s="84">
        <f t="shared" si="1"/>
        <v>3551</v>
      </c>
      <c r="I15" s="81">
        <v>694393.21000000008</v>
      </c>
      <c r="J15" s="85">
        <f t="shared" si="2"/>
        <v>0</v>
      </c>
      <c r="K15" s="86">
        <v>113237.15999999997</v>
      </c>
      <c r="L15" s="82">
        <v>0</v>
      </c>
      <c r="M15" s="82">
        <v>0</v>
      </c>
      <c r="N15" s="87"/>
      <c r="O15" s="87"/>
      <c r="P15" s="88">
        <f t="shared" si="3"/>
        <v>807630.37000000011</v>
      </c>
    </row>
    <row r="16" spans="1:16" s="89" customFormat="1">
      <c r="A16" s="80">
        <v>356</v>
      </c>
      <c r="B16" s="81">
        <v>3093939.1300000004</v>
      </c>
      <c r="C16" s="82">
        <v>42966.32</v>
      </c>
      <c r="D16" s="82">
        <v>0</v>
      </c>
      <c r="E16" s="82">
        <v>0</v>
      </c>
      <c r="F16" s="82">
        <v>0</v>
      </c>
      <c r="G16" s="83">
        <f t="shared" si="0"/>
        <v>3136905.45</v>
      </c>
      <c r="H16" s="84">
        <f t="shared" si="1"/>
        <v>356</v>
      </c>
      <c r="I16" s="81">
        <v>506496.60299999989</v>
      </c>
      <c r="J16" s="85">
        <f t="shared" si="2"/>
        <v>0</v>
      </c>
      <c r="K16" s="86">
        <v>77348.52</v>
      </c>
      <c r="L16" s="82">
        <v>0</v>
      </c>
      <c r="M16" s="82">
        <v>0</v>
      </c>
      <c r="N16" s="87"/>
      <c r="O16" s="87"/>
      <c r="P16" s="88">
        <f t="shared" si="3"/>
        <v>583845.12299999991</v>
      </c>
    </row>
    <row r="17" spans="1:18" s="89" customFormat="1">
      <c r="A17" s="80">
        <v>359</v>
      </c>
      <c r="B17" s="81">
        <v>6788</v>
      </c>
      <c r="C17" s="82">
        <v>0</v>
      </c>
      <c r="D17" s="82">
        <v>0</v>
      </c>
      <c r="E17" s="82">
        <v>0</v>
      </c>
      <c r="F17" s="82">
        <v>0</v>
      </c>
      <c r="G17" s="83">
        <f t="shared" si="0"/>
        <v>6788</v>
      </c>
      <c r="H17" s="84">
        <f t="shared" si="1"/>
        <v>359</v>
      </c>
      <c r="I17" s="81">
        <v>5907.2800000000007</v>
      </c>
      <c r="J17" s="85">
        <f t="shared" si="2"/>
        <v>0</v>
      </c>
      <c r="K17" s="86">
        <v>101.76000000000003</v>
      </c>
      <c r="L17" s="82">
        <v>0</v>
      </c>
      <c r="M17" s="82">
        <v>0</v>
      </c>
      <c r="N17" s="87"/>
      <c r="O17" s="87"/>
      <c r="P17" s="88">
        <f t="shared" si="3"/>
        <v>6009.0400000000009</v>
      </c>
    </row>
    <row r="18" spans="1:18" s="89" customFormat="1">
      <c r="A18" s="80">
        <v>360</v>
      </c>
      <c r="B18" s="81">
        <v>13572</v>
      </c>
      <c r="C18" s="82">
        <v>0</v>
      </c>
      <c r="D18" s="82">
        <v>0</v>
      </c>
      <c r="E18" s="82">
        <v>0</v>
      </c>
      <c r="F18" s="82">
        <v>0</v>
      </c>
      <c r="G18" s="83">
        <f t="shared" si="0"/>
        <v>13572</v>
      </c>
      <c r="H18" s="84">
        <f t="shared" si="1"/>
        <v>360</v>
      </c>
      <c r="I18" s="81">
        <v>0</v>
      </c>
      <c r="J18" s="85">
        <f t="shared" si="2"/>
        <v>0</v>
      </c>
      <c r="K18" s="86">
        <v>0</v>
      </c>
      <c r="L18" s="82">
        <v>0</v>
      </c>
      <c r="M18" s="82">
        <v>0</v>
      </c>
      <c r="N18" s="87"/>
      <c r="O18" s="87"/>
      <c r="P18" s="88">
        <f t="shared" si="3"/>
        <v>0</v>
      </c>
    </row>
    <row r="19" spans="1:18" s="89" customFormat="1">
      <c r="A19" s="80">
        <v>3601</v>
      </c>
      <c r="B19" s="81">
        <v>56995</v>
      </c>
      <c r="C19" s="82">
        <v>0</v>
      </c>
      <c r="D19" s="82">
        <v>0</v>
      </c>
      <c r="E19" s="82">
        <v>0</v>
      </c>
      <c r="F19" s="82">
        <v>0</v>
      </c>
      <c r="G19" s="83">
        <f t="shared" si="0"/>
        <v>56995</v>
      </c>
      <c r="H19" s="84">
        <f t="shared" si="1"/>
        <v>3601</v>
      </c>
      <c r="I19" s="81">
        <v>33188</v>
      </c>
      <c r="J19" s="85">
        <f t="shared" si="2"/>
        <v>0</v>
      </c>
      <c r="K19" s="86">
        <v>912</v>
      </c>
      <c r="L19" s="82">
        <v>0</v>
      </c>
      <c r="M19" s="82">
        <v>0</v>
      </c>
      <c r="N19" s="87"/>
      <c r="O19" s="87"/>
      <c r="P19" s="88">
        <f t="shared" si="3"/>
        <v>34100</v>
      </c>
    </row>
    <row r="20" spans="1:18" s="91" customFormat="1">
      <c r="A20" s="80">
        <v>361</v>
      </c>
      <c r="B20" s="81">
        <v>1198983.1200000001</v>
      </c>
      <c r="C20" s="82">
        <v>0</v>
      </c>
      <c r="D20" s="82">
        <v>0</v>
      </c>
      <c r="E20" s="82">
        <v>0</v>
      </c>
      <c r="F20" s="82">
        <v>0</v>
      </c>
      <c r="G20" s="83">
        <f t="shared" si="0"/>
        <v>1198983.1200000001</v>
      </c>
      <c r="H20" s="84">
        <f t="shared" si="1"/>
        <v>361</v>
      </c>
      <c r="I20" s="81">
        <v>87840.04</v>
      </c>
      <c r="J20" s="85">
        <f t="shared" si="2"/>
        <v>0</v>
      </c>
      <c r="K20" s="86">
        <v>20382.72</v>
      </c>
      <c r="L20" s="82">
        <v>0</v>
      </c>
      <c r="M20" s="82">
        <v>0</v>
      </c>
      <c r="N20" s="90"/>
      <c r="O20" s="90"/>
      <c r="P20" s="88">
        <f t="shared" si="3"/>
        <v>108222.76</v>
      </c>
    </row>
    <row r="21" spans="1:18" s="91" customFormat="1">
      <c r="A21" s="80">
        <v>362</v>
      </c>
      <c r="B21" s="81">
        <v>12928997.76</v>
      </c>
      <c r="C21" s="82">
        <v>336695.47000000003</v>
      </c>
      <c r="D21" s="82">
        <v>0</v>
      </c>
      <c r="E21" s="82">
        <v>0</v>
      </c>
      <c r="F21" s="82">
        <v>0</v>
      </c>
      <c r="G21" s="83">
        <f t="shared" si="0"/>
        <v>13265693.23</v>
      </c>
      <c r="H21" s="84">
        <f t="shared" si="1"/>
        <v>362</v>
      </c>
      <c r="I21" s="81">
        <v>3556892.9899999998</v>
      </c>
      <c r="J21" s="85">
        <f t="shared" si="2"/>
        <v>0</v>
      </c>
      <c r="K21" s="86">
        <v>312909.51</v>
      </c>
      <c r="L21" s="82">
        <v>0</v>
      </c>
      <c r="M21" s="82">
        <v>0</v>
      </c>
      <c r="N21" s="90"/>
      <c r="O21" s="82"/>
      <c r="P21" s="88">
        <f t="shared" si="3"/>
        <v>3869802.5</v>
      </c>
    </row>
    <row r="22" spans="1:18" s="91" customFormat="1">
      <c r="A22" s="80">
        <v>364</v>
      </c>
      <c r="B22" s="81">
        <v>16309206.869999999</v>
      </c>
      <c r="C22" s="82">
        <v>8744986.5599999987</v>
      </c>
      <c r="D22" s="82">
        <v>0</v>
      </c>
      <c r="E22" s="82">
        <v>-60382.880000000005</v>
      </c>
      <c r="F22" s="82">
        <v>0</v>
      </c>
      <c r="G22" s="83">
        <f t="shared" si="0"/>
        <v>24993810.550000001</v>
      </c>
      <c r="H22" s="84">
        <f t="shared" si="1"/>
        <v>364</v>
      </c>
      <c r="I22" s="81">
        <v>8316238.9199999999</v>
      </c>
      <c r="J22" s="85">
        <f t="shared" si="2"/>
        <v>-60382.880000000005</v>
      </c>
      <c r="K22" s="86">
        <v>865418.86999999988</v>
      </c>
      <c r="L22" s="82">
        <v>0</v>
      </c>
      <c r="M22" s="82">
        <v>-5254164.03</v>
      </c>
      <c r="N22" s="90"/>
      <c r="O22" s="92">
        <f>'Sch. F 2019 Notes'!E34</f>
        <v>5513828</v>
      </c>
      <c r="P22" s="88">
        <f t="shared" si="3"/>
        <v>9380938.879999999</v>
      </c>
      <c r="R22" s="90"/>
    </row>
    <row r="23" spans="1:18" s="91" customFormat="1">
      <c r="A23" s="80">
        <v>365</v>
      </c>
      <c r="B23" s="81">
        <v>14708909</v>
      </c>
      <c r="C23" s="82">
        <v>5707297.8600000022</v>
      </c>
      <c r="D23" s="82">
        <v>0</v>
      </c>
      <c r="E23" s="82">
        <v>-36281.769999999997</v>
      </c>
      <c r="F23" s="82">
        <v>0</v>
      </c>
      <c r="G23" s="83">
        <f t="shared" si="0"/>
        <v>20379925.090000004</v>
      </c>
      <c r="H23" s="84">
        <f t="shared" si="1"/>
        <v>365</v>
      </c>
      <c r="I23" s="81">
        <v>9725214.6899999995</v>
      </c>
      <c r="J23" s="85">
        <f t="shared" si="2"/>
        <v>-36281.769999999997</v>
      </c>
      <c r="K23" s="86">
        <v>619823.72</v>
      </c>
      <c r="L23" s="82">
        <v>26981.119999999999</v>
      </c>
      <c r="M23" s="82">
        <v>-1839521.89</v>
      </c>
      <c r="N23" s="90"/>
      <c r="O23" s="92">
        <f>'Sch. F 2019 Notes'!E35</f>
        <v>1971619</v>
      </c>
      <c r="P23" s="88">
        <f t="shared" si="3"/>
        <v>10467834.869999999</v>
      </c>
      <c r="R23" s="90"/>
    </row>
    <row r="24" spans="1:18" s="91" customFormat="1">
      <c r="A24" s="80">
        <v>366</v>
      </c>
      <c r="B24" s="81">
        <v>6603481.2300000004</v>
      </c>
      <c r="C24" s="82">
        <v>310088.67000000004</v>
      </c>
      <c r="D24" s="82">
        <v>0</v>
      </c>
      <c r="E24" s="82">
        <v>0</v>
      </c>
      <c r="F24" s="82">
        <v>0</v>
      </c>
      <c r="G24" s="83">
        <f t="shared" si="0"/>
        <v>6913569.9000000004</v>
      </c>
      <c r="H24" s="84">
        <f t="shared" si="1"/>
        <v>366</v>
      </c>
      <c r="I24" s="81">
        <v>1243157.7599999998</v>
      </c>
      <c r="J24" s="85">
        <f t="shared" si="2"/>
        <v>0</v>
      </c>
      <c r="K24" s="86">
        <v>119669.02999999998</v>
      </c>
      <c r="L24" s="82">
        <v>0</v>
      </c>
      <c r="M24" s="82">
        <v>-2586.56</v>
      </c>
      <c r="N24" s="90"/>
      <c r="O24" s="82"/>
      <c r="P24" s="88">
        <f t="shared" si="3"/>
        <v>1360240.2299999997</v>
      </c>
      <c r="R24" s="90"/>
    </row>
    <row r="25" spans="1:18" s="91" customFormat="1">
      <c r="A25" s="80">
        <v>367</v>
      </c>
      <c r="B25" s="81">
        <v>9347185.6999999993</v>
      </c>
      <c r="C25" s="82">
        <v>550722.65999999992</v>
      </c>
      <c r="D25" s="82">
        <v>0</v>
      </c>
      <c r="E25" s="82">
        <v>-1230.3499999999999</v>
      </c>
      <c r="F25" s="82">
        <v>0</v>
      </c>
      <c r="G25" s="83">
        <f t="shared" si="0"/>
        <v>9896678.0099999998</v>
      </c>
      <c r="H25" s="84">
        <f t="shared" si="1"/>
        <v>367</v>
      </c>
      <c r="I25" s="81">
        <v>3659449.48</v>
      </c>
      <c r="J25" s="85">
        <f t="shared" si="2"/>
        <v>-1230.3499999999999</v>
      </c>
      <c r="K25" s="86">
        <v>302690.76</v>
      </c>
      <c r="L25" s="82">
        <v>0</v>
      </c>
      <c r="M25" s="82">
        <v>-10411.81</v>
      </c>
      <c r="N25" s="90"/>
      <c r="O25" s="82"/>
      <c r="P25" s="88">
        <f t="shared" si="3"/>
        <v>3950498.0799999996</v>
      </c>
      <c r="R25" s="90"/>
    </row>
    <row r="26" spans="1:18" s="91" customFormat="1">
      <c r="A26" s="80">
        <v>368</v>
      </c>
      <c r="B26" s="81">
        <v>18505422.830000002</v>
      </c>
      <c r="C26" s="82">
        <v>5089394.9400000023</v>
      </c>
      <c r="D26" s="82">
        <v>0</v>
      </c>
      <c r="E26" s="82">
        <v>-116688.77</v>
      </c>
      <c r="F26" s="82">
        <v>0</v>
      </c>
      <c r="G26" s="83">
        <f t="shared" si="0"/>
        <v>23478129.000000004</v>
      </c>
      <c r="H26" s="84">
        <f t="shared" si="1"/>
        <v>368</v>
      </c>
      <c r="I26" s="81">
        <v>14312251.350000001</v>
      </c>
      <c r="J26" s="85">
        <f t="shared" si="2"/>
        <v>-116688.77</v>
      </c>
      <c r="K26" s="86">
        <v>846775.11</v>
      </c>
      <c r="L26" s="82">
        <v>32291.94</v>
      </c>
      <c r="M26" s="82">
        <v>-30590.789999999997</v>
      </c>
      <c r="N26" s="90"/>
      <c r="O26" s="92">
        <f>'Sch. F 2019 Notes'!E36</f>
        <v>63445</v>
      </c>
      <c r="P26" s="88">
        <f t="shared" si="3"/>
        <v>15107483.840000002</v>
      </c>
      <c r="R26" s="90"/>
    </row>
    <row r="27" spans="1:18" s="91" customFormat="1">
      <c r="A27" s="80">
        <v>369</v>
      </c>
      <c r="B27" s="81">
        <v>11244242.409999998</v>
      </c>
      <c r="C27" s="82">
        <v>3177204.3899999992</v>
      </c>
      <c r="D27" s="82">
        <v>0</v>
      </c>
      <c r="E27" s="82">
        <v>-472770.1</v>
      </c>
      <c r="F27" s="82">
        <v>0</v>
      </c>
      <c r="G27" s="83">
        <f t="shared" si="0"/>
        <v>13948676.699999997</v>
      </c>
      <c r="H27" s="84">
        <f t="shared" si="1"/>
        <v>369</v>
      </c>
      <c r="I27" s="81">
        <v>7777590.379999999</v>
      </c>
      <c r="J27" s="85">
        <f t="shared" si="2"/>
        <v>-472770.1</v>
      </c>
      <c r="K27" s="86">
        <v>477962.24999999994</v>
      </c>
      <c r="L27" s="82">
        <v>247.28</v>
      </c>
      <c r="M27" s="82">
        <v>-272733.46000000002</v>
      </c>
      <c r="N27" s="90"/>
      <c r="O27" s="92">
        <f>'Sch. F 2019 Notes'!E37</f>
        <v>256656</v>
      </c>
      <c r="P27" s="88">
        <f t="shared" si="3"/>
        <v>7766952.3499999996</v>
      </c>
      <c r="R27" s="90"/>
    </row>
    <row r="28" spans="1:18" s="91" customFormat="1">
      <c r="A28" s="80">
        <v>370</v>
      </c>
      <c r="B28" s="81">
        <v>4330321.55</v>
      </c>
      <c r="C28" s="82">
        <v>831645.29000000015</v>
      </c>
      <c r="D28" s="82">
        <v>0</v>
      </c>
      <c r="E28" s="82">
        <v>-47091.8</v>
      </c>
      <c r="F28" s="82">
        <v>0</v>
      </c>
      <c r="G28" s="83">
        <f t="shared" si="0"/>
        <v>5114875.04</v>
      </c>
      <c r="H28" s="84">
        <f t="shared" si="1"/>
        <v>370</v>
      </c>
      <c r="I28" s="81">
        <v>2939933.33</v>
      </c>
      <c r="J28" s="85">
        <f t="shared" si="2"/>
        <v>-47091.8</v>
      </c>
      <c r="K28" s="86">
        <v>181932.72</v>
      </c>
      <c r="L28" s="82">
        <v>181.4</v>
      </c>
      <c r="M28" s="82">
        <v>-153305.1</v>
      </c>
      <c r="N28" s="90"/>
      <c r="O28" s="92">
        <f>'Sch. F 2019 Notes'!E38</f>
        <v>166661</v>
      </c>
      <c r="P28" s="88">
        <f t="shared" si="3"/>
        <v>3088311.5500000003</v>
      </c>
      <c r="R28" s="90"/>
    </row>
    <row r="29" spans="1:18" s="91" customFormat="1">
      <c r="A29" s="80">
        <v>371</v>
      </c>
      <c r="B29" s="81">
        <v>3487203.62</v>
      </c>
      <c r="C29" s="82">
        <v>493801.13</v>
      </c>
      <c r="D29" s="82">
        <v>0</v>
      </c>
      <c r="E29" s="82">
        <v>-485905.29</v>
      </c>
      <c r="F29" s="82">
        <v>0</v>
      </c>
      <c r="G29" s="83">
        <f t="shared" si="0"/>
        <v>3495099.46</v>
      </c>
      <c r="H29" s="84">
        <f t="shared" si="1"/>
        <v>371</v>
      </c>
      <c r="I29" s="81">
        <v>1880458.6500000001</v>
      </c>
      <c r="J29" s="85">
        <f t="shared" si="2"/>
        <v>-485905.29</v>
      </c>
      <c r="K29" s="86">
        <v>150982.76</v>
      </c>
      <c r="L29" s="82">
        <v>0</v>
      </c>
      <c r="M29" s="82">
        <v>-23476.66</v>
      </c>
      <c r="N29" s="90"/>
      <c r="O29" s="92">
        <f>'Sch. F 2019 Notes'!E39</f>
        <v>271602</v>
      </c>
      <c r="P29" s="88">
        <f t="shared" si="3"/>
        <v>1793661.4600000002</v>
      </c>
      <c r="R29" s="90"/>
    </row>
    <row r="30" spans="1:18" s="91" customFormat="1">
      <c r="A30" s="80">
        <v>373</v>
      </c>
      <c r="B30" s="81">
        <v>2354078.0100000002</v>
      </c>
      <c r="C30" s="82">
        <v>418548.99</v>
      </c>
      <c r="D30" s="82">
        <v>0</v>
      </c>
      <c r="E30" s="82">
        <v>-127650.79</v>
      </c>
      <c r="F30" s="82">
        <v>0</v>
      </c>
      <c r="G30" s="83">
        <f t="shared" si="0"/>
        <v>2644976.21</v>
      </c>
      <c r="H30" s="84">
        <f t="shared" si="1"/>
        <v>373</v>
      </c>
      <c r="I30" s="81">
        <v>1390563.24</v>
      </c>
      <c r="J30" s="85">
        <f t="shared" si="2"/>
        <v>-127650.79</v>
      </c>
      <c r="K30" s="86">
        <v>120932.00999999998</v>
      </c>
      <c r="L30" s="82">
        <v>0</v>
      </c>
      <c r="M30" s="82">
        <v>-14789.609999999999</v>
      </c>
      <c r="N30" s="90"/>
      <c r="O30" s="92">
        <f>'Sch. F 2019 Notes'!E40</f>
        <v>8521</v>
      </c>
      <c r="P30" s="88">
        <f t="shared" si="3"/>
        <v>1377575.8499999999</v>
      </c>
      <c r="R30" s="90"/>
    </row>
    <row r="31" spans="1:18" s="91" customFormat="1">
      <c r="A31" s="80">
        <v>380</v>
      </c>
      <c r="B31" s="81">
        <v>320005</v>
      </c>
      <c r="C31" s="82">
        <v>0</v>
      </c>
      <c r="D31" s="82">
        <v>0</v>
      </c>
      <c r="E31" s="82">
        <v>0</v>
      </c>
      <c r="F31" s="82">
        <v>0</v>
      </c>
      <c r="G31" s="83">
        <f t="shared" si="0"/>
        <v>320005</v>
      </c>
      <c r="H31" s="84">
        <f t="shared" si="1"/>
        <v>380</v>
      </c>
      <c r="I31" s="81">
        <v>0</v>
      </c>
      <c r="J31" s="85">
        <f t="shared" si="2"/>
        <v>0</v>
      </c>
      <c r="K31" s="86">
        <v>0</v>
      </c>
      <c r="L31" s="82">
        <v>0</v>
      </c>
      <c r="M31" s="82">
        <v>0</v>
      </c>
      <c r="N31" s="90"/>
      <c r="O31" s="82"/>
      <c r="P31" s="88">
        <f t="shared" si="3"/>
        <v>0</v>
      </c>
      <c r="R31" s="90"/>
    </row>
    <row r="32" spans="1:18" s="91" customFormat="1">
      <c r="A32" s="80">
        <v>389</v>
      </c>
      <c r="B32" s="81">
        <v>864156</v>
      </c>
      <c r="C32" s="82">
        <v>0</v>
      </c>
      <c r="D32" s="82">
        <v>0</v>
      </c>
      <c r="E32" s="82">
        <v>0</v>
      </c>
      <c r="F32" s="82">
        <v>0</v>
      </c>
      <c r="G32" s="83">
        <f t="shared" si="0"/>
        <v>864156</v>
      </c>
      <c r="H32" s="84">
        <f t="shared" si="1"/>
        <v>389</v>
      </c>
      <c r="I32" s="81">
        <v>6704</v>
      </c>
      <c r="J32" s="85">
        <f t="shared" si="2"/>
        <v>0</v>
      </c>
      <c r="K32" s="86">
        <v>0</v>
      </c>
      <c r="L32" s="82">
        <v>0</v>
      </c>
      <c r="M32" s="82">
        <v>0</v>
      </c>
      <c r="N32" s="90"/>
      <c r="O32" s="82"/>
      <c r="P32" s="88">
        <f t="shared" si="3"/>
        <v>6704</v>
      </c>
    </row>
    <row r="33" spans="1:16" s="91" customFormat="1">
      <c r="A33" s="80">
        <v>390</v>
      </c>
      <c r="B33" s="81">
        <v>4010284</v>
      </c>
      <c r="C33" s="82">
        <v>0</v>
      </c>
      <c r="D33" s="82">
        <v>0</v>
      </c>
      <c r="E33" s="82">
        <v>0</v>
      </c>
      <c r="F33" s="82">
        <v>0</v>
      </c>
      <c r="G33" s="83">
        <f t="shared" si="0"/>
        <v>4010284</v>
      </c>
      <c r="H33" s="84">
        <f t="shared" si="1"/>
        <v>390</v>
      </c>
      <c r="I33" s="81">
        <v>929678.15999999992</v>
      </c>
      <c r="J33" s="85">
        <f t="shared" si="2"/>
        <v>0</v>
      </c>
      <c r="K33" s="86">
        <v>80205.719999999987</v>
      </c>
      <c r="L33" s="82">
        <v>0</v>
      </c>
      <c r="M33" s="82">
        <v>0</v>
      </c>
      <c r="N33" s="90"/>
      <c r="O33" s="82"/>
      <c r="P33" s="88">
        <f t="shared" si="3"/>
        <v>1009883.8799999999</v>
      </c>
    </row>
    <row r="34" spans="1:16" s="91" customFormat="1">
      <c r="A34" s="80">
        <v>3910</v>
      </c>
      <c r="B34" s="81">
        <v>445011.67</v>
      </c>
      <c r="C34" s="82">
        <v>8185.15</v>
      </c>
      <c r="D34" s="82">
        <v>0</v>
      </c>
      <c r="E34" s="82">
        <v>0</v>
      </c>
      <c r="F34" s="82">
        <v>0</v>
      </c>
      <c r="G34" s="83">
        <f t="shared" si="0"/>
        <v>453196.82</v>
      </c>
      <c r="H34" s="93">
        <v>3910</v>
      </c>
      <c r="I34" s="81">
        <v>180745.86</v>
      </c>
      <c r="J34" s="85">
        <f t="shared" si="2"/>
        <v>0</v>
      </c>
      <c r="K34" s="86">
        <v>36743.189999999995</v>
      </c>
      <c r="L34" s="82">
        <v>0</v>
      </c>
      <c r="M34" s="82">
        <v>0</v>
      </c>
      <c r="N34" s="90"/>
      <c r="O34" s="90"/>
      <c r="P34" s="88">
        <f t="shared" si="3"/>
        <v>217489.05</v>
      </c>
    </row>
    <row r="35" spans="1:16" s="91" customFormat="1">
      <c r="A35" s="80">
        <v>3911</v>
      </c>
      <c r="B35" s="81">
        <v>10900</v>
      </c>
      <c r="C35" s="82">
        <v>0</v>
      </c>
      <c r="D35" s="82">
        <v>0</v>
      </c>
      <c r="E35" s="82">
        <v>0</v>
      </c>
      <c r="F35" s="82">
        <v>0</v>
      </c>
      <c r="G35" s="83">
        <f t="shared" si="0"/>
        <v>10900</v>
      </c>
      <c r="H35" s="93">
        <v>3910</v>
      </c>
      <c r="I35" s="81">
        <v>146100.19</v>
      </c>
      <c r="J35" s="85">
        <f t="shared" si="2"/>
        <v>0</v>
      </c>
      <c r="K35" s="86">
        <v>1557.1999999999998</v>
      </c>
      <c r="L35" s="82">
        <v>0</v>
      </c>
      <c r="M35" s="82">
        <v>0</v>
      </c>
      <c r="N35" s="90"/>
      <c r="O35" s="90"/>
      <c r="P35" s="88">
        <f t="shared" si="3"/>
        <v>147657.39000000001</v>
      </c>
    </row>
    <row r="36" spans="1:16" s="91" customFormat="1">
      <c r="A36" s="80">
        <v>3912</v>
      </c>
      <c r="B36" s="81">
        <v>276867.40000000002</v>
      </c>
      <c r="C36" s="82">
        <v>0</v>
      </c>
      <c r="D36" s="82">
        <v>0</v>
      </c>
      <c r="E36" s="82">
        <v>0</v>
      </c>
      <c r="F36" s="82">
        <v>0</v>
      </c>
      <c r="G36" s="83">
        <f t="shared" si="0"/>
        <v>276867.40000000002</v>
      </c>
      <c r="H36" s="93">
        <v>3912</v>
      </c>
      <c r="I36" s="81">
        <v>281997.88</v>
      </c>
      <c r="J36" s="85">
        <f t="shared" si="2"/>
        <v>0</v>
      </c>
      <c r="K36" s="86">
        <v>31978.350000000009</v>
      </c>
      <c r="L36" s="82">
        <v>0</v>
      </c>
      <c r="M36" s="82">
        <v>0</v>
      </c>
      <c r="N36" s="90"/>
      <c r="O36" s="90"/>
      <c r="P36" s="88">
        <f t="shared" si="3"/>
        <v>313976.23000000004</v>
      </c>
    </row>
    <row r="37" spans="1:16" s="91" customFormat="1">
      <c r="A37" s="80">
        <v>3913</v>
      </c>
      <c r="B37" s="81">
        <v>6997</v>
      </c>
      <c r="C37" s="82">
        <v>0</v>
      </c>
      <c r="D37" s="82">
        <v>0</v>
      </c>
      <c r="E37" s="82">
        <v>0</v>
      </c>
      <c r="F37" s="82">
        <v>0</v>
      </c>
      <c r="G37" s="83">
        <f t="shared" si="0"/>
        <v>6997</v>
      </c>
      <c r="H37" s="93">
        <v>3913</v>
      </c>
      <c r="I37" s="81">
        <v>6539.97</v>
      </c>
      <c r="J37" s="85">
        <f t="shared" si="2"/>
        <v>0</v>
      </c>
      <c r="K37" s="86">
        <v>228.63000000000005</v>
      </c>
      <c r="L37" s="82">
        <v>0</v>
      </c>
      <c r="M37" s="82">
        <v>0</v>
      </c>
      <c r="N37" s="90"/>
      <c r="O37" s="90"/>
      <c r="P37" s="88">
        <f t="shared" si="3"/>
        <v>6768.6</v>
      </c>
    </row>
    <row r="38" spans="1:16" s="91" customFormat="1">
      <c r="A38" s="80">
        <v>3914</v>
      </c>
      <c r="B38" s="81">
        <v>1460292.67</v>
      </c>
      <c r="C38" s="82">
        <v>-6948.1600000000017</v>
      </c>
      <c r="D38" s="82">
        <v>0</v>
      </c>
      <c r="E38" s="82">
        <v>0</v>
      </c>
      <c r="F38" s="82">
        <v>0</v>
      </c>
      <c r="G38" s="83">
        <f t="shared" si="0"/>
        <v>1453344.51</v>
      </c>
      <c r="H38" s="93">
        <v>3914</v>
      </c>
      <c r="I38" s="81">
        <v>1089717.6299999999</v>
      </c>
      <c r="J38" s="85">
        <f t="shared" si="2"/>
        <v>0</v>
      </c>
      <c r="K38" s="86">
        <v>35055.530000000006</v>
      </c>
      <c r="L38" s="82">
        <v>0</v>
      </c>
      <c r="M38" s="82">
        <v>0</v>
      </c>
      <c r="N38" s="90"/>
      <c r="O38" s="90"/>
      <c r="P38" s="88">
        <f t="shared" si="3"/>
        <v>1124773.1599999999</v>
      </c>
    </row>
    <row r="39" spans="1:16" s="91" customFormat="1">
      <c r="A39" s="80">
        <v>3921</v>
      </c>
      <c r="B39" s="81">
        <v>413923.6</v>
      </c>
      <c r="C39" s="82">
        <v>0</v>
      </c>
      <c r="D39" s="82">
        <v>0</v>
      </c>
      <c r="E39" s="82">
        <v>0</v>
      </c>
      <c r="F39" s="94">
        <f>-373971.6-16000</f>
        <v>-389971.6</v>
      </c>
      <c r="G39" s="83">
        <f t="shared" si="0"/>
        <v>23952</v>
      </c>
      <c r="H39" s="93">
        <v>3921</v>
      </c>
      <c r="I39" s="81">
        <v>30507.01</v>
      </c>
      <c r="J39" s="85">
        <f t="shared" si="2"/>
        <v>0</v>
      </c>
      <c r="K39" s="86">
        <v>6082.44</v>
      </c>
      <c r="L39" s="82">
        <v>0</v>
      </c>
      <c r="M39" s="82">
        <v>0</v>
      </c>
      <c r="N39" s="90"/>
      <c r="O39" s="86">
        <v>0</v>
      </c>
      <c r="P39" s="88">
        <f t="shared" si="3"/>
        <v>36589.449999999997</v>
      </c>
    </row>
    <row r="40" spans="1:16" s="91" customFormat="1">
      <c r="A40" s="80">
        <v>3922</v>
      </c>
      <c r="B40" s="81">
        <v>1004489.9300000002</v>
      </c>
      <c r="C40" s="82">
        <v>67807.59</v>
      </c>
      <c r="D40" s="82">
        <v>-27160.91</v>
      </c>
      <c r="E40" s="82">
        <v>0</v>
      </c>
      <c r="F40" s="94">
        <f>133312.67-32.15</f>
        <v>133280.52000000002</v>
      </c>
      <c r="G40" s="83">
        <f t="shared" si="0"/>
        <v>1178417.1300000004</v>
      </c>
      <c r="H40" s="93">
        <v>3922</v>
      </c>
      <c r="I40" s="81">
        <v>675952.51</v>
      </c>
      <c r="J40" s="85">
        <f t="shared" si="2"/>
        <v>0</v>
      </c>
      <c r="K40" s="86">
        <v>90666.06</v>
      </c>
      <c r="L40" s="82">
        <v>0</v>
      </c>
      <c r="M40" s="82">
        <v>0</v>
      </c>
      <c r="N40" s="90">
        <v>-23236.158504999999</v>
      </c>
      <c r="O40" s="86">
        <v>3570</v>
      </c>
      <c r="P40" s="88">
        <f t="shared" si="3"/>
        <v>746952.41149500012</v>
      </c>
    </row>
    <row r="41" spans="1:16" s="91" customFormat="1">
      <c r="A41" s="80">
        <v>3923</v>
      </c>
      <c r="B41" s="81">
        <v>3629916.54</v>
      </c>
      <c r="C41" s="82">
        <v>199871.47999999998</v>
      </c>
      <c r="D41" s="82">
        <v>0</v>
      </c>
      <c r="E41" s="82">
        <v>0</v>
      </c>
      <c r="F41" s="94">
        <v>257011.98</v>
      </c>
      <c r="G41" s="83">
        <f t="shared" si="0"/>
        <v>4086800</v>
      </c>
      <c r="H41" s="93">
        <v>3923</v>
      </c>
      <c r="I41" s="81">
        <v>2541649.61</v>
      </c>
      <c r="J41" s="85">
        <f t="shared" si="2"/>
        <v>0</v>
      </c>
      <c r="K41" s="86">
        <v>246689.65999999997</v>
      </c>
      <c r="L41" s="82">
        <v>0</v>
      </c>
      <c r="M41" s="82">
        <v>0</v>
      </c>
      <c r="N41" s="90"/>
      <c r="O41" s="86">
        <v>24390.27</v>
      </c>
      <c r="P41" s="88">
        <f t="shared" si="3"/>
        <v>2812729.54</v>
      </c>
    </row>
    <row r="42" spans="1:16" s="91" customFormat="1">
      <c r="A42" s="95">
        <v>3924</v>
      </c>
      <c r="B42" s="81">
        <v>144084</v>
      </c>
      <c r="C42" s="82">
        <v>0</v>
      </c>
      <c r="D42" s="82">
        <v>0</v>
      </c>
      <c r="E42" s="82">
        <v>0</v>
      </c>
      <c r="F42" s="82">
        <v>0</v>
      </c>
      <c r="G42" s="83">
        <f t="shared" si="0"/>
        <v>144084</v>
      </c>
      <c r="H42" s="93">
        <v>3924</v>
      </c>
      <c r="I42" s="81">
        <v>84948.450000000012</v>
      </c>
      <c r="J42" s="85">
        <f t="shared" si="2"/>
        <v>0</v>
      </c>
      <c r="K42" s="86">
        <v>19592.2</v>
      </c>
      <c r="L42" s="82">
        <v>0</v>
      </c>
      <c r="M42" s="82">
        <v>0</v>
      </c>
      <c r="N42" s="90"/>
      <c r="O42" s="86">
        <f>-2258.15</f>
        <v>-2258.15</v>
      </c>
      <c r="P42" s="88">
        <f t="shared" si="3"/>
        <v>102282.50000000001</v>
      </c>
    </row>
    <row r="43" spans="1:16" s="91" customFormat="1">
      <c r="A43" s="95">
        <v>393</v>
      </c>
      <c r="B43" s="81">
        <v>149712</v>
      </c>
      <c r="C43" s="82">
        <v>0</v>
      </c>
      <c r="D43" s="82">
        <v>0</v>
      </c>
      <c r="E43" s="82">
        <v>0</v>
      </c>
      <c r="F43" s="82">
        <v>0</v>
      </c>
      <c r="G43" s="83">
        <f t="shared" si="0"/>
        <v>149712</v>
      </c>
      <c r="H43" s="93">
        <v>393</v>
      </c>
      <c r="I43" s="81">
        <v>150960.28</v>
      </c>
      <c r="J43" s="85">
        <f t="shared" si="2"/>
        <v>0</v>
      </c>
      <c r="K43" s="86">
        <v>395.85</v>
      </c>
      <c r="L43" s="82">
        <v>0</v>
      </c>
      <c r="M43" s="82">
        <v>0</v>
      </c>
      <c r="N43" s="90"/>
      <c r="O43" s="90"/>
      <c r="P43" s="88">
        <f t="shared" si="3"/>
        <v>151356.13</v>
      </c>
    </row>
    <row r="44" spans="1:16" s="91" customFormat="1">
      <c r="A44" s="96">
        <v>394</v>
      </c>
      <c r="B44" s="81">
        <v>439047.73</v>
      </c>
      <c r="C44" s="82">
        <v>3759.29</v>
      </c>
      <c r="D44" s="82">
        <v>0</v>
      </c>
      <c r="E44" s="82">
        <v>0</v>
      </c>
      <c r="F44" s="82">
        <v>0</v>
      </c>
      <c r="G44" s="83">
        <f t="shared" si="0"/>
        <v>442807.01999999996</v>
      </c>
      <c r="H44" s="93">
        <v>3930</v>
      </c>
      <c r="I44" s="81">
        <v>342892.59</v>
      </c>
      <c r="J44" s="85">
        <f t="shared" si="2"/>
        <v>0</v>
      </c>
      <c r="K44" s="86">
        <v>37961.5</v>
      </c>
      <c r="L44" s="82">
        <v>0</v>
      </c>
      <c r="M44" s="82">
        <v>0</v>
      </c>
      <c r="N44" s="90"/>
      <c r="O44" s="90"/>
      <c r="P44" s="88">
        <f t="shared" si="3"/>
        <v>380854.09</v>
      </c>
    </row>
    <row r="45" spans="1:16" s="91" customFormat="1">
      <c r="A45" s="80">
        <v>395</v>
      </c>
      <c r="B45" s="81">
        <v>119512</v>
      </c>
      <c r="C45" s="82">
        <v>0</v>
      </c>
      <c r="D45" s="82">
        <v>0</v>
      </c>
      <c r="E45" s="82">
        <v>0</v>
      </c>
      <c r="F45" s="82">
        <v>0</v>
      </c>
      <c r="G45" s="83">
        <f t="shared" si="0"/>
        <v>119512</v>
      </c>
      <c r="H45" s="93">
        <v>3940</v>
      </c>
      <c r="I45" s="81">
        <v>118599.51</v>
      </c>
      <c r="J45" s="85">
        <f t="shared" si="2"/>
        <v>0</v>
      </c>
      <c r="K45" s="86">
        <v>1096.53</v>
      </c>
      <c r="L45" s="82">
        <v>0</v>
      </c>
      <c r="M45" s="82">
        <v>0</v>
      </c>
      <c r="N45" s="90"/>
      <c r="O45" s="90"/>
      <c r="P45" s="88">
        <f t="shared" si="3"/>
        <v>119696.04</v>
      </c>
    </row>
    <row r="46" spans="1:16" s="91" customFormat="1">
      <c r="A46" s="80">
        <v>396</v>
      </c>
      <c r="B46" s="81">
        <v>884704.44000000006</v>
      </c>
      <c r="C46" s="82">
        <v>13818.56</v>
      </c>
      <c r="D46" s="82">
        <v>0</v>
      </c>
      <c r="E46" s="82">
        <v>0</v>
      </c>
      <c r="F46" s="82">
        <v>0</v>
      </c>
      <c r="G46" s="83">
        <f t="shared" si="0"/>
        <v>898523.00000000012</v>
      </c>
      <c r="H46" s="93">
        <v>396</v>
      </c>
      <c r="I46" s="81">
        <v>296824.81</v>
      </c>
      <c r="J46" s="85">
        <f t="shared" si="2"/>
        <v>0</v>
      </c>
      <c r="K46" s="86">
        <v>38927.039999999994</v>
      </c>
      <c r="L46" s="82">
        <v>0</v>
      </c>
      <c r="M46" s="82">
        <v>0</v>
      </c>
      <c r="N46" s="90"/>
      <c r="O46" s="90"/>
      <c r="P46" s="88">
        <f t="shared" si="3"/>
        <v>335751.85</v>
      </c>
    </row>
    <row r="47" spans="1:16" s="91" customFormat="1">
      <c r="A47" s="80">
        <v>397</v>
      </c>
      <c r="B47" s="81">
        <v>366628</v>
      </c>
      <c r="C47" s="82">
        <v>5519.3600000000006</v>
      </c>
      <c r="D47" s="82">
        <v>0</v>
      </c>
      <c r="E47" s="82">
        <v>0</v>
      </c>
      <c r="F47" s="82">
        <v>0</v>
      </c>
      <c r="G47" s="83">
        <f t="shared" si="0"/>
        <v>372147.36</v>
      </c>
      <c r="H47" s="93">
        <v>397</v>
      </c>
      <c r="I47" s="81">
        <v>366593.04</v>
      </c>
      <c r="J47" s="85">
        <f t="shared" si="2"/>
        <v>0</v>
      </c>
      <c r="K47" s="86">
        <v>15834.489999999998</v>
      </c>
      <c r="L47" s="82">
        <v>0</v>
      </c>
      <c r="M47" s="82">
        <v>0</v>
      </c>
      <c r="N47" s="90"/>
      <c r="O47" s="90"/>
      <c r="P47" s="88">
        <f t="shared" si="3"/>
        <v>382427.52999999997</v>
      </c>
    </row>
    <row r="48" spans="1:16" s="91" customFormat="1">
      <c r="A48" s="80">
        <v>398</v>
      </c>
      <c r="B48" s="81">
        <v>56868</v>
      </c>
      <c r="C48" s="82">
        <v>14437.060000000001</v>
      </c>
      <c r="D48" s="82">
        <v>0</v>
      </c>
      <c r="E48" s="82">
        <v>0</v>
      </c>
      <c r="F48" s="82">
        <v>0</v>
      </c>
      <c r="G48" s="83">
        <f t="shared" si="0"/>
        <v>71305.06</v>
      </c>
      <c r="H48" s="93">
        <v>398</v>
      </c>
      <c r="I48" s="81">
        <v>44867.34</v>
      </c>
      <c r="J48" s="85">
        <f t="shared" si="2"/>
        <v>0</v>
      </c>
      <c r="K48" s="86">
        <v>5789.92</v>
      </c>
      <c r="L48" s="82">
        <v>0</v>
      </c>
      <c r="M48" s="82">
        <v>0</v>
      </c>
      <c r="N48" s="90"/>
      <c r="O48" s="90"/>
      <c r="P48" s="88">
        <f t="shared" si="3"/>
        <v>50657.259999999995</v>
      </c>
    </row>
    <row r="49" spans="1:16" s="91" customFormat="1">
      <c r="A49" s="80">
        <v>399</v>
      </c>
      <c r="B49" s="81">
        <v>10000</v>
      </c>
      <c r="C49" s="82">
        <v>0</v>
      </c>
      <c r="D49" s="82">
        <v>0</v>
      </c>
      <c r="E49" s="82">
        <v>0</v>
      </c>
      <c r="F49" s="82">
        <v>0</v>
      </c>
      <c r="G49" s="83">
        <f t="shared" si="0"/>
        <v>10000</v>
      </c>
      <c r="H49" s="93">
        <v>399</v>
      </c>
      <c r="I49" s="81">
        <v>10000</v>
      </c>
      <c r="J49" s="85">
        <f t="shared" si="2"/>
        <v>0</v>
      </c>
      <c r="K49" s="86">
        <v>0</v>
      </c>
      <c r="L49" s="82">
        <v>0</v>
      </c>
      <c r="M49" s="82">
        <v>0</v>
      </c>
      <c r="N49" s="90"/>
      <c r="O49" s="90"/>
      <c r="P49" s="88">
        <f t="shared" si="3"/>
        <v>10000</v>
      </c>
    </row>
    <row r="50" spans="1:16" ht="14" thickBot="1">
      <c r="A50" s="97" t="s">
        <v>24</v>
      </c>
      <c r="B50" s="98">
        <f t="shared" ref="B50:G50" si="4">SUM(B9:B49)</f>
        <v>133388823.10000002</v>
      </c>
      <c r="C50" s="98">
        <f t="shared" si="4"/>
        <v>26849567.729999997</v>
      </c>
      <c r="D50" s="98">
        <f t="shared" si="4"/>
        <v>-27160.91</v>
      </c>
      <c r="E50" s="98">
        <f t="shared" si="4"/>
        <v>-1348001.75</v>
      </c>
      <c r="F50" s="98">
        <f t="shared" si="4"/>
        <v>320.90000000005239</v>
      </c>
      <c r="G50" s="99">
        <f t="shared" si="4"/>
        <v>158863549.07000005</v>
      </c>
      <c r="H50" s="100"/>
      <c r="I50" s="98">
        <f t="shared" ref="I50:P50" si="5">SUM(I9:I49)</f>
        <v>65556427.792999998</v>
      </c>
      <c r="J50" s="98">
        <f t="shared" si="5"/>
        <v>-1348001.75</v>
      </c>
      <c r="K50" s="98">
        <f t="shared" si="5"/>
        <v>5148404.49</v>
      </c>
      <c r="L50" s="98">
        <f t="shared" si="5"/>
        <v>59701.74</v>
      </c>
      <c r="M50" s="98">
        <f t="shared" si="5"/>
        <v>-7601579.9099999992</v>
      </c>
      <c r="N50" s="98">
        <f t="shared" si="5"/>
        <v>-23236.158504999999</v>
      </c>
      <c r="O50" s="98">
        <f t="shared" si="5"/>
        <v>8278034.1199999992</v>
      </c>
      <c r="P50" s="101">
        <f t="shared" si="5"/>
        <v>70069750.324495003</v>
      </c>
    </row>
    <row r="51" spans="1:16" ht="14" thickTop="1">
      <c r="B51" s="103"/>
      <c r="C51" s="104"/>
      <c r="E51" s="104"/>
      <c r="I51" s="103"/>
      <c r="P51" s="103"/>
    </row>
    <row r="53" spans="1:16">
      <c r="N53" s="105"/>
      <c r="O53" s="103"/>
    </row>
    <row r="57" spans="1:16">
      <c r="E57" s="103"/>
    </row>
    <row r="58" spans="1:16">
      <c r="E58" s="103"/>
    </row>
    <row r="59" spans="1:16">
      <c r="E59" s="103"/>
    </row>
  </sheetData>
  <mergeCells count="5">
    <mergeCell ref="A1:P1"/>
    <mergeCell ref="A2:P2"/>
    <mergeCell ref="A3:P3"/>
    <mergeCell ref="A4:P4"/>
    <mergeCell ref="A6:G6"/>
  </mergeCells>
  <printOptions horizontalCentered="1"/>
  <pageMargins left="0.5" right="0.5" top="0.5" bottom="0.75" header="0.3" footer="0.3"/>
  <pageSetup scale="73" orientation="landscape" r:id="rId1"/>
  <headerFooter alignWithMargins="0">
    <oddHeader xml:space="preserve">&amp;L&amp;"Arial,Bold"Schedule F (2019)&amp;R&amp;"Arial,Bold"Page &amp;P of &amp;N Revised 10/25/19 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2">
    <tabColor rgb="FF00B050"/>
    <pageSetUpPr fitToPage="1"/>
  </sheetPr>
  <dimension ref="A1:R83"/>
  <sheetViews>
    <sheetView workbookViewId="0">
      <selection activeCell="C28" sqref="C28"/>
    </sheetView>
  </sheetViews>
  <sheetFormatPr baseColWidth="10" defaultColWidth="8.6640625" defaultRowHeight="13"/>
  <cols>
    <col min="1" max="1" width="11.33203125" style="21" customWidth="1"/>
    <col min="2" max="2" width="13.6640625" style="21" bestFit="1" customWidth="1"/>
    <col min="3" max="3" width="12.6640625" style="29" bestFit="1" customWidth="1"/>
    <col min="4" max="4" width="9.5" style="21" bestFit="1" customWidth="1"/>
    <col min="5" max="5" width="12.1640625" style="38" bestFit="1" customWidth="1"/>
    <col min="6" max="6" width="54.33203125" style="40" bestFit="1" customWidth="1"/>
    <col min="7" max="7" width="18.33203125" style="21" bestFit="1" customWidth="1"/>
    <col min="8" max="8" width="11.83203125" style="21" bestFit="1" customWidth="1"/>
    <col min="9" max="9" width="9.5" style="21" bestFit="1" customWidth="1"/>
    <col min="10" max="11" width="10.1640625" style="21" bestFit="1" customWidth="1"/>
    <col min="12" max="16384" width="8.6640625" style="21"/>
  </cols>
  <sheetData>
    <row r="1" spans="1:18" s="2" customFormat="1" ht="18">
      <c r="A1" s="165" t="s">
        <v>25</v>
      </c>
      <c r="B1" s="165"/>
      <c r="C1" s="165"/>
      <c r="D1" s="165"/>
      <c r="E1" s="165"/>
      <c r="F1" s="16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4" customFormat="1" ht="16">
      <c r="A2" s="166" t="s">
        <v>54</v>
      </c>
      <c r="B2" s="166"/>
      <c r="C2" s="166"/>
      <c r="D2" s="166"/>
      <c r="E2" s="166"/>
      <c r="F2" s="16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4" customFormat="1" ht="16">
      <c r="A3" s="167" t="s">
        <v>58</v>
      </c>
      <c r="B3" s="167"/>
      <c r="C3" s="167"/>
      <c r="D3" s="167"/>
      <c r="E3" s="167"/>
      <c r="F3" s="16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s="9" customFormat="1" ht="14" thickBot="1">
      <c r="A4" s="6"/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s="14" customFormat="1" ht="15" thickBot="1">
      <c r="A5" s="106" t="s">
        <v>0</v>
      </c>
      <c r="B5" s="107" t="s">
        <v>1</v>
      </c>
      <c r="C5" s="107" t="s">
        <v>2</v>
      </c>
      <c r="D5" s="107" t="s">
        <v>3</v>
      </c>
      <c r="E5" s="108" t="s">
        <v>4</v>
      </c>
      <c r="F5" s="109" t="s">
        <v>5</v>
      </c>
    </row>
    <row r="6" spans="1:18" ht="28">
      <c r="A6" s="110" t="s">
        <v>40</v>
      </c>
      <c r="B6" s="111" t="s">
        <v>7</v>
      </c>
      <c r="C6" s="112" t="s">
        <v>35</v>
      </c>
      <c r="D6" s="113">
        <v>3922</v>
      </c>
      <c r="E6" s="114">
        <f>+'Sch. F 2019'!D40</f>
        <v>-27160.91</v>
      </c>
      <c r="F6" s="115" t="s">
        <v>41</v>
      </c>
    </row>
    <row r="7" spans="1:18" ht="28">
      <c r="A7" s="15" t="s">
        <v>40</v>
      </c>
      <c r="B7" s="16" t="s">
        <v>7</v>
      </c>
      <c r="C7" s="116" t="s">
        <v>42</v>
      </c>
      <c r="D7" s="18">
        <v>3921</v>
      </c>
      <c r="E7" s="19">
        <f>+'Sch. F 2019'!F39</f>
        <v>-389971.6</v>
      </c>
      <c r="F7" s="20" t="s">
        <v>43</v>
      </c>
    </row>
    <row r="8" spans="1:18" ht="28">
      <c r="A8" s="15" t="s">
        <v>40</v>
      </c>
      <c r="B8" s="16" t="s">
        <v>7</v>
      </c>
      <c r="C8" s="116" t="s">
        <v>42</v>
      </c>
      <c r="D8" s="18">
        <v>3922</v>
      </c>
      <c r="E8" s="19">
        <f>+'Sch. F 2019'!F40</f>
        <v>133280.52000000002</v>
      </c>
      <c r="F8" s="20" t="s">
        <v>43</v>
      </c>
    </row>
    <row r="9" spans="1:18" ht="28">
      <c r="A9" s="15" t="s">
        <v>40</v>
      </c>
      <c r="B9" s="16" t="s">
        <v>7</v>
      </c>
      <c r="C9" s="116" t="s">
        <v>42</v>
      </c>
      <c r="D9" s="117">
        <v>3923</v>
      </c>
      <c r="E9" s="118">
        <f>+'Sch. F 2019'!F41</f>
        <v>257011.98</v>
      </c>
      <c r="F9" s="119" t="s">
        <v>43</v>
      </c>
      <c r="G9" s="120"/>
    </row>
    <row r="10" spans="1:18" ht="28">
      <c r="A10" s="15" t="s">
        <v>40</v>
      </c>
      <c r="B10" s="16" t="s">
        <v>44</v>
      </c>
      <c r="C10" s="116" t="s">
        <v>35</v>
      </c>
      <c r="D10" s="117">
        <v>3922</v>
      </c>
      <c r="E10" s="118">
        <f>+'Sch. F 2019'!N40</f>
        <v>-23236.158504999999</v>
      </c>
      <c r="F10" s="119" t="s">
        <v>41</v>
      </c>
      <c r="G10" s="120"/>
    </row>
    <row r="11" spans="1:18" ht="28">
      <c r="A11" s="15" t="s">
        <v>40</v>
      </c>
      <c r="B11" s="16" t="s">
        <v>44</v>
      </c>
      <c r="C11" s="116" t="s">
        <v>42</v>
      </c>
      <c r="D11" s="117">
        <v>3921</v>
      </c>
      <c r="E11" s="118">
        <f>+'Sch. F 2019'!O39</f>
        <v>0</v>
      </c>
      <c r="F11" s="119" t="s">
        <v>45</v>
      </c>
      <c r="G11" s="120"/>
    </row>
    <row r="12" spans="1:18" ht="28">
      <c r="A12" s="15" t="s">
        <v>40</v>
      </c>
      <c r="B12" s="16" t="s">
        <v>44</v>
      </c>
      <c r="C12" s="116" t="s">
        <v>42</v>
      </c>
      <c r="D12" s="117">
        <v>3922</v>
      </c>
      <c r="E12" s="118">
        <f>+'Sch. F 2019'!O40</f>
        <v>3570</v>
      </c>
      <c r="F12" s="119" t="s">
        <v>46</v>
      </c>
      <c r="G12" s="120"/>
    </row>
    <row r="13" spans="1:18" ht="28">
      <c r="A13" s="15" t="s">
        <v>40</v>
      </c>
      <c r="B13" s="16" t="s">
        <v>44</v>
      </c>
      <c r="C13" s="116" t="s">
        <v>42</v>
      </c>
      <c r="D13" s="117">
        <v>3923</v>
      </c>
      <c r="E13" s="118">
        <f>+'Sch. F 2019'!O41</f>
        <v>24390.27</v>
      </c>
      <c r="F13" s="119" t="s">
        <v>46</v>
      </c>
      <c r="G13" s="120"/>
    </row>
    <row r="14" spans="1:18" ht="29" thickBot="1">
      <c r="A14" s="31" t="s">
        <v>40</v>
      </c>
      <c r="B14" s="33" t="s">
        <v>44</v>
      </c>
      <c r="C14" s="121" t="s">
        <v>42</v>
      </c>
      <c r="D14" s="122">
        <v>3924</v>
      </c>
      <c r="E14" s="123">
        <f>+'Sch. F 2019'!O42</f>
        <v>-2258.15</v>
      </c>
      <c r="F14" s="124" t="s">
        <v>47</v>
      </c>
      <c r="G14" s="120"/>
    </row>
    <row r="15" spans="1:18">
      <c r="A15" s="37"/>
      <c r="C15" s="37"/>
      <c r="D15" s="120"/>
      <c r="E15" s="125"/>
      <c r="F15" s="126"/>
      <c r="G15" s="120"/>
    </row>
    <row r="16" spans="1:18">
      <c r="A16" s="37"/>
      <c r="D16" s="120"/>
      <c r="E16" s="125"/>
      <c r="F16" s="127"/>
      <c r="G16" s="120"/>
    </row>
    <row r="17" spans="1:8">
      <c r="D17" s="120"/>
      <c r="E17" s="125"/>
      <c r="F17" s="127"/>
      <c r="G17" s="120"/>
    </row>
    <row r="18" spans="1:8">
      <c r="A18" s="128" t="s">
        <v>48</v>
      </c>
    </row>
    <row r="19" spans="1:8" ht="14" thickBot="1">
      <c r="A19" s="128"/>
    </row>
    <row r="20" spans="1:8">
      <c r="A20" s="41" t="s">
        <v>19</v>
      </c>
      <c r="B20" s="42" t="s">
        <v>19</v>
      </c>
      <c r="C20" s="42"/>
      <c r="D20" s="42" t="s">
        <v>49</v>
      </c>
      <c r="E20" s="42"/>
      <c r="F20" s="129"/>
      <c r="G20" s="40"/>
    </row>
    <row r="21" spans="1:8">
      <c r="A21" s="130" t="s">
        <v>22</v>
      </c>
      <c r="B21" s="131" t="s">
        <v>8</v>
      </c>
      <c r="C21" s="131" t="s">
        <v>11</v>
      </c>
      <c r="D21" s="131" t="s">
        <v>38</v>
      </c>
      <c r="E21" s="131" t="s">
        <v>50</v>
      </c>
      <c r="F21" s="132" t="s">
        <v>51</v>
      </c>
      <c r="G21" s="40"/>
    </row>
    <row r="22" spans="1:8">
      <c r="A22" s="49">
        <v>362</v>
      </c>
      <c r="B22" s="133">
        <v>11885</v>
      </c>
      <c r="C22" s="134"/>
      <c r="D22" s="134"/>
      <c r="E22" s="134"/>
      <c r="F22" s="135"/>
      <c r="G22" s="40"/>
    </row>
    <row r="23" spans="1:8">
      <c r="A23" s="49">
        <v>364</v>
      </c>
      <c r="B23" s="136">
        <v>8051371</v>
      </c>
      <c r="C23" s="136">
        <v>-27114.86</v>
      </c>
      <c r="D23" s="137"/>
      <c r="E23" s="138">
        <f>-5202220-83</f>
        <v>-5202303</v>
      </c>
      <c r="F23" s="52">
        <v>-311525</v>
      </c>
      <c r="G23" s="40"/>
      <c r="H23" s="27"/>
    </row>
    <row r="24" spans="1:8">
      <c r="A24" s="49">
        <v>365</v>
      </c>
      <c r="B24" s="136">
        <v>4656583</v>
      </c>
      <c r="C24" s="136">
        <f>-28484.13+21412.64</f>
        <v>-7071.4900000000016</v>
      </c>
      <c r="D24" s="137">
        <v>25992</v>
      </c>
      <c r="E24" s="136">
        <f>-1796949-41273</f>
        <v>-1838222</v>
      </c>
      <c r="F24" s="52">
        <v>-159389</v>
      </c>
      <c r="G24" s="40"/>
      <c r="H24" s="27"/>
    </row>
    <row r="25" spans="1:8">
      <c r="A25" s="49">
        <v>367</v>
      </c>
      <c r="B25" s="136">
        <v>259864</v>
      </c>
      <c r="C25" s="137"/>
      <c r="D25" s="137"/>
      <c r="E25" s="137"/>
      <c r="F25" s="139"/>
      <c r="G25" s="40"/>
      <c r="H25" s="27"/>
    </row>
    <row r="26" spans="1:8">
      <c r="A26" s="49">
        <v>368</v>
      </c>
      <c r="B26" s="136">
        <f>2790363+100115</f>
        <v>2890478</v>
      </c>
      <c r="C26" s="136">
        <v>-4213.72</v>
      </c>
      <c r="D26" s="137">
        <v>29267</v>
      </c>
      <c r="E26" s="136">
        <v>-7028</v>
      </c>
      <c r="F26" s="52">
        <v>-85684</v>
      </c>
      <c r="G26" s="40"/>
      <c r="H26" s="27"/>
    </row>
    <row r="27" spans="1:8">
      <c r="A27" s="49">
        <v>369</v>
      </c>
      <c r="B27" s="136">
        <f>2665177+33481</f>
        <v>2698658</v>
      </c>
      <c r="C27" s="137"/>
      <c r="D27" s="137"/>
      <c r="E27" s="136">
        <v>-247574</v>
      </c>
      <c r="F27" s="52">
        <v>-9082</v>
      </c>
      <c r="G27" s="40"/>
    </row>
    <row r="28" spans="1:8">
      <c r="A28" s="49">
        <v>370</v>
      </c>
      <c r="B28" s="136">
        <v>752207</v>
      </c>
      <c r="C28" s="136">
        <v>-23786.36</v>
      </c>
      <c r="D28" s="137"/>
      <c r="E28" s="136">
        <v>-148142</v>
      </c>
      <c r="F28" s="52">
        <v>-18519</v>
      </c>
      <c r="G28" s="40"/>
    </row>
    <row r="29" spans="1:8">
      <c r="A29" s="49">
        <v>371</v>
      </c>
      <c r="B29" s="136">
        <v>207803</v>
      </c>
      <c r="C29" s="136">
        <v>-470834.18</v>
      </c>
      <c r="D29" s="137"/>
      <c r="E29" s="136">
        <v>-5816</v>
      </c>
      <c r="F29" s="52">
        <v>-265786</v>
      </c>
      <c r="G29" s="40"/>
    </row>
    <row r="30" spans="1:8">
      <c r="A30" s="53">
        <v>373</v>
      </c>
      <c r="B30" s="140">
        <v>474478</v>
      </c>
      <c r="C30" s="140">
        <v>-15291.96</v>
      </c>
      <c r="D30" s="141"/>
      <c r="E30" s="141">
        <v>-1144</v>
      </c>
      <c r="F30" s="56">
        <v>-7377</v>
      </c>
      <c r="G30" s="40"/>
    </row>
    <row r="31" spans="1:8" ht="14" thickBot="1">
      <c r="A31" s="142" t="s">
        <v>24</v>
      </c>
      <c r="B31" s="143">
        <f>SUM(B22:B30)</f>
        <v>20003327</v>
      </c>
      <c r="C31" s="143">
        <f>SUM(C22:C30)</f>
        <v>-548312.56999999995</v>
      </c>
      <c r="D31" s="144">
        <f>SUM(D22:D30)</f>
        <v>55259</v>
      </c>
      <c r="E31" s="143">
        <f>SUM(E22:E30)</f>
        <v>-7450229</v>
      </c>
      <c r="F31" s="145">
        <f>SUM(F22:F30)</f>
        <v>-857362</v>
      </c>
      <c r="G31" s="146"/>
      <c r="H31" s="27"/>
    </row>
    <row r="32" spans="1:8" ht="14" thickBot="1">
      <c r="C32" s="27"/>
      <c r="D32" s="147"/>
      <c r="E32" s="147"/>
    </row>
    <row r="33" spans="1:6" s="14" customFormat="1" ht="15" thickBot="1">
      <c r="A33" s="106" t="s">
        <v>0</v>
      </c>
      <c r="B33" s="107" t="s">
        <v>1</v>
      </c>
      <c r="C33" s="107" t="s">
        <v>2</v>
      </c>
      <c r="D33" s="107" t="s">
        <v>3</v>
      </c>
      <c r="E33" s="108" t="s">
        <v>4</v>
      </c>
      <c r="F33" s="109" t="s">
        <v>5</v>
      </c>
    </row>
    <row r="34" spans="1:6" ht="39.5" customHeight="1">
      <c r="A34" s="148" t="s">
        <v>40</v>
      </c>
      <c r="B34" s="149" t="s">
        <v>44</v>
      </c>
      <c r="C34" s="150" t="s">
        <v>42</v>
      </c>
      <c r="D34" s="151">
        <v>364</v>
      </c>
      <c r="E34" s="152">
        <v>5513828</v>
      </c>
      <c r="F34" s="175" t="s">
        <v>52</v>
      </c>
    </row>
    <row r="35" spans="1:6">
      <c r="A35" s="153" t="s">
        <v>40</v>
      </c>
      <c r="B35" s="154" t="s">
        <v>44</v>
      </c>
      <c r="C35" s="155" t="s">
        <v>42</v>
      </c>
      <c r="D35" s="117">
        <v>365</v>
      </c>
      <c r="E35" s="156">
        <v>1971619</v>
      </c>
      <c r="F35" s="176"/>
    </row>
    <row r="36" spans="1:6">
      <c r="A36" s="153" t="s">
        <v>40</v>
      </c>
      <c r="B36" s="154" t="s">
        <v>44</v>
      </c>
      <c r="C36" s="155" t="s">
        <v>42</v>
      </c>
      <c r="D36" s="117">
        <v>368</v>
      </c>
      <c r="E36" s="156">
        <v>63445</v>
      </c>
      <c r="F36" s="176"/>
    </row>
    <row r="37" spans="1:6">
      <c r="A37" s="153" t="s">
        <v>40</v>
      </c>
      <c r="B37" s="154" t="s">
        <v>44</v>
      </c>
      <c r="C37" s="155" t="s">
        <v>42</v>
      </c>
      <c r="D37" s="117">
        <v>369</v>
      </c>
      <c r="E37" s="156">
        <v>256656</v>
      </c>
      <c r="F37" s="176"/>
    </row>
    <row r="38" spans="1:6">
      <c r="A38" s="153" t="s">
        <v>40</v>
      </c>
      <c r="B38" s="154" t="s">
        <v>44</v>
      </c>
      <c r="C38" s="155" t="s">
        <v>42</v>
      </c>
      <c r="D38" s="117">
        <v>370</v>
      </c>
      <c r="E38" s="156">
        <v>166661</v>
      </c>
      <c r="F38" s="176"/>
    </row>
    <row r="39" spans="1:6">
      <c r="A39" s="153" t="s">
        <v>40</v>
      </c>
      <c r="B39" s="154" t="s">
        <v>44</v>
      </c>
      <c r="C39" s="155" t="s">
        <v>42</v>
      </c>
      <c r="D39" s="117">
        <v>371</v>
      </c>
      <c r="E39" s="156">
        <v>271602</v>
      </c>
      <c r="F39" s="176"/>
    </row>
    <row r="40" spans="1:6">
      <c r="A40" s="153" t="s">
        <v>40</v>
      </c>
      <c r="B40" s="154" t="s">
        <v>44</v>
      </c>
      <c r="C40" s="155" t="s">
        <v>42</v>
      </c>
      <c r="D40" s="117">
        <v>373</v>
      </c>
      <c r="E40" s="156">
        <v>8521</v>
      </c>
      <c r="F40" s="176"/>
    </row>
    <row r="41" spans="1:6" ht="14" thickBot="1">
      <c r="A41" s="157"/>
      <c r="B41" s="158"/>
      <c r="C41" s="159"/>
      <c r="D41" s="160" t="s">
        <v>53</v>
      </c>
      <c r="E41" s="161">
        <f>SUM(E34:E40)</f>
        <v>8252332</v>
      </c>
      <c r="F41" s="177"/>
    </row>
    <row r="83" spans="6:6">
      <c r="F83" s="39"/>
    </row>
  </sheetData>
  <mergeCells count="4">
    <mergeCell ref="A1:F1"/>
    <mergeCell ref="A2:F2"/>
    <mergeCell ref="A3:F3"/>
    <mergeCell ref="F34:F41"/>
  </mergeCells>
  <pageMargins left="0.7" right="0.7" top="0.75" bottom="0.75" header="0.3" footer="0.3"/>
  <pageSetup scale="74" fitToHeight="0" orientation="portrait" r:id="rId1"/>
  <headerFooter>
    <oddHeader xml:space="preserve">&amp;L&amp;"Arial,Bold"Schedule F (2019)&amp;R&amp;"Arial,Bold"Page &amp;P of &amp;N Revised 10/25/19 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Sch. F 18 Notes</vt:lpstr>
      <vt:lpstr>Sch. F 2019</vt:lpstr>
      <vt:lpstr>Sch. F 2019 Notes</vt:lpstr>
      <vt:lpstr>'Sch. F 2019'!PAGE1</vt:lpstr>
      <vt:lpstr>'Sch. F 18 Notes'!Print_Area</vt:lpstr>
      <vt:lpstr>'Sch. F 2019'!Print_Area</vt:lpstr>
      <vt:lpstr>'Sch. F 2019 Notes'!Print_Area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Maitre, Bety</dc:creator>
  <cp:lastModifiedBy>Kerr, Bethany</cp:lastModifiedBy>
  <cp:lastPrinted>2020-04-13T20:01:26Z</cp:lastPrinted>
  <dcterms:created xsi:type="dcterms:W3CDTF">2020-03-30T17:05:35Z</dcterms:created>
  <dcterms:modified xsi:type="dcterms:W3CDTF">2020-04-14T00:54:04Z</dcterms:modified>
</cp:coreProperties>
</file>