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40" i="1" s="1"/>
  <c r="B39" i="1"/>
  <c r="B4" i="1" l="1"/>
  <c r="B3" i="1"/>
  <c r="B2" i="1"/>
  <c r="B5" i="1" l="1"/>
  <c r="B6" i="1" l="1"/>
  <c r="B20" i="1" s="1"/>
  <c r="B19" i="1"/>
  <c r="B7" i="1" l="1"/>
  <c r="B21" i="1" s="1"/>
  <c r="B8" i="1" l="1"/>
  <c r="B9" i="1" l="1"/>
  <c r="B22" i="1"/>
  <c r="B10" i="1" l="1"/>
  <c r="B23" i="1"/>
  <c r="B11" i="1" l="1"/>
  <c r="B24" i="1"/>
  <c r="B12" i="1" l="1"/>
  <c r="B25" i="1"/>
  <c r="B13" i="1" l="1"/>
  <c r="B26" i="1"/>
  <c r="B14" i="1" l="1"/>
  <c r="B27" i="1"/>
  <c r="B15" i="1" l="1"/>
  <c r="B28" i="1"/>
  <c r="B16" i="1" l="1"/>
  <c r="C4" i="1" s="1"/>
  <c r="B30" i="1"/>
  <c r="B31" i="1" s="1"/>
  <c r="B29" i="1"/>
  <c r="C5" i="1" l="1"/>
  <c r="C6" i="1" l="1"/>
  <c r="C19" i="1"/>
  <c r="C7" i="1" l="1"/>
  <c r="C20" i="1"/>
  <c r="C8" i="1" l="1"/>
  <c r="C21" i="1"/>
  <c r="C9" i="1" l="1"/>
  <c r="C22" i="1"/>
  <c r="C10" i="1" l="1"/>
  <c r="C23" i="1"/>
  <c r="C11" i="1" l="1"/>
  <c r="C24" i="1"/>
  <c r="C12" i="1" l="1"/>
  <c r="C25" i="1"/>
  <c r="C13" i="1" l="1"/>
  <c r="C26" i="1"/>
  <c r="C14" i="1" l="1"/>
  <c r="C27" i="1"/>
  <c r="C15" i="1" l="1"/>
  <c r="C28" i="1"/>
  <c r="C16" i="1" l="1"/>
  <c r="D4" i="1" s="1"/>
  <c r="C29" i="1"/>
  <c r="D5" i="1" l="1"/>
  <c r="C30" i="1"/>
  <c r="C31" i="1" s="1"/>
  <c r="D6" i="1" l="1"/>
  <c r="D20" i="1" s="1"/>
  <c r="D19" i="1"/>
  <c r="D7" i="1" l="1"/>
  <c r="D8" i="1" l="1"/>
  <c r="D21" i="1"/>
  <c r="D9" i="1" l="1"/>
  <c r="D22" i="1"/>
  <c r="D10" i="1" l="1"/>
  <c r="D23" i="1"/>
  <c r="D11" i="1" l="1"/>
  <c r="D24" i="1"/>
  <c r="D12" i="1" l="1"/>
  <c r="D25" i="1"/>
  <c r="D13" i="1" l="1"/>
  <c r="D26" i="1"/>
  <c r="D14" i="1" l="1"/>
  <c r="D27" i="1"/>
  <c r="D15" i="1" l="1"/>
  <c r="D28" i="1"/>
  <c r="D16" i="1" l="1"/>
  <c r="E4" i="1" s="1"/>
  <c r="D29" i="1"/>
  <c r="E5" i="1" l="1"/>
  <c r="D30" i="1"/>
  <c r="D31" i="1" s="1"/>
  <c r="E6" i="1" l="1"/>
  <c r="E19" i="1"/>
  <c r="E7" i="1" l="1"/>
  <c r="E20" i="1"/>
  <c r="E8" i="1" l="1"/>
  <c r="E22" i="1" s="1"/>
  <c r="E21" i="1"/>
  <c r="E9" i="1" l="1"/>
  <c r="E23" i="1" s="1"/>
  <c r="E10" i="1" l="1"/>
  <c r="E11" i="1" l="1"/>
  <c r="E24" i="1"/>
  <c r="E12" i="1" l="1"/>
  <c r="E25" i="1"/>
  <c r="E13" i="1" l="1"/>
  <c r="E26" i="1"/>
  <c r="E14" i="1" l="1"/>
  <c r="E27" i="1"/>
  <c r="E15" i="1" l="1"/>
  <c r="E28" i="1"/>
  <c r="E16" i="1" l="1"/>
  <c r="F4" i="1" s="1"/>
  <c r="E29" i="1"/>
  <c r="E30" i="1" l="1"/>
  <c r="E31" i="1" s="1"/>
  <c r="F5" i="1"/>
  <c r="F6" i="1" l="1"/>
  <c r="F19" i="1"/>
  <c r="F7" i="1" l="1"/>
  <c r="F20" i="1"/>
  <c r="F8" i="1" l="1"/>
  <c r="F21" i="1"/>
  <c r="F9" i="1" l="1"/>
  <c r="F22" i="1"/>
  <c r="F10" i="1" l="1"/>
  <c r="F23" i="1"/>
  <c r="F11" i="1" l="1"/>
  <c r="F24" i="1"/>
  <c r="F12" i="1" l="1"/>
  <c r="F25" i="1"/>
  <c r="F13" i="1" l="1"/>
  <c r="F26" i="1"/>
  <c r="F14" i="1" l="1"/>
  <c r="F28" i="1"/>
  <c r="F27" i="1"/>
  <c r="F15" i="1" l="1"/>
  <c r="F16" i="1" l="1"/>
  <c r="G4" i="1" s="1"/>
  <c r="F29" i="1"/>
  <c r="G5" i="1" l="1"/>
  <c r="F30" i="1"/>
  <c r="F31" i="1" s="1"/>
  <c r="G6" i="1" l="1"/>
  <c r="G20" i="1"/>
  <c r="G19" i="1"/>
  <c r="G7" i="1" l="1"/>
  <c r="G8" i="1" l="1"/>
  <c r="G21" i="1"/>
  <c r="G9" i="1" l="1"/>
  <c r="G22" i="1"/>
  <c r="G10" i="1" l="1"/>
  <c r="G23" i="1"/>
  <c r="G11" i="1" l="1"/>
  <c r="G24" i="1"/>
  <c r="G12" i="1" l="1"/>
  <c r="G25" i="1"/>
  <c r="G13" i="1" l="1"/>
  <c r="G26" i="1"/>
  <c r="G14" i="1" l="1"/>
  <c r="G27" i="1"/>
  <c r="G15" i="1" l="1"/>
  <c r="G28" i="1"/>
  <c r="G16" i="1" l="1"/>
  <c r="G30" i="1" s="1"/>
  <c r="G29" i="1"/>
  <c r="G31" i="1" l="1"/>
  <c r="H31" i="1" s="1"/>
  <c r="H33" i="1" s="1"/>
</calcChain>
</file>

<file path=xl/sharedStrings.xml><?xml version="1.0" encoding="utf-8"?>
<sst xmlns="http://schemas.openxmlformats.org/spreadsheetml/2006/main" count="40" uniqueCount="27">
  <si>
    <t>Storm Balance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</si>
  <si>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</si>
  <si>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</si>
  <si>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</si>
  <si>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</si>
  <si>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</si>
  <si>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</si>
  <si>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</si>
  <si>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</si>
  <si>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</si>
  <si>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</si>
  <si>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</si>
  <si>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</si>
  <si>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Return Calculated at 4.08%</t>
  </si>
  <si>
    <t>Total</t>
  </si>
  <si>
    <t>Adjustment</t>
  </si>
  <si>
    <t>Total Interest</t>
  </si>
  <si>
    <t>Blended Rate Calculation</t>
  </si>
  <si>
    <t>Rate Base</t>
  </si>
  <si>
    <t>Interest</t>
  </si>
  <si>
    <t>Average Rate</t>
  </si>
  <si>
    <t>Per Revised Filing Schedule D1a STD</t>
  </si>
  <si>
    <t>Per Revised Filing Schedule D1a LTD</t>
  </si>
  <si>
    <t>Per Revised Filing Schedule D1a LTD FPU</t>
  </si>
  <si>
    <t xml:space="preserve">Interest thru 12/19 </t>
  </si>
  <si>
    <t>(K)</t>
  </si>
  <si>
    <t>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</si>
</sst>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Fill="1"/>
    <xf numFmtId="44" fontId="0" fillId="0" borderId="0" xfId="1" applyFont="1" applyFill="1"/>
    <xf numFmtId="164" fontId="0" fillId="0" borderId="1" xfId="0" applyNumberFormat="1" applyBorder="1"/>
    <xf numFmtId="164" fontId="0" fillId="0" borderId="0" xfId="0" applyNumberFormat="1" applyBorder="1"/>
    <xf numFmtId="0" fontId="3" fillId="0" borderId="0" xfId="0" applyFont="1"/>
    <xf numFmtId="44" fontId="4" fillId="0" borderId="0" xfId="1" applyNumberFormat="1" applyFont="1"/>
    <xf numFmtId="44" fontId="5" fillId="0" borderId="0" xfId="1" applyNumberFormat="1" applyFont="1"/>
    <xf numFmtId="44" fontId="5" fillId="0" borderId="1" xfId="1" applyNumberFormat="1" applyFont="1" applyBorder="1"/>
    <xf numFmtId="10" fontId="4" fillId="0" borderId="0" xfId="2" applyNumberFormat="1" applyFont="1"/>
    <xf numFmtId="0" fontId="2" fillId="0" borderId="0" xfId="0" applyFont="1" applyAlignment="1">
      <alignment horizontal="center"/>
    </xf>
    <xf numFmtId="164" fontId="0" fillId="0" borderId="1" xfId="1" applyNumberFormat="1" applyFont="1" applyFill="1" applyBorder="1"/>
    <xf numFmtId="0" fontId="2" fillId="0" borderId="0" xfId="0" applyFont="1" applyBorder="1" applyAlignment="1">
      <alignment horizontal="center"/>
    </xf>
    <xf numFmtId="44" fontId="5" fillId="0" borderId="0" xfId="1" applyNumberFormat="1" applyFont="1" applyBorder="1"/>
    <xf numFmtId="44" fontId="4" fillId="0" borderId="0" xfId="1" applyNumberFormat="1" applyFont="1" applyBorder="1"/>
    <xf numFmtId="10" fontId="4" fillId="0" borderId="0" xfId="2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4" workbookViewId="0">
      <selection activeCell="E37" sqref="E37"/>
    </sheetView>
  </sheetViews>
  <sheetFormatPr defaultRowHeight="15" x14ac:dyDescent="0.25"/>
  <cols>
    <col min="1" max="1" width="37.42578125" customWidth="1"/>
    <col min="2" max="2" width="14.5703125" bestFit="1" customWidth="1"/>
    <col min="3" max="3" width="17.28515625" customWidth="1"/>
    <col min="4" max="6" width="12.5703125" bestFit="1" customWidth="1"/>
    <col min="7" max="8" width="11.5703125" bestFit="1" customWidth="1"/>
  </cols>
  <sheetData>
    <row r="1" spans="1:8" x14ac:dyDescent="0.25">
      <c r="B1">
        <v>2020</v>
      </c>
      <c r="C1">
        <v>2021</v>
      </c>
      <c r="D1">
        <v>2022</v>
      </c>
      <c r="E1">
        <v>2023</v>
      </c>
      <c r="F1">
        <v>2024</v>
      </c>
      <c r="G1">
        <v>2025</v>
      </c>
    </row>
    <row r="2" spans="1:8" x14ac:dyDescent="0.25">
      <c r="A2" t="s">
        <v>0</v>
      </c>
      <c r="B2" s="3">
        <f>39746479</f>
        <v>39746479</v>
      </c>
    </row>
    <row r="3" spans="1:8" x14ac:dyDescent="0.25">
      <c r="A3" t="s">
        <v>15</v>
      </c>
      <c r="B3" s="4">
        <f>-300000</f>
        <v>-300000</v>
      </c>
    </row>
    <row r="4" spans="1:8" x14ac:dyDescent="0.25">
      <c r="A4" t="s">
        <v>0</v>
      </c>
      <c r="B4" s="13">
        <f>B2+B3</f>
        <v>39446479</v>
      </c>
      <c r="C4" s="1">
        <f>B16</f>
        <v>32872065.833333343</v>
      </c>
      <c r="D4" s="1">
        <f t="shared" ref="D4:G4" si="0">C16</f>
        <v>26297652.666666687</v>
      </c>
      <c r="E4" s="1">
        <f t="shared" si="0"/>
        <v>19723239.50000003</v>
      </c>
      <c r="F4" s="1">
        <f t="shared" si="0"/>
        <v>13148826.333333373</v>
      </c>
      <c r="G4" s="1">
        <f t="shared" si="0"/>
        <v>6574413.1666667126</v>
      </c>
      <c r="H4" s="1"/>
    </row>
    <row r="5" spans="1:8" x14ac:dyDescent="0.25">
      <c r="A5" t="s">
        <v>1</v>
      </c>
      <c r="B5" s="1">
        <f>B4-($B$4)/(6*12)</f>
        <v>38898611.236111112</v>
      </c>
      <c r="C5" s="1">
        <f t="shared" ref="C5:G16" si="1">C4-($B$4)/(6*12)</f>
        <v>32324198.069444455</v>
      </c>
      <c r="D5" s="1">
        <f t="shared" si="1"/>
        <v>25749784.902777798</v>
      </c>
      <c r="E5" s="1">
        <f t="shared" si="1"/>
        <v>19175371.736111142</v>
      </c>
      <c r="F5" s="1">
        <f t="shared" si="1"/>
        <v>12600958.569444485</v>
      </c>
      <c r="G5" s="1">
        <f t="shared" si="1"/>
        <v>6026545.4027778236</v>
      </c>
      <c r="H5" s="1"/>
    </row>
    <row r="6" spans="1:8" x14ac:dyDescent="0.25">
      <c r="A6" t="s">
        <v>2</v>
      </c>
      <c r="B6" s="1">
        <f t="shared" ref="B6:B16" si="2">B5-($B$4)/(6*12)</f>
        <v>38350743.472222224</v>
      </c>
      <c r="C6" s="1">
        <f t="shared" si="1"/>
        <v>31776330.305555567</v>
      </c>
      <c r="D6" s="1">
        <f t="shared" si="1"/>
        <v>25201917.13888891</v>
      </c>
      <c r="E6" s="1">
        <f t="shared" si="1"/>
        <v>18627503.972222254</v>
      </c>
      <c r="F6" s="1">
        <f t="shared" si="1"/>
        <v>12053090.805555597</v>
      </c>
      <c r="G6" s="1">
        <f t="shared" si="1"/>
        <v>5478677.6388889346</v>
      </c>
      <c r="H6" s="1"/>
    </row>
    <row r="7" spans="1:8" x14ac:dyDescent="0.25">
      <c r="A7" t="s">
        <v>3</v>
      </c>
      <c r="B7" s="1">
        <f t="shared" si="2"/>
        <v>37802875.708333336</v>
      </c>
      <c r="C7" s="1">
        <f t="shared" si="1"/>
        <v>31228462.541666679</v>
      </c>
      <c r="D7" s="1">
        <f t="shared" si="1"/>
        <v>24654049.375000022</v>
      </c>
      <c r="E7" s="1">
        <f t="shared" si="1"/>
        <v>18079636.208333366</v>
      </c>
      <c r="F7" s="1">
        <f t="shared" si="1"/>
        <v>11505223.041666709</v>
      </c>
      <c r="G7" s="1">
        <f t="shared" si="1"/>
        <v>4930809.8750000456</v>
      </c>
      <c r="H7" s="1"/>
    </row>
    <row r="8" spans="1:8" x14ac:dyDescent="0.25">
      <c r="A8" t="s">
        <v>4</v>
      </c>
      <c r="B8" s="1">
        <f t="shared" si="2"/>
        <v>37255007.944444448</v>
      </c>
      <c r="C8" s="1">
        <f t="shared" si="1"/>
        <v>30680594.777777791</v>
      </c>
      <c r="D8" s="1">
        <f t="shared" si="1"/>
        <v>24106181.611111134</v>
      </c>
      <c r="E8" s="1">
        <f t="shared" si="1"/>
        <v>17531768.444444478</v>
      </c>
      <c r="F8" s="1">
        <f t="shared" si="1"/>
        <v>10957355.277777821</v>
      </c>
      <c r="G8" s="1">
        <f t="shared" si="1"/>
        <v>4382942.1111111566</v>
      </c>
      <c r="H8" s="1"/>
    </row>
    <row r="9" spans="1:8" x14ac:dyDescent="0.25">
      <c r="A9" t="s">
        <v>5</v>
      </c>
      <c r="B9" s="1">
        <f t="shared" si="2"/>
        <v>36707140.18055556</v>
      </c>
      <c r="C9" s="1">
        <f t="shared" si="1"/>
        <v>30132727.013888903</v>
      </c>
      <c r="D9" s="1">
        <f t="shared" si="1"/>
        <v>23558313.847222246</v>
      </c>
      <c r="E9" s="1">
        <f t="shared" si="1"/>
        <v>16983900.680555589</v>
      </c>
      <c r="F9" s="1">
        <f t="shared" si="1"/>
        <v>10409487.513888933</v>
      </c>
      <c r="G9" s="1">
        <f t="shared" si="1"/>
        <v>3835074.3472222677</v>
      </c>
      <c r="H9" s="1"/>
    </row>
    <row r="10" spans="1:8" x14ac:dyDescent="0.25">
      <c r="A10" t="s">
        <v>6</v>
      </c>
      <c r="B10" s="1">
        <f t="shared" si="2"/>
        <v>36159272.416666672</v>
      </c>
      <c r="C10" s="1">
        <f t="shared" si="1"/>
        <v>29584859.250000015</v>
      </c>
      <c r="D10" s="1">
        <f t="shared" si="1"/>
        <v>23010446.083333358</v>
      </c>
      <c r="E10" s="1">
        <f t="shared" si="1"/>
        <v>16436032.916666701</v>
      </c>
      <c r="F10" s="1">
        <f t="shared" si="1"/>
        <v>9861619.7500000447</v>
      </c>
      <c r="G10" s="1">
        <f t="shared" si="1"/>
        <v>3287206.5833333787</v>
      </c>
      <c r="H10" s="1"/>
    </row>
    <row r="11" spans="1:8" x14ac:dyDescent="0.25">
      <c r="A11" t="s">
        <v>7</v>
      </c>
      <c r="B11" s="1">
        <f t="shared" si="2"/>
        <v>35611404.652777784</v>
      </c>
      <c r="C11" s="1">
        <f t="shared" si="1"/>
        <v>29036991.486111127</v>
      </c>
      <c r="D11" s="1">
        <f t="shared" si="1"/>
        <v>22462578.31944447</v>
      </c>
      <c r="E11" s="1">
        <f t="shared" si="1"/>
        <v>15888165.152777813</v>
      </c>
      <c r="F11" s="1">
        <f t="shared" si="1"/>
        <v>9313751.9861111566</v>
      </c>
      <c r="G11" s="1">
        <f t="shared" si="1"/>
        <v>2739338.8194444897</v>
      </c>
      <c r="H11" s="1"/>
    </row>
    <row r="12" spans="1:8" x14ac:dyDescent="0.25">
      <c r="A12" t="s">
        <v>8</v>
      </c>
      <c r="B12" s="1">
        <f t="shared" si="2"/>
        <v>35063536.888888896</v>
      </c>
      <c r="C12" s="1">
        <f t="shared" si="1"/>
        <v>28489123.722222239</v>
      </c>
      <c r="D12" s="1">
        <f t="shared" si="1"/>
        <v>21914710.555555582</v>
      </c>
      <c r="E12" s="1">
        <f t="shared" si="1"/>
        <v>15340297.388888925</v>
      </c>
      <c r="F12" s="1">
        <f t="shared" si="1"/>
        <v>8765884.2222222686</v>
      </c>
      <c r="G12" s="1">
        <f t="shared" si="1"/>
        <v>2191471.0555556007</v>
      </c>
      <c r="H12" s="1"/>
    </row>
    <row r="13" spans="1:8" x14ac:dyDescent="0.25">
      <c r="A13" t="s">
        <v>9</v>
      </c>
      <c r="B13" s="1">
        <f t="shared" si="2"/>
        <v>34515669.125000007</v>
      </c>
      <c r="C13" s="1">
        <f t="shared" si="1"/>
        <v>27941255.958333351</v>
      </c>
      <c r="D13" s="1">
        <f t="shared" si="1"/>
        <v>21366842.791666694</v>
      </c>
      <c r="E13" s="1">
        <f t="shared" si="1"/>
        <v>14792429.625000037</v>
      </c>
      <c r="F13" s="1">
        <f t="shared" si="1"/>
        <v>8218016.4583333796</v>
      </c>
      <c r="G13" s="1">
        <f t="shared" si="1"/>
        <v>1643603.2916667117</v>
      </c>
      <c r="H13" s="1"/>
    </row>
    <row r="14" spans="1:8" x14ac:dyDescent="0.25">
      <c r="A14" t="s">
        <v>10</v>
      </c>
      <c r="B14" s="1">
        <f t="shared" si="2"/>
        <v>33967801.361111119</v>
      </c>
      <c r="C14" s="1">
        <f t="shared" si="1"/>
        <v>27393388.194444463</v>
      </c>
      <c r="D14" s="1">
        <f t="shared" si="1"/>
        <v>20818975.027777806</v>
      </c>
      <c r="E14" s="1">
        <f t="shared" si="1"/>
        <v>14244561.861111149</v>
      </c>
      <c r="F14" s="1">
        <f t="shared" si="1"/>
        <v>7670148.6944444906</v>
      </c>
      <c r="G14" s="1">
        <f t="shared" si="1"/>
        <v>1095735.5277778227</v>
      </c>
      <c r="H14" s="1"/>
    </row>
    <row r="15" spans="1:8" x14ac:dyDescent="0.25">
      <c r="A15" t="s">
        <v>11</v>
      </c>
      <c r="B15" s="1">
        <f t="shared" si="2"/>
        <v>33419933.597222231</v>
      </c>
      <c r="C15" s="1">
        <f t="shared" si="1"/>
        <v>26845520.430555575</v>
      </c>
      <c r="D15" s="1">
        <f t="shared" si="1"/>
        <v>20271107.263888918</v>
      </c>
      <c r="E15" s="1">
        <f t="shared" si="1"/>
        <v>13696694.097222261</v>
      </c>
      <c r="F15" s="1">
        <f t="shared" si="1"/>
        <v>7122280.9305556016</v>
      </c>
      <c r="G15" s="1">
        <f t="shared" si="1"/>
        <v>547867.76388893381</v>
      </c>
      <c r="H15" s="1"/>
    </row>
    <row r="16" spans="1:8" x14ac:dyDescent="0.25">
      <c r="A16" t="s">
        <v>12</v>
      </c>
      <c r="B16" s="1">
        <f t="shared" si="2"/>
        <v>32872065.833333343</v>
      </c>
      <c r="C16" s="1">
        <f t="shared" si="1"/>
        <v>26297652.666666687</v>
      </c>
      <c r="D16" s="1">
        <f t="shared" si="1"/>
        <v>19723239.50000003</v>
      </c>
      <c r="E16" s="1">
        <f t="shared" si="1"/>
        <v>13148826.333333373</v>
      </c>
      <c r="F16" s="1">
        <f t="shared" si="1"/>
        <v>6574413.1666667126</v>
      </c>
      <c r="G16" s="1">
        <f t="shared" si="1"/>
        <v>4.4936314225196838E-8</v>
      </c>
      <c r="H16" s="1"/>
    </row>
    <row r="18" spans="1:8" x14ac:dyDescent="0.25">
      <c r="A18" t="s">
        <v>13</v>
      </c>
    </row>
    <row r="19" spans="1:8" x14ac:dyDescent="0.25">
      <c r="A19" t="s">
        <v>1</v>
      </c>
      <c r="B19" s="1">
        <f>((B4+B5)/2)*0.0408/12</f>
        <v>133186.65340138887</v>
      </c>
      <c r="C19" s="1">
        <f t="shared" ref="C19:G19" si="3">((C4+C5)/2)*0.0408/12</f>
        <v>110833.64863472227</v>
      </c>
      <c r="D19" s="1">
        <f t="shared" si="3"/>
        <v>88480.643868055617</v>
      </c>
      <c r="E19" s="1">
        <f t="shared" si="3"/>
        <v>66127.639101388995</v>
      </c>
      <c r="F19" s="1">
        <f t="shared" si="3"/>
        <v>43774.634334722359</v>
      </c>
      <c r="G19" s="1">
        <f t="shared" si="3"/>
        <v>21421.629568055712</v>
      </c>
    </row>
    <row r="20" spans="1:8" x14ac:dyDescent="0.25">
      <c r="A20" t="s">
        <v>2</v>
      </c>
      <c r="B20" s="1">
        <f t="shared" ref="B20:G30" si="4">((B5+B6)/2)*0.0408/12</f>
        <v>131323.9030041667</v>
      </c>
      <c r="C20" s="1">
        <f t="shared" si="4"/>
        <v>108970.89823750005</v>
      </c>
      <c r="D20" s="1">
        <f t="shared" si="4"/>
        <v>86617.893470833413</v>
      </c>
      <c r="E20" s="1">
        <f t="shared" si="4"/>
        <v>64264.888704166777</v>
      </c>
      <c r="F20" s="1">
        <f t="shared" si="4"/>
        <v>41911.883937500141</v>
      </c>
      <c r="G20" s="1">
        <f t="shared" si="4"/>
        <v>19558.879170833487</v>
      </c>
    </row>
    <row r="21" spans="1:8" x14ac:dyDescent="0.25">
      <c r="A21" t="s">
        <v>3</v>
      </c>
      <c r="B21" s="1">
        <f t="shared" si="4"/>
        <v>129461.15260694445</v>
      </c>
      <c r="C21" s="1">
        <f t="shared" si="4"/>
        <v>107108.14784027783</v>
      </c>
      <c r="D21" s="1">
        <f t="shared" si="4"/>
        <v>84755.143073611194</v>
      </c>
      <c r="E21" s="1">
        <f t="shared" si="4"/>
        <v>62402.138306944551</v>
      </c>
      <c r="F21" s="1">
        <f t="shared" si="4"/>
        <v>40049.133540277922</v>
      </c>
      <c r="G21" s="1">
        <f t="shared" si="4"/>
        <v>17696.128773611268</v>
      </c>
    </row>
    <row r="22" spans="1:8" x14ac:dyDescent="0.25">
      <c r="A22" t="s">
        <v>4</v>
      </c>
      <c r="B22" s="1">
        <f t="shared" si="4"/>
        <v>127598.40220972226</v>
      </c>
      <c r="C22" s="1">
        <f t="shared" si="4"/>
        <v>105245.3974430556</v>
      </c>
      <c r="D22" s="1">
        <f t="shared" si="4"/>
        <v>82892.392676388976</v>
      </c>
      <c r="E22" s="1">
        <f t="shared" si="4"/>
        <v>60539.38790972234</v>
      </c>
      <c r="F22" s="1">
        <f t="shared" si="4"/>
        <v>38186.383143055704</v>
      </c>
      <c r="G22" s="1">
        <f t="shared" si="4"/>
        <v>15833.378376389044</v>
      </c>
    </row>
    <row r="23" spans="1:8" x14ac:dyDescent="0.25">
      <c r="A23" t="s">
        <v>5</v>
      </c>
      <c r="B23" s="1">
        <f t="shared" si="4"/>
        <v>125735.65181250001</v>
      </c>
      <c r="C23" s="1">
        <f t="shared" si="4"/>
        <v>103382.64704583339</v>
      </c>
      <c r="D23" s="1">
        <f t="shared" si="4"/>
        <v>81029.642279166757</v>
      </c>
      <c r="E23" s="1">
        <f t="shared" si="4"/>
        <v>58676.637512500114</v>
      </c>
      <c r="F23" s="1">
        <f t="shared" si="4"/>
        <v>36323.632745833485</v>
      </c>
      <c r="G23" s="1">
        <f t="shared" si="4"/>
        <v>13970.627979166822</v>
      </c>
    </row>
    <row r="24" spans="1:8" x14ac:dyDescent="0.25">
      <c r="A24" t="s">
        <v>6</v>
      </c>
      <c r="B24" s="1">
        <f t="shared" si="4"/>
        <v>123872.90141527781</v>
      </c>
      <c r="C24" s="1">
        <f t="shared" si="4"/>
        <v>101519.89664861117</v>
      </c>
      <c r="D24" s="1">
        <f t="shared" si="4"/>
        <v>79166.891881944539</v>
      </c>
      <c r="E24" s="1">
        <f t="shared" si="4"/>
        <v>56813.887115277903</v>
      </c>
      <c r="F24" s="1">
        <f t="shared" si="4"/>
        <v>34460.88234861126</v>
      </c>
      <c r="G24" s="1">
        <f t="shared" si="4"/>
        <v>12107.8775819446</v>
      </c>
    </row>
    <row r="25" spans="1:8" x14ac:dyDescent="0.25">
      <c r="A25" t="s">
        <v>7</v>
      </c>
      <c r="B25" s="1">
        <f t="shared" si="4"/>
        <v>122010.15101805556</v>
      </c>
      <c r="C25" s="1">
        <f t="shared" si="4"/>
        <v>99657.146251388942</v>
      </c>
      <c r="D25" s="1">
        <f t="shared" si="4"/>
        <v>77304.141484722306</v>
      </c>
      <c r="E25" s="1">
        <f t="shared" si="4"/>
        <v>54951.136718055677</v>
      </c>
      <c r="F25" s="1">
        <f t="shared" si="4"/>
        <v>32598.131951389045</v>
      </c>
      <c r="G25" s="1">
        <f t="shared" si="4"/>
        <v>10245.127184722378</v>
      </c>
    </row>
    <row r="26" spans="1:8" x14ac:dyDescent="0.25">
      <c r="A26" t="s">
        <v>8</v>
      </c>
      <c r="B26" s="1">
        <f t="shared" si="4"/>
        <v>120147.40062083337</v>
      </c>
      <c r="C26" s="1">
        <f t="shared" si="4"/>
        <v>97794.395854166723</v>
      </c>
      <c r="D26" s="1">
        <f t="shared" si="4"/>
        <v>75441.391087500102</v>
      </c>
      <c r="E26" s="1">
        <f t="shared" si="4"/>
        <v>53088.386320833459</v>
      </c>
      <c r="F26" s="1">
        <f t="shared" si="4"/>
        <v>30735.381554166826</v>
      </c>
      <c r="G26" s="1">
        <f t="shared" si="4"/>
        <v>8382.376787500154</v>
      </c>
    </row>
    <row r="27" spans="1:8" x14ac:dyDescent="0.25">
      <c r="A27" t="s">
        <v>9</v>
      </c>
      <c r="B27" s="1">
        <f t="shared" si="4"/>
        <v>118284.65022361114</v>
      </c>
      <c r="C27" s="1">
        <f t="shared" si="4"/>
        <v>95931.64545694452</v>
      </c>
      <c r="D27" s="1">
        <f t="shared" si="4"/>
        <v>73578.640690277869</v>
      </c>
      <c r="E27" s="1">
        <f t="shared" si="4"/>
        <v>51225.63592361124</v>
      </c>
      <c r="F27" s="1">
        <f t="shared" si="4"/>
        <v>28872.631156944608</v>
      </c>
      <c r="G27" s="1">
        <f t="shared" si="4"/>
        <v>6519.6263902779319</v>
      </c>
    </row>
    <row r="28" spans="1:8" x14ac:dyDescent="0.25">
      <c r="A28" t="s">
        <v>10</v>
      </c>
      <c r="B28" s="1">
        <f t="shared" si="4"/>
        <v>116421.89982638894</v>
      </c>
      <c r="C28" s="1">
        <f t="shared" si="4"/>
        <v>94068.895059722287</v>
      </c>
      <c r="D28" s="1">
        <f t="shared" si="4"/>
        <v>71715.890293055651</v>
      </c>
      <c r="E28" s="1">
        <f t="shared" si="4"/>
        <v>49362.885526389022</v>
      </c>
      <c r="F28" s="1">
        <f t="shared" si="4"/>
        <v>27009.880759722379</v>
      </c>
      <c r="G28" s="1">
        <f t="shared" si="4"/>
        <v>4656.8759930557089</v>
      </c>
    </row>
    <row r="29" spans="1:8" x14ac:dyDescent="0.25">
      <c r="A29" t="s">
        <v>11</v>
      </c>
      <c r="B29" s="1">
        <f t="shared" si="4"/>
        <v>114559.14942916669</v>
      </c>
      <c r="C29" s="1">
        <f t="shared" si="4"/>
        <v>92206.144662500068</v>
      </c>
      <c r="D29" s="1">
        <f t="shared" si="4"/>
        <v>69853.139895833432</v>
      </c>
      <c r="E29" s="1">
        <f t="shared" si="4"/>
        <v>47500.135129166803</v>
      </c>
      <c r="F29" s="1">
        <f t="shared" si="4"/>
        <v>25147.13036250016</v>
      </c>
      <c r="G29" s="1">
        <f t="shared" si="4"/>
        <v>2794.1255958334859</v>
      </c>
    </row>
    <row r="30" spans="1:8" x14ac:dyDescent="0.25">
      <c r="A30" t="s">
        <v>12</v>
      </c>
      <c r="B30" s="1">
        <f t="shared" si="4"/>
        <v>112696.39903194447</v>
      </c>
      <c r="C30" s="1">
        <f t="shared" si="4"/>
        <v>90343.39426527785</v>
      </c>
      <c r="D30" s="1">
        <f t="shared" si="4"/>
        <v>67990.389498611214</v>
      </c>
      <c r="E30" s="1">
        <f t="shared" si="4"/>
        <v>45637.384731944585</v>
      </c>
      <c r="F30" s="1">
        <f t="shared" si="4"/>
        <v>23284.379965277931</v>
      </c>
      <c r="G30" s="1">
        <f t="shared" si="4"/>
        <v>931.37519861126395</v>
      </c>
    </row>
    <row r="31" spans="1:8" x14ac:dyDescent="0.25">
      <c r="A31" t="s">
        <v>14</v>
      </c>
      <c r="B31" s="5">
        <f t="shared" ref="B31" si="5">SUM(B19:B30)</f>
        <v>1475298.3146000004</v>
      </c>
      <c r="C31" s="5">
        <f t="shared" ref="C31:G31" si="6">SUM(C19:C30)</f>
        <v>1207062.2574000005</v>
      </c>
      <c r="D31" s="5">
        <f t="shared" si="6"/>
        <v>938826.20020000124</v>
      </c>
      <c r="E31" s="5">
        <f t="shared" si="6"/>
        <v>670590.14300000144</v>
      </c>
      <c r="F31" s="5">
        <f t="shared" si="6"/>
        <v>402354.08580000181</v>
      </c>
      <c r="G31" s="5">
        <f t="shared" si="6"/>
        <v>134118.02860000185</v>
      </c>
      <c r="H31" s="2">
        <f>SUM(B31:G31)</f>
        <v>4828249.0296000065</v>
      </c>
    </row>
    <row r="32" spans="1:8" x14ac:dyDescent="0.25">
      <c r="A32" t="s">
        <v>24</v>
      </c>
      <c r="H32" s="1">
        <v>1519816.22</v>
      </c>
    </row>
    <row r="33" spans="1:8" x14ac:dyDescent="0.25">
      <c r="A33" t="s">
        <v>16</v>
      </c>
      <c r="H33" s="5">
        <f>H31+H32</f>
        <v>6348065.2496000063</v>
      </c>
    </row>
    <row r="34" spans="1:8" x14ac:dyDescent="0.25">
      <c r="B34" s="12" t="s">
        <v>25</v>
      </c>
      <c r="C34" s="12" t="s">
        <v>26</v>
      </c>
      <c r="H34" s="6"/>
    </row>
    <row r="35" spans="1:8" x14ac:dyDescent="0.25">
      <c r="A35" s="7" t="s">
        <v>17</v>
      </c>
      <c r="B35" s="12" t="s">
        <v>18</v>
      </c>
      <c r="C35" s="12" t="s">
        <v>19</v>
      </c>
      <c r="E35" s="14"/>
      <c r="F35" s="14"/>
    </row>
    <row r="36" spans="1:8" x14ac:dyDescent="0.25">
      <c r="A36" s="8" t="s">
        <v>21</v>
      </c>
      <c r="B36" s="9">
        <v>9603124</v>
      </c>
      <c r="C36" s="9">
        <v>345712</v>
      </c>
      <c r="E36" s="15"/>
      <c r="F36" s="15"/>
    </row>
    <row r="37" spans="1:8" x14ac:dyDescent="0.25">
      <c r="A37" s="8" t="s">
        <v>22</v>
      </c>
      <c r="B37" s="9">
        <v>18606226</v>
      </c>
      <c r="C37" s="9">
        <v>710758</v>
      </c>
      <c r="E37" s="15"/>
      <c r="F37" s="15"/>
    </row>
    <row r="38" spans="1:8" x14ac:dyDescent="0.25">
      <c r="A38" s="8" t="s">
        <v>23</v>
      </c>
      <c r="B38" s="9">
        <v>1305964</v>
      </c>
      <c r="C38" s="9">
        <v>146660</v>
      </c>
      <c r="E38" s="15"/>
      <c r="F38" s="15"/>
    </row>
    <row r="39" spans="1:8" x14ac:dyDescent="0.25">
      <c r="A39" s="8"/>
      <c r="B39" s="10">
        <f>SUM(B36:B38)</f>
        <v>29515314</v>
      </c>
      <c r="C39" s="10">
        <f>SUM(C36:C38)</f>
        <v>1203130</v>
      </c>
      <c r="E39" s="15"/>
      <c r="F39" s="15"/>
    </row>
    <row r="40" spans="1:8" x14ac:dyDescent="0.25">
      <c r="A40" s="8" t="s">
        <v>20</v>
      </c>
      <c r="B40" s="8"/>
      <c r="C40" s="11">
        <f>C39/B39</f>
        <v>4.0762907011594046E-2</v>
      </c>
      <c r="E40" s="16"/>
      <c r="F40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