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20200176 - Clean Energy Connection\Discovery\Staff ROG 2 (4-26)\Attachments\Q 14\"/>
    </mc:Choice>
  </mc:AlternateContent>
  <xr:revisionPtr revIDLastSave="0" documentId="13_ncr:1_{78DAB57A-714C-49A4-878F-B4918D131E17}" xr6:coauthVersionLast="44" xr6:coauthVersionMax="44" xr10:uidLastSave="{00000000-0000-0000-0000-000000000000}"/>
  <bookViews>
    <workbookView xWindow="1100" yWindow="0" windowWidth="18090" windowHeight="10200" tabRatio="872" xr2:uid="{CF86EB63-711C-4E0C-BCD9-D0E01EAB6D59}"/>
  </bookViews>
  <sheets>
    <sheet name="Q14_Low_Fuel Bill Impact" sheetId="8" r:id="rId1"/>
    <sheet name="Q14_Mid_Fuel Bill Impact" sheetId="1" r:id="rId2"/>
    <sheet name="Q14_High_Fuel Bill Impact" sheetId="9" r:id="rId3"/>
    <sheet name="DEF 5 kw Subscription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___PG3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'[1]AE Sum'!#REF!</definedName>
    <definedName name="__yr02">'[1]AE Sum'!#REF!</definedName>
    <definedName name="__yr03">'[1]AE Sum'!#REF!</definedName>
    <definedName name="__yr04">'[1]AE Sum'!#REF!</definedName>
    <definedName name="__yr05">'[1]AE Sum'!#REF!</definedName>
    <definedName name="__yr06">'[1]AE Sum'!#REF!</definedName>
    <definedName name="__yr07">'[1]AE Sum'!#REF!</definedName>
    <definedName name="__yr08">'[1]AE Sum'!#REF!</definedName>
    <definedName name="__yr09">'[1]AE Sum'!#REF!</definedName>
    <definedName name="__yr10">'[1]AE Sum'!#REF!</definedName>
    <definedName name="__yr11">'[1]AE Sum'!#REF!</definedName>
    <definedName name="__yr12">'[1]AE Sum'!#REF!</definedName>
    <definedName name="__yr13">'[1]AE Sum'!#REF!</definedName>
    <definedName name="__yr14">'[1]AE Sum'!#REF!</definedName>
    <definedName name="__yr15">'[1]AE Sum'!#REF!</definedName>
    <definedName name="__yr16">'[1]AE Sum'!#REF!</definedName>
    <definedName name="__yr17">'[1]AE Sum'!#REF!</definedName>
    <definedName name="__yr18">'[1]AE Sum'!#REF!</definedName>
    <definedName name="__yr19">'[1]AE Sum'!#REF!</definedName>
    <definedName name="__YR2">'[1]AE Sum'!#REF!</definedName>
    <definedName name="__yr20">'[1]AE Sum'!#REF!</definedName>
    <definedName name="__yr21">'[1]AE Sum'!#REF!</definedName>
    <definedName name="__YR3">'[1]AE Sum'!#REF!</definedName>
    <definedName name="__YR4">'[1]AE Sum'!#REF!</definedName>
    <definedName name="__YR5">'[1]AE Sum'!#REF!</definedName>
    <definedName name="__YR6">'[1]AE Sum'!#REF!</definedName>
    <definedName name="__yr98">'[1]AE Sum'!#REF!</definedName>
    <definedName name="__yr99">'[1]AE Sum'!#REF!</definedName>
    <definedName name="_Fill" hidden="1">'[2]RETAIL FAC'!#REF!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yr01">'[1]AE Sum'!#REF!</definedName>
    <definedName name="_yr02">'[1]AE Sum'!#REF!</definedName>
    <definedName name="_yr03">'[1]AE Sum'!#REF!</definedName>
    <definedName name="_yr04">'[1]AE Sum'!#REF!</definedName>
    <definedName name="_yr05">'[1]AE Sum'!#REF!</definedName>
    <definedName name="_yr06">'[1]AE Sum'!#REF!</definedName>
    <definedName name="_yr07">'[1]AE Sum'!#REF!</definedName>
    <definedName name="_yr08">'[1]AE Sum'!#REF!</definedName>
    <definedName name="_yr09">'[1]AE Sum'!#REF!</definedName>
    <definedName name="_yr10">'[1]AE Sum'!#REF!</definedName>
    <definedName name="_yr11">'[1]AE Sum'!#REF!</definedName>
    <definedName name="_yr12">'[1]AE Sum'!#REF!</definedName>
    <definedName name="_yr13">'[1]AE Sum'!#REF!</definedName>
    <definedName name="_yr14">'[1]AE Sum'!#REF!</definedName>
    <definedName name="_yr15">'[1]AE Sum'!#REF!</definedName>
    <definedName name="_yr16">'[1]AE Sum'!#REF!</definedName>
    <definedName name="_yr17">'[1]AE Sum'!#REF!</definedName>
    <definedName name="_yr18">'[1]AE Sum'!#REF!</definedName>
    <definedName name="_yr19">'[1]AE Sum'!#REF!</definedName>
    <definedName name="_YR2">'[1]AE Sum'!#REF!</definedName>
    <definedName name="_yr20">'[1]AE Sum'!#REF!</definedName>
    <definedName name="_yr21">'[1]AE Sum'!#REF!</definedName>
    <definedName name="_YR3">'[1]AE Sum'!#REF!</definedName>
    <definedName name="_YR4">'[1]AE Sum'!#REF!</definedName>
    <definedName name="_YR5">'[1]AE Sum'!#REF!</definedName>
    <definedName name="_YR6">'[1]AE Sum'!#REF!</definedName>
    <definedName name="_yr98">'[1]AE Sum'!#REF!</definedName>
    <definedName name="_yr99">'[1]AE Sum'!#REF!</definedName>
    <definedName name="AFUDCRate">0.065</definedName>
    <definedName name="avghours">[3]Input!$B$152</definedName>
    <definedName name="Business_Blended_Rate">[3]Input!$E$6</definedName>
    <definedName name="Change_Enablement_Add_on_Factor">[3]Input!$E$12</definedName>
    <definedName name="Contractor_IT_Blended_Rate">[3]Input!$E$5</definedName>
    <definedName name="D">#REF!</definedName>
    <definedName name="DataTabl">#REF!</definedName>
    <definedName name="DataTable">#REF!</definedName>
    <definedName name="DDD">#REF!</definedName>
    <definedName name="DDDD">#REF!</definedName>
    <definedName name="DDDDD">#REF!</definedName>
    <definedName name="Derivation_of_Energy_Separation_Factors">#REF!</definedName>
    <definedName name="Discount_Rate">[4]financial_assumptions!$D$13</definedName>
    <definedName name="DiscountRate">0.08</definedName>
    <definedName name="E1_Page_1">'[5]JP-2'!$A$5:$K$65,'[5]JP-2'!$AA$5:$AK$65,'[5]JP-2'!$BA$5:$BK$65,'[5]JP-2'!$CA$5:$CK$65,'[5]JP-2'!$DA$5:$DK$65,'[5]JP-2'!$EA$5:$EK$65,'[5]JP-2'!$FA$5:$FK$65</definedName>
    <definedName name="E1_Page_2">'[6]SCH E1 (2)'!$A$1:$K$60,'[6]SCH E1 (2)'!$AA$1:$AK$60,'[6]SCH E1 (2)'!$BA$1:$BK$60,'[6]SCH E1 (2)'!$CA$1:$CK$60,'[6]SCH E1 (2)'!$DA$1:$DK$60,'[6]SCH E1 (2)'!$EA$1:$EK$60,'[6]SCH E1 (2)'!$FA$1:$FK$60</definedName>
    <definedName name="E4_Page_1_All">'[6]E4 Page 1'!$A$1:$W$66,'[6]E4 Page 1'!$AA$1:$AW$66,'[6]E4 Page 1'!$BA$1:$BW$66,'[6]E4 Page 1'!$CA$1:$CW$66,'[6]E4 Page 1'!$DA$1:$DW$66,'[6]E4 Page 1'!$EA$1:$EW$66,'[6]E4 Page 1'!$FA$1:$FW$66</definedName>
    <definedName name="E4_Page_1_Filing">'[6]E4 Page 1'!$A$1:$P$50,'[6]E4 Page 1'!$AA$1:$AP$50,'[6]E4 Page 1'!$BA$1:$BP$50,'[6]E4 Page 1'!$CA$1:$CP$50,'[6]E4 Page 1'!$DA$1:$DP$50,'[6]E4 Page 1'!$EA$1:$EP$50,'[6]E4 Page 1'!$FA$1:$FP$50</definedName>
    <definedName name="E4_Page_2_All">'[6]E4 Page 2'!$A$1:$W$66,'[6]E4 Page 2'!$AA$1:$AW$66,'[6]E4 Page 2'!$BA$1:$BW$66,'[6]E4 Page 2'!$CA$1:$CW$66,'[6]E4 Page 2'!$DA$1:$DW$66,'[6]E4 Page 2'!$EA$1:$EW$66,'[6]E4 Page 2'!$FA$1:$FW$66</definedName>
    <definedName name="E4_Page_2_Filing">'[6]E4 Page 2'!$A$1:$P$50,'[6]E4 Page 2'!$AA$1:$AP$50,'[6]E4 Page 2'!$BA$1:$BP$50,'[6]E4 Page 2'!$CA$1:$CP$50,'[6]E4 Page 2'!$DA$1:$DP$50,'[6]E4 Page 2'!$EA$1:$EP$50,'[6]E4 Page 2'!$FA$1:$FP$50</definedName>
    <definedName name="FACTORS">#REF!</definedName>
    <definedName name="FGC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'[1]AE Sum'!#REF!</definedName>
    <definedName name="ID_sorted">#REF!</definedName>
    <definedName name="INPUT">'[1]AE Sum'!#REF!</definedName>
    <definedName name="INPUT2">'[1]AE Sum'!#REF!</definedName>
    <definedName name="Internal_IT_Rate">[3]Input!$E$4</definedName>
    <definedName name="JURIS">#REF!</definedName>
    <definedName name="Model_Start">[7]ContractAssumptions!$C$13</definedName>
    <definedName name="Name_NPV">'[8]1 New Overview'!$B$39</definedName>
    <definedName name="new.analysis" hidden="1">{"Analysis",#N/A,FALSE,"Analysis";"Details",#N/A,FALSE,"Analysis"}</definedName>
    <definedName name="P">#REF!</definedName>
    <definedName name="PhaseFactor">[3]Input!$E$152</definedName>
    <definedName name="Pre_TCO">'[8]1 New Overview'!$B$36</definedName>
    <definedName name="PRINT">#REF!</definedName>
    <definedName name="_xlnm.Print_Area" localSheetId="3">'DEF 5 kw Subscription'!$D$3:$AG$25</definedName>
    <definedName name="_xlnm.Print_Area">#REF!</definedName>
    <definedName name="Print_Area_MI">'[1]AE Sum'!#REF!</definedName>
    <definedName name="_xlnm.Print_Titles" localSheetId="3">'DEF 5 kw Subscription'!$B:$C,'DEF 5 kw Subscription'!$1:$2</definedName>
    <definedName name="_xlnm.Print_Titles">[9]FINHLT!$A$1:$A$65536,[9]FINHLT!$A$1:$IV$9</definedName>
    <definedName name="Print_Titles_MI">'[1]AE Sum'!#REF!,'[1]AE Sum'!$Z$1:$AA$65536</definedName>
    <definedName name="QueryData">OFFSET([10]Input!$B$16,0,0,COUNTA([10]Input!$B$16:$B$1001))</definedName>
    <definedName name="QueryName">[10]Input!$B$5</definedName>
    <definedName name="QueryTable">OFFSET([11]Input!$B$23:$F$23,0,0,COUNTA([11]Input!$B$23:$B$95))</definedName>
    <definedName name="RESIDENTIAL">#REF!</definedName>
    <definedName name="Resource">'[12]Values-Update Year annually'!$B$2:$B$5</definedName>
    <definedName name="REVIEW">'[1]AE Sum'!#REF!</definedName>
    <definedName name="REVIEW2">'[1]AE Sum'!#REF!</definedName>
    <definedName name="Scores">#REF!</definedName>
    <definedName name="SEP_FACTOR">#REF!</definedName>
    <definedName name="SEPDEM">#REF!</definedName>
    <definedName name="SUMRY_BY_TIME">#REF!</definedName>
    <definedName name="SUMRY_BY_YEAR">#REF!</definedName>
    <definedName name="SURVRPT">#REF!</definedName>
    <definedName name="TCO">'[8]1 New Overview'!$B$37</definedName>
    <definedName name="Total_Dollars_Per_Person_Per_Trip">[3]Input!$E$9</definedName>
    <definedName name="Total_Emission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age">#REF!</definedName>
    <definedName name="wrn.Analysis." hidden="1">{"Analysis",#N/A,FALSE,"Analysis";"Details",#N/A,FALSE,"Analysis"}</definedName>
    <definedName name="X">#REF!</definedName>
    <definedName name="xx">#REF!</definedName>
    <definedName name="yr00">'[1]AE Sum'!#REF!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0" l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U18" i="10" s="1"/>
  <c r="V18" i="10" s="1"/>
  <c r="W18" i="10" s="1"/>
  <c r="X18" i="10" s="1"/>
  <c r="Y18" i="10" s="1"/>
  <c r="Z18" i="10" s="1"/>
  <c r="AA18" i="10" s="1"/>
  <c r="AB18" i="10" s="1"/>
  <c r="AC18" i="10" s="1"/>
  <c r="AD18" i="10" s="1"/>
  <c r="AE18" i="10" s="1"/>
  <c r="AF18" i="10" s="1"/>
  <c r="AG18" i="10" s="1"/>
  <c r="AH18" i="10" s="1"/>
  <c r="AI18" i="10" s="1"/>
  <c r="D13" i="10" l="1"/>
  <c r="E30" i="10" l="1"/>
  <c r="D8" i="10"/>
  <c r="F30" i="10" l="1"/>
  <c r="G30" i="10" l="1"/>
  <c r="H30" i="10"/>
  <c r="I30" i="10" l="1"/>
  <c r="J30" i="10" l="1"/>
  <c r="K30" i="10" l="1"/>
  <c r="L30" i="10" l="1"/>
  <c r="M30" i="10" l="1"/>
  <c r="N30" i="10" l="1"/>
  <c r="O30" i="10" l="1"/>
  <c r="P30" i="10" l="1"/>
  <c r="Q30" i="10" l="1"/>
  <c r="D29" i="10"/>
  <c r="D31" i="10" s="1"/>
  <c r="D32" i="10" s="1"/>
  <c r="D33" i="10" s="1"/>
  <c r="D22" i="10"/>
  <c r="D15" i="10"/>
  <c r="D19" i="10" s="1"/>
  <c r="E7" i="10"/>
  <c r="E6" i="10"/>
  <c r="D23" i="10" l="1"/>
  <c r="O5" i="1"/>
  <c r="O5" i="9"/>
  <c r="O6" i="8"/>
  <c r="F6" i="10"/>
  <c r="F13" i="10" s="1"/>
  <c r="F15" i="10" s="1"/>
  <c r="F19" i="10" s="1"/>
  <c r="F23" i="10" s="1"/>
  <c r="E13" i="10"/>
  <c r="E15" i="10" s="1"/>
  <c r="E19" i="10" s="1"/>
  <c r="E23" i="10" s="1"/>
  <c r="F7" i="10"/>
  <c r="G7" i="10" s="1"/>
  <c r="E8" i="10"/>
  <c r="E22" i="10" s="1"/>
  <c r="R30" i="10"/>
  <c r="E29" i="10"/>
  <c r="E31" i="10" s="1"/>
  <c r="E32" i="10" s="1"/>
  <c r="E33" i="10" s="1"/>
  <c r="D24" i="10"/>
  <c r="D25" i="10" s="1"/>
  <c r="G6" i="10" l="1"/>
  <c r="G13" i="10" s="1"/>
  <c r="O6" i="1"/>
  <c r="O6" i="9"/>
  <c r="O7" i="8"/>
  <c r="F29" i="10"/>
  <c r="F31" i="10" s="1"/>
  <c r="F32" i="10" s="1"/>
  <c r="F33" i="10" s="1"/>
  <c r="F8" i="10"/>
  <c r="F22" i="10" s="1"/>
  <c r="F24" i="10" s="1"/>
  <c r="F25" i="10" s="1"/>
  <c r="G29" i="10"/>
  <c r="G31" i="10" s="1"/>
  <c r="G32" i="10" s="1"/>
  <c r="G33" i="10" s="1"/>
  <c r="G8" i="10"/>
  <c r="G22" i="10" s="1"/>
  <c r="S30" i="10"/>
  <c r="E24" i="10"/>
  <c r="E25" i="10" s="1"/>
  <c r="H7" i="10"/>
  <c r="H6" i="10"/>
  <c r="H13" i="10" s="1"/>
  <c r="G15" i="10"/>
  <c r="G19" i="10" s="1"/>
  <c r="G23" i="10" s="1"/>
  <c r="O8" i="1" l="1"/>
  <c r="O9" i="8"/>
  <c r="O8" i="9"/>
  <c r="O7" i="1"/>
  <c r="O7" i="9"/>
  <c r="O8" i="8"/>
  <c r="M5" i="1"/>
  <c r="M6" i="8"/>
  <c r="M5" i="9"/>
  <c r="M7" i="1"/>
  <c r="M7" i="9"/>
  <c r="M8" i="8"/>
  <c r="G24" i="10"/>
  <c r="G25" i="10" s="1"/>
  <c r="H29" i="10"/>
  <c r="H31" i="10" s="1"/>
  <c r="H32" i="10" s="1"/>
  <c r="H33" i="10" s="1"/>
  <c r="H8" i="10"/>
  <c r="H22" i="10" s="1"/>
  <c r="T30" i="10"/>
  <c r="I7" i="10"/>
  <c r="I6" i="10"/>
  <c r="I13" i="10" s="1"/>
  <c r="H15" i="10"/>
  <c r="H19" i="10" s="1"/>
  <c r="H23" i="10" s="1"/>
  <c r="O9" i="1" l="1"/>
  <c r="O9" i="9"/>
  <c r="O10" i="8"/>
  <c r="M6" i="1"/>
  <c r="M7" i="8"/>
  <c r="M6" i="9"/>
  <c r="M8" i="1"/>
  <c r="M9" i="8"/>
  <c r="M8" i="9"/>
  <c r="I29" i="10"/>
  <c r="I31" i="10" s="1"/>
  <c r="I32" i="10" s="1"/>
  <c r="I33" i="10" s="1"/>
  <c r="I8" i="10"/>
  <c r="I22" i="10" s="1"/>
  <c r="U30" i="10"/>
  <c r="J6" i="10"/>
  <c r="J13" i="10" s="1"/>
  <c r="I15" i="10"/>
  <c r="I19" i="10" s="1"/>
  <c r="I23" i="10" s="1"/>
  <c r="H24" i="10"/>
  <c r="H25" i="10" s="1"/>
  <c r="J7" i="10"/>
  <c r="O10" i="1" l="1"/>
  <c r="O11" i="8"/>
  <c r="O10" i="9"/>
  <c r="I24" i="10"/>
  <c r="I25" i="10" s="1"/>
  <c r="J29" i="10"/>
  <c r="J31" i="10" s="1"/>
  <c r="J32" i="10" s="1"/>
  <c r="J33" i="10" s="1"/>
  <c r="J8" i="10"/>
  <c r="J22" i="10" s="1"/>
  <c r="V30" i="10"/>
  <c r="K7" i="10"/>
  <c r="J15" i="10"/>
  <c r="J19" i="10" s="1"/>
  <c r="J23" i="10" s="1"/>
  <c r="K6" i="10"/>
  <c r="K13" i="10" s="1"/>
  <c r="O11" i="1" l="1"/>
  <c r="O11" i="9"/>
  <c r="O12" i="8"/>
  <c r="M10" i="1"/>
  <c r="M10" i="9"/>
  <c r="M11" i="8"/>
  <c r="M9" i="1"/>
  <c r="M9" i="9"/>
  <c r="M10" i="8"/>
  <c r="K29" i="10"/>
  <c r="K31" i="10" s="1"/>
  <c r="K32" i="10" s="1"/>
  <c r="K33" i="10" s="1"/>
  <c r="K8" i="10"/>
  <c r="W30" i="10"/>
  <c r="L6" i="10"/>
  <c r="L13" i="10" s="1"/>
  <c r="K15" i="10"/>
  <c r="K19" i="10" s="1"/>
  <c r="K23" i="10" s="1"/>
  <c r="L7" i="10"/>
  <c r="K22" i="10"/>
  <c r="J24" i="10"/>
  <c r="J25" i="10" s="1"/>
  <c r="O12" i="1" l="1"/>
  <c r="O12" i="9"/>
  <c r="O13" i="8"/>
  <c r="K24" i="10"/>
  <c r="K25" i="10" s="1"/>
  <c r="L29" i="10"/>
  <c r="L31" i="10" s="1"/>
  <c r="L32" i="10" s="1"/>
  <c r="L33" i="10" s="1"/>
  <c r="L8" i="10"/>
  <c r="L22" i="10" s="1"/>
  <c r="X30" i="10"/>
  <c r="M7" i="10"/>
  <c r="M6" i="10"/>
  <c r="M13" i="10" s="1"/>
  <c r="L15" i="10"/>
  <c r="L19" i="10" s="1"/>
  <c r="L23" i="10" s="1"/>
  <c r="O13" i="1" l="1"/>
  <c r="O13" i="9"/>
  <c r="O14" i="8"/>
  <c r="M11" i="1"/>
  <c r="M12" i="8"/>
  <c r="M11" i="9"/>
  <c r="M12" i="1"/>
  <c r="M12" i="9"/>
  <c r="M13" i="8"/>
  <c r="M29" i="10"/>
  <c r="M31" i="10" s="1"/>
  <c r="M32" i="10" s="1"/>
  <c r="M33" i="10" s="1"/>
  <c r="M8" i="10"/>
  <c r="Y30" i="10"/>
  <c r="N6" i="10"/>
  <c r="N13" i="10" s="1"/>
  <c r="M15" i="10"/>
  <c r="M19" i="10" s="1"/>
  <c r="M23" i="10" s="1"/>
  <c r="N7" i="10"/>
  <c r="M22" i="10"/>
  <c r="L24" i="10"/>
  <c r="L25" i="10" s="1"/>
  <c r="O14" i="1" l="1"/>
  <c r="O14" i="9"/>
  <c r="O15" i="8"/>
  <c r="M24" i="10"/>
  <c r="M25" i="10" s="1"/>
  <c r="N29" i="10"/>
  <c r="N31" i="10" s="1"/>
  <c r="N32" i="10" s="1"/>
  <c r="N33" i="10" s="1"/>
  <c r="N8" i="10"/>
  <c r="N22" i="10" s="1"/>
  <c r="Z30" i="10"/>
  <c r="O7" i="10"/>
  <c r="O6" i="10"/>
  <c r="O13" i="10" s="1"/>
  <c r="N15" i="10"/>
  <c r="N19" i="10" s="1"/>
  <c r="N23" i="10" s="1"/>
  <c r="O15" i="1" l="1"/>
  <c r="O15" i="9"/>
  <c r="O16" i="8"/>
  <c r="M14" i="1"/>
  <c r="M14" i="9"/>
  <c r="M15" i="8"/>
  <c r="M13" i="1"/>
  <c r="M13" i="9"/>
  <c r="M14" i="8"/>
  <c r="O29" i="10"/>
  <c r="O31" i="10" s="1"/>
  <c r="O32" i="10" s="1"/>
  <c r="O33" i="10" s="1"/>
  <c r="O8" i="10"/>
  <c r="AA30" i="10"/>
  <c r="P6" i="10"/>
  <c r="P13" i="10" s="1"/>
  <c r="O15" i="10"/>
  <c r="O19" i="10" s="1"/>
  <c r="O23" i="10" s="1"/>
  <c r="N24" i="10"/>
  <c r="N25" i="10" s="1"/>
  <c r="P7" i="10"/>
  <c r="O22" i="10"/>
  <c r="O16" i="1" l="1"/>
  <c r="O17" i="8"/>
  <c r="O16" i="9"/>
  <c r="P29" i="10"/>
  <c r="P31" i="10" s="1"/>
  <c r="P32" i="10" s="1"/>
  <c r="P33" i="10" s="1"/>
  <c r="P8" i="10"/>
  <c r="P22" i="10" s="1"/>
  <c r="AB30" i="10"/>
  <c r="O24" i="10"/>
  <c r="O25" i="10" s="1"/>
  <c r="Q7" i="10"/>
  <c r="Q6" i="10"/>
  <c r="Q13" i="10" s="1"/>
  <c r="P15" i="10"/>
  <c r="P19" i="10" s="1"/>
  <c r="P23" i="10" s="1"/>
  <c r="O17" i="1" l="1"/>
  <c r="O18" i="8"/>
  <c r="O17" i="9"/>
  <c r="M15" i="1"/>
  <c r="M15" i="9"/>
  <c r="M16" i="8"/>
  <c r="Q29" i="10"/>
  <c r="Q31" i="10" s="1"/>
  <c r="Q32" i="10" s="1"/>
  <c r="Q33" i="10" s="1"/>
  <c r="Q8" i="10"/>
  <c r="Q22" i="10" s="1"/>
  <c r="AC30" i="10"/>
  <c r="Q15" i="10"/>
  <c r="Q19" i="10" s="1"/>
  <c r="Q23" i="10" s="1"/>
  <c r="R6" i="10"/>
  <c r="R13" i="10" s="1"/>
  <c r="P24" i="10"/>
  <c r="P25" i="10" s="1"/>
  <c r="R7" i="10"/>
  <c r="O18" i="1" l="1"/>
  <c r="O19" i="8"/>
  <c r="O18" i="9"/>
  <c r="M16" i="1"/>
  <c r="M16" i="9"/>
  <c r="M17" i="8"/>
  <c r="R29" i="10"/>
  <c r="R31" i="10" s="1"/>
  <c r="R32" i="10" s="1"/>
  <c r="R33" i="10" s="1"/>
  <c r="R8" i="10"/>
  <c r="Q24" i="10"/>
  <c r="Q25" i="10" s="1"/>
  <c r="AD30" i="10"/>
  <c r="R15" i="10"/>
  <c r="R19" i="10" s="1"/>
  <c r="R23" i="10" s="1"/>
  <c r="S6" i="10"/>
  <c r="S13" i="10" s="1"/>
  <c r="R22" i="10"/>
  <c r="S7" i="10"/>
  <c r="O19" i="1" l="1"/>
  <c r="O20" i="8"/>
  <c r="O19" i="9"/>
  <c r="M18" i="1"/>
  <c r="M18" i="9"/>
  <c r="M19" i="8"/>
  <c r="M17" i="1"/>
  <c r="M17" i="9"/>
  <c r="M18" i="8"/>
  <c r="S29" i="10"/>
  <c r="S31" i="10" s="1"/>
  <c r="S32" i="10" s="1"/>
  <c r="S33" i="10" s="1"/>
  <c r="S8" i="10"/>
  <c r="R24" i="10"/>
  <c r="R25" i="10" s="1"/>
  <c r="AE30" i="10"/>
  <c r="T7" i="10"/>
  <c r="S22" i="10"/>
  <c r="T6" i="10"/>
  <c r="T13" i="10" s="1"/>
  <c r="S15" i="10"/>
  <c r="S19" i="10" s="1"/>
  <c r="S23" i="10" s="1"/>
  <c r="O20" i="1" l="1"/>
  <c r="O20" i="9"/>
  <c r="O21" i="8"/>
  <c r="M19" i="1"/>
  <c r="M20" i="8"/>
  <c r="M19" i="9"/>
  <c r="T29" i="10"/>
  <c r="T31" i="10" s="1"/>
  <c r="T32" i="10" s="1"/>
  <c r="T33" i="10" s="1"/>
  <c r="T8" i="10"/>
  <c r="AF30" i="10"/>
  <c r="U6" i="10"/>
  <c r="U13" i="10" s="1"/>
  <c r="T15" i="10"/>
  <c r="T19" i="10" s="1"/>
  <c r="T23" i="10" s="1"/>
  <c r="S24" i="10"/>
  <c r="S25" i="10" s="1"/>
  <c r="T22" i="10"/>
  <c r="U7" i="10"/>
  <c r="O21" i="1" l="1"/>
  <c r="O21" i="9"/>
  <c r="O22" i="8"/>
  <c r="T24" i="10"/>
  <c r="T25" i="10" s="1"/>
  <c r="U29" i="10"/>
  <c r="U31" i="10" s="1"/>
  <c r="U32" i="10" s="1"/>
  <c r="U33" i="10" s="1"/>
  <c r="U8" i="10"/>
  <c r="U22" i="10" s="1"/>
  <c r="AG30" i="10"/>
  <c r="V7" i="10"/>
  <c r="V6" i="10"/>
  <c r="V13" i="10" s="1"/>
  <c r="U15" i="10"/>
  <c r="U19" i="10" s="1"/>
  <c r="U23" i="10" s="1"/>
  <c r="O22" i="1" l="1"/>
  <c r="O22" i="9"/>
  <c r="O23" i="8"/>
  <c r="M20" i="1"/>
  <c r="M20" i="9"/>
  <c r="M21" i="8"/>
  <c r="M21" i="1"/>
  <c r="M21" i="9"/>
  <c r="M22" i="8"/>
  <c r="V29" i="10"/>
  <c r="V31" i="10" s="1"/>
  <c r="V32" i="10" s="1"/>
  <c r="V33" i="10" s="1"/>
  <c r="V8" i="10"/>
  <c r="V22" i="10" s="1"/>
  <c r="AH30" i="10"/>
  <c r="U24" i="10"/>
  <c r="U25" i="10" s="1"/>
  <c r="W6" i="10"/>
  <c r="W13" i="10" s="1"/>
  <c r="V15" i="10"/>
  <c r="V19" i="10" s="1"/>
  <c r="V23" i="10" s="1"/>
  <c r="W7" i="10"/>
  <c r="O23" i="1" l="1"/>
  <c r="O23" i="9"/>
  <c r="O24" i="8"/>
  <c r="V24" i="10"/>
  <c r="V25" i="10" s="1"/>
  <c r="W29" i="10"/>
  <c r="W31" i="10" s="1"/>
  <c r="W32" i="10" s="1"/>
  <c r="W33" i="10" s="1"/>
  <c r="W8" i="10"/>
  <c r="W22" i="10" s="1"/>
  <c r="AI30" i="10"/>
  <c r="X6" i="10"/>
  <c r="X13" i="10" s="1"/>
  <c r="W15" i="10"/>
  <c r="W19" i="10" s="1"/>
  <c r="W23" i="10" s="1"/>
  <c r="X7" i="10"/>
  <c r="O24" i="1" l="1"/>
  <c r="O25" i="8"/>
  <c r="O24" i="9"/>
  <c r="M22" i="1"/>
  <c r="M22" i="9"/>
  <c r="M23" i="8"/>
  <c r="M23" i="1"/>
  <c r="M24" i="8"/>
  <c r="M23" i="9"/>
  <c r="X29" i="10"/>
  <c r="X31" i="10" s="1"/>
  <c r="X32" i="10" s="1"/>
  <c r="X33" i="10" s="1"/>
  <c r="X8" i="10"/>
  <c r="W24" i="10"/>
  <c r="W25" i="10" s="1"/>
  <c r="Y7" i="10"/>
  <c r="X22" i="10"/>
  <c r="Y6" i="10"/>
  <c r="Y13" i="10" s="1"/>
  <c r="X15" i="10"/>
  <c r="X19" i="10" s="1"/>
  <c r="X23" i="10" s="1"/>
  <c r="O25" i="1" l="1"/>
  <c r="O26" i="8"/>
  <c r="O25" i="9"/>
  <c r="M24" i="1"/>
  <c r="M24" i="9"/>
  <c r="M25" i="8"/>
  <c r="Y29" i="10"/>
  <c r="Y31" i="10" s="1"/>
  <c r="Y32" i="10" s="1"/>
  <c r="Y33" i="10" s="1"/>
  <c r="Y8" i="10"/>
  <c r="Y22" i="10" s="1"/>
  <c r="Y15" i="10"/>
  <c r="Y19" i="10" s="1"/>
  <c r="Y23" i="10" s="1"/>
  <c r="Z6" i="10"/>
  <c r="Z13" i="10" s="1"/>
  <c r="X24" i="10"/>
  <c r="X25" i="10" s="1"/>
  <c r="Z7" i="10"/>
  <c r="O26" i="1" l="1"/>
  <c r="O27" i="8"/>
  <c r="O26" i="9"/>
  <c r="Y24" i="10"/>
  <c r="Y25" i="10" s="1"/>
  <c r="Z29" i="10"/>
  <c r="Z31" i="10" s="1"/>
  <c r="Z32" i="10" s="1"/>
  <c r="Z33" i="10" s="1"/>
  <c r="Z8" i="10"/>
  <c r="Z22" i="10" s="1"/>
  <c r="AA7" i="10"/>
  <c r="Z15" i="10"/>
  <c r="Z19" i="10" s="1"/>
  <c r="Z23" i="10" s="1"/>
  <c r="AA6" i="10"/>
  <c r="AA13" i="10" s="1"/>
  <c r="O27" i="1" l="1"/>
  <c r="O27" i="9"/>
  <c r="O28" i="8"/>
  <c r="M25" i="1"/>
  <c r="M25" i="9"/>
  <c r="M26" i="8"/>
  <c r="M26" i="1"/>
  <c r="M26" i="9"/>
  <c r="M27" i="8"/>
  <c r="AA29" i="10"/>
  <c r="AA31" i="10" s="1"/>
  <c r="AA32" i="10" s="1"/>
  <c r="AA33" i="10" s="1"/>
  <c r="AA8" i="10"/>
  <c r="AA15" i="10"/>
  <c r="AA19" i="10" s="1"/>
  <c r="AA23" i="10" s="1"/>
  <c r="AB6" i="10"/>
  <c r="AB13" i="10" s="1"/>
  <c r="AA22" i="10"/>
  <c r="AB7" i="10"/>
  <c r="Z24" i="10"/>
  <c r="Z25" i="10" s="1"/>
  <c r="O28" i="1" l="1"/>
  <c r="O28" i="9"/>
  <c r="O29" i="8"/>
  <c r="AA24" i="10"/>
  <c r="AA25" i="10" s="1"/>
  <c r="AB29" i="10"/>
  <c r="AB31" i="10" s="1"/>
  <c r="AB32" i="10" s="1"/>
  <c r="AB33" i="10" s="1"/>
  <c r="AB8" i="10"/>
  <c r="AB22" i="10" s="1"/>
  <c r="AC7" i="10"/>
  <c r="AC6" i="10"/>
  <c r="AC13" i="10" s="1"/>
  <c r="AB15" i="10"/>
  <c r="AB19" i="10" s="1"/>
  <c r="AB23" i="10" s="1"/>
  <c r="O29" i="1" l="1"/>
  <c r="O29" i="9"/>
  <c r="O30" i="8"/>
  <c r="M28" i="1"/>
  <c r="M28" i="9"/>
  <c r="M29" i="8"/>
  <c r="M27" i="1"/>
  <c r="M28" i="8"/>
  <c r="M27" i="9"/>
  <c r="AC29" i="10"/>
  <c r="AC31" i="10" s="1"/>
  <c r="AC32" i="10" s="1"/>
  <c r="AC33" i="10" s="1"/>
  <c r="AC8" i="10"/>
  <c r="AD6" i="10"/>
  <c r="AD13" i="10" s="1"/>
  <c r="AC15" i="10"/>
  <c r="AC19" i="10" s="1"/>
  <c r="AC23" i="10" s="1"/>
  <c r="AB24" i="10"/>
  <c r="AB25" i="10" s="1"/>
  <c r="AD7" i="10"/>
  <c r="AC22" i="10"/>
  <c r="O30" i="1" l="1"/>
  <c r="O30" i="9"/>
  <c r="O31" i="8"/>
  <c r="AC24" i="10"/>
  <c r="AC25" i="10" s="1"/>
  <c r="AD29" i="10"/>
  <c r="AD31" i="10" s="1"/>
  <c r="AD32" i="10" s="1"/>
  <c r="AD33" i="10" s="1"/>
  <c r="AD8" i="10"/>
  <c r="AD22" i="10" s="1"/>
  <c r="AE7" i="10"/>
  <c r="AE6" i="10"/>
  <c r="AE13" i="10" s="1"/>
  <c r="AD15" i="10"/>
  <c r="AD19" i="10" s="1"/>
  <c r="AD23" i="10" s="1"/>
  <c r="O31" i="1" l="1"/>
  <c r="O31" i="9"/>
  <c r="O32" i="8"/>
  <c r="M29" i="1"/>
  <c r="M29" i="9"/>
  <c r="M30" i="8"/>
  <c r="M30" i="1"/>
  <c r="M30" i="9"/>
  <c r="M31" i="8"/>
  <c r="AE29" i="10"/>
  <c r="AE31" i="10" s="1"/>
  <c r="AE32" i="10" s="1"/>
  <c r="AE33" i="10" s="1"/>
  <c r="AE8" i="10"/>
  <c r="AF6" i="10"/>
  <c r="AF13" i="10" s="1"/>
  <c r="AE15" i="10"/>
  <c r="AE19" i="10" s="1"/>
  <c r="AE23" i="10" s="1"/>
  <c r="AD24" i="10"/>
  <c r="AD25" i="10" s="1"/>
  <c r="AF7" i="10"/>
  <c r="AE22" i="10"/>
  <c r="O32" i="1" l="1"/>
  <c r="O33" i="8"/>
  <c r="O32" i="9"/>
  <c r="AE24" i="10"/>
  <c r="AE25" i="10" s="1"/>
  <c r="AF29" i="10"/>
  <c r="AF31" i="10" s="1"/>
  <c r="AF32" i="10" s="1"/>
  <c r="AF33" i="10" s="1"/>
  <c r="AF8" i="10"/>
  <c r="AF22" i="10" s="1"/>
  <c r="AG7" i="10"/>
  <c r="AG6" i="10"/>
  <c r="AG13" i="10" s="1"/>
  <c r="AF15" i="10"/>
  <c r="AF19" i="10" s="1"/>
  <c r="AF23" i="10" s="1"/>
  <c r="O33" i="1" l="1"/>
  <c r="O34" i="8"/>
  <c r="O33" i="9"/>
  <c r="M31" i="1"/>
  <c r="M32" i="8"/>
  <c r="M31" i="9"/>
  <c r="M32" i="1"/>
  <c r="M32" i="9"/>
  <c r="M33" i="8"/>
  <c r="AG29" i="10"/>
  <c r="AG31" i="10" s="1"/>
  <c r="AG32" i="10" s="1"/>
  <c r="AG33" i="10" s="1"/>
  <c r="AG8" i="10"/>
  <c r="AG15" i="10"/>
  <c r="AG19" i="10" s="1"/>
  <c r="AG23" i="10" s="1"/>
  <c r="AH6" i="10"/>
  <c r="AH13" i="10" s="1"/>
  <c r="AF24" i="10"/>
  <c r="AF25" i="10" s="1"/>
  <c r="AH7" i="10"/>
  <c r="AG22" i="10"/>
  <c r="O34" i="1" l="1"/>
  <c r="O34" i="9"/>
  <c r="O35" i="8"/>
  <c r="AG24" i="10"/>
  <c r="AG25" i="10" s="1"/>
  <c r="AH29" i="10"/>
  <c r="AH31" i="10" s="1"/>
  <c r="AH32" i="10" s="1"/>
  <c r="AH33" i="10" s="1"/>
  <c r="AH8" i="10"/>
  <c r="AH22" i="10" s="1"/>
  <c r="AI7" i="10"/>
  <c r="AH15" i="10"/>
  <c r="AH19" i="10" s="1"/>
  <c r="AH23" i="10" s="1"/>
  <c r="AI6" i="10"/>
  <c r="O35" i="1" l="1"/>
  <c r="O35" i="9"/>
  <c r="O36" i="8"/>
  <c r="M33" i="1"/>
  <c r="M33" i="9"/>
  <c r="M34" i="8"/>
  <c r="M34" i="1"/>
  <c r="M34" i="9"/>
  <c r="M35" i="8"/>
  <c r="AI13" i="10"/>
  <c r="AI15" i="10" s="1"/>
  <c r="AI19" i="10" s="1"/>
  <c r="AI29" i="10"/>
  <c r="AI31" i="10" s="1"/>
  <c r="AI32" i="10" s="1"/>
  <c r="AI33" i="10" s="1"/>
  <c r="AI8" i="10"/>
  <c r="AI22" i="10" s="1"/>
  <c r="AH24" i="10"/>
  <c r="AH25" i="10" s="1"/>
  <c r="AI23" i="10" l="1"/>
  <c r="O36" i="1"/>
  <c r="O36" i="9"/>
  <c r="O37" i="8"/>
  <c r="AI24" i="10"/>
  <c r="AI25" i="10" s="1"/>
  <c r="M36" i="1" l="1"/>
  <c r="M37" i="8"/>
  <c r="M36" i="9"/>
  <c r="M35" i="1"/>
  <c r="M36" i="8"/>
  <c r="M35" i="9"/>
  <c r="H33" i="9" l="1"/>
  <c r="H29" i="9"/>
  <c r="H25" i="9"/>
  <c r="H21" i="9"/>
  <c r="H17" i="9"/>
  <c r="H13" i="9"/>
  <c r="H9" i="9"/>
  <c r="I8" i="9"/>
  <c r="I12" i="9"/>
  <c r="I16" i="9"/>
  <c r="I20" i="9"/>
  <c r="I24" i="9"/>
  <c r="I28" i="9"/>
  <c r="H32" i="9"/>
  <c r="I32" i="9"/>
  <c r="I35" i="9"/>
  <c r="H36" i="9"/>
  <c r="I36" i="9"/>
  <c r="H28" i="9"/>
  <c r="F31" i="9"/>
  <c r="L31" i="9" s="1"/>
  <c r="I9" i="8"/>
  <c r="I13" i="8"/>
  <c r="I17" i="8"/>
  <c r="I21" i="8"/>
  <c r="I25" i="8"/>
  <c r="I29" i="8"/>
  <c r="I33" i="8"/>
  <c r="I37" i="8"/>
  <c r="K36" i="9"/>
  <c r="J36" i="9"/>
  <c r="K35" i="9"/>
  <c r="J35" i="9"/>
  <c r="H35" i="9"/>
  <c r="K34" i="9"/>
  <c r="J34" i="9"/>
  <c r="I34" i="9"/>
  <c r="H34" i="9"/>
  <c r="F34" i="9"/>
  <c r="L34" i="9" s="1"/>
  <c r="K33" i="9"/>
  <c r="J33" i="9"/>
  <c r="I33" i="9"/>
  <c r="F33" i="9"/>
  <c r="L33" i="9" s="1"/>
  <c r="K32" i="9"/>
  <c r="J32" i="9"/>
  <c r="K31" i="9"/>
  <c r="J31" i="9"/>
  <c r="I31" i="9"/>
  <c r="H31" i="9"/>
  <c r="K30" i="9"/>
  <c r="J30" i="9"/>
  <c r="I30" i="9"/>
  <c r="H30" i="9"/>
  <c r="K29" i="9"/>
  <c r="J29" i="9"/>
  <c r="I29" i="9"/>
  <c r="K28" i="9"/>
  <c r="J28" i="9"/>
  <c r="K27" i="9"/>
  <c r="J27" i="9"/>
  <c r="H27" i="9"/>
  <c r="I27" i="9"/>
  <c r="K26" i="9"/>
  <c r="J26" i="9"/>
  <c r="I26" i="9"/>
  <c r="H26" i="9"/>
  <c r="F26" i="9"/>
  <c r="L26" i="9" s="1"/>
  <c r="K25" i="9"/>
  <c r="J25" i="9"/>
  <c r="I25" i="9"/>
  <c r="K24" i="9"/>
  <c r="J24" i="9"/>
  <c r="H24" i="9"/>
  <c r="K23" i="9"/>
  <c r="J23" i="9"/>
  <c r="I23" i="9"/>
  <c r="F23" i="9"/>
  <c r="L23" i="9" s="1"/>
  <c r="H23" i="9"/>
  <c r="K22" i="9"/>
  <c r="J22" i="9"/>
  <c r="I22" i="9"/>
  <c r="H22" i="9"/>
  <c r="K21" i="9"/>
  <c r="J21" i="9"/>
  <c r="I21" i="9"/>
  <c r="K20" i="9"/>
  <c r="J20" i="9"/>
  <c r="H20" i="9"/>
  <c r="K19" i="9"/>
  <c r="J19" i="9"/>
  <c r="H19" i="9"/>
  <c r="I19" i="9"/>
  <c r="K18" i="9"/>
  <c r="J18" i="9"/>
  <c r="I18" i="9"/>
  <c r="H18" i="9"/>
  <c r="F18" i="9"/>
  <c r="L18" i="9" s="1"/>
  <c r="K17" i="9"/>
  <c r="J17" i="9"/>
  <c r="I17" i="9"/>
  <c r="K16" i="9"/>
  <c r="J16" i="9"/>
  <c r="H16" i="9"/>
  <c r="K15" i="9"/>
  <c r="J15" i="9"/>
  <c r="F15" i="9"/>
  <c r="L15" i="9" s="1"/>
  <c r="I15" i="9"/>
  <c r="H15" i="9"/>
  <c r="K14" i="9"/>
  <c r="J14" i="9"/>
  <c r="I14" i="9"/>
  <c r="H14" i="9"/>
  <c r="K13" i="9"/>
  <c r="J13" i="9"/>
  <c r="I13" i="9"/>
  <c r="K12" i="9"/>
  <c r="J12" i="9"/>
  <c r="H12" i="9"/>
  <c r="K11" i="9"/>
  <c r="J11" i="9"/>
  <c r="H11" i="9"/>
  <c r="I11" i="9"/>
  <c r="K10" i="9"/>
  <c r="J10" i="9"/>
  <c r="I10" i="9"/>
  <c r="H10" i="9"/>
  <c r="F10" i="9"/>
  <c r="L10" i="9" s="1"/>
  <c r="K9" i="9"/>
  <c r="J9" i="9"/>
  <c r="I9" i="9"/>
  <c r="F9" i="9"/>
  <c r="L9" i="9" s="1"/>
  <c r="K8" i="9"/>
  <c r="J8" i="9"/>
  <c r="H8" i="9"/>
  <c r="K7" i="9"/>
  <c r="J7" i="9"/>
  <c r="I7" i="9"/>
  <c r="F7" i="9"/>
  <c r="L7" i="9" s="1"/>
  <c r="H7" i="9"/>
  <c r="K6" i="9"/>
  <c r="J6" i="9"/>
  <c r="I6" i="9"/>
  <c r="H6" i="9"/>
  <c r="K5" i="9"/>
  <c r="J5" i="9"/>
  <c r="I5" i="9"/>
  <c r="H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K4" i="9"/>
  <c r="J4" i="9"/>
  <c r="I4" i="9"/>
  <c r="F4" i="9"/>
  <c r="K37" i="8"/>
  <c r="J37" i="8"/>
  <c r="H37" i="8"/>
  <c r="K36" i="8"/>
  <c r="J36" i="8"/>
  <c r="I36" i="8"/>
  <c r="H36" i="8"/>
  <c r="F36" i="8"/>
  <c r="L36" i="8" s="1"/>
  <c r="K35" i="8"/>
  <c r="J35" i="8"/>
  <c r="I35" i="8"/>
  <c r="F35" i="8"/>
  <c r="L35" i="8" s="1"/>
  <c r="H35" i="8"/>
  <c r="K34" i="8"/>
  <c r="J34" i="8"/>
  <c r="I34" i="8"/>
  <c r="F34" i="8"/>
  <c r="L34" i="8" s="1"/>
  <c r="K33" i="8"/>
  <c r="J33" i="8"/>
  <c r="H33" i="8"/>
  <c r="K32" i="8"/>
  <c r="J32" i="8"/>
  <c r="I32" i="8"/>
  <c r="H32" i="8"/>
  <c r="K31" i="8"/>
  <c r="J31" i="8"/>
  <c r="I31" i="8"/>
  <c r="H31" i="8"/>
  <c r="K30" i="8"/>
  <c r="J30" i="8"/>
  <c r="H30" i="8"/>
  <c r="I30" i="8"/>
  <c r="K29" i="8"/>
  <c r="J29" i="8"/>
  <c r="H29" i="8"/>
  <c r="K28" i="8"/>
  <c r="J28" i="8"/>
  <c r="I28" i="8"/>
  <c r="H28" i="8"/>
  <c r="F28" i="8"/>
  <c r="L28" i="8" s="1"/>
  <c r="K27" i="8"/>
  <c r="J27" i="8"/>
  <c r="I27" i="8"/>
  <c r="F27" i="8"/>
  <c r="L27" i="8" s="1"/>
  <c r="H27" i="8"/>
  <c r="K26" i="8"/>
  <c r="J26" i="8"/>
  <c r="I26" i="8"/>
  <c r="F26" i="8"/>
  <c r="L26" i="8" s="1"/>
  <c r="K25" i="8"/>
  <c r="J25" i="8"/>
  <c r="H25" i="8"/>
  <c r="K24" i="8"/>
  <c r="J24" i="8"/>
  <c r="I24" i="8"/>
  <c r="H24" i="8"/>
  <c r="K23" i="8"/>
  <c r="J23" i="8"/>
  <c r="I23" i="8"/>
  <c r="H23" i="8"/>
  <c r="K22" i="8"/>
  <c r="J22" i="8"/>
  <c r="H22" i="8"/>
  <c r="I22" i="8"/>
  <c r="K21" i="8"/>
  <c r="J21" i="8"/>
  <c r="H21" i="8"/>
  <c r="K20" i="8"/>
  <c r="J20" i="8"/>
  <c r="I20" i="8"/>
  <c r="H20" i="8"/>
  <c r="F20" i="8"/>
  <c r="L20" i="8" s="1"/>
  <c r="K19" i="8"/>
  <c r="J19" i="8"/>
  <c r="I19" i="8"/>
  <c r="F19" i="8"/>
  <c r="L19" i="8" s="1"/>
  <c r="H19" i="8"/>
  <c r="K18" i="8"/>
  <c r="J18" i="8"/>
  <c r="I18" i="8"/>
  <c r="F18" i="8"/>
  <c r="L18" i="8" s="1"/>
  <c r="K17" i="8"/>
  <c r="J17" i="8"/>
  <c r="H17" i="8"/>
  <c r="K16" i="8"/>
  <c r="J16" i="8"/>
  <c r="I16" i="8"/>
  <c r="H16" i="8"/>
  <c r="K15" i="8"/>
  <c r="J15" i="8"/>
  <c r="I15" i="8"/>
  <c r="H15" i="8"/>
  <c r="K14" i="8"/>
  <c r="J14" i="8"/>
  <c r="H14" i="8"/>
  <c r="I14" i="8"/>
  <c r="K13" i="8"/>
  <c r="J13" i="8"/>
  <c r="H13" i="8"/>
  <c r="K12" i="8"/>
  <c r="J12" i="8"/>
  <c r="I12" i="8"/>
  <c r="H12" i="8"/>
  <c r="F12" i="8"/>
  <c r="L12" i="8" s="1"/>
  <c r="K11" i="8"/>
  <c r="J11" i="8"/>
  <c r="I11" i="8"/>
  <c r="F11" i="8"/>
  <c r="L11" i="8" s="1"/>
  <c r="H11" i="8"/>
  <c r="K10" i="8"/>
  <c r="J10" i="8"/>
  <c r="I10" i="8"/>
  <c r="F10" i="8"/>
  <c r="L10" i="8" s="1"/>
  <c r="K9" i="8"/>
  <c r="J9" i="8"/>
  <c r="H9" i="8"/>
  <c r="K8" i="8"/>
  <c r="J8" i="8"/>
  <c r="I8" i="8"/>
  <c r="H8" i="8"/>
  <c r="K7" i="8"/>
  <c r="J7" i="8"/>
  <c r="I7" i="8"/>
  <c r="F7" i="8"/>
  <c r="L7" i="8" s="1"/>
  <c r="K6" i="8"/>
  <c r="J6" i="8"/>
  <c r="H6" i="8"/>
  <c r="F6" i="8"/>
  <c r="L6" i="8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K5" i="8"/>
  <c r="J5" i="8"/>
  <c r="I5" i="8"/>
  <c r="F5" i="8"/>
  <c r="P10" i="9" l="1"/>
  <c r="N10" i="9"/>
  <c r="P34" i="9"/>
  <c r="N34" i="9"/>
  <c r="P23" i="9"/>
  <c r="N23" i="9"/>
  <c r="P31" i="9"/>
  <c r="N31" i="9"/>
  <c r="P18" i="9"/>
  <c r="N18" i="9"/>
  <c r="P9" i="9"/>
  <c r="N9" i="9"/>
  <c r="P26" i="9"/>
  <c r="N26" i="9"/>
  <c r="P33" i="9"/>
  <c r="N33" i="9"/>
  <c r="P7" i="9"/>
  <c r="N7" i="9"/>
  <c r="P15" i="9"/>
  <c r="N15" i="9"/>
  <c r="P35" i="8"/>
  <c r="N35" i="8"/>
  <c r="P27" i="8"/>
  <c r="N27" i="8"/>
  <c r="P7" i="8"/>
  <c r="N7" i="8"/>
  <c r="P11" i="8"/>
  <c r="N11" i="8"/>
  <c r="P10" i="8"/>
  <c r="N10" i="8"/>
  <c r="P18" i="8"/>
  <c r="N18" i="8"/>
  <c r="P26" i="8"/>
  <c r="N26" i="8"/>
  <c r="P34" i="8"/>
  <c r="N34" i="8"/>
  <c r="P12" i="8"/>
  <c r="N12" i="8"/>
  <c r="P20" i="8"/>
  <c r="N20" i="8"/>
  <c r="P28" i="8"/>
  <c r="N28" i="8"/>
  <c r="P19" i="8"/>
  <c r="N19" i="8"/>
  <c r="P36" i="8"/>
  <c r="N36" i="8"/>
  <c r="P6" i="8"/>
  <c r="N6" i="8"/>
  <c r="F17" i="9"/>
  <c r="L17" i="9" s="1"/>
  <c r="F25" i="9"/>
  <c r="L25" i="9" s="1"/>
  <c r="F16" i="9"/>
  <c r="L16" i="9" s="1"/>
  <c r="F8" i="9"/>
  <c r="L8" i="9" s="1"/>
  <c r="F24" i="9"/>
  <c r="L24" i="9" s="1"/>
  <c r="F13" i="8"/>
  <c r="L13" i="8" s="1"/>
  <c r="F29" i="8"/>
  <c r="L29" i="8" s="1"/>
  <c r="F21" i="8"/>
  <c r="L21" i="8" s="1"/>
  <c r="F37" i="8"/>
  <c r="L37" i="8" s="1"/>
  <c r="F11" i="9"/>
  <c r="L11" i="9" s="1"/>
  <c r="F19" i="9"/>
  <c r="L19" i="9" s="1"/>
  <c r="F27" i="9"/>
  <c r="L27" i="9" s="1"/>
  <c r="F35" i="9"/>
  <c r="L35" i="9" s="1"/>
  <c r="F12" i="9"/>
  <c r="L12" i="9" s="1"/>
  <c r="F20" i="9"/>
  <c r="L20" i="9" s="1"/>
  <c r="F28" i="9"/>
  <c r="L28" i="9" s="1"/>
  <c r="F36" i="9"/>
  <c r="L36" i="9" s="1"/>
  <c r="F5" i="9"/>
  <c r="L5" i="9" s="1"/>
  <c r="F13" i="9"/>
  <c r="L13" i="9" s="1"/>
  <c r="F21" i="9"/>
  <c r="L21" i="9" s="1"/>
  <c r="F29" i="9"/>
  <c r="L29" i="9" s="1"/>
  <c r="F6" i="9"/>
  <c r="L6" i="9" s="1"/>
  <c r="F14" i="9"/>
  <c r="L14" i="9" s="1"/>
  <c r="F22" i="9"/>
  <c r="L22" i="9" s="1"/>
  <c r="F30" i="9"/>
  <c r="L30" i="9" s="1"/>
  <c r="F32" i="9"/>
  <c r="L32" i="9" s="1"/>
  <c r="F22" i="8"/>
  <c r="L22" i="8" s="1"/>
  <c r="I6" i="8"/>
  <c r="H7" i="8"/>
  <c r="F8" i="8"/>
  <c r="L8" i="8" s="1"/>
  <c r="H10" i="8"/>
  <c r="H18" i="8"/>
  <c r="H26" i="8"/>
  <c r="H34" i="8"/>
  <c r="F30" i="8"/>
  <c r="L30" i="8" s="1"/>
  <c r="F15" i="8"/>
  <c r="L15" i="8" s="1"/>
  <c r="F23" i="8"/>
  <c r="L23" i="8" s="1"/>
  <c r="F31" i="8"/>
  <c r="L31" i="8" s="1"/>
  <c r="F14" i="8"/>
  <c r="L14" i="8" s="1"/>
  <c r="F16" i="8"/>
  <c r="L16" i="8" s="1"/>
  <c r="F24" i="8"/>
  <c r="L24" i="8" s="1"/>
  <c r="F32" i="8"/>
  <c r="L32" i="8" s="1"/>
  <c r="F9" i="8"/>
  <c r="L9" i="8" s="1"/>
  <c r="F17" i="8"/>
  <c r="L17" i="8" s="1"/>
  <c r="F25" i="8"/>
  <c r="L25" i="8" s="1"/>
  <c r="F33" i="8"/>
  <c r="L33" i="8" s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K4" i="1"/>
  <c r="J4" i="1"/>
  <c r="I4" i="1"/>
  <c r="P27" i="9" l="1"/>
  <c r="N27" i="9"/>
  <c r="P19" i="9"/>
  <c r="N19" i="9"/>
  <c r="P16" i="9"/>
  <c r="N16" i="9"/>
  <c r="P25" i="9"/>
  <c r="N25" i="9"/>
  <c r="P17" i="9"/>
  <c r="N17" i="9"/>
  <c r="P32" i="9"/>
  <c r="N32" i="9"/>
  <c r="P30" i="9"/>
  <c r="N30" i="9"/>
  <c r="P36" i="9"/>
  <c r="N36" i="9"/>
  <c r="P14" i="9"/>
  <c r="N14" i="9"/>
  <c r="P28" i="9"/>
  <c r="N28" i="9"/>
  <c r="P13" i="9"/>
  <c r="N13" i="9"/>
  <c r="P11" i="9"/>
  <c r="N11" i="9"/>
  <c r="P6" i="9"/>
  <c r="N6" i="9"/>
  <c r="P20" i="9"/>
  <c r="N20" i="9"/>
  <c r="P8" i="9"/>
  <c r="N8" i="9"/>
  <c r="P5" i="9"/>
  <c r="N5" i="9"/>
  <c r="P22" i="9"/>
  <c r="N22" i="9"/>
  <c r="P29" i="9"/>
  <c r="N29" i="9"/>
  <c r="P12" i="9"/>
  <c r="N12" i="9"/>
  <c r="P21" i="9"/>
  <c r="N21" i="9"/>
  <c r="P35" i="9"/>
  <c r="N35" i="9"/>
  <c r="P24" i="9"/>
  <c r="N24" i="9"/>
  <c r="P24" i="8"/>
  <c r="N24" i="8"/>
  <c r="P37" i="8"/>
  <c r="N37" i="8"/>
  <c r="P14" i="8"/>
  <c r="N14" i="8"/>
  <c r="P21" i="8"/>
  <c r="N21" i="8"/>
  <c r="P33" i="8"/>
  <c r="N33" i="8"/>
  <c r="P31" i="8"/>
  <c r="N31" i="8"/>
  <c r="P8" i="8"/>
  <c r="N8" i="8"/>
  <c r="P29" i="8"/>
  <c r="N29" i="8"/>
  <c r="P16" i="8"/>
  <c r="N16" i="8"/>
  <c r="P25" i="8"/>
  <c r="N25" i="8"/>
  <c r="P23" i="8"/>
  <c r="N23" i="8"/>
  <c r="P13" i="8"/>
  <c r="N13" i="8"/>
  <c r="P17" i="8"/>
  <c r="N17" i="8"/>
  <c r="P15" i="8"/>
  <c r="N15" i="8"/>
  <c r="P9" i="8"/>
  <c r="N9" i="8"/>
  <c r="P30" i="8"/>
  <c r="N30" i="8"/>
  <c r="P22" i="8"/>
  <c r="N22" i="8"/>
  <c r="P32" i="8"/>
  <c r="N32" i="8"/>
  <c r="F28" i="1" l="1"/>
  <c r="L28" i="1" s="1"/>
  <c r="F29" i="1"/>
  <c r="L29" i="1" s="1"/>
  <c r="F36" i="1"/>
  <c r="L36" i="1" s="1"/>
  <c r="F22" i="1"/>
  <c r="L22" i="1" s="1"/>
  <c r="F33" i="1"/>
  <c r="L33" i="1" s="1"/>
  <c r="F25" i="1"/>
  <c r="L25" i="1" s="1"/>
  <c r="F17" i="1"/>
  <c r="L17" i="1" s="1"/>
  <c r="F12" i="1"/>
  <c r="L12" i="1" s="1"/>
  <c r="F9" i="1"/>
  <c r="L9" i="1" s="1"/>
  <c r="F4" i="1"/>
  <c r="F35" i="1"/>
  <c r="L35" i="1" s="1"/>
  <c r="F34" i="1"/>
  <c r="L34" i="1" s="1"/>
  <c r="F32" i="1"/>
  <c r="L32" i="1" s="1"/>
  <c r="F31" i="1"/>
  <c r="L31" i="1" s="1"/>
  <c r="F30" i="1"/>
  <c r="L30" i="1" s="1"/>
  <c r="F27" i="1"/>
  <c r="L27" i="1" s="1"/>
  <c r="F26" i="1"/>
  <c r="L26" i="1" s="1"/>
  <c r="F24" i="1"/>
  <c r="L24" i="1" s="1"/>
  <c r="F23" i="1"/>
  <c r="L23" i="1" s="1"/>
  <c r="F19" i="1"/>
  <c r="L19" i="1" s="1"/>
  <c r="F18" i="1"/>
  <c r="L18" i="1" s="1"/>
  <c r="F16" i="1"/>
  <c r="L16" i="1" s="1"/>
  <c r="F15" i="1"/>
  <c r="L15" i="1" s="1"/>
  <c r="F14" i="1"/>
  <c r="L14" i="1" s="1"/>
  <c r="F11" i="1"/>
  <c r="L11" i="1" s="1"/>
  <c r="F10" i="1"/>
  <c r="L10" i="1" s="1"/>
  <c r="F8" i="1"/>
  <c r="L8" i="1" s="1"/>
  <c r="F7" i="1"/>
  <c r="L7" i="1" s="1"/>
  <c r="F6" i="1"/>
  <c r="L6" i="1" s="1"/>
  <c r="F5" i="1"/>
  <c r="L5" i="1" s="1"/>
  <c r="P14" i="1" l="1"/>
  <c r="N14" i="1"/>
  <c r="P17" i="1"/>
  <c r="N17" i="1"/>
  <c r="P33" i="1"/>
  <c r="N33" i="1"/>
  <c r="P27" i="1"/>
  <c r="N27" i="1"/>
  <c r="P16" i="1"/>
  <c r="N16" i="1"/>
  <c r="P19" i="1"/>
  <c r="N19" i="1"/>
  <c r="P22" i="1"/>
  <c r="N22" i="1"/>
  <c r="P30" i="1"/>
  <c r="N30" i="1"/>
  <c r="P25" i="1"/>
  <c r="N25" i="1"/>
  <c r="P32" i="1"/>
  <c r="N32" i="1"/>
  <c r="P8" i="1"/>
  <c r="N8" i="1"/>
  <c r="P23" i="1"/>
  <c r="N23" i="1"/>
  <c r="P35" i="1"/>
  <c r="N35" i="1"/>
  <c r="P36" i="1"/>
  <c r="N36" i="1"/>
  <c r="P15" i="1"/>
  <c r="N15" i="1"/>
  <c r="P31" i="1"/>
  <c r="N31" i="1"/>
  <c r="P6" i="1"/>
  <c r="N6" i="1"/>
  <c r="P7" i="1"/>
  <c r="N7" i="1"/>
  <c r="P10" i="1"/>
  <c r="N10" i="1"/>
  <c r="P24" i="1"/>
  <c r="N24" i="1"/>
  <c r="P29" i="1"/>
  <c r="N29" i="1"/>
  <c r="P12" i="1"/>
  <c r="N12" i="1"/>
  <c r="P5" i="1"/>
  <c r="N5" i="1"/>
  <c r="P18" i="1"/>
  <c r="N18" i="1"/>
  <c r="P34" i="1"/>
  <c r="N34" i="1"/>
  <c r="P11" i="1"/>
  <c r="N11" i="1"/>
  <c r="P26" i="1"/>
  <c r="N26" i="1"/>
  <c r="P9" i="1"/>
  <c r="N9" i="1"/>
  <c r="P28" i="1"/>
  <c r="N28" i="1"/>
  <c r="F21" i="1"/>
  <c r="L21" i="1" s="1"/>
  <c r="F13" i="1"/>
  <c r="L13" i="1" s="1"/>
  <c r="F20" i="1"/>
  <c r="L20" i="1" s="1"/>
  <c r="P13" i="1" l="1"/>
  <c r="N13" i="1"/>
  <c r="P20" i="1"/>
  <c r="N20" i="1"/>
  <c r="P21" i="1"/>
  <c r="N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<sst xmlns="http://schemas.openxmlformats.org/spreadsheetml/2006/main" count="120" uniqueCount="46">
  <si>
    <t>Mid Fuel</t>
  </si>
  <si>
    <t>System Benefits and CEC Program Impacts (Nominal $)</t>
  </si>
  <si>
    <t>$M</t>
  </si>
  <si>
    <t>High Fuel</t>
  </si>
  <si>
    <t>Low Fuel</t>
  </si>
  <si>
    <t>Total Billed</t>
  </si>
  <si>
    <t>MWh</t>
  </si>
  <si>
    <t>Base</t>
  </si>
  <si>
    <t>Clause</t>
  </si>
  <si>
    <t>Subscription Fees</t>
  </si>
  <si>
    <t>Bill Credits</t>
  </si>
  <si>
    <t>Base *</t>
  </si>
  <si>
    <t>* Includes program administration costs</t>
  </si>
  <si>
    <t>Susbscription Fees</t>
  </si>
  <si>
    <t>Months</t>
  </si>
  <si>
    <t>Subscription Level (kW)</t>
  </si>
  <si>
    <t>Subscription Rate ($/kW-Month)</t>
  </si>
  <si>
    <t>Subscription Charge</t>
  </si>
  <si>
    <t>Total Generation (MWh) (10 Projects)</t>
  </si>
  <si>
    <t>Subscribers % of Total MW</t>
  </si>
  <si>
    <t>Subscriber's Share of Generation, in kWh</t>
  </si>
  <si>
    <t>Subscription Benefit Rate, With Escalation ($/kWh)</t>
  </si>
  <si>
    <t>Participant Net Benefit (Payments)</t>
  </si>
  <si>
    <t>Participant Net Benefit (Payment)</t>
  </si>
  <si>
    <t>Average Monthly Net Benefit (Payment)</t>
  </si>
  <si>
    <t>Subscription Net (Fee) / Credit</t>
  </si>
  <si>
    <t>Bill Impact ($/1,000 kWh)</t>
  </si>
  <si>
    <t>DEF Participant with a 5 kW Subscription (Excludes Low Income)</t>
  </si>
  <si>
    <t>Subscription Fee ($/kW-Month)</t>
  </si>
  <si>
    <t>Bill Credit</t>
  </si>
  <si>
    <t>Bill Credit ($/kW-Month)</t>
  </si>
  <si>
    <t>Net Savings - General Body of Customers</t>
  </si>
  <si>
    <t>Participant Net Benefit Per kW</t>
  </si>
  <si>
    <t>Average Annual Net Benefit (Payment) - 5kW</t>
  </si>
  <si>
    <t>Average Monthly Net Benefit (Payment) - 5kW</t>
  </si>
  <si>
    <t>DEF Participant with a 5 kW Subscription (Low Income Customers)</t>
  </si>
  <si>
    <t>Solar Capacity (MW)</t>
  </si>
  <si>
    <t>Credit Escalator</t>
  </si>
  <si>
    <t>Monthly Bill Impact ($/1,000 kWh)</t>
  </si>
  <si>
    <t>Participant - Excludes Low Income</t>
  </si>
  <si>
    <t>Participant Monthly</t>
  </si>
  <si>
    <t>Low Income Participant</t>
  </si>
  <si>
    <t>Participant (Assumes 5kw)</t>
  </si>
  <si>
    <t>**</t>
  </si>
  <si>
    <t>** No rate impact in 2021 due to 2017 Settlement Agreement</t>
  </si>
  <si>
    <t>20FL-CEC-002065 - 20FL-CEC-002068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</si>
</sst>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3" formatCode="_(* #,##0.00_);_(* \(#,##0.00\);_(* &quot;-&quot;??_);_(@_)"/>
    <numFmt numFmtId="164" formatCode="0.0_);[Red]\(0.0\)"/>
    <numFmt numFmtId="165" formatCode="_(* #,##0_);_(* \(#,##0\);_(* &quot;-&quot;??_);_(@_)"/>
    <numFmt numFmtId="166" formatCode="0.00_);[Red]\(0.00\)"/>
    <numFmt numFmtId="167" formatCode="_(* #,##0.0_);_(* \(#,##0.0\);_(* &quot;-&quot;??_);_(@_)"/>
    <numFmt numFmtId="168" formatCode="0.000"/>
    <numFmt numFmtId="169" formatCode="0.00000%"/>
    <numFmt numFmtId="170" formatCode="_(* #,##0.000000_);_(* \(#,##0.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5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0" fillId="2" borderId="5" xfId="0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2" fillId="2" borderId="12" xfId="0" applyFont="1" applyFill="1" applyBorder="1" applyAlignment="1">
      <alignment horizontal="center"/>
    </xf>
    <xf numFmtId="166" fontId="3" fillId="0" borderId="12" xfId="0" applyNumberFormat="1" applyFont="1" applyBorder="1"/>
    <xf numFmtId="166" fontId="3" fillId="0" borderId="11" xfId="0" applyNumberFormat="1" applyFont="1" applyBorder="1"/>
    <xf numFmtId="166" fontId="3" fillId="0" borderId="5" xfId="0" applyNumberFormat="1" applyFont="1" applyBorder="1"/>
    <xf numFmtId="166" fontId="3" fillId="0" borderId="16" xfId="0" applyNumberFormat="1" applyFont="1" applyBorder="1"/>
    <xf numFmtId="166" fontId="3" fillId="0" borderId="13" xfId="0" applyNumberFormat="1" applyFont="1" applyBorder="1"/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3" fontId="3" fillId="0" borderId="18" xfId="0" applyNumberFormat="1" applyFont="1" applyBorder="1"/>
    <xf numFmtId="166" fontId="3" fillId="0" borderId="6" xfId="0" applyNumberFormat="1" applyFont="1" applyBorder="1" applyAlignment="1">
      <alignment horizontal="center"/>
    </xf>
    <xf numFmtId="166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/>
    <xf numFmtId="166" fontId="3" fillId="0" borderId="21" xfId="0" applyNumberFormat="1" applyFont="1" applyBorder="1"/>
    <xf numFmtId="166" fontId="3" fillId="0" borderId="22" xfId="0" applyNumberFormat="1" applyFont="1" applyBorder="1"/>
    <xf numFmtId="166" fontId="3" fillId="0" borderId="23" xfId="0" applyNumberFormat="1" applyFont="1" applyBorder="1"/>
    <xf numFmtId="166" fontId="3" fillId="0" borderId="24" xfId="0" applyNumberFormat="1" applyFont="1" applyBorder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6" fillId="0" borderId="12" xfId="0" applyFont="1" applyBorder="1"/>
    <xf numFmtId="0" fontId="2" fillId="0" borderId="0" xfId="5" applyFont="1" applyAlignment="1">
      <alignment horizontal="left" indent="1"/>
    </xf>
    <xf numFmtId="0" fontId="2" fillId="0" borderId="0" xfId="5" applyFont="1"/>
    <xf numFmtId="43" fontId="2" fillId="0" borderId="25" xfId="6" applyFont="1" applyBorder="1"/>
    <xf numFmtId="165" fontId="2" fillId="0" borderId="0" xfId="5" applyNumberFormat="1" applyFont="1"/>
    <xf numFmtId="167" fontId="2" fillId="0" borderId="0" xfId="5" applyNumberFormat="1" applyFont="1"/>
    <xf numFmtId="169" fontId="2" fillId="0" borderId="0" xfId="7" applyNumberFormat="1" applyFont="1"/>
    <xf numFmtId="165" fontId="2" fillId="0" borderId="0" xfId="3" applyNumberFormat="1" applyFont="1"/>
    <xf numFmtId="165" fontId="2" fillId="0" borderId="0" xfId="6" applyNumberFormat="1" applyFont="1"/>
    <xf numFmtId="168" fontId="2" fillId="0" borderId="0" xfId="5" applyNumberFormat="1" applyFont="1"/>
    <xf numFmtId="170" fontId="2" fillId="0" borderId="0" xfId="6" applyNumberFormat="1" applyFont="1"/>
    <xf numFmtId="43" fontId="2" fillId="0" borderId="0" xfId="6" applyFont="1"/>
    <xf numFmtId="0" fontId="8" fillId="0" borderId="0" xfId="5" applyFont="1" applyAlignment="1">
      <alignment horizontal="left"/>
    </xf>
    <xf numFmtId="43" fontId="2" fillId="0" borderId="0" xfId="5" applyNumberFormat="1" applyFont="1"/>
    <xf numFmtId="0" fontId="6" fillId="0" borderId="0" xfId="5" applyFont="1" applyAlignment="1">
      <alignment horizontal="left" indent="2"/>
    </xf>
    <xf numFmtId="0" fontId="6" fillId="0" borderId="0" xfId="5" applyFont="1"/>
    <xf numFmtId="0" fontId="2" fillId="0" borderId="0" xfId="5" applyFont="1" applyAlignment="1">
      <alignment horizontal="left" indent="2"/>
    </xf>
    <xf numFmtId="0" fontId="2" fillId="2" borderId="19" xfId="0" applyFont="1" applyFill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66" fontId="3" fillId="0" borderId="16" xfId="0" applyNumberFormat="1" applyFont="1" applyBorder="1" applyAlignment="1">
      <alignment horizontal="center"/>
    </xf>
    <xf numFmtId="166" fontId="2" fillId="0" borderId="12" xfId="0" applyNumberFormat="1" applyFont="1" applyBorder="1"/>
    <xf numFmtId="166" fontId="3" fillId="0" borderId="22" xfId="0" applyNumberFormat="1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66" fontId="3" fillId="0" borderId="30" xfId="0" applyNumberFormat="1" applyFont="1" applyBorder="1" applyAlignment="1">
      <alignment horizontal="center"/>
    </xf>
    <xf numFmtId="166" fontId="3" fillId="0" borderId="29" xfId="0" applyNumberFormat="1" applyFont="1" applyBorder="1" applyAlignment="1">
      <alignment horizontal="center"/>
    </xf>
    <xf numFmtId="166" fontId="3" fillId="0" borderId="31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8" fontId="0" fillId="0" borderId="0" xfId="0" applyNumberFormat="1"/>
    <xf numFmtId="43" fontId="6" fillId="0" borderId="0" xfId="5" applyNumberFormat="1" applyFont="1"/>
    <xf numFmtId="40" fontId="6" fillId="0" borderId="0" xfId="5" applyNumberFormat="1" applyFont="1"/>
    <xf numFmtId="40" fontId="2" fillId="0" borderId="25" xfId="5" applyNumberFormat="1" applyFont="1" applyBorder="1"/>
    <xf numFmtId="40" fontId="2" fillId="0" borderId="0" xfId="5" applyNumberFormat="1" applyFont="1" applyBorder="1"/>
    <xf numFmtId="43" fontId="2" fillId="0" borderId="25" xfId="5" applyNumberFormat="1" applyFont="1" applyBorder="1"/>
    <xf numFmtId="8" fontId="2" fillId="0" borderId="0" xfId="0" applyNumberFormat="1" applyFont="1"/>
    <xf numFmtId="10" fontId="2" fillId="0" borderId="0" xfId="4" applyNumberFormat="1" applyFont="1"/>
    <xf numFmtId="166" fontId="3" fillId="0" borderId="12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</cellXfs>
  <cellStyles count="8">
    <cellStyle name="Comma" xfId="3" builtinId="3"/>
    <cellStyle name="Comma 2" xfId="6" xr:uid="{7A9EAEEF-8709-4869-B7DD-1F91EF07ECB4}"/>
    <cellStyle name="Normal" xfId="0" builtinId="0"/>
    <cellStyle name="Normal 2" xfId="2" xr:uid="{58D9291E-E42F-44DD-BB68-F02FF027C110}"/>
    <cellStyle name="Normal 3" xfId="5" xr:uid="{E8315D76-5353-489C-8A3E-2FA7689C2CEC}"/>
    <cellStyle name="Normal 93" xfId="1" xr:uid="{C640EF50-3143-4E29-B8FD-6DD5E301242F}"/>
    <cellStyle name="Percent" xfId="4" builtinId="5"/>
    <cellStyle name="Percent 2" xfId="7" xr:uid="{EDC03436-C5E1-49DC-A760-67AF2F8730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r%20QA%20Process\PAR%20Query%20DB\PAR%20Results%20Query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lliam(Backup)\WILLIAM\EPM\QA%20Tool\05082015\QA%20DB%20Query%20to%20Excel%20Results%20Ver%208-25-201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Indiana%20SBDR_Financial%20Management%20Workbook_2016-08-05%20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DEI%20SB%20PM%20Initiate%20Estimate%20and%20Resource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trategist\LJT\2015\2015-07%20Hawaii\Results\2015%20August\3_2015_Hawaii_Study_Rev_Req_08052015_2043%20-%20FI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_Partnerships\RFP_Central\RFP%20Responses\2017\Duke\Final%20Model%20and%20Pricing\UP_GPP_RFP_Model_AtRiskTemplate_Duke_090517_GB_Full%20Recovery3%20250kWh%20bloc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Mgmt\pd\GEP\Product%20Development%20Documents\PMO%20Process\Initiate%20Business%20Case%20Documents\Mobile%20App%20Initiate%20DRAFT%2004.06.1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tCost"/>
      <sheetName val="FOM"/>
      <sheetName val="NOx"/>
      <sheetName val="NOx Rate"/>
      <sheetName val="NOx Monthly"/>
      <sheetName val="NOx Rate Monthly"/>
      <sheetName val="Dispatch"/>
      <sheetName val="MWH"/>
      <sheetName val="MWH Monthly"/>
      <sheetName val="SO2"/>
      <sheetName val="SO2 Monthly"/>
      <sheetName val="CO2"/>
      <sheetName val="CO2 All"/>
      <sheetName val="Hg"/>
      <sheetName val="Btu"/>
      <sheetName val="Btu Monthly"/>
      <sheetName val="CoalBurn"/>
      <sheetName val="CF"/>
      <sheetName val="CF All"/>
      <sheetName val="CF Monthly"/>
      <sheetName val="CF System"/>
      <sheetName val="FuelCost"/>
      <sheetName val="Sheet2"/>
    </sheetNames>
    <sheetDataSet>
      <sheetData sheetId="0" refreshError="1">
        <row r="5">
          <cell r="B5" t="str">
            <v>Duke Coal Total Cost by Year</v>
          </cell>
        </row>
        <row r="16">
          <cell r="B16" t="str">
            <v>Duke Capacity Factor by Year</v>
          </cell>
        </row>
        <row r="17">
          <cell r="B17" t="str">
            <v>Duke CO2 Tons by Year</v>
          </cell>
        </row>
        <row r="18">
          <cell r="B18" t="str">
            <v>Duke Coal and CC Btu Consumed by Month</v>
          </cell>
        </row>
        <row r="19">
          <cell r="B19" t="str">
            <v>Duke Coal and CC Btu Consumed by Year</v>
          </cell>
        </row>
        <row r="20">
          <cell r="B20" t="str">
            <v>Duke Coal and CC Capacity Factor by Month</v>
          </cell>
        </row>
        <row r="21">
          <cell r="B21" t="str">
            <v>Duke Coal and CC Capacity Factor by Year</v>
          </cell>
        </row>
        <row r="22">
          <cell r="B22" t="str">
            <v>Duke Coal and CC Fuel Cost by Year</v>
          </cell>
        </row>
        <row r="23">
          <cell r="B23" t="str">
            <v>Duke Coal and CC Generation by Month</v>
          </cell>
        </row>
        <row r="24">
          <cell r="B24" t="str">
            <v>Duke Coal and CC Generation by Year</v>
          </cell>
        </row>
        <row r="25">
          <cell r="B25" t="str">
            <v>Duke Coal Burn by Year</v>
          </cell>
        </row>
        <row r="26">
          <cell r="B26" t="str">
            <v>Duke Coal CO2 Tons by Year</v>
          </cell>
        </row>
        <row r="27">
          <cell r="B27" t="str">
            <v>Duke Coal Hg Pounds by Year</v>
          </cell>
        </row>
        <row r="28">
          <cell r="B28" t="str">
            <v>Duke Coal NOx Tons by Month</v>
          </cell>
        </row>
        <row r="29">
          <cell r="B29" t="str">
            <v>Duke Coal NOx Tons by Year</v>
          </cell>
        </row>
        <row r="30">
          <cell r="B30" t="str">
            <v>Duke Coal SO2 Tons by Month</v>
          </cell>
        </row>
        <row r="31">
          <cell r="B31" t="str">
            <v>Duke Coal SO2 Tons by Year</v>
          </cell>
        </row>
        <row r="32">
          <cell r="B32" t="str">
            <v>Duke Coal System CF by Year</v>
          </cell>
        </row>
        <row r="33">
          <cell r="B33" t="str">
            <v>Duke Dispatch Price by Year</v>
          </cell>
        </row>
        <row r="34">
          <cell r="B34" t="str">
            <v>Duke FixedOM by Year</v>
          </cell>
        </row>
        <row r="35">
          <cell r="B35" t="str">
            <v>Duke Coal Total Cost by Year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2 All"/>
      <sheetName val="Capacity at Peak"/>
      <sheetName val="Dependable Cap"/>
      <sheetName val="Operating Hrs"/>
      <sheetName val="Fuel Demand"/>
      <sheetName val="Reagent Cost"/>
      <sheetName val="Fuel Cost"/>
      <sheetName val="Fuel Price"/>
      <sheetName val="Heat Rate"/>
      <sheetName val="TotCost"/>
      <sheetName val="FOM"/>
      <sheetName val="VOM Cost"/>
      <sheetName val="VOM Rate"/>
      <sheetName val="NOx"/>
      <sheetName val="NOx Cost"/>
      <sheetName val="NOx Allow"/>
      <sheetName val="Dispatch"/>
      <sheetName val="MWH"/>
      <sheetName val="SO2"/>
      <sheetName val="SO2 Cost"/>
      <sheetName val="SO2 Allow"/>
      <sheetName val="CO2"/>
      <sheetName val="CO2 Cost"/>
      <sheetName val="CO2 Allow"/>
      <sheetName val="Hg"/>
      <sheetName val="Hg Cost"/>
      <sheetName val="Btu"/>
      <sheetName val="CoalBurn"/>
      <sheetName val="CF"/>
      <sheetName val="CF All"/>
      <sheetName val="CF System"/>
      <sheetName val="FuelCost"/>
      <sheetName val="Starts"/>
      <sheetName val="Start Cost"/>
      <sheetName val="Tot System Costs"/>
    </sheetNames>
    <sheetDataSet>
      <sheetData sheetId="0">
        <row r="23">
          <cell r="B23" t="str">
            <v>Duke Capacity at Peak</v>
          </cell>
          <cell r="C23" t="str">
            <v>Capacity at Peak</v>
          </cell>
          <cell r="D23" t="str">
            <v>#,##0</v>
          </cell>
          <cell r="E23" t="b">
            <v>1</v>
          </cell>
          <cell r="F23" t="str">
            <v>MW</v>
          </cell>
        </row>
        <row r="24">
          <cell r="B24" t="str">
            <v>Duke Capacity Factor by Year</v>
          </cell>
        </row>
        <row r="25">
          <cell r="B25" t="str">
            <v>Duke CO2 Cost by Year</v>
          </cell>
        </row>
        <row r="26">
          <cell r="B26" t="str">
            <v>Duke CO2 Tons by Year</v>
          </cell>
        </row>
        <row r="27">
          <cell r="B27" t="str">
            <v>Duke Coal and CC Btu Consumed by Year</v>
          </cell>
        </row>
        <row r="28">
          <cell r="B28" t="str">
            <v>Duke Coal and CC Capacity Factor by Year</v>
          </cell>
        </row>
        <row r="29">
          <cell r="B29" t="str">
            <v>Duke Coal and CC Fuel Cost by Year</v>
          </cell>
        </row>
        <row r="30">
          <cell r="B30" t="str">
            <v>Duke Coal and CC Generation by Year</v>
          </cell>
        </row>
        <row r="31">
          <cell r="B31" t="str">
            <v>Duke Coal Burn by Year</v>
          </cell>
        </row>
        <row r="32">
          <cell r="B32" t="str">
            <v>Duke Coal CO2 Tons by Year</v>
          </cell>
        </row>
        <row r="33">
          <cell r="B33" t="str">
            <v>Duke Coal Hg Pounds by Year</v>
          </cell>
        </row>
        <row r="34">
          <cell r="B34" t="str">
            <v>Duke Coal NOx Tons by Year</v>
          </cell>
        </row>
        <row r="35">
          <cell r="B35" t="str">
            <v>Duke Coal SO2 Tons by Year</v>
          </cell>
        </row>
        <row r="36">
          <cell r="B36" t="str">
            <v>Duke Coal System CF by Year</v>
          </cell>
        </row>
        <row r="37">
          <cell r="B37" t="str">
            <v>Duke Florida Coal Total Cost by Year</v>
          </cell>
        </row>
        <row r="38">
          <cell r="B38" t="str">
            <v>Duke Dispatch Price by Year</v>
          </cell>
        </row>
        <row r="39">
          <cell r="B39" t="str">
            <v>Duke FixedOM by Year</v>
          </cell>
        </row>
        <row r="40">
          <cell r="B40" t="str">
            <v>Duke Fuel Cost by Year</v>
          </cell>
        </row>
        <row r="41">
          <cell r="B41" t="str">
            <v>Duke Hg Cost by Year</v>
          </cell>
        </row>
        <row r="42">
          <cell r="B42" t="str">
            <v>Duke NOx Cost by Year</v>
          </cell>
        </row>
        <row r="43">
          <cell r="B43" t="str">
            <v>Duke Florida Reagent Cost by Year</v>
          </cell>
        </row>
        <row r="44">
          <cell r="B44" t="str">
            <v>Duke SO2 Cost by Year</v>
          </cell>
        </row>
        <row r="45">
          <cell r="B45" t="str">
            <v>Duke Start Cost by Year</v>
          </cell>
        </row>
        <row r="46">
          <cell r="B46" t="str">
            <v>Duke Starts by Year</v>
          </cell>
        </row>
        <row r="47">
          <cell r="B47" t="str">
            <v>Duke Sys Fuel Demand Chg</v>
          </cell>
        </row>
        <row r="48">
          <cell r="B48" t="str">
            <v>Duke System Costs</v>
          </cell>
        </row>
        <row r="49">
          <cell r="B49" t="str">
            <v>Duke VOM Cost by Year</v>
          </cell>
        </row>
        <row r="50">
          <cell r="B50" t="str">
            <v>Duke Hours Per Unit  by Year</v>
          </cell>
        </row>
        <row r="51">
          <cell r="B51" t="str">
            <v>Duke Dependable Capacity By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nalysis"/>
      <sheetName val="Assumptions"/>
      <sheetName val="Status Report"/>
      <sheetName val="Appr Funding"/>
      <sheetName val="Forecast"/>
      <sheetName val="Staffing"/>
      <sheetName val="Actuals"/>
      <sheetName val="Values-Update Year annual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Int. Labor</v>
          </cell>
        </row>
        <row r="3">
          <cell r="B3" t="str">
            <v>Ext. Labor</v>
          </cell>
        </row>
        <row r="4">
          <cell r="B4" t="str">
            <v>Other</v>
          </cell>
        </row>
        <row r="5">
          <cell r="B5" t="str">
            <v>Contingency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Input"/>
      <sheetName val="Estimate"/>
      <sheetName val="Resources"/>
      <sheetName val="Common"/>
      <sheetName val="CMS"/>
      <sheetName val="Talley"/>
    </sheetNames>
    <sheetDataSet>
      <sheetData sheetId="0" refreshError="1"/>
      <sheetData sheetId="1">
        <row r="4">
          <cell r="E4">
            <v>75</v>
          </cell>
        </row>
        <row r="5">
          <cell r="E5">
            <v>100</v>
          </cell>
        </row>
        <row r="6">
          <cell r="E6">
            <v>70</v>
          </cell>
        </row>
        <row r="9">
          <cell r="E9">
            <v>900</v>
          </cell>
        </row>
        <row r="12">
          <cell r="E12">
            <v>0.05</v>
          </cell>
        </row>
        <row r="152">
          <cell r="B152">
            <v>38.5</v>
          </cell>
          <cell r="E152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source_Plans"/>
      <sheetName val="Summary"/>
      <sheetName val="Summary_1"/>
      <sheetName val="2015TYSP"/>
      <sheetName val="Firm_Nuclear_Case"/>
      <sheetName val="Energy_only_Nuclear_Case"/>
      <sheetName val="EnergyOnly_Nucl_CPVRR_Costs"/>
      <sheetName val="Firm_Nucl_CPVRR_Costs"/>
      <sheetName val="Firm Nuclear Chart"/>
      <sheetName val="CPVRR_EnergyOnly_Nuclear_Diff"/>
      <sheetName val="CPVRR_Firm_Nuclear_Diff"/>
      <sheetName val="Summ_2015TYSP_Firm_Nuclear"/>
      <sheetName val="Summ_2015TYSP_Energy_Nuclear"/>
      <sheetName val="Wheeling_Charges"/>
      <sheetName val="FOM"/>
      <sheetName val="NUC_RR"/>
      <sheetName val="financial_assumptions"/>
      <sheetName val="Nuclear_Decommissioning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6.9000000000000006E-2</v>
          </cell>
        </row>
      </sheetData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>
        <row r="23">
          <cell r="J23">
            <v>46480257.24780371</v>
          </cell>
        </row>
      </sheetData>
      <sheetData sheetId="3">
        <row r="49">
          <cell r="E49">
            <v>3231882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E15">
            <v>125847156</v>
          </cell>
        </row>
      </sheetData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>
        <row r="13">
          <cell r="F13">
            <v>66093</v>
          </cell>
        </row>
      </sheetData>
      <sheetData sheetId="19"/>
      <sheetData sheetId="20">
        <row r="24">
          <cell r="D24">
            <v>436435</v>
          </cell>
        </row>
      </sheetData>
      <sheetData sheetId="21"/>
      <sheetData sheetId="22">
        <row r="14">
          <cell r="D14">
            <v>390516</v>
          </cell>
        </row>
      </sheetData>
      <sheetData sheetId="23">
        <row r="19">
          <cell r="D19">
            <v>47136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B8">
            <v>0</v>
          </cell>
        </row>
      </sheetData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Summary"/>
      <sheetName val="Projections"/>
      <sheetName val="RiskSerializationData"/>
      <sheetName val="Startup Costs"/>
      <sheetName val="ContractAssumptions"/>
      <sheetName val="AttritionAssump"/>
      <sheetName val="PurchaseAssump"/>
      <sheetName val="AllocationAssump"/>
      <sheetName val="OutreachAssump"/>
      <sheetName val="DM_Assump"/>
      <sheetName val="OtherMktgAssump"/>
      <sheetName val="OtherExpenseAssump"/>
      <sheetName val="EmployeeAssump"/>
      <sheetName val="OverheadAssump"/>
      <sheetName val="DM_SpendCalc"/>
      <sheetName val="DM_EnrollCalc"/>
      <sheetName val="Outreach Spend"/>
      <sheetName val="OutreachEnrollCalc"/>
      <sheetName val="OtherMktgCalc"/>
      <sheetName val="ModelInfo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43101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 New Overview"/>
      <sheetName val="2 Rank"/>
      <sheetName val="3 Score"/>
      <sheetName val="4a Business Resources"/>
      <sheetName val="4b IT Resources"/>
      <sheetName val="5 Customer Facing Impacts"/>
      <sheetName val="6 CCO Impacts"/>
      <sheetName val="Supporting Documentation"/>
      <sheetName val="Validation"/>
      <sheetName val="Graph"/>
      <sheetName val="Resource Roles"/>
      <sheetName val="Tabular Data All"/>
      <sheetName val="Tabular Data for MPL Data Entry"/>
      <sheetName val="Estimating Guidelines"/>
    </sheetNames>
    <sheetDataSet>
      <sheetData sheetId="0"/>
      <sheetData sheetId="1">
        <row r="36">
          <cell r="B36">
            <v>2072686</v>
          </cell>
        </row>
        <row r="37">
          <cell r="B37">
            <v>3322686</v>
          </cell>
        </row>
        <row r="39">
          <cell r="B39">
            <v>-2843392.1382125192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172-B864-4B70-9699-E9AFC309D446}">
  <sheetPr>
    <pageSetUpPr fitToPage="1"/>
  </sheetPr>
  <dimension ref="A1:T40"/>
  <sheetViews>
    <sheetView tabSelected="1" zoomScale="70" zoomScaleNormal="70" workbookViewId="0">
      <selection sqref="A1:C1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6.90625" bestFit="1" customWidth="1"/>
    <col min="6" max="6" width="37.81640625" customWidth="1"/>
    <col min="7" max="9" width="14.6328125" customWidth="1"/>
    <col min="10" max="10" width="16" bestFit="1" customWidth="1"/>
    <col min="11" max="11" width="14.6328125" customWidth="1"/>
    <col min="12" max="12" width="35.54296875" bestFit="1" customWidth="1"/>
    <col min="13" max="13" width="26.1796875" bestFit="1" customWidth="1"/>
    <col min="14" max="14" width="28.54296875" customWidth="1"/>
    <col min="15" max="15" width="26.1796875" bestFit="1" customWidth="1"/>
    <col min="16" max="16" width="28.90625" customWidth="1"/>
  </cols>
  <sheetData>
    <row r="1" spans="1:20" ht="15" thickBot="1" x14ac:dyDescent="0.4">
      <c r="A1" s="76" t="s">
        <v>45</v>
      </c>
      <c r="B1" s="75"/>
      <c r="C1" s="75"/>
    </row>
    <row r="2" spans="1:20" ht="15" thickBot="1" x14ac:dyDescent="0.4">
      <c r="A2" s="11" t="s">
        <v>4</v>
      </c>
      <c r="M2" s="74" t="s">
        <v>39</v>
      </c>
      <c r="N2" s="73"/>
      <c r="O2" s="74" t="s">
        <v>41</v>
      </c>
      <c r="P2" s="73"/>
    </row>
    <row r="3" spans="1:20" x14ac:dyDescent="0.35">
      <c r="A3" s="2"/>
      <c r="B3" s="69" t="s">
        <v>1</v>
      </c>
      <c r="C3" s="69"/>
      <c r="D3" s="69"/>
      <c r="E3" s="69"/>
      <c r="F3" s="70"/>
      <c r="G3" s="19" t="s">
        <v>5</v>
      </c>
      <c r="H3" s="71" t="s">
        <v>38</v>
      </c>
      <c r="I3" s="72"/>
      <c r="J3" s="72"/>
      <c r="K3" s="72"/>
      <c r="L3" s="73"/>
      <c r="M3" s="53" t="s">
        <v>42</v>
      </c>
      <c r="N3" s="54" t="s">
        <v>40</v>
      </c>
      <c r="O3" s="53" t="s">
        <v>42</v>
      </c>
      <c r="P3" s="54" t="s">
        <v>40</v>
      </c>
    </row>
    <row r="4" spans="1:20" x14ac:dyDescent="0.35">
      <c r="A4" s="3" t="s">
        <v>2</v>
      </c>
      <c r="B4" s="9" t="s">
        <v>11</v>
      </c>
      <c r="C4" s="9" t="s">
        <v>8</v>
      </c>
      <c r="D4" s="9" t="s">
        <v>9</v>
      </c>
      <c r="E4" s="9" t="s">
        <v>10</v>
      </c>
      <c r="F4" s="18" t="s">
        <v>31</v>
      </c>
      <c r="G4" s="20" t="s">
        <v>6</v>
      </c>
      <c r="H4" s="12" t="s">
        <v>7</v>
      </c>
      <c r="I4" s="18" t="s">
        <v>8</v>
      </c>
      <c r="J4" s="18" t="s">
        <v>13</v>
      </c>
      <c r="K4" s="18" t="s">
        <v>10</v>
      </c>
      <c r="L4" s="18" t="s">
        <v>31</v>
      </c>
      <c r="M4" s="55" t="s">
        <v>25</v>
      </c>
      <c r="N4" s="48" t="s">
        <v>26</v>
      </c>
      <c r="O4" s="55" t="s">
        <v>25</v>
      </c>
      <c r="P4" s="48" t="s">
        <v>26</v>
      </c>
    </row>
    <row r="5" spans="1:20" x14ac:dyDescent="0.35">
      <c r="A5" s="3">
        <v>2021</v>
      </c>
      <c r="B5" s="5">
        <v>1.0200790961866668</v>
      </c>
      <c r="C5" s="5">
        <v>0</v>
      </c>
      <c r="D5" s="5">
        <v>0</v>
      </c>
      <c r="E5" s="5">
        <v>0</v>
      </c>
      <c r="F5" s="7">
        <f t="shared" ref="F5:F36" si="0">SUM(B5:E5)</f>
        <v>1.0200790961866668</v>
      </c>
      <c r="G5" s="21">
        <v>39857384.1418484</v>
      </c>
      <c r="H5" s="68" t="s">
        <v>43</v>
      </c>
      <c r="I5" s="14">
        <f>(C5/G5)*1000000</f>
        <v>0</v>
      </c>
      <c r="J5" s="14">
        <f>(D5/G5)*1000000</f>
        <v>0</v>
      </c>
      <c r="K5" s="15">
        <f>(E5/G5)*1000000</f>
        <v>0</v>
      </c>
      <c r="L5" s="22" t="s">
        <v>43</v>
      </c>
      <c r="M5" s="56">
        <v>0</v>
      </c>
      <c r="N5" s="22" t="s">
        <v>43</v>
      </c>
      <c r="O5" s="56">
        <v>0</v>
      </c>
      <c r="P5" s="22" t="s">
        <v>43</v>
      </c>
      <c r="R5" s="60"/>
      <c r="S5" s="60"/>
      <c r="T5" s="60"/>
    </row>
    <row r="6" spans="1:20" x14ac:dyDescent="0.35">
      <c r="A6" s="3">
        <f t="shared" ref="A6:A37" si="1">A5+1</f>
        <v>2022</v>
      </c>
      <c r="B6" s="5">
        <v>30.104790494312116</v>
      </c>
      <c r="C6" s="5">
        <v>-8.372276399999997</v>
      </c>
      <c r="D6" s="5">
        <v>-15.00996</v>
      </c>
      <c r="E6" s="5">
        <v>14.883329252475001</v>
      </c>
      <c r="F6" s="7">
        <f t="shared" si="0"/>
        <v>21.60588334678712</v>
      </c>
      <c r="G6" s="21">
        <v>40227759.780957602</v>
      </c>
      <c r="H6" s="13">
        <f t="shared" ref="H6:H37" si="2">(B6/G6)*1000000</f>
        <v>0.7483586125161924</v>
      </c>
      <c r="I6" s="16">
        <f t="shared" ref="I6:I37" si="3">(C6/G6)*1000000</f>
        <v>-0.20812186523901677</v>
      </c>
      <c r="J6" s="16">
        <f t="shared" ref="J6:J37" si="4">(D6/G6)*1000000</f>
        <v>-0.37312443153011926</v>
      </c>
      <c r="K6" s="17">
        <f t="shared" ref="K6:K37" si="5">(E6/G6)*1000000</f>
        <v>0.36997658665348404</v>
      </c>
      <c r="L6" s="23">
        <f t="shared" ref="L6:L37" si="6">(F6/G6)*1000000</f>
        <v>0.53708890240054041</v>
      </c>
      <c r="M6" s="57">
        <f>(SUMIF('DEF 5 kw Subscription'!$D$2:$AI$2,'Q14_Mid_Fuel Bill Impact'!A5,'DEF 5 kw Subscription'!$D$25:$AI$25))</f>
        <v>-0.48730557409880265</v>
      </c>
      <c r="N6" s="22">
        <f>L6-M6</f>
        <v>1.0243944764993431</v>
      </c>
      <c r="O6" s="57">
        <f>(SUMIF('DEF 5 kw Subscription'!$D$2:$AI$2,'Q14_Mid_Fuel Bill Impact'!A5,'DEF 5 kw Subscription'!$D$33:$AI$33))</f>
        <v>3.3999999999999986</v>
      </c>
      <c r="P6" s="22">
        <f t="shared" ref="P6:P37" si="7">L6-O6</f>
        <v>-2.8629110975994583</v>
      </c>
    </row>
    <row r="7" spans="1:20" x14ac:dyDescent="0.35">
      <c r="A7" s="3">
        <f t="shared" si="1"/>
        <v>2023</v>
      </c>
      <c r="B7" s="5">
        <v>83.925940313268029</v>
      </c>
      <c r="C7" s="5">
        <v>-24.34053450000015</v>
      </c>
      <c r="D7" s="5">
        <v>-45.029879999999999</v>
      </c>
      <c r="E7" s="5">
        <v>44.577898543799996</v>
      </c>
      <c r="F7" s="7">
        <f t="shared" si="0"/>
        <v>59.133424357067881</v>
      </c>
      <c r="G7" s="21">
        <v>40513294.213399097</v>
      </c>
      <c r="H7" s="13">
        <f t="shared" si="2"/>
        <v>2.0715654439552074</v>
      </c>
      <c r="I7" s="16">
        <f t="shared" si="3"/>
        <v>-0.6008036367467231</v>
      </c>
      <c r="J7" s="16">
        <f t="shared" si="4"/>
        <v>-1.1114840418261303</v>
      </c>
      <c r="K7" s="17">
        <f t="shared" si="5"/>
        <v>1.1003276679746423</v>
      </c>
      <c r="L7" s="23">
        <f t="shared" si="6"/>
        <v>1.4596054333569963</v>
      </c>
      <c r="M7" s="57">
        <f>(SUMIF('DEF 5 kw Subscription'!$D$2:$AI$2,'Q14_Mid_Fuel Bill Impact'!A6,'DEF 5 kw Subscription'!$D$25:$AI$25))</f>
        <v>-0.55655021510161384</v>
      </c>
      <c r="N7" s="22">
        <f t="shared" ref="N7:N37" si="8">L7-M7</f>
        <v>2.0161556484586103</v>
      </c>
      <c r="O7" s="57">
        <f>(SUMIF('DEF 5 kw Subscription'!$D$2:$AI$2,'Q14_Mid_Fuel Bill Impact'!A6,'DEF 5 kw Subscription'!$D$33:$AI$33))</f>
        <v>3.3999999999999986</v>
      </c>
      <c r="P7" s="22">
        <f>L7-O7</f>
        <v>-1.9403945666430022</v>
      </c>
    </row>
    <row r="8" spans="1:20" x14ac:dyDescent="0.35">
      <c r="A8" s="3">
        <f t="shared" si="1"/>
        <v>2024</v>
      </c>
      <c r="B8" s="5">
        <v>133.99846543117914</v>
      </c>
      <c r="C8" s="5">
        <v>-48.259037999999677</v>
      </c>
      <c r="D8" s="5">
        <v>-75.049800000000005</v>
      </c>
      <c r="E8" s="5">
        <v>74.298965492025005</v>
      </c>
      <c r="F8" s="7">
        <f t="shared" si="0"/>
        <v>84.988592923204465</v>
      </c>
      <c r="G8" s="21">
        <v>40703717.678320304</v>
      </c>
      <c r="H8" s="13">
        <f t="shared" si="2"/>
        <v>3.2920448812603098</v>
      </c>
      <c r="I8" s="16">
        <f t="shared" si="3"/>
        <v>-1.1856174510001456</v>
      </c>
      <c r="J8" s="16">
        <f t="shared" si="4"/>
        <v>-1.8438070102862663</v>
      </c>
      <c r="K8" s="17">
        <f t="shared" si="5"/>
        <v>1.8253606729293494</v>
      </c>
      <c r="L8" s="23">
        <f t="shared" si="6"/>
        <v>2.0879810929032474</v>
      </c>
      <c r="M8" s="57">
        <f>(SUMIF('DEF 5 kw Subscription'!$D$2:$AI$2,'Q14_Mid_Fuel Bill Impact'!A7,'DEF 5 kw Subscription'!$D$25:$AI$25))</f>
        <v>-0.55512789274587726</v>
      </c>
      <c r="N8" s="22">
        <f t="shared" si="8"/>
        <v>2.6431089856491248</v>
      </c>
      <c r="O8" s="57">
        <f>(SUMIF('DEF 5 kw Subscription'!$D$2:$AI$2,'Q14_Mid_Fuel Bill Impact'!A7,'DEF 5 kw Subscription'!$D$33:$AI$33))</f>
        <v>3.3999999999999986</v>
      </c>
      <c r="P8" s="22">
        <f t="shared" si="7"/>
        <v>-1.3120189070967512</v>
      </c>
    </row>
    <row r="9" spans="1:20" x14ac:dyDescent="0.35">
      <c r="A9" s="3">
        <f t="shared" si="1"/>
        <v>2025</v>
      </c>
      <c r="B9" s="5">
        <v>127.28537357489684</v>
      </c>
      <c r="C9" s="5">
        <v>-51.888669700000293</v>
      </c>
      <c r="D9" s="5">
        <v>-75.049800000000005</v>
      </c>
      <c r="E9" s="5">
        <v>74.845018324349994</v>
      </c>
      <c r="F9" s="7">
        <f t="shared" si="0"/>
        <v>75.191922199246534</v>
      </c>
      <c r="G9" s="21">
        <v>41205630.937237099</v>
      </c>
      <c r="H9" s="13">
        <f t="shared" si="2"/>
        <v>3.0890286273925338</v>
      </c>
      <c r="I9" s="16">
        <f t="shared" si="3"/>
        <v>-1.2592616232241463</v>
      </c>
      <c r="J9" s="16">
        <f t="shared" si="4"/>
        <v>-1.8213481578358333</v>
      </c>
      <c r="K9" s="17">
        <f t="shared" si="5"/>
        <v>1.8163784080469771</v>
      </c>
      <c r="L9" s="23">
        <f t="shared" si="6"/>
        <v>1.8247972543795314</v>
      </c>
      <c r="M9" s="57">
        <f>(SUMIF('DEF 5 kw Subscription'!$D$2:$AI$2,'Q14_Mid_Fuel Bill Impact'!A8,'DEF 5 kw Subscription'!$D$25:$AI$25))</f>
        <v>-0.24042423230974444</v>
      </c>
      <c r="N9" s="22">
        <f t="shared" si="8"/>
        <v>2.0652214866892757</v>
      </c>
      <c r="O9" s="57">
        <f>(SUMIF('DEF 5 kw Subscription'!$D$2:$AI$2,'Q14_Mid_Fuel Bill Impact'!A8,'DEF 5 kw Subscription'!$D$33:$AI$33))</f>
        <v>3.3999999999999986</v>
      </c>
      <c r="P9" s="22">
        <f t="shared" si="7"/>
        <v>-1.5752027456204671</v>
      </c>
    </row>
    <row r="10" spans="1:20" x14ac:dyDescent="0.35">
      <c r="A10" s="3">
        <f t="shared" si="1"/>
        <v>2026</v>
      </c>
      <c r="B10" s="5">
        <v>121.08569611304685</v>
      </c>
      <c r="C10" s="5">
        <v>-57.969109299999921</v>
      </c>
      <c r="D10" s="5">
        <v>-75.049800000000005</v>
      </c>
      <c r="E10" s="5">
        <v>75.552211825650005</v>
      </c>
      <c r="F10" s="7">
        <f t="shared" si="0"/>
        <v>63.61899863869693</v>
      </c>
      <c r="G10" s="21">
        <v>41188409.277135298</v>
      </c>
      <c r="H10" s="13">
        <f t="shared" si="2"/>
        <v>2.9398002554146831</v>
      </c>
      <c r="I10" s="16">
        <f t="shared" si="3"/>
        <v>-1.4074131610656788</v>
      </c>
      <c r="J10" s="16">
        <f t="shared" si="4"/>
        <v>-1.8221096982655751</v>
      </c>
      <c r="K10" s="17">
        <f t="shared" si="5"/>
        <v>1.8343075916648934</v>
      </c>
      <c r="L10" s="23">
        <f t="shared" si="6"/>
        <v>1.5445849877483229</v>
      </c>
      <c r="M10" s="57">
        <f>(SUMIF('DEF 5 kw Subscription'!$D$2:$AI$2,'Q14_Mid_Fuel Bill Impact'!A9,'DEF 5 kw Subscription'!$D$25:$AI$25))</f>
        <v>0.16714875389409656</v>
      </c>
      <c r="N10" s="22">
        <f t="shared" si="8"/>
        <v>1.3774362338542263</v>
      </c>
      <c r="O10" s="57">
        <f>(SUMIF('DEF 5 kw Subscription'!$D$2:$AI$2,'Q14_Mid_Fuel Bill Impact'!A9,'DEF 5 kw Subscription'!$D$33:$AI$33))</f>
        <v>3.3999999999999986</v>
      </c>
      <c r="P10" s="22">
        <f t="shared" si="7"/>
        <v>-1.8554150122516757</v>
      </c>
    </row>
    <row r="11" spans="1:20" x14ac:dyDescent="0.35">
      <c r="A11" s="3">
        <f t="shared" si="1"/>
        <v>2027</v>
      </c>
      <c r="B11" s="5">
        <v>97.026687366229751</v>
      </c>
      <c r="C11" s="5">
        <v>-63.003781300000114</v>
      </c>
      <c r="D11" s="5">
        <v>-75.049800000000005</v>
      </c>
      <c r="E11" s="5">
        <v>76.266915840674997</v>
      </c>
      <c r="F11" s="7">
        <f t="shared" si="0"/>
        <v>35.24002190690463</v>
      </c>
      <c r="G11" s="21">
        <v>41513413.401035897</v>
      </c>
      <c r="H11" s="13">
        <f t="shared" si="2"/>
        <v>2.3372370377958034</v>
      </c>
      <c r="I11" s="16">
        <f t="shared" si="3"/>
        <v>-1.5176728709672418</v>
      </c>
      <c r="J11" s="16">
        <f t="shared" si="4"/>
        <v>-1.8078445941071968</v>
      </c>
      <c r="K11" s="17">
        <f t="shared" si="5"/>
        <v>1.8371632104521638</v>
      </c>
      <c r="L11" s="23">
        <f t="shared" si="6"/>
        <v>0.84888278317352905</v>
      </c>
      <c r="M11" s="57">
        <f>(SUMIF('DEF 5 kw Subscription'!$D$2:$AI$2,'Q14_Mid_Fuel Bill Impact'!A10,'DEF 5 kw Subscription'!$D$25:$AI$25))</f>
        <v>0.57905023364485919</v>
      </c>
      <c r="N11" s="22">
        <f t="shared" si="8"/>
        <v>0.26983254952866986</v>
      </c>
      <c r="O11" s="57">
        <f>(SUMIF('DEF 5 kw Subscription'!$D$2:$AI$2,'Q14_Mid_Fuel Bill Impact'!A10,'DEF 5 kw Subscription'!$D$33:$AI$33))</f>
        <v>3.3999999999999986</v>
      </c>
      <c r="P11" s="22">
        <f t="shared" si="7"/>
        <v>-2.5511172168264693</v>
      </c>
    </row>
    <row r="12" spans="1:20" x14ac:dyDescent="0.35">
      <c r="A12" s="3">
        <f t="shared" si="1"/>
        <v>2028</v>
      </c>
      <c r="B12" s="5">
        <v>73.356712028011387</v>
      </c>
      <c r="C12" s="5">
        <v>-64.053239200000107</v>
      </c>
      <c r="D12" s="5">
        <v>-75.049800000000005</v>
      </c>
      <c r="E12" s="5">
        <v>77.165887238999971</v>
      </c>
      <c r="F12" s="7">
        <f t="shared" si="0"/>
        <v>11.419560067011247</v>
      </c>
      <c r="G12" s="21">
        <v>42152270.030851804</v>
      </c>
      <c r="H12" s="13">
        <f t="shared" si="2"/>
        <v>1.7402790401162413</v>
      </c>
      <c r="I12" s="16">
        <f t="shared" si="3"/>
        <v>-1.5195679652156027</v>
      </c>
      <c r="J12" s="16">
        <f t="shared" si="4"/>
        <v>-1.7804450375998746</v>
      </c>
      <c r="K12" s="17">
        <f t="shared" si="5"/>
        <v>1.8306460644354678</v>
      </c>
      <c r="L12" s="23">
        <f t="shared" si="6"/>
        <v>0.27091210173623204</v>
      </c>
      <c r="M12" s="57">
        <f>(SUMIF('DEF 5 kw Subscription'!$D$2:$AI$2,'Q14_Mid_Fuel Bill Impact'!A11,'DEF 5 kw Subscription'!$D$25:$AI$25))</f>
        <v>1.0971495327102805</v>
      </c>
      <c r="N12" s="22">
        <f t="shared" si="8"/>
        <v>-0.82623743097404845</v>
      </c>
      <c r="O12" s="57">
        <f>(SUMIF('DEF 5 kw Subscription'!$D$2:$AI$2,'Q14_Mid_Fuel Bill Impact'!A11,'DEF 5 kw Subscription'!$D$33:$AI$33))</f>
        <v>3.3999999999999986</v>
      </c>
      <c r="P12" s="22">
        <f t="shared" si="7"/>
        <v>-3.1290878982637667</v>
      </c>
    </row>
    <row r="13" spans="1:20" x14ac:dyDescent="0.35">
      <c r="A13" s="3">
        <f t="shared" si="1"/>
        <v>2029</v>
      </c>
      <c r="B13" s="5">
        <v>73.749341784166049</v>
      </c>
      <c r="C13" s="5">
        <v>-73.854774099999389</v>
      </c>
      <c r="D13" s="5">
        <v>-75.049800000000005</v>
      </c>
      <c r="E13" s="5">
        <v>77.721726837599988</v>
      </c>
      <c r="F13" s="7">
        <f t="shared" si="0"/>
        <v>2.5664945217666428</v>
      </c>
      <c r="G13" s="21">
        <v>42481080.855774999</v>
      </c>
      <c r="H13" s="13">
        <f t="shared" si="2"/>
        <v>1.7360514445135722</v>
      </c>
      <c r="I13" s="16">
        <f t="shared" si="3"/>
        <v>-1.7385333097041329</v>
      </c>
      <c r="J13" s="16">
        <f t="shared" si="4"/>
        <v>-1.7666640887692366</v>
      </c>
      <c r="K13" s="17">
        <f t="shared" si="5"/>
        <v>1.8295609544744968</v>
      </c>
      <c r="L13" s="23">
        <f t="shared" si="6"/>
        <v>6.0415000514699627E-2</v>
      </c>
      <c r="M13" s="57">
        <f>(SUMIF('DEF 5 kw Subscription'!$D$2:$AI$2,'Q14_Mid_Fuel Bill Impact'!A12,'DEF 5 kw Subscription'!$D$25:$AI$25))</f>
        <v>1.4174935469514953</v>
      </c>
      <c r="N13" s="22">
        <f t="shared" si="8"/>
        <v>-1.3570785464367956</v>
      </c>
      <c r="O13" s="57">
        <f>(SUMIF('DEF 5 kw Subscription'!$D$2:$AI$2,'Q14_Mid_Fuel Bill Impact'!A12,'DEF 5 kw Subscription'!$D$33:$AI$33))</f>
        <v>3.3999999999999986</v>
      </c>
      <c r="P13" s="22">
        <f t="shared" si="7"/>
        <v>-3.3395849994852989</v>
      </c>
    </row>
    <row r="14" spans="1:20" x14ac:dyDescent="0.35">
      <c r="A14" s="3">
        <f t="shared" si="1"/>
        <v>2030</v>
      </c>
      <c r="B14" s="5">
        <v>68.336198698088566</v>
      </c>
      <c r="C14" s="5">
        <v>-70.379071999999042</v>
      </c>
      <c r="D14" s="5">
        <v>-75.049800000000005</v>
      </c>
      <c r="E14" s="5">
        <v>78.461496754200013</v>
      </c>
      <c r="F14" s="7">
        <f t="shared" si="0"/>
        <v>1.3688234522895328</v>
      </c>
      <c r="G14" s="21">
        <v>42694825.836045697</v>
      </c>
      <c r="H14" s="13">
        <f t="shared" si="2"/>
        <v>1.6005733097614556</v>
      </c>
      <c r="I14" s="16">
        <f t="shared" si="3"/>
        <v>-1.6484215738521772</v>
      </c>
      <c r="J14" s="16">
        <f t="shared" si="4"/>
        <v>-1.757819560810532</v>
      </c>
      <c r="K14" s="17">
        <f t="shared" si="5"/>
        <v>1.8377284651658612</v>
      </c>
      <c r="L14" s="23">
        <f t="shared" si="6"/>
        <v>3.2060640264607539E-2</v>
      </c>
      <c r="M14" s="57">
        <f>(SUMIF('DEF 5 kw Subscription'!$D$2:$AI$2,'Q14_Mid_Fuel Bill Impact'!A13,'DEF 5 kw Subscription'!$D$25:$AI$25))</f>
        <v>1.8438411214953401</v>
      </c>
      <c r="N14" s="22">
        <f t="shared" si="8"/>
        <v>-1.8117804812307325</v>
      </c>
      <c r="O14" s="57">
        <f>(SUMIF('DEF 5 kw Subscription'!$D$2:$AI$2,'Q14_Mid_Fuel Bill Impact'!A13,'DEF 5 kw Subscription'!$D$33:$AI$33))</f>
        <v>3.3999999999999986</v>
      </c>
      <c r="P14" s="22">
        <f t="shared" si="7"/>
        <v>-3.367939359735391</v>
      </c>
    </row>
    <row r="15" spans="1:20" x14ac:dyDescent="0.35">
      <c r="A15" s="3">
        <f t="shared" si="1"/>
        <v>2031</v>
      </c>
      <c r="B15" s="5">
        <v>70.710466590540179</v>
      </c>
      <c r="C15" s="5">
        <v>-83.908780099999916</v>
      </c>
      <c r="D15" s="5">
        <v>-75.049800000000005</v>
      </c>
      <c r="E15" s="5">
        <v>79.208857396799999</v>
      </c>
      <c r="F15" s="7">
        <f t="shared" si="0"/>
        <v>-9.0392561126597428</v>
      </c>
      <c r="G15" s="21">
        <v>43306945.805931501</v>
      </c>
      <c r="H15" s="13">
        <f t="shared" si="2"/>
        <v>1.6327742646043484</v>
      </c>
      <c r="I15" s="16">
        <f t="shared" si="3"/>
        <v>-1.937536312904971</v>
      </c>
      <c r="J15" s="16">
        <f t="shared" si="4"/>
        <v>-1.7329737436649451</v>
      </c>
      <c r="K15" s="17">
        <f t="shared" si="5"/>
        <v>1.829010472171215</v>
      </c>
      <c r="L15" s="23">
        <f t="shared" si="6"/>
        <v>-0.20872531979435247</v>
      </c>
      <c r="M15" s="57">
        <f>(SUMIF('DEF 5 kw Subscription'!$D$2:$AI$2,'Q14_Mid_Fuel Bill Impact'!A14,'DEF 5 kw Subscription'!$D$25:$AI$25))</f>
        <v>2.2745634178905241</v>
      </c>
      <c r="N15" s="22">
        <f t="shared" si="8"/>
        <v>-2.4832887376848767</v>
      </c>
      <c r="O15" s="57">
        <f>(SUMIF('DEF 5 kw Subscription'!$D$2:$AI$2,'Q14_Mid_Fuel Bill Impact'!A14,'DEF 5 kw Subscription'!$D$33:$AI$33))</f>
        <v>3.3999999999999986</v>
      </c>
      <c r="P15" s="22">
        <f t="shared" si="7"/>
        <v>-3.6087253197943512</v>
      </c>
    </row>
    <row r="16" spans="1:20" x14ac:dyDescent="0.35">
      <c r="A16" s="3">
        <f t="shared" si="1"/>
        <v>2032</v>
      </c>
      <c r="B16" s="5">
        <v>64.358989536371837</v>
      </c>
      <c r="C16" s="5">
        <v>-83.210464100000408</v>
      </c>
      <c r="D16" s="5">
        <v>-75.049800000000005</v>
      </c>
      <c r="E16" s="5">
        <v>80.146608775650009</v>
      </c>
      <c r="F16" s="7">
        <f t="shared" si="0"/>
        <v>-13.754665787978567</v>
      </c>
      <c r="G16" s="21">
        <v>43305627.367314503</v>
      </c>
      <c r="H16" s="13">
        <f t="shared" si="2"/>
        <v>1.4861576531494296</v>
      </c>
      <c r="I16" s="16">
        <f t="shared" si="3"/>
        <v>-1.921470006524016</v>
      </c>
      <c r="J16" s="16">
        <f t="shared" si="4"/>
        <v>-1.7330265040022221</v>
      </c>
      <c r="K16" s="17">
        <f t="shared" si="5"/>
        <v>1.850720417830541</v>
      </c>
      <c r="L16" s="23">
        <f t="shared" si="6"/>
        <v>-0.31761843954626745</v>
      </c>
      <c r="M16" s="57">
        <f>(SUMIF('DEF 5 kw Subscription'!$D$2:$AI$2,'Q14_Mid_Fuel Bill Impact'!A15,'DEF 5 kw Subscription'!$D$25:$AI$25))</f>
        <v>2.8150125723186554</v>
      </c>
      <c r="N16" s="22">
        <f t="shared" si="8"/>
        <v>-3.1326310118649228</v>
      </c>
      <c r="O16" s="57">
        <f>(SUMIF('DEF 5 kw Subscription'!$D$2:$AI$2,'Q14_Mid_Fuel Bill Impact'!A15,'DEF 5 kw Subscription'!$D$33:$AI$33))</f>
        <v>3.3999999999999986</v>
      </c>
      <c r="P16" s="22">
        <f t="shared" si="7"/>
        <v>-3.7176184395462659</v>
      </c>
    </row>
    <row r="17" spans="1:16" x14ac:dyDescent="0.35">
      <c r="A17" s="3">
        <f t="shared" si="1"/>
        <v>2033</v>
      </c>
      <c r="B17" s="5">
        <v>68.546842710687628</v>
      </c>
      <c r="C17" s="5">
        <v>-90.236292899999583</v>
      </c>
      <c r="D17" s="5">
        <v>-75.049800000000005</v>
      </c>
      <c r="E17" s="5">
        <v>80.72563039740001</v>
      </c>
      <c r="F17" s="7">
        <f t="shared" si="0"/>
        <v>-16.01361979191195</v>
      </c>
      <c r="G17" s="21">
        <v>44128573.295919202</v>
      </c>
      <c r="H17" s="13">
        <f t="shared" si="2"/>
        <v>1.5533437315324787</v>
      </c>
      <c r="I17" s="16">
        <f t="shared" si="3"/>
        <v>-2.0448495421524133</v>
      </c>
      <c r="J17" s="16">
        <f t="shared" si="4"/>
        <v>-1.7007076004186215</v>
      </c>
      <c r="K17" s="17">
        <f t="shared" si="5"/>
        <v>1.8293279018124324</v>
      </c>
      <c r="L17" s="23">
        <f t="shared" si="6"/>
        <v>-0.36288550922612339</v>
      </c>
      <c r="M17" s="57">
        <f>(SUMIF('DEF 5 kw Subscription'!$D$2:$AI$2,'Q14_Mid_Fuel Bill Impact'!A16,'DEF 5 kw Subscription'!$D$25:$AI$25))</f>
        <v>3.1487169559412584</v>
      </c>
      <c r="N17" s="22">
        <f t="shared" si="8"/>
        <v>-3.5116024651673818</v>
      </c>
      <c r="O17" s="57">
        <f>(SUMIF('DEF 5 kw Subscription'!$D$2:$AI$2,'Q14_Mid_Fuel Bill Impact'!A16,'DEF 5 kw Subscription'!$D$33:$AI$33))</f>
        <v>3.3999999999999986</v>
      </c>
      <c r="P17" s="22">
        <f t="shared" si="7"/>
        <v>-3.762885509226122</v>
      </c>
    </row>
    <row r="18" spans="1:16" x14ac:dyDescent="0.35">
      <c r="A18" s="3">
        <f t="shared" si="1"/>
        <v>2034</v>
      </c>
      <c r="B18" s="5">
        <v>57.461593974727386</v>
      </c>
      <c r="C18" s="5">
        <v>-128.05370890000086</v>
      </c>
      <c r="D18" s="5">
        <v>-75.049800000000005</v>
      </c>
      <c r="E18" s="5">
        <v>81.496044395324986</v>
      </c>
      <c r="F18" s="7">
        <f t="shared" si="0"/>
        <v>-64.145870529948496</v>
      </c>
      <c r="G18" s="21">
        <v>44458159.435940698</v>
      </c>
      <c r="H18" s="13">
        <f t="shared" si="2"/>
        <v>1.2924870193405826</v>
      </c>
      <c r="I18" s="16">
        <f t="shared" si="3"/>
        <v>-2.8803196201703338</v>
      </c>
      <c r="J18" s="16">
        <f t="shared" si="4"/>
        <v>-1.6880995738957318</v>
      </c>
      <c r="K18" s="17">
        <f t="shared" si="5"/>
        <v>1.8330953289407268</v>
      </c>
      <c r="L18" s="23">
        <f t="shared" si="6"/>
        <v>-1.4428368457847567</v>
      </c>
      <c r="M18" s="57">
        <f>(SUMIF('DEF 5 kw Subscription'!$D$2:$AI$2,'Q14_Mid_Fuel Bill Impact'!A17,'DEF 5 kw Subscription'!$D$25:$AI$25))</f>
        <v>3.59272546728972</v>
      </c>
      <c r="N18" s="22">
        <f t="shared" si="8"/>
        <v>-5.0355623130744771</v>
      </c>
      <c r="O18" s="57">
        <f>(SUMIF('DEF 5 kw Subscription'!$D$2:$AI$2,'Q14_Mid_Fuel Bill Impact'!A17,'DEF 5 kw Subscription'!$D$33:$AI$33))</f>
        <v>3.3999999999999986</v>
      </c>
      <c r="P18" s="22">
        <f t="shared" si="7"/>
        <v>-4.8428368457847553</v>
      </c>
    </row>
    <row r="19" spans="1:16" x14ac:dyDescent="0.35">
      <c r="A19" s="3">
        <f t="shared" si="1"/>
        <v>2035</v>
      </c>
      <c r="B19" s="5">
        <v>44.748968452968327</v>
      </c>
      <c r="C19" s="5">
        <v>-143.80155000000047</v>
      </c>
      <c r="D19" s="5">
        <v>-75.049800000000005</v>
      </c>
      <c r="E19" s="5">
        <v>82.273380780149992</v>
      </c>
      <c r="F19" s="7">
        <f t="shared" si="0"/>
        <v>-91.829000766882174</v>
      </c>
      <c r="G19" s="21">
        <v>44917812.881529197</v>
      </c>
      <c r="H19" s="13">
        <f t="shared" si="2"/>
        <v>0.99624103628985239</v>
      </c>
      <c r="I19" s="16">
        <f t="shared" si="3"/>
        <v>-3.2014370418986626</v>
      </c>
      <c r="J19" s="16">
        <f t="shared" si="4"/>
        <v>-1.6708248951912235</v>
      </c>
      <c r="K19" s="17">
        <f t="shared" si="5"/>
        <v>1.8316426268827062</v>
      </c>
      <c r="L19" s="23">
        <f t="shared" si="6"/>
        <v>-2.044378273917328</v>
      </c>
      <c r="M19" s="57">
        <f>(SUMIF('DEF 5 kw Subscription'!$D$2:$AI$2,'Q14_Mid_Fuel Bill Impact'!A18,'DEF 5 kw Subscription'!$D$25:$AI$25))</f>
        <v>4.0407235202492302</v>
      </c>
      <c r="N19" s="22">
        <f t="shared" si="8"/>
        <v>-6.0851017941665582</v>
      </c>
      <c r="O19" s="57">
        <f>(SUMIF('DEF 5 kw Subscription'!$D$2:$AI$2,'Q14_Mid_Fuel Bill Impact'!A18,'DEF 5 kw Subscription'!$D$33:$AI$33))</f>
        <v>3.3999999999999986</v>
      </c>
      <c r="P19" s="22">
        <f t="shared" si="7"/>
        <v>-5.4443782739173265</v>
      </c>
    </row>
    <row r="20" spans="1:16" x14ac:dyDescent="0.35">
      <c r="A20" s="3">
        <f t="shared" si="1"/>
        <v>2036</v>
      </c>
      <c r="B20" s="5">
        <v>60.181011337484392</v>
      </c>
      <c r="C20" s="5">
        <v>-137.2741900000006</v>
      </c>
      <c r="D20" s="5">
        <v>-75.049800000000005</v>
      </c>
      <c r="E20" s="5">
        <v>83.247448724999998</v>
      </c>
      <c r="F20" s="7">
        <f t="shared" si="0"/>
        <v>-68.895529937516216</v>
      </c>
      <c r="G20" s="21">
        <v>45464126.247691497</v>
      </c>
      <c r="H20" s="13">
        <f t="shared" si="2"/>
        <v>1.3237032426316597</v>
      </c>
      <c r="I20" s="16">
        <f t="shared" si="3"/>
        <v>-3.0193957594636691</v>
      </c>
      <c r="J20" s="16">
        <f t="shared" si="4"/>
        <v>-1.6507476596190114</v>
      </c>
      <c r="K20" s="17">
        <f t="shared" si="5"/>
        <v>1.8310579262309479</v>
      </c>
      <c r="L20" s="23">
        <f t="shared" si="6"/>
        <v>-1.5153822502200729</v>
      </c>
      <c r="M20" s="57">
        <f>(SUMIF('DEF 5 kw Subscription'!$D$2:$AI$2,'Q14_Mid_Fuel Bill Impact'!A19,'DEF 5 kw Subscription'!$D$25:$AI$25))</f>
        <v>4.6021028037383189</v>
      </c>
      <c r="N20" s="22">
        <f t="shared" si="8"/>
        <v>-6.1174850539583918</v>
      </c>
      <c r="O20" s="57">
        <f>(SUMIF('DEF 5 kw Subscription'!$D$2:$AI$2,'Q14_Mid_Fuel Bill Impact'!A19,'DEF 5 kw Subscription'!$D$33:$AI$33))</f>
        <v>3.3999999999999986</v>
      </c>
      <c r="P20" s="22">
        <f t="shared" si="7"/>
        <v>-4.9153822502200715</v>
      </c>
    </row>
    <row r="21" spans="1:16" x14ac:dyDescent="0.35">
      <c r="A21" s="3">
        <f t="shared" si="1"/>
        <v>2037</v>
      </c>
      <c r="B21" s="5">
        <v>71.144366283203169</v>
      </c>
      <c r="C21" s="5">
        <v>-142.81701000000078</v>
      </c>
      <c r="D21" s="5">
        <v>-75.049800000000005</v>
      </c>
      <c r="E21" s="5">
        <v>83.847668202000008</v>
      </c>
      <c r="F21" s="7">
        <f t="shared" si="0"/>
        <v>-62.874775514797605</v>
      </c>
      <c r="G21" s="21">
        <v>45732122.204593398</v>
      </c>
      <c r="H21" s="13">
        <f t="shared" si="2"/>
        <v>1.5556760293109102</v>
      </c>
      <c r="I21" s="16">
        <f t="shared" si="3"/>
        <v>-3.1229036203715919</v>
      </c>
      <c r="J21" s="16">
        <f t="shared" si="4"/>
        <v>-1.6410740718361392</v>
      </c>
      <c r="K21" s="17">
        <f t="shared" si="5"/>
        <v>1.8334523778907035</v>
      </c>
      <c r="L21" s="23">
        <f t="shared" si="6"/>
        <v>-1.3748492850061171</v>
      </c>
      <c r="M21" s="57">
        <f>(SUMIF('DEF 5 kw Subscription'!$D$2:$AI$2,'Q14_Mid_Fuel Bill Impact'!A20,'DEF 5 kw Subscription'!$D$25:$AI$25))</f>
        <v>4.9480240320427242</v>
      </c>
      <c r="N21" s="22">
        <f t="shared" si="8"/>
        <v>-6.3228733170488418</v>
      </c>
      <c r="O21" s="57">
        <f>(SUMIF('DEF 5 kw Subscription'!$D$2:$AI$2,'Q14_Mid_Fuel Bill Impact'!A20,'DEF 5 kw Subscription'!$D$33:$AI$33))</f>
        <v>3.3999999999999986</v>
      </c>
      <c r="P21" s="22">
        <f t="shared" si="7"/>
        <v>-4.7748492850061162</v>
      </c>
    </row>
    <row r="22" spans="1:16" x14ac:dyDescent="0.35">
      <c r="A22" s="3">
        <f t="shared" si="1"/>
        <v>2038</v>
      </c>
      <c r="B22" s="5">
        <v>56.529032342819598</v>
      </c>
      <c r="C22" s="5">
        <v>-165.56374000000017</v>
      </c>
      <c r="D22" s="5">
        <v>-75.049800000000005</v>
      </c>
      <c r="E22" s="5">
        <v>84.644270976824998</v>
      </c>
      <c r="F22" s="7">
        <f t="shared" si="0"/>
        <v>-99.440236680355582</v>
      </c>
      <c r="G22" s="21">
        <v>46200854.007311799</v>
      </c>
      <c r="H22" s="13">
        <f t="shared" si="2"/>
        <v>1.2235495113114847</v>
      </c>
      <c r="I22" s="16">
        <f t="shared" si="3"/>
        <v>-3.5835644937168882</v>
      </c>
      <c r="J22" s="16">
        <f t="shared" si="4"/>
        <v>-1.6244245179563681</v>
      </c>
      <c r="K22" s="17">
        <f t="shared" si="5"/>
        <v>1.8320932111650814</v>
      </c>
      <c r="L22" s="23">
        <f t="shared" si="6"/>
        <v>-2.1523462891966902</v>
      </c>
      <c r="M22" s="57">
        <f>(SUMIF('DEF 5 kw Subscription'!$D$2:$AI$2,'Q14_Mid_Fuel Bill Impact'!A21,'DEF 5 kw Subscription'!$D$25:$AI$25))</f>
        <v>5.4071257788161988</v>
      </c>
      <c r="N22" s="22">
        <f t="shared" si="8"/>
        <v>-7.5594720680128891</v>
      </c>
      <c r="O22" s="57">
        <f>(SUMIF('DEF 5 kw Subscription'!$D$2:$AI$2,'Q14_Mid_Fuel Bill Impact'!A21,'DEF 5 kw Subscription'!$D$33:$AI$33))</f>
        <v>3.3999999999999986</v>
      </c>
      <c r="P22" s="22">
        <f t="shared" si="7"/>
        <v>-5.5523462891966888</v>
      </c>
    </row>
    <row r="23" spans="1:16" x14ac:dyDescent="0.35">
      <c r="A23" s="3">
        <f t="shared" si="1"/>
        <v>2039</v>
      </c>
      <c r="B23" s="5">
        <v>43.967876815145189</v>
      </c>
      <c r="C23" s="5">
        <v>-189.45073999999948</v>
      </c>
      <c r="D23" s="5">
        <v>-75.049800000000005</v>
      </c>
      <c r="E23" s="5">
        <v>85.463984732399979</v>
      </c>
      <c r="F23" s="7">
        <f t="shared" si="0"/>
        <v>-135.06867845245432</v>
      </c>
      <c r="G23" s="21">
        <v>46789935.528389201</v>
      </c>
      <c r="H23" s="13">
        <f t="shared" si="2"/>
        <v>0.93968662958443772</v>
      </c>
      <c r="I23" s="16">
        <f t="shared" si="3"/>
        <v>-4.0489634760247251</v>
      </c>
      <c r="J23" s="16">
        <f t="shared" si="4"/>
        <v>-1.6039731440635239</v>
      </c>
      <c r="K23" s="17">
        <f t="shared" si="5"/>
        <v>1.8265463238466271</v>
      </c>
      <c r="L23" s="23">
        <f t="shared" si="6"/>
        <v>-2.8867036666571835</v>
      </c>
      <c r="M23" s="57">
        <f>(SUMIF('DEF 5 kw Subscription'!$D$2:$AI$2,'Q14_Mid_Fuel Bill Impact'!A22,'DEF 5 kw Subscription'!$D$25:$AI$25))</f>
        <v>5.8795469514908802</v>
      </c>
      <c r="N23" s="22">
        <f t="shared" si="8"/>
        <v>-8.7662506181480637</v>
      </c>
      <c r="O23" s="57">
        <f>(SUMIF('DEF 5 kw Subscription'!$D$2:$AI$2,'Q14_Mid_Fuel Bill Impact'!A22,'DEF 5 kw Subscription'!$D$33:$AI$33))</f>
        <v>3.3999999999999986</v>
      </c>
      <c r="P23" s="22">
        <f t="shared" si="7"/>
        <v>-6.2867036666571821</v>
      </c>
    </row>
    <row r="24" spans="1:16" x14ac:dyDescent="0.35">
      <c r="A24" s="3">
        <f t="shared" si="1"/>
        <v>2040</v>
      </c>
      <c r="B24" s="5">
        <v>42.492098628455153</v>
      </c>
      <c r="C24" s="5">
        <v>-198.83653000000052</v>
      </c>
      <c r="D24" s="5">
        <v>-75.049800000000005</v>
      </c>
      <c r="E24" s="5">
        <v>86.488298765999986</v>
      </c>
      <c r="F24" s="7">
        <f t="shared" si="0"/>
        <v>-144.90593260554539</v>
      </c>
      <c r="G24" s="21">
        <v>47259983.554556601</v>
      </c>
      <c r="H24" s="13">
        <f t="shared" si="2"/>
        <v>0.89911369900081684</v>
      </c>
      <c r="I24" s="16">
        <f t="shared" si="3"/>
        <v>-4.2072915613790896</v>
      </c>
      <c r="J24" s="16">
        <f t="shared" si="4"/>
        <v>-1.5880200193756526</v>
      </c>
      <c r="K24" s="17">
        <f t="shared" si="5"/>
        <v>1.8300535095649892</v>
      </c>
      <c r="L24" s="23">
        <f t="shared" si="6"/>
        <v>-3.0661443721889361</v>
      </c>
      <c r="M24" s="57">
        <f>(SUMIF('DEF 5 kw Subscription'!$D$2:$AI$2,'Q14_Mid_Fuel Bill Impact'!A23,'DEF 5 kw Subscription'!$D$25:$AI$25))</f>
        <v>6.4698842901646572</v>
      </c>
      <c r="N24" s="22">
        <f t="shared" si="8"/>
        <v>-9.5360286623535941</v>
      </c>
      <c r="O24" s="57">
        <f>(SUMIF('DEF 5 kw Subscription'!$D$2:$AI$2,'Q14_Mid_Fuel Bill Impact'!A23,'DEF 5 kw Subscription'!$D$33:$AI$33))</f>
        <v>3.3999999999999986</v>
      </c>
      <c r="P24" s="22">
        <f t="shared" si="7"/>
        <v>-6.4661443721889347</v>
      </c>
    </row>
    <row r="25" spans="1:16" x14ac:dyDescent="0.35">
      <c r="A25" s="3">
        <f t="shared" si="1"/>
        <v>2041</v>
      </c>
      <c r="B25" s="5">
        <v>40.509787075697609</v>
      </c>
      <c r="C25" s="5">
        <v>-208.69615999999959</v>
      </c>
      <c r="D25" s="5">
        <v>-75.049800000000005</v>
      </c>
      <c r="E25" s="5">
        <v>87.121040411249993</v>
      </c>
      <c r="F25" s="7">
        <f t="shared" si="0"/>
        <v>-156.115132513052</v>
      </c>
      <c r="G25" s="21">
        <v>47721195.9813499</v>
      </c>
      <c r="H25" s="13">
        <f t="shared" si="2"/>
        <v>0.848884573042331</v>
      </c>
      <c r="I25" s="16">
        <f t="shared" si="3"/>
        <v>-4.3732382583529743</v>
      </c>
      <c r="J25" s="16">
        <f t="shared" si="4"/>
        <v>-1.572672236239228</v>
      </c>
      <c r="K25" s="17">
        <f t="shared" si="5"/>
        <v>1.8256256705154266</v>
      </c>
      <c r="L25" s="23">
        <f t="shared" si="6"/>
        <v>-3.2714002510344451</v>
      </c>
      <c r="M25" s="57">
        <f>(SUMIF('DEF 5 kw Subscription'!$D$2:$AI$2,'Q14_Mid_Fuel Bill Impact'!A24,'DEF 5 kw Subscription'!$D$25:$AI$25))</f>
        <v>6.8345488429016541</v>
      </c>
      <c r="N25" s="22">
        <f t="shared" si="8"/>
        <v>-10.105949093936099</v>
      </c>
      <c r="O25" s="57">
        <f>(SUMIF('DEF 5 kw Subscription'!$D$2:$AI$2,'Q14_Mid_Fuel Bill Impact'!A24,'DEF 5 kw Subscription'!$D$33:$AI$33))</f>
        <v>3.3999999999999986</v>
      </c>
      <c r="P25" s="22">
        <f t="shared" si="7"/>
        <v>-6.6714002510344432</v>
      </c>
    </row>
    <row r="26" spans="1:16" x14ac:dyDescent="0.35">
      <c r="A26" s="3">
        <f t="shared" si="1"/>
        <v>2042</v>
      </c>
      <c r="B26" s="5">
        <v>38.618582456157895</v>
      </c>
      <c r="C26" s="5">
        <v>-209.32981999999987</v>
      </c>
      <c r="D26" s="5">
        <v>-75.049800000000005</v>
      </c>
      <c r="E26" s="5">
        <v>87.958069014374999</v>
      </c>
      <c r="F26" s="7">
        <f t="shared" si="0"/>
        <v>-157.80296852946697</v>
      </c>
      <c r="G26" s="21">
        <v>48407906.312412798</v>
      </c>
      <c r="H26" s="13">
        <f t="shared" si="2"/>
        <v>0.79777427693160297</v>
      </c>
      <c r="I26" s="16">
        <f t="shared" si="3"/>
        <v>-4.324289892833546</v>
      </c>
      <c r="J26" s="16">
        <f t="shared" si="4"/>
        <v>-1.5503624452511318</v>
      </c>
      <c r="K26" s="17">
        <f t="shared" si="5"/>
        <v>1.8170186590329918</v>
      </c>
      <c r="L26" s="23">
        <f t="shared" si="6"/>
        <v>-3.2598594021200826</v>
      </c>
      <c r="M26" s="57">
        <f>(SUMIF('DEF 5 kw Subscription'!$D$2:$AI$2,'Q14_Mid_Fuel Bill Impact'!A25,'DEF 5 kw Subscription'!$D$25:$AI$25))</f>
        <v>7.3169489875389404</v>
      </c>
      <c r="N26" s="22">
        <f t="shared" si="8"/>
        <v>-10.576808389659023</v>
      </c>
      <c r="O26" s="57">
        <f>(SUMIF('DEF 5 kw Subscription'!$D$2:$AI$2,'Q14_Mid_Fuel Bill Impact'!A25,'DEF 5 kw Subscription'!$D$33:$AI$33))</f>
        <v>3.3999999999999986</v>
      </c>
      <c r="P26" s="22">
        <f t="shared" si="7"/>
        <v>-6.6598594021200812</v>
      </c>
    </row>
    <row r="27" spans="1:16" x14ac:dyDescent="0.35">
      <c r="A27" s="3">
        <f t="shared" si="1"/>
        <v>2043</v>
      </c>
      <c r="B27" s="5">
        <v>36.222556815308387</v>
      </c>
      <c r="C27" s="5">
        <v>-220.77106000000083</v>
      </c>
      <c r="D27" s="5">
        <v>-75.049800000000005</v>
      </c>
      <c r="E27" s="5">
        <v>88.801076569049997</v>
      </c>
      <c r="F27" s="7">
        <f t="shared" si="0"/>
        <v>-170.79722661564244</v>
      </c>
      <c r="G27" s="21">
        <v>48611412.860689104</v>
      </c>
      <c r="H27" s="13">
        <f t="shared" si="2"/>
        <v>0.74514511477202328</v>
      </c>
      <c r="I27" s="16">
        <f t="shared" si="3"/>
        <v>-4.5415479001338213</v>
      </c>
      <c r="J27" s="16">
        <f t="shared" si="4"/>
        <v>-1.5438720165381368</v>
      </c>
      <c r="K27" s="17">
        <f t="shared" si="5"/>
        <v>1.8267536642791413</v>
      </c>
      <c r="L27" s="23">
        <f t="shared" si="6"/>
        <v>-3.5135211376207933</v>
      </c>
      <c r="M27" s="57">
        <f>(SUMIF('DEF 5 kw Subscription'!$D$2:$AI$2,'Q14_Mid_Fuel Bill Impact'!A26,'DEF 5 kw Subscription'!$D$25:$AI$25))</f>
        <v>7.8027949488206518</v>
      </c>
      <c r="N27" s="22">
        <f t="shared" si="8"/>
        <v>-11.316316086441445</v>
      </c>
      <c r="O27" s="57">
        <f>(SUMIF('DEF 5 kw Subscription'!$D$2:$AI$2,'Q14_Mid_Fuel Bill Impact'!A26,'DEF 5 kw Subscription'!$D$33:$AI$33))</f>
        <v>3.3999999999999986</v>
      </c>
      <c r="P27" s="22">
        <f t="shared" si="7"/>
        <v>-6.9135211376207923</v>
      </c>
    </row>
    <row r="28" spans="1:16" x14ac:dyDescent="0.35">
      <c r="A28" s="3">
        <f t="shared" si="1"/>
        <v>2044</v>
      </c>
      <c r="B28" s="5">
        <v>36.774514444686361</v>
      </c>
      <c r="C28" s="5">
        <v>-221.99065999999925</v>
      </c>
      <c r="D28" s="5">
        <v>-75.049800000000005</v>
      </c>
      <c r="E28" s="5">
        <v>89.856595011600021</v>
      </c>
      <c r="F28" s="7">
        <f t="shared" si="0"/>
        <v>-170.40935054371289</v>
      </c>
      <c r="G28" s="21">
        <v>49059788.510862097</v>
      </c>
      <c r="H28" s="13">
        <f t="shared" si="2"/>
        <v>0.74958567007569321</v>
      </c>
      <c r="I28" s="16">
        <f t="shared" si="3"/>
        <v>-4.5249004681471332</v>
      </c>
      <c r="J28" s="16">
        <f t="shared" si="4"/>
        <v>-1.5297619960873574</v>
      </c>
      <c r="K28" s="17">
        <f t="shared" si="5"/>
        <v>1.8315732240000442</v>
      </c>
      <c r="L28" s="23">
        <f t="shared" si="6"/>
        <v>-3.4735035701587536</v>
      </c>
      <c r="M28" s="57">
        <f>(SUMIF('DEF 5 kw Subscription'!$D$2:$AI$2,'Q14_Mid_Fuel Bill Impact'!A27,'DEF 5 kw Subscription'!$D$25:$AI$25))</f>
        <v>8.4111161548731754</v>
      </c>
      <c r="N28" s="22">
        <f t="shared" si="8"/>
        <v>-11.884619725031929</v>
      </c>
      <c r="O28" s="57">
        <f>(SUMIF('DEF 5 kw Subscription'!$D$2:$AI$2,'Q14_Mid_Fuel Bill Impact'!A27,'DEF 5 kw Subscription'!$D$33:$AI$33))</f>
        <v>3.3999999999999986</v>
      </c>
      <c r="P28" s="22">
        <f t="shared" si="7"/>
        <v>-6.8735035701587517</v>
      </c>
    </row>
    <row r="29" spans="1:16" x14ac:dyDescent="0.35">
      <c r="A29" s="3">
        <f t="shared" si="1"/>
        <v>2045</v>
      </c>
      <c r="B29" s="5">
        <v>32.950759092974458</v>
      </c>
      <c r="C29" s="5">
        <v>-234.49383999999984</v>
      </c>
      <c r="D29" s="5">
        <v>-75.049800000000005</v>
      </c>
      <c r="E29" s="5">
        <v>90.520419830400002</v>
      </c>
      <c r="F29" s="7">
        <f t="shared" si="0"/>
        <v>-186.07246107662536</v>
      </c>
      <c r="G29" s="21">
        <v>49806440.149630703</v>
      </c>
      <c r="H29" s="13">
        <f t="shared" si="2"/>
        <v>0.6615762739513672</v>
      </c>
      <c r="I29" s="16">
        <f t="shared" si="3"/>
        <v>-4.7081027934444446</v>
      </c>
      <c r="J29" s="16">
        <f t="shared" si="4"/>
        <v>-1.5068292328167217</v>
      </c>
      <c r="K29" s="17">
        <f t="shared" si="5"/>
        <v>1.8174440806942749</v>
      </c>
      <c r="L29" s="23">
        <f t="shared" si="6"/>
        <v>-3.7359116716155234</v>
      </c>
      <c r="M29" s="57">
        <f>(SUMIF('DEF 5 kw Subscription'!$D$2:$AI$2,'Q14_Mid_Fuel Bill Impact'!A28,'DEF 5 kw Subscription'!$D$25:$AI$25))</f>
        <v>8.7936947040498499</v>
      </c>
      <c r="N29" s="22">
        <f t="shared" si="8"/>
        <v>-12.529606375665374</v>
      </c>
      <c r="O29" s="57">
        <f>(SUMIF('DEF 5 kw Subscription'!$D$2:$AI$2,'Q14_Mid_Fuel Bill Impact'!A28,'DEF 5 kw Subscription'!$D$33:$AI$33))</f>
        <v>3.3999999999999986</v>
      </c>
      <c r="P29" s="22">
        <f t="shared" si="7"/>
        <v>-7.1359116716155224</v>
      </c>
    </row>
    <row r="30" spans="1:16" x14ac:dyDescent="0.35">
      <c r="A30" s="3">
        <f>A29+1</f>
        <v>2046</v>
      </c>
      <c r="B30" s="5">
        <v>48.311573965897644</v>
      </c>
      <c r="C30" s="5">
        <v>-222.52977999999911</v>
      </c>
      <c r="D30" s="5">
        <v>-75.049800000000005</v>
      </c>
      <c r="E30" s="5">
        <v>91.394728994700003</v>
      </c>
      <c r="F30" s="7">
        <f t="shared" si="0"/>
        <v>-157.87327703940144</v>
      </c>
      <c r="G30" s="21">
        <v>50128610.428003103</v>
      </c>
      <c r="H30" s="13">
        <f t="shared" si="2"/>
        <v>0.96375250687000058</v>
      </c>
      <c r="I30" s="16">
        <f t="shared" si="3"/>
        <v>-4.439177110636372</v>
      </c>
      <c r="J30" s="16">
        <f t="shared" si="4"/>
        <v>-1.4971450307362859</v>
      </c>
      <c r="K30" s="17">
        <f t="shared" si="5"/>
        <v>1.8232049166007722</v>
      </c>
      <c r="L30" s="23">
        <f t="shared" si="6"/>
        <v>-3.1493647179018844</v>
      </c>
      <c r="M30" s="57">
        <f>(SUMIF('DEF 5 kw Subscription'!$D$2:$AI$2,'Q14_Mid_Fuel Bill Impact'!A29,'DEF 5 kw Subscription'!$D$25:$AI$25))</f>
        <v>9.2975805518469112</v>
      </c>
      <c r="N30" s="22">
        <f t="shared" si="8"/>
        <v>-12.446945269748795</v>
      </c>
      <c r="O30" s="57">
        <f>(SUMIF('DEF 5 kw Subscription'!$D$2:$AI$2,'Q14_Mid_Fuel Bill Impact'!A29,'DEF 5 kw Subscription'!$D$33:$AI$33))</f>
        <v>3.3999999999999986</v>
      </c>
      <c r="P30" s="22">
        <f t="shared" si="7"/>
        <v>-6.5493647179018826</v>
      </c>
    </row>
    <row r="31" spans="1:16" x14ac:dyDescent="0.35">
      <c r="A31" s="3">
        <f t="shared" si="1"/>
        <v>2047</v>
      </c>
      <c r="B31" s="5">
        <v>61.925064868379778</v>
      </c>
      <c r="C31" s="5">
        <v>-211.67076000000066</v>
      </c>
      <c r="D31" s="5">
        <v>-75.049800000000005</v>
      </c>
      <c r="E31" s="5">
        <v>92.274317979974981</v>
      </c>
      <c r="F31" s="7">
        <f t="shared" si="0"/>
        <v>-132.52117715164593</v>
      </c>
      <c r="G31" s="21">
        <v>50128610.428003103</v>
      </c>
      <c r="H31" s="13">
        <f t="shared" si="2"/>
        <v>1.2353237869483589</v>
      </c>
      <c r="I31" s="16">
        <f t="shared" si="3"/>
        <v>-4.2225539106856242</v>
      </c>
      <c r="J31" s="16">
        <f t="shared" si="4"/>
        <v>-1.4971450307362859</v>
      </c>
      <c r="K31" s="17">
        <f t="shared" si="5"/>
        <v>1.8407515626730444</v>
      </c>
      <c r="L31" s="23">
        <f t="shared" si="6"/>
        <v>-2.6436235918005071</v>
      </c>
      <c r="M31" s="57">
        <f>(SUMIF('DEF 5 kw Subscription'!$D$2:$AI$2,'Q14_Mid_Fuel Bill Impact'!A30,'DEF 5 kw Subscription'!$D$25:$AI$25))</f>
        <v>9.804509290164674</v>
      </c>
      <c r="N31" s="22">
        <f t="shared" si="8"/>
        <v>-12.448132881965181</v>
      </c>
      <c r="O31" s="57">
        <f>(SUMIF('DEF 5 kw Subscription'!$D$2:$AI$2,'Q14_Mid_Fuel Bill Impact'!A30,'DEF 5 kw Subscription'!$D$33:$AI$33))</f>
        <v>3.3999999999999986</v>
      </c>
      <c r="P31" s="22">
        <f t="shared" si="7"/>
        <v>-6.0436235918005057</v>
      </c>
    </row>
    <row r="32" spans="1:16" x14ac:dyDescent="0.35">
      <c r="A32" s="3">
        <f t="shared" si="1"/>
        <v>2048</v>
      </c>
      <c r="B32" s="5">
        <v>56.456834303313258</v>
      </c>
      <c r="C32" s="5">
        <v>-232.99856000000014</v>
      </c>
      <c r="D32" s="5">
        <v>-75.049800000000005</v>
      </c>
      <c r="E32" s="5">
        <v>93.347254841399987</v>
      </c>
      <c r="F32" s="7">
        <f t="shared" si="0"/>
        <v>-158.24427085528691</v>
      </c>
      <c r="G32" s="21">
        <v>50245691.318243437</v>
      </c>
      <c r="H32" s="13">
        <f t="shared" si="2"/>
        <v>1.1236154349181906</v>
      </c>
      <c r="I32" s="16">
        <f t="shared" si="3"/>
        <v>-4.6371848786843533</v>
      </c>
      <c r="J32" s="16">
        <f t="shared" si="4"/>
        <v>-1.4936564316461216</v>
      </c>
      <c r="K32" s="17">
        <f t="shared" si="5"/>
        <v>1.8578161110404912</v>
      </c>
      <c r="L32" s="23">
        <f t="shared" si="6"/>
        <v>-3.1494097643717929</v>
      </c>
      <c r="M32" s="57">
        <f>(SUMIF('DEF 5 kw Subscription'!$D$2:$AI$2,'Q14_Mid_Fuel Bill Impact'!A31,'DEF 5 kw Subscription'!$D$25:$AI$25))</f>
        <v>10.422869158878513</v>
      </c>
      <c r="N32" s="22">
        <f t="shared" si="8"/>
        <v>-13.572278923250305</v>
      </c>
      <c r="O32" s="57">
        <f>(SUMIF('DEF 5 kw Subscription'!$D$2:$AI$2,'Q14_Mid_Fuel Bill Impact'!A31,'DEF 5 kw Subscription'!$D$33:$AI$33))</f>
        <v>3.3999999999999986</v>
      </c>
      <c r="P32" s="22">
        <f t="shared" si="7"/>
        <v>-6.5494097643717915</v>
      </c>
    </row>
    <row r="33" spans="1:16" x14ac:dyDescent="0.35">
      <c r="A33" s="3">
        <f t="shared" si="1"/>
        <v>2049</v>
      </c>
      <c r="B33" s="5">
        <v>54.686423196307061</v>
      </c>
      <c r="C33" s="5">
        <v>-223.20041999999853</v>
      </c>
      <c r="D33" s="5">
        <v>-75.049800000000005</v>
      </c>
      <c r="E33" s="5">
        <v>94.060504031625001</v>
      </c>
      <c r="F33" s="7">
        <f t="shared" si="0"/>
        <v>-149.50329277206646</v>
      </c>
      <c r="G33" s="21">
        <v>50128610.428003103</v>
      </c>
      <c r="H33" s="13">
        <f t="shared" si="2"/>
        <v>1.090922384031572</v>
      </c>
      <c r="I33" s="16">
        <f t="shared" si="3"/>
        <v>-4.452555498632238</v>
      </c>
      <c r="J33" s="16">
        <f t="shared" si="4"/>
        <v>-1.4971450307362859</v>
      </c>
      <c r="K33" s="17">
        <f t="shared" si="5"/>
        <v>1.8763836305959209</v>
      </c>
      <c r="L33" s="23">
        <f t="shared" si="6"/>
        <v>-2.9823945147410305</v>
      </c>
      <c r="M33" s="57">
        <f>(SUMIF('DEF 5 kw Subscription'!$D$2:$AI$2,'Q14_Mid_Fuel Bill Impact'!A32,'DEF 5 kw Subscription'!$D$25:$AI$25))</f>
        <v>10.833932187360924</v>
      </c>
      <c r="N33" s="22">
        <f t="shared" si="8"/>
        <v>-13.816326702101954</v>
      </c>
      <c r="O33" s="57">
        <f>(SUMIF('DEF 5 kw Subscription'!$D$2:$AI$2,'Q14_Mid_Fuel Bill Impact'!A32,'DEF 5 kw Subscription'!$D$33:$AI$33))</f>
        <v>3.3999999999999986</v>
      </c>
      <c r="P33" s="22">
        <f t="shared" si="7"/>
        <v>-6.382394514741029</v>
      </c>
    </row>
    <row r="34" spans="1:16" x14ac:dyDescent="0.35">
      <c r="A34" s="3">
        <f>A33+1</f>
        <v>2050</v>
      </c>
      <c r="B34" s="5">
        <v>52.366856852433024</v>
      </c>
      <c r="C34" s="5">
        <v>-233.24276000000054</v>
      </c>
      <c r="D34" s="5">
        <v>-75.049800000000005</v>
      </c>
      <c r="E34" s="5">
        <v>94.970046461849989</v>
      </c>
      <c r="F34" s="7">
        <f t="shared" si="0"/>
        <v>-160.95565668571754</v>
      </c>
      <c r="G34" s="21">
        <v>50128610.428003103</v>
      </c>
      <c r="H34" s="13">
        <f t="shared" si="2"/>
        <v>1.0446500791727429</v>
      </c>
      <c r="I34" s="16">
        <f t="shared" si="3"/>
        <v>-4.6528870042187576</v>
      </c>
      <c r="J34" s="16">
        <f t="shared" si="4"/>
        <v>-1.4971450307362859</v>
      </c>
      <c r="K34" s="17">
        <f t="shared" si="5"/>
        <v>1.8945278085904678</v>
      </c>
      <c r="L34" s="23">
        <f t="shared" si="6"/>
        <v>-3.2108541471918333</v>
      </c>
      <c r="M34" s="57">
        <f>(SUMIF('DEF 5 kw Subscription'!$D$2:$AI$2,'Q14_Mid_Fuel Bill Impact'!A33,'DEF 5 kw Subscription'!$D$25:$AI$25))</f>
        <v>11.358123831775705</v>
      </c>
      <c r="N34" s="22">
        <f t="shared" si="8"/>
        <v>-14.568977978967538</v>
      </c>
      <c r="O34" s="57">
        <f>(SUMIF('DEF 5 kw Subscription'!$D$2:$AI$2,'Q14_Mid_Fuel Bill Impact'!A33,'DEF 5 kw Subscription'!$D$33:$AI$33))</f>
        <v>3.3999999999999986</v>
      </c>
      <c r="P34" s="22">
        <f t="shared" si="7"/>
        <v>-6.6108541471918318</v>
      </c>
    </row>
    <row r="35" spans="1:16" x14ac:dyDescent="0.35">
      <c r="A35" s="3">
        <f t="shared" si="1"/>
        <v>2051</v>
      </c>
      <c r="B35" s="5">
        <v>67.78446918121206</v>
      </c>
      <c r="C35" s="5">
        <v>-255.62932999999984</v>
      </c>
      <c r="D35" s="5">
        <v>-75.049800000000005</v>
      </c>
      <c r="E35" s="5">
        <v>95.883087826800022</v>
      </c>
      <c r="F35" s="7">
        <f t="shared" si="0"/>
        <v>-167.01157299198775</v>
      </c>
      <c r="G35" s="21">
        <v>50128610.428003103</v>
      </c>
      <c r="H35" s="13">
        <f t="shared" si="2"/>
        <v>1.3522112143636431</v>
      </c>
      <c r="I35" s="16">
        <f t="shared" si="3"/>
        <v>-5.0994697003848897</v>
      </c>
      <c r="J35" s="16">
        <f t="shared" si="4"/>
        <v>-1.4971450307362859</v>
      </c>
      <c r="K35" s="17">
        <f t="shared" si="5"/>
        <v>1.9127417857415276</v>
      </c>
      <c r="L35" s="23">
        <f t="shared" si="6"/>
        <v>-3.3316617310160042</v>
      </c>
      <c r="M35" s="57">
        <f>(SUMIF('DEF 5 kw Subscription'!$D$2:$AI$2,'Q14_Mid_Fuel Bill Impact'!A34,'DEF 5 kw Subscription'!$D$25:$AI$25))</f>
        <v>11.884331998219855</v>
      </c>
      <c r="N35" s="22">
        <f t="shared" si="8"/>
        <v>-15.215993729235858</v>
      </c>
      <c r="O35" s="57">
        <f>(SUMIF('DEF 5 kw Subscription'!$D$2:$AI$2,'Q14_Mid_Fuel Bill Impact'!A34,'DEF 5 kw Subscription'!$D$33:$AI$33))</f>
        <v>3.3999999999999986</v>
      </c>
      <c r="P35" s="22">
        <f t="shared" si="7"/>
        <v>-6.7316617310160023</v>
      </c>
    </row>
    <row r="36" spans="1:16" x14ac:dyDescent="0.35">
      <c r="A36" s="3">
        <f t="shared" si="1"/>
        <v>2052</v>
      </c>
      <c r="B36" s="5">
        <v>46.117390058802187</v>
      </c>
      <c r="C36" s="5">
        <v>-220.3101700000006</v>
      </c>
      <c r="D36" s="5">
        <v>-60.039839999999998</v>
      </c>
      <c r="E36" s="5">
        <v>76.595961337199995</v>
      </c>
      <c r="F36" s="7">
        <f t="shared" si="0"/>
        <v>-157.6366586039984</v>
      </c>
      <c r="G36" s="21">
        <v>50245691.318243437</v>
      </c>
      <c r="H36" s="13">
        <f t="shared" si="2"/>
        <v>0.91783770605734849</v>
      </c>
      <c r="I36" s="16">
        <f t="shared" si="3"/>
        <v>-4.3846579521537867</v>
      </c>
      <c r="J36" s="16">
        <f t="shared" si="4"/>
        <v>-1.1949251453168972</v>
      </c>
      <c r="K36" s="17">
        <f t="shared" si="5"/>
        <v>1.5244284500348626</v>
      </c>
      <c r="L36" s="23">
        <f t="shared" si="6"/>
        <v>-3.1373169413784727</v>
      </c>
      <c r="M36" s="57">
        <f>(SUMIF('DEF 5 kw Subscription'!$D$2:$AI$2,'Q14_Mid_Fuel Bill Impact'!A35,'DEF 5 kw Subscription'!$D$25:$AI$25))</f>
        <v>11.804720738762796</v>
      </c>
      <c r="N36" s="22">
        <f t="shared" si="8"/>
        <v>-14.942037680141269</v>
      </c>
      <c r="O36" s="57">
        <f>(SUMIF('DEF 5 kw Subscription'!$D$2:$AI$2,'Q14_Mid_Fuel Bill Impact'!A35,'DEF 5 kw Subscription'!$D$33:$AI$33))</f>
        <v>3.3999999999999986</v>
      </c>
      <c r="P36" s="22">
        <f t="shared" si="7"/>
        <v>-6.5373169413784709</v>
      </c>
    </row>
    <row r="37" spans="1:16" ht="15" thickBot="1" x14ac:dyDescent="0.4">
      <c r="A37" s="4">
        <f t="shared" si="1"/>
        <v>2053</v>
      </c>
      <c r="B37" s="6">
        <v>24.29041938953965</v>
      </c>
      <c r="C37" s="6">
        <v>-122.74026000000049</v>
      </c>
      <c r="D37" s="6">
        <v>-30.019919999999999</v>
      </c>
      <c r="E37" s="6">
        <v>38.039757760800001</v>
      </c>
      <c r="F37" s="8">
        <f>SUM(B37:E37)</f>
        <v>-90.430002849660838</v>
      </c>
      <c r="G37" s="24">
        <v>50128610.428003103</v>
      </c>
      <c r="H37" s="25">
        <f t="shared" si="2"/>
        <v>0.48456199328378768</v>
      </c>
      <c r="I37" s="26">
        <f t="shared" si="3"/>
        <v>-2.4485071290034144</v>
      </c>
      <c r="J37" s="26">
        <f t="shared" si="4"/>
        <v>-0.5988580122945143</v>
      </c>
      <c r="K37" s="27">
        <f t="shared" si="5"/>
        <v>0.75884325210718462</v>
      </c>
      <c r="L37" s="28">
        <f t="shared" si="6"/>
        <v>-1.8039598959069563</v>
      </c>
      <c r="M37" s="58">
        <f>(SUMIF('DEF 5 kw Subscription'!$D$2:$AI$2,'Q14_Mid_Fuel Bill Impact'!A36,'DEF 5 kw Subscription'!$D$25:$AI$25))</f>
        <v>11.432670226969293</v>
      </c>
      <c r="N37" s="59">
        <f t="shared" si="8"/>
        <v>-13.23663012287625</v>
      </c>
      <c r="O37" s="58">
        <f>(SUMIF('DEF 5 kw Subscription'!$D$2:$AI$2,'Q14_Mid_Fuel Bill Impact'!A36,'DEF 5 kw Subscription'!$D$33:$AI$33))</f>
        <v>3.3999999999999986</v>
      </c>
      <c r="P37" s="59">
        <f t="shared" si="7"/>
        <v>-5.2039598959069551</v>
      </c>
    </row>
    <row r="39" spans="1:16" x14ac:dyDescent="0.35">
      <c r="A39" s="10" t="s">
        <v>12</v>
      </c>
    </row>
    <row r="40" spans="1:16" x14ac:dyDescent="0.35">
      <c r="A40" s="10" t="s">
        <v>44</v>
      </c>
    </row>
  </sheetData>
  <mergeCells count="5">
    <mergeCell ref="B3:F3"/>
    <mergeCell ref="H3:L3"/>
    <mergeCell ref="M2:N2"/>
    <mergeCell ref="O2:P2"/>
    <mergeCell ref="A1:C1"/>
  </mergeCells>
  <pageMargins left="0.7" right="0.7" top="0.75" bottom="0.75" header="0.3" footer="0.3"/>
  <pageSetup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B403-75F9-4CB8-99B8-A88800DE781B}">
  <sheetPr>
    <pageSetUpPr fitToPage="1"/>
  </sheetPr>
  <dimension ref="A1:T39"/>
  <sheetViews>
    <sheetView zoomScale="80" zoomScaleNormal="80" workbookViewId="0">
      <selection activeCell="B7" sqref="B7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6.90625" bestFit="1" customWidth="1"/>
    <col min="6" max="6" width="35.54296875" bestFit="1" customWidth="1"/>
    <col min="7" max="9" width="14.6328125" customWidth="1"/>
    <col min="10" max="10" width="16" bestFit="1" customWidth="1"/>
    <col min="11" max="11" width="14.6328125" customWidth="1"/>
    <col min="12" max="12" width="35.7265625" customWidth="1"/>
    <col min="13" max="13" width="26.81640625" customWidth="1"/>
    <col min="14" max="14" width="29" customWidth="1"/>
    <col min="15" max="15" width="26.81640625" customWidth="1"/>
    <col min="16" max="16" width="28.6328125" customWidth="1"/>
  </cols>
  <sheetData>
    <row r="1" spans="1:20" ht="15" thickBot="1" x14ac:dyDescent="0.4">
      <c r="A1" s="11" t="s">
        <v>0</v>
      </c>
      <c r="M1" s="74" t="s">
        <v>39</v>
      </c>
      <c r="N1" s="73"/>
      <c r="O1" s="74" t="s">
        <v>41</v>
      </c>
      <c r="P1" s="73"/>
    </row>
    <row r="2" spans="1:20" x14ac:dyDescent="0.35">
      <c r="A2" s="2"/>
      <c r="B2" s="69" t="s">
        <v>1</v>
      </c>
      <c r="C2" s="69"/>
      <c r="D2" s="69"/>
      <c r="E2" s="69"/>
      <c r="F2" s="70"/>
      <c r="G2" s="19" t="s">
        <v>5</v>
      </c>
      <c r="H2" s="71" t="s">
        <v>38</v>
      </c>
      <c r="I2" s="72"/>
      <c r="J2" s="72"/>
      <c r="K2" s="72"/>
      <c r="L2" s="73"/>
      <c r="M2" s="53" t="s">
        <v>42</v>
      </c>
      <c r="N2" s="54" t="s">
        <v>40</v>
      </c>
      <c r="O2" s="53" t="s">
        <v>42</v>
      </c>
      <c r="P2" s="54" t="s">
        <v>40</v>
      </c>
    </row>
    <row r="3" spans="1:20" x14ac:dyDescent="0.35">
      <c r="A3" s="3" t="s">
        <v>2</v>
      </c>
      <c r="B3" s="9" t="s">
        <v>11</v>
      </c>
      <c r="C3" s="9" t="s">
        <v>8</v>
      </c>
      <c r="D3" s="9" t="s">
        <v>9</v>
      </c>
      <c r="E3" s="9" t="s">
        <v>10</v>
      </c>
      <c r="F3" s="18" t="s">
        <v>31</v>
      </c>
      <c r="G3" s="20" t="s">
        <v>6</v>
      </c>
      <c r="H3" s="12" t="s">
        <v>7</v>
      </c>
      <c r="I3" s="18" t="s">
        <v>8</v>
      </c>
      <c r="J3" s="18" t="s">
        <v>13</v>
      </c>
      <c r="K3" s="18" t="s">
        <v>10</v>
      </c>
      <c r="L3" s="18" t="s">
        <v>31</v>
      </c>
      <c r="M3" s="55" t="s">
        <v>25</v>
      </c>
      <c r="N3" s="48" t="s">
        <v>26</v>
      </c>
      <c r="O3" s="55" t="s">
        <v>25</v>
      </c>
      <c r="P3" s="48" t="s">
        <v>26</v>
      </c>
    </row>
    <row r="4" spans="1:20" x14ac:dyDescent="0.35">
      <c r="A4" s="3">
        <v>2021</v>
      </c>
      <c r="B4" s="5">
        <v>1.0200790961866668</v>
      </c>
      <c r="C4" s="5">
        <v>0</v>
      </c>
      <c r="D4" s="5">
        <v>0</v>
      </c>
      <c r="E4" s="5">
        <v>0</v>
      </c>
      <c r="F4" s="7">
        <f t="shared" ref="F4:F35" si="0">SUM(B4:E4)</f>
        <v>1.0200790961866668</v>
      </c>
      <c r="G4" s="21">
        <v>39857384.1418484</v>
      </c>
      <c r="H4" s="68" t="s">
        <v>43</v>
      </c>
      <c r="I4" s="14">
        <f>(C4/G4)*1000000</f>
        <v>0</v>
      </c>
      <c r="J4" s="14">
        <f>(D4/G4)*1000000</f>
        <v>0</v>
      </c>
      <c r="K4" s="15">
        <f>(E4/G4)*1000000</f>
        <v>0</v>
      </c>
      <c r="L4" s="49" t="s">
        <v>43</v>
      </c>
      <c r="M4" s="56">
        <v>0</v>
      </c>
      <c r="N4" s="22" t="s">
        <v>43</v>
      </c>
      <c r="O4" s="56">
        <v>0</v>
      </c>
      <c r="P4" s="22" t="s">
        <v>43</v>
      </c>
      <c r="R4" s="60"/>
      <c r="S4" s="60"/>
      <c r="T4" s="60"/>
    </row>
    <row r="5" spans="1:20" x14ac:dyDescent="0.35">
      <c r="A5" s="3">
        <f t="shared" ref="A5:A36" si="1">A4+1</f>
        <v>2022</v>
      </c>
      <c r="B5" s="5">
        <v>30.088300494312097</v>
      </c>
      <c r="C5" s="5">
        <v>-8.3883937000004529</v>
      </c>
      <c r="D5" s="5">
        <v>-15.00996</v>
      </c>
      <c r="E5" s="5">
        <v>14.883329252475001</v>
      </c>
      <c r="F5" s="7">
        <f t="shared" si="0"/>
        <v>21.573276046786646</v>
      </c>
      <c r="G5" s="21">
        <v>40227759.780957602</v>
      </c>
      <c r="H5" s="13">
        <f t="shared" ref="H5:H36" si="2">(B5/G5)*1000000</f>
        <v>0.74794869657531449</v>
      </c>
      <c r="I5" s="16">
        <f t="shared" ref="I5:I36" si="3">(C5/G5)*1000000</f>
        <v>-0.20852251643332179</v>
      </c>
      <c r="J5" s="16">
        <f t="shared" ref="J5:J36" si="4">(D5/G5)*1000000</f>
        <v>-0.37312443153011926</v>
      </c>
      <c r="K5" s="17">
        <f t="shared" ref="K5:K36" si="5">(E5/G5)*1000000</f>
        <v>0.36997658665348404</v>
      </c>
      <c r="L5" s="50">
        <f t="shared" ref="L5:L36" si="6">(F5/G5)*1000000</f>
        <v>0.53627833526535751</v>
      </c>
      <c r="M5" s="57">
        <f>(SUMIF('DEF 5 kw Subscription'!$D$2:$AI$2,'Q14_Mid_Fuel Bill Impact'!A5,'DEF 5 kw Subscription'!$D$25:$AI$25))</f>
        <v>-0.48730557409880265</v>
      </c>
      <c r="N5" s="22">
        <f>L5-M5</f>
        <v>1.0235839093641601</v>
      </c>
      <c r="O5" s="57">
        <f>(SUMIF('DEF 5 kw Subscription'!$D$2:$AI$2,'Q14_Mid_Fuel Bill Impact'!A5,'DEF 5 kw Subscription'!$D$33:$AI$33))</f>
        <v>3.3999999999999986</v>
      </c>
      <c r="P5" s="22">
        <f t="shared" ref="P5:P36" si="7">L5-O5</f>
        <v>-2.8637216647346411</v>
      </c>
    </row>
    <row r="6" spans="1:20" x14ac:dyDescent="0.35">
      <c r="A6" s="3">
        <f t="shared" si="1"/>
        <v>2023</v>
      </c>
      <c r="B6" s="5">
        <v>83.909820313268099</v>
      </c>
      <c r="C6" s="5">
        <v>-24.301022399999884</v>
      </c>
      <c r="D6" s="5">
        <v>-45.029879999999999</v>
      </c>
      <c r="E6" s="5">
        <v>44.577898543799996</v>
      </c>
      <c r="F6" s="7">
        <f t="shared" si="0"/>
        <v>59.156816457068217</v>
      </c>
      <c r="G6" s="21">
        <v>40513294.213399097</v>
      </c>
      <c r="H6" s="13">
        <f t="shared" si="2"/>
        <v>2.0711675498734516</v>
      </c>
      <c r="I6" s="16">
        <f t="shared" si="3"/>
        <v>-0.59982834947948327</v>
      </c>
      <c r="J6" s="16">
        <f t="shared" si="4"/>
        <v>-1.1114840418261303</v>
      </c>
      <c r="K6" s="17">
        <f t="shared" si="5"/>
        <v>1.1003276679746423</v>
      </c>
      <c r="L6" s="50">
        <f t="shared" si="6"/>
        <v>1.4601828265424805</v>
      </c>
      <c r="M6" s="57">
        <f>(SUMIF('DEF 5 kw Subscription'!$D$2:$AI$2,'Q14_Mid_Fuel Bill Impact'!A6,'DEF 5 kw Subscription'!$D$25:$AI$25))</f>
        <v>-0.55655021510161384</v>
      </c>
      <c r="N6" s="22">
        <f t="shared" ref="N6:N36" si="8">L6-M6</f>
        <v>2.0167330416440943</v>
      </c>
      <c r="O6" s="57">
        <f>(SUMIF('DEF 5 kw Subscription'!$D$2:$AI$2,'Q14_Mid_Fuel Bill Impact'!A6,'DEF 5 kw Subscription'!$D$33:$AI$33))</f>
        <v>3.3999999999999986</v>
      </c>
      <c r="P6" s="22">
        <f>L6-O6</f>
        <v>-1.939817173457518</v>
      </c>
    </row>
    <row r="7" spans="1:20" x14ac:dyDescent="0.35">
      <c r="A7" s="3">
        <f t="shared" si="1"/>
        <v>2024</v>
      </c>
      <c r="B7" s="5">
        <v>133.64983543117916</v>
      </c>
      <c r="C7" s="5">
        <v>-48.678741099999947</v>
      </c>
      <c r="D7" s="5">
        <v>-75.049800000000005</v>
      </c>
      <c r="E7" s="5">
        <v>74.298965492025005</v>
      </c>
      <c r="F7" s="7">
        <f t="shared" si="0"/>
        <v>84.220259823204216</v>
      </c>
      <c r="G7" s="21">
        <v>40703717.678320304</v>
      </c>
      <c r="H7" s="13">
        <f t="shared" si="2"/>
        <v>3.2834798159570573</v>
      </c>
      <c r="I7" s="16">
        <f t="shared" si="3"/>
        <v>-1.1959286246211194</v>
      </c>
      <c r="J7" s="16">
        <f t="shared" si="4"/>
        <v>-1.8438070102862663</v>
      </c>
      <c r="K7" s="17">
        <f t="shared" si="5"/>
        <v>1.8253606729293494</v>
      </c>
      <c r="L7" s="50">
        <f t="shared" si="6"/>
        <v>2.0691048539790207</v>
      </c>
      <c r="M7" s="57">
        <f>(SUMIF('DEF 5 kw Subscription'!$D$2:$AI$2,'Q14_Mid_Fuel Bill Impact'!A7,'DEF 5 kw Subscription'!$D$25:$AI$25))</f>
        <v>-0.55512789274587726</v>
      </c>
      <c r="N7" s="22">
        <f t="shared" si="8"/>
        <v>2.624232746724898</v>
      </c>
      <c r="O7" s="57">
        <f>(SUMIF('DEF 5 kw Subscription'!$D$2:$AI$2,'Q14_Mid_Fuel Bill Impact'!A7,'DEF 5 kw Subscription'!$D$33:$AI$33))</f>
        <v>3.3999999999999986</v>
      </c>
      <c r="P7" s="22">
        <f t="shared" si="7"/>
        <v>-1.3308951460209779</v>
      </c>
    </row>
    <row r="8" spans="1:20" x14ac:dyDescent="0.35">
      <c r="A8" s="3">
        <f t="shared" si="1"/>
        <v>2025</v>
      </c>
      <c r="B8" s="5">
        <v>127.56226357489683</v>
      </c>
      <c r="C8" s="5">
        <v>-53.688916199999397</v>
      </c>
      <c r="D8" s="5">
        <v>-75.049800000000005</v>
      </c>
      <c r="E8" s="5">
        <v>74.845018324349994</v>
      </c>
      <c r="F8" s="7">
        <f t="shared" si="0"/>
        <v>73.668565699247424</v>
      </c>
      <c r="G8" s="21">
        <v>41205630.937237099</v>
      </c>
      <c r="H8" s="13">
        <f t="shared" si="2"/>
        <v>3.0957483400556343</v>
      </c>
      <c r="I8" s="16">
        <f t="shared" si="3"/>
        <v>-1.3029509554598588</v>
      </c>
      <c r="J8" s="16">
        <f t="shared" si="4"/>
        <v>-1.8213481578358333</v>
      </c>
      <c r="K8" s="17">
        <f t="shared" si="5"/>
        <v>1.8163784080469771</v>
      </c>
      <c r="L8" s="50">
        <f t="shared" si="6"/>
        <v>1.7878276348069193</v>
      </c>
      <c r="M8" s="57">
        <f>(SUMIF('DEF 5 kw Subscription'!$D$2:$AI$2,'Q14_Mid_Fuel Bill Impact'!A8,'DEF 5 kw Subscription'!$D$25:$AI$25))</f>
        <v>-0.24042423230974444</v>
      </c>
      <c r="N8" s="22">
        <f t="shared" si="8"/>
        <v>2.0282518671166638</v>
      </c>
      <c r="O8" s="57">
        <f>(SUMIF('DEF 5 kw Subscription'!$D$2:$AI$2,'Q14_Mid_Fuel Bill Impact'!A8,'DEF 5 kw Subscription'!$D$33:$AI$33))</f>
        <v>3.3999999999999986</v>
      </c>
      <c r="P8" s="22">
        <f t="shared" si="7"/>
        <v>-1.6121723651930793</v>
      </c>
    </row>
    <row r="9" spans="1:20" x14ac:dyDescent="0.35">
      <c r="A9" s="3">
        <f t="shared" si="1"/>
        <v>2026</v>
      </c>
      <c r="B9" s="5">
        <v>121.21219611304682</v>
      </c>
      <c r="C9" s="5">
        <v>-60.125518699999851</v>
      </c>
      <c r="D9" s="5">
        <v>-75.049800000000005</v>
      </c>
      <c r="E9" s="5">
        <v>75.552211825650005</v>
      </c>
      <c r="F9" s="7">
        <f t="shared" si="0"/>
        <v>61.589089238696964</v>
      </c>
      <c r="G9" s="21">
        <v>41188409.277135298</v>
      </c>
      <c r="H9" s="13">
        <f t="shared" si="2"/>
        <v>2.9428715077941767</v>
      </c>
      <c r="I9" s="16">
        <f t="shared" si="3"/>
        <v>-1.4597679239187566</v>
      </c>
      <c r="J9" s="16">
        <f t="shared" si="4"/>
        <v>-1.8221096982655751</v>
      </c>
      <c r="K9" s="17">
        <f t="shared" si="5"/>
        <v>1.8343075916648934</v>
      </c>
      <c r="L9" s="50">
        <f t="shared" si="6"/>
        <v>1.4953014772747388</v>
      </c>
      <c r="M9" s="57">
        <f>(SUMIF('DEF 5 kw Subscription'!$D$2:$AI$2,'Q14_Mid_Fuel Bill Impact'!A9,'DEF 5 kw Subscription'!$D$25:$AI$25))</f>
        <v>0.16714875389409656</v>
      </c>
      <c r="N9" s="22">
        <f t="shared" si="8"/>
        <v>1.3281527233806423</v>
      </c>
      <c r="O9" s="57">
        <f>(SUMIF('DEF 5 kw Subscription'!$D$2:$AI$2,'Q14_Mid_Fuel Bill Impact'!A9,'DEF 5 kw Subscription'!$D$33:$AI$33))</f>
        <v>3.3999999999999986</v>
      </c>
      <c r="P9" s="22">
        <f t="shared" si="7"/>
        <v>-1.9046985227252597</v>
      </c>
    </row>
    <row r="10" spans="1:20" x14ac:dyDescent="0.35">
      <c r="A10" s="3">
        <f t="shared" si="1"/>
        <v>2027</v>
      </c>
      <c r="B10" s="5">
        <v>96.863367366229724</v>
      </c>
      <c r="C10" s="5">
        <v>-68.356729300000225</v>
      </c>
      <c r="D10" s="5">
        <v>-75.049800000000005</v>
      </c>
      <c r="E10" s="5">
        <v>76.266915840674997</v>
      </c>
      <c r="F10" s="7">
        <f t="shared" si="0"/>
        <v>29.723753906904491</v>
      </c>
      <c r="G10" s="21">
        <v>41513413.401035897</v>
      </c>
      <c r="H10" s="13">
        <f t="shared" si="2"/>
        <v>2.3333028876833497</v>
      </c>
      <c r="I10" s="16">
        <f t="shared" si="3"/>
        <v>-1.646617892863864</v>
      </c>
      <c r="J10" s="16">
        <f t="shared" si="4"/>
        <v>-1.8078445941071968</v>
      </c>
      <c r="K10" s="17">
        <f t="shared" si="5"/>
        <v>1.8371632104521638</v>
      </c>
      <c r="L10" s="50">
        <f t="shared" si="6"/>
        <v>0.71600361116445277</v>
      </c>
      <c r="M10" s="57">
        <f>(SUMIF('DEF 5 kw Subscription'!$D$2:$AI$2,'Q14_Mid_Fuel Bill Impact'!A10,'DEF 5 kw Subscription'!$D$25:$AI$25))</f>
        <v>0.57905023364485919</v>
      </c>
      <c r="N10" s="22">
        <f t="shared" si="8"/>
        <v>0.13695337751959358</v>
      </c>
      <c r="O10" s="57">
        <f>(SUMIF('DEF 5 kw Subscription'!$D$2:$AI$2,'Q14_Mid_Fuel Bill Impact'!A10,'DEF 5 kw Subscription'!$D$33:$AI$33))</f>
        <v>3.3999999999999986</v>
      </c>
      <c r="P10" s="22">
        <f t="shared" si="7"/>
        <v>-2.6839963888355456</v>
      </c>
    </row>
    <row r="11" spans="1:20" x14ac:dyDescent="0.35">
      <c r="A11" s="3">
        <f t="shared" si="1"/>
        <v>2028</v>
      </c>
      <c r="B11" s="5">
        <v>73.458572028011375</v>
      </c>
      <c r="C11" s="5">
        <v>-71.384258899999423</v>
      </c>
      <c r="D11" s="5">
        <v>-75.049800000000005</v>
      </c>
      <c r="E11" s="5">
        <v>77.165887238999971</v>
      </c>
      <c r="F11" s="7">
        <f t="shared" si="0"/>
        <v>4.1904003670119181</v>
      </c>
      <c r="G11" s="21">
        <v>42152270.030851804</v>
      </c>
      <c r="H11" s="13">
        <f t="shared" si="2"/>
        <v>1.7426955173291041</v>
      </c>
      <c r="I11" s="16">
        <f t="shared" si="3"/>
        <v>-1.6934855192318787</v>
      </c>
      <c r="J11" s="16">
        <f t="shared" si="4"/>
        <v>-1.7804450375998746</v>
      </c>
      <c r="K11" s="17">
        <f t="shared" si="5"/>
        <v>1.8306460644354678</v>
      </c>
      <c r="L11" s="50">
        <f t="shared" si="6"/>
        <v>9.9411024932818767E-2</v>
      </c>
      <c r="M11" s="57">
        <f>(SUMIF('DEF 5 kw Subscription'!$D$2:$AI$2,'Q14_Mid_Fuel Bill Impact'!A11,'DEF 5 kw Subscription'!$D$25:$AI$25))</f>
        <v>1.0971495327102805</v>
      </c>
      <c r="N11" s="22">
        <f t="shared" si="8"/>
        <v>-0.99773850777746176</v>
      </c>
      <c r="O11" s="57">
        <f>(SUMIF('DEF 5 kw Subscription'!$D$2:$AI$2,'Q14_Mid_Fuel Bill Impact'!A11,'DEF 5 kw Subscription'!$D$33:$AI$33))</f>
        <v>3.3999999999999986</v>
      </c>
      <c r="P11" s="22">
        <f t="shared" si="7"/>
        <v>-3.3005889750671797</v>
      </c>
    </row>
    <row r="12" spans="1:20" x14ac:dyDescent="0.35">
      <c r="A12" s="3">
        <f t="shared" si="1"/>
        <v>2029</v>
      </c>
      <c r="B12" s="5">
        <v>75.525501784166025</v>
      </c>
      <c r="C12" s="5">
        <v>-87.146160399999985</v>
      </c>
      <c r="D12" s="5">
        <v>-75.049800000000005</v>
      </c>
      <c r="E12" s="5">
        <v>77.721726837599988</v>
      </c>
      <c r="F12" s="7">
        <f t="shared" si="0"/>
        <v>-8.9487317782339773</v>
      </c>
      <c r="G12" s="21">
        <v>42481080.855774999</v>
      </c>
      <c r="H12" s="13">
        <f t="shared" si="2"/>
        <v>1.7778620567724766</v>
      </c>
      <c r="I12" s="16">
        <f t="shared" si="3"/>
        <v>-2.051411090406686</v>
      </c>
      <c r="J12" s="16">
        <f t="shared" si="4"/>
        <v>-1.7666640887692366</v>
      </c>
      <c r="K12" s="17">
        <f t="shared" si="5"/>
        <v>1.8295609544744968</v>
      </c>
      <c r="L12" s="50">
        <f t="shared" si="6"/>
        <v>-0.21065216792894906</v>
      </c>
      <c r="M12" s="57">
        <f>(SUMIF('DEF 5 kw Subscription'!$D$2:$AI$2,'Q14_Mid_Fuel Bill Impact'!A12,'DEF 5 kw Subscription'!$D$25:$AI$25))</f>
        <v>1.4174935469514953</v>
      </c>
      <c r="N12" s="22">
        <f t="shared" si="8"/>
        <v>-1.6281457148804444</v>
      </c>
      <c r="O12" s="57">
        <f>(SUMIF('DEF 5 kw Subscription'!$D$2:$AI$2,'Q14_Mid_Fuel Bill Impact'!A12,'DEF 5 kw Subscription'!$D$33:$AI$33))</f>
        <v>3.3999999999999986</v>
      </c>
      <c r="P12" s="22">
        <f t="shared" si="7"/>
        <v>-3.6106521679289476</v>
      </c>
    </row>
    <row r="13" spans="1:20" x14ac:dyDescent="0.35">
      <c r="A13" s="3">
        <f t="shared" si="1"/>
        <v>2030</v>
      </c>
      <c r="B13" s="5">
        <v>69.698108698088561</v>
      </c>
      <c r="C13" s="5">
        <v>-80.856221800000526</v>
      </c>
      <c r="D13" s="5">
        <v>-75.049800000000005</v>
      </c>
      <c r="E13" s="5">
        <v>78.461496754200013</v>
      </c>
      <c r="F13" s="7">
        <f t="shared" si="0"/>
        <v>-7.746416347711957</v>
      </c>
      <c r="G13" s="21">
        <v>42694825.836045697</v>
      </c>
      <c r="H13" s="13">
        <f t="shared" si="2"/>
        <v>1.6324720228568064</v>
      </c>
      <c r="I13" s="16">
        <f t="shared" si="3"/>
        <v>-1.8938178155474883</v>
      </c>
      <c r="J13" s="16">
        <f t="shared" si="4"/>
        <v>-1.757819560810532</v>
      </c>
      <c r="K13" s="17">
        <f t="shared" si="5"/>
        <v>1.8377284651658612</v>
      </c>
      <c r="L13" s="50">
        <f t="shared" si="6"/>
        <v>-0.18143688833535276</v>
      </c>
      <c r="M13" s="57">
        <f>(SUMIF('DEF 5 kw Subscription'!$D$2:$AI$2,'Q14_Mid_Fuel Bill Impact'!A13,'DEF 5 kw Subscription'!$D$25:$AI$25))</f>
        <v>1.8438411214953401</v>
      </c>
      <c r="N13" s="22">
        <f t="shared" si="8"/>
        <v>-2.0252780098306928</v>
      </c>
      <c r="O13" s="57">
        <f>(SUMIF('DEF 5 kw Subscription'!$D$2:$AI$2,'Q14_Mid_Fuel Bill Impact'!A13,'DEF 5 kw Subscription'!$D$33:$AI$33))</f>
        <v>3.3999999999999986</v>
      </c>
      <c r="P13" s="22">
        <f t="shared" si="7"/>
        <v>-3.5814368883353511</v>
      </c>
    </row>
    <row r="14" spans="1:20" x14ac:dyDescent="0.35">
      <c r="A14" s="3">
        <f t="shared" si="1"/>
        <v>2031</v>
      </c>
      <c r="B14" s="5">
        <v>70.483136590540184</v>
      </c>
      <c r="C14" s="5">
        <v>-95.623661800000619</v>
      </c>
      <c r="D14" s="5">
        <v>-75.049800000000005</v>
      </c>
      <c r="E14" s="5">
        <v>79.208857396799999</v>
      </c>
      <c r="F14" s="7">
        <f t="shared" si="0"/>
        <v>-20.981467812660441</v>
      </c>
      <c r="G14" s="21">
        <v>43306945.805931501</v>
      </c>
      <c r="H14" s="13">
        <f t="shared" si="2"/>
        <v>1.6275249911732754</v>
      </c>
      <c r="I14" s="16">
        <f t="shared" si="3"/>
        <v>-2.2080444607780123</v>
      </c>
      <c r="J14" s="16">
        <f t="shared" si="4"/>
        <v>-1.7329737436649451</v>
      </c>
      <c r="K14" s="17">
        <f t="shared" si="5"/>
        <v>1.829010472171215</v>
      </c>
      <c r="L14" s="50">
        <f t="shared" si="6"/>
        <v>-0.48448274109846667</v>
      </c>
      <c r="M14" s="57">
        <f>(SUMIF('DEF 5 kw Subscription'!$D$2:$AI$2,'Q14_Mid_Fuel Bill Impact'!A14,'DEF 5 kw Subscription'!$D$25:$AI$25))</f>
        <v>2.2745634178905241</v>
      </c>
      <c r="N14" s="22">
        <f t="shared" si="8"/>
        <v>-2.7590461589889905</v>
      </c>
      <c r="O14" s="57">
        <f>(SUMIF('DEF 5 kw Subscription'!$D$2:$AI$2,'Q14_Mid_Fuel Bill Impact'!A14,'DEF 5 kw Subscription'!$D$33:$AI$33))</f>
        <v>3.3999999999999986</v>
      </c>
      <c r="P14" s="22">
        <f t="shared" si="7"/>
        <v>-3.8844827410984655</v>
      </c>
    </row>
    <row r="15" spans="1:20" x14ac:dyDescent="0.35">
      <c r="A15" s="3">
        <f t="shared" si="1"/>
        <v>2032</v>
      </c>
      <c r="B15" s="5">
        <v>65.548379536371954</v>
      </c>
      <c r="C15" s="5">
        <v>-96.17686539999896</v>
      </c>
      <c r="D15" s="5">
        <v>-75.049800000000005</v>
      </c>
      <c r="E15" s="5">
        <v>80.146608775650009</v>
      </c>
      <c r="F15" s="7">
        <f t="shared" si="0"/>
        <v>-25.531677087977002</v>
      </c>
      <c r="G15" s="21">
        <v>43305627.367314503</v>
      </c>
      <c r="H15" s="13">
        <f t="shared" si="2"/>
        <v>1.513622674956222</v>
      </c>
      <c r="I15" s="16">
        <f t="shared" si="3"/>
        <v>-2.2208860891042006</v>
      </c>
      <c r="J15" s="16">
        <f t="shared" si="4"/>
        <v>-1.7330265040022221</v>
      </c>
      <c r="K15" s="17">
        <f t="shared" si="5"/>
        <v>1.850720417830541</v>
      </c>
      <c r="L15" s="50">
        <f t="shared" si="6"/>
        <v>-0.58956950031965993</v>
      </c>
      <c r="M15" s="57">
        <f>(SUMIF('DEF 5 kw Subscription'!$D$2:$AI$2,'Q14_Mid_Fuel Bill Impact'!A15,'DEF 5 kw Subscription'!$D$25:$AI$25))</f>
        <v>2.8150125723186554</v>
      </c>
      <c r="N15" s="22">
        <f t="shared" si="8"/>
        <v>-3.4045820726383154</v>
      </c>
      <c r="O15" s="57">
        <f>(SUMIF('DEF 5 kw Subscription'!$D$2:$AI$2,'Q14_Mid_Fuel Bill Impact'!A15,'DEF 5 kw Subscription'!$D$33:$AI$33))</f>
        <v>3.3999999999999986</v>
      </c>
      <c r="P15" s="22">
        <f t="shared" si="7"/>
        <v>-3.9895695003196585</v>
      </c>
    </row>
    <row r="16" spans="1:20" x14ac:dyDescent="0.35">
      <c r="A16" s="3">
        <f t="shared" si="1"/>
        <v>2033</v>
      </c>
      <c r="B16" s="5">
        <v>68.227462710687661</v>
      </c>
      <c r="C16" s="5">
        <v>-101.53748639999986</v>
      </c>
      <c r="D16" s="5">
        <v>-75.049800000000005</v>
      </c>
      <c r="E16" s="5">
        <v>80.72563039740001</v>
      </c>
      <c r="F16" s="7">
        <f t="shared" si="0"/>
        <v>-27.634193291912197</v>
      </c>
      <c r="G16" s="21">
        <v>44128573.295919202</v>
      </c>
      <c r="H16" s="13">
        <f t="shared" si="2"/>
        <v>1.5461062439785926</v>
      </c>
      <c r="I16" s="16">
        <f t="shared" si="3"/>
        <v>-2.3009465028272187</v>
      </c>
      <c r="J16" s="16">
        <f t="shared" si="4"/>
        <v>-1.7007076004186215</v>
      </c>
      <c r="K16" s="17">
        <f t="shared" si="5"/>
        <v>1.8293279018124324</v>
      </c>
      <c r="L16" s="50">
        <f t="shared" si="6"/>
        <v>-0.62621995745481474</v>
      </c>
      <c r="M16" s="57">
        <f>(SUMIF('DEF 5 kw Subscription'!$D$2:$AI$2,'Q14_Mid_Fuel Bill Impact'!A16,'DEF 5 kw Subscription'!$D$25:$AI$25))</f>
        <v>3.1487169559412584</v>
      </c>
      <c r="N16" s="22">
        <f t="shared" si="8"/>
        <v>-3.7749369133960733</v>
      </c>
      <c r="O16" s="57">
        <f>(SUMIF('DEF 5 kw Subscription'!$D$2:$AI$2,'Q14_Mid_Fuel Bill Impact'!A16,'DEF 5 kw Subscription'!$D$33:$AI$33))</f>
        <v>3.3999999999999986</v>
      </c>
      <c r="P16" s="22">
        <f t="shared" si="7"/>
        <v>-4.0262199574548134</v>
      </c>
    </row>
    <row r="17" spans="1:16" x14ac:dyDescent="0.35">
      <c r="A17" s="3">
        <f t="shared" si="1"/>
        <v>2034</v>
      </c>
      <c r="B17" s="5">
        <v>57.743393974727418</v>
      </c>
      <c r="C17" s="5">
        <v>-138.16638800000038</v>
      </c>
      <c r="D17" s="5">
        <v>-75.049800000000005</v>
      </c>
      <c r="E17" s="5">
        <v>81.496044395324986</v>
      </c>
      <c r="F17" s="7">
        <f t="shared" si="0"/>
        <v>-73.976749629947989</v>
      </c>
      <c r="G17" s="21">
        <v>44458159.435940698</v>
      </c>
      <c r="H17" s="13">
        <f t="shared" si="2"/>
        <v>1.2988255633463477</v>
      </c>
      <c r="I17" s="16">
        <f t="shared" si="3"/>
        <v>-3.107784707081338</v>
      </c>
      <c r="J17" s="16">
        <f t="shared" si="4"/>
        <v>-1.6880995738957318</v>
      </c>
      <c r="K17" s="17">
        <f t="shared" si="5"/>
        <v>1.8330953289407268</v>
      </c>
      <c r="L17" s="50">
        <f t="shared" si="6"/>
        <v>-1.6639633886899956</v>
      </c>
      <c r="M17" s="57">
        <f>(SUMIF('DEF 5 kw Subscription'!$D$2:$AI$2,'Q14_Mid_Fuel Bill Impact'!A17,'DEF 5 kw Subscription'!$D$25:$AI$25))</f>
        <v>3.59272546728972</v>
      </c>
      <c r="N17" s="22">
        <f t="shared" si="8"/>
        <v>-5.256688855979716</v>
      </c>
      <c r="O17" s="57">
        <f>(SUMIF('DEF 5 kw Subscription'!$D$2:$AI$2,'Q14_Mid_Fuel Bill Impact'!A17,'DEF 5 kw Subscription'!$D$33:$AI$33))</f>
        <v>3.3999999999999986</v>
      </c>
      <c r="P17" s="22">
        <f t="shared" si="7"/>
        <v>-5.0639633886899942</v>
      </c>
    </row>
    <row r="18" spans="1:16" x14ac:dyDescent="0.35">
      <c r="A18" s="3">
        <f t="shared" si="1"/>
        <v>2035</v>
      </c>
      <c r="B18" s="5">
        <v>44.717128452968339</v>
      </c>
      <c r="C18" s="5">
        <v>-157.01060000000001</v>
      </c>
      <c r="D18" s="5">
        <v>-75.049800000000005</v>
      </c>
      <c r="E18" s="5">
        <v>82.273380780149992</v>
      </c>
      <c r="F18" s="7">
        <f t="shared" si="0"/>
        <v>-105.0698907668817</v>
      </c>
      <c r="G18" s="21">
        <v>44917812.881529197</v>
      </c>
      <c r="H18" s="13">
        <f t="shared" si="2"/>
        <v>0.99553218610420402</v>
      </c>
      <c r="I18" s="16">
        <f t="shared" si="3"/>
        <v>-3.4955085728264579</v>
      </c>
      <c r="J18" s="16">
        <f t="shared" si="4"/>
        <v>-1.6708248951912235</v>
      </c>
      <c r="K18" s="17">
        <f t="shared" si="5"/>
        <v>1.8316426268827062</v>
      </c>
      <c r="L18" s="50">
        <f t="shared" si="6"/>
        <v>-2.3391586550307712</v>
      </c>
      <c r="M18" s="57">
        <f>(SUMIF('DEF 5 kw Subscription'!$D$2:$AI$2,'Q14_Mid_Fuel Bill Impact'!A18,'DEF 5 kw Subscription'!$D$25:$AI$25))</f>
        <v>4.0407235202492302</v>
      </c>
      <c r="N18" s="22">
        <f t="shared" si="8"/>
        <v>-6.3798821752800015</v>
      </c>
      <c r="O18" s="57">
        <f>(SUMIF('DEF 5 kw Subscription'!$D$2:$AI$2,'Q14_Mid_Fuel Bill Impact'!A18,'DEF 5 kw Subscription'!$D$33:$AI$33))</f>
        <v>3.3999999999999986</v>
      </c>
      <c r="P18" s="22">
        <f t="shared" si="7"/>
        <v>-5.7391586550307698</v>
      </c>
    </row>
    <row r="19" spans="1:16" x14ac:dyDescent="0.35">
      <c r="A19" s="3">
        <f t="shared" si="1"/>
        <v>2036</v>
      </c>
      <c r="B19" s="5">
        <v>60.020681337484461</v>
      </c>
      <c r="C19" s="5">
        <v>-151.25490000000082</v>
      </c>
      <c r="D19" s="5">
        <v>-75.049800000000005</v>
      </c>
      <c r="E19" s="5">
        <v>83.247448724999998</v>
      </c>
      <c r="F19" s="7">
        <f t="shared" si="0"/>
        <v>-83.036569937516362</v>
      </c>
      <c r="G19" s="21">
        <v>45464126.247691497</v>
      </c>
      <c r="H19" s="13">
        <f t="shared" si="2"/>
        <v>1.320176725941854</v>
      </c>
      <c r="I19" s="16">
        <f t="shared" si="3"/>
        <v>-3.3269065631208732</v>
      </c>
      <c r="J19" s="16">
        <f t="shared" si="4"/>
        <v>-1.6507476596190114</v>
      </c>
      <c r="K19" s="17">
        <f t="shared" si="5"/>
        <v>1.8310579262309479</v>
      </c>
      <c r="L19" s="50">
        <f t="shared" si="6"/>
        <v>-1.8264195705670834</v>
      </c>
      <c r="M19" s="57">
        <f>(SUMIF('DEF 5 kw Subscription'!$D$2:$AI$2,'Q14_Mid_Fuel Bill Impact'!A19,'DEF 5 kw Subscription'!$D$25:$AI$25))</f>
        <v>4.6021028037383189</v>
      </c>
      <c r="N19" s="22">
        <f t="shared" si="8"/>
        <v>-6.4285223743054019</v>
      </c>
      <c r="O19" s="57">
        <f>(SUMIF('DEF 5 kw Subscription'!$D$2:$AI$2,'Q14_Mid_Fuel Bill Impact'!A19,'DEF 5 kw Subscription'!$D$33:$AI$33))</f>
        <v>3.3999999999999986</v>
      </c>
      <c r="P19" s="22">
        <f t="shared" si="7"/>
        <v>-5.2264195705670815</v>
      </c>
    </row>
    <row r="20" spans="1:16" x14ac:dyDescent="0.35">
      <c r="A20" s="3">
        <f t="shared" si="1"/>
        <v>2037</v>
      </c>
      <c r="B20" s="5">
        <v>71.326336283203261</v>
      </c>
      <c r="C20" s="5">
        <v>-159.33827999999897</v>
      </c>
      <c r="D20" s="5">
        <v>-75.049800000000005</v>
      </c>
      <c r="E20" s="5">
        <v>83.847668202000008</v>
      </c>
      <c r="F20" s="7">
        <f t="shared" si="0"/>
        <v>-79.214075514795709</v>
      </c>
      <c r="G20" s="21">
        <v>45732122.204593398</v>
      </c>
      <c r="H20" s="13">
        <f t="shared" si="2"/>
        <v>1.5596550705455594</v>
      </c>
      <c r="I20" s="16">
        <f t="shared" si="3"/>
        <v>-3.484165446929441</v>
      </c>
      <c r="J20" s="16">
        <f t="shared" si="4"/>
        <v>-1.6410740718361392</v>
      </c>
      <c r="K20" s="17">
        <f t="shared" si="5"/>
        <v>1.8334523778907035</v>
      </c>
      <c r="L20" s="50">
        <f t="shared" si="6"/>
        <v>-1.7321320703293175</v>
      </c>
      <c r="M20" s="57">
        <f>(SUMIF('DEF 5 kw Subscription'!$D$2:$AI$2,'Q14_Mid_Fuel Bill Impact'!A20,'DEF 5 kw Subscription'!$D$25:$AI$25))</f>
        <v>4.9480240320427242</v>
      </c>
      <c r="N20" s="22">
        <f t="shared" si="8"/>
        <v>-6.6801561023720417</v>
      </c>
      <c r="O20" s="57">
        <f>(SUMIF('DEF 5 kw Subscription'!$D$2:$AI$2,'Q14_Mid_Fuel Bill Impact'!A20,'DEF 5 kw Subscription'!$D$33:$AI$33))</f>
        <v>3.3999999999999986</v>
      </c>
      <c r="P20" s="22">
        <f t="shared" si="7"/>
        <v>-5.1321320703293161</v>
      </c>
    </row>
    <row r="21" spans="1:16" x14ac:dyDescent="0.35">
      <c r="A21" s="3">
        <f t="shared" si="1"/>
        <v>2038</v>
      </c>
      <c r="B21" s="5">
        <v>56.281692342819532</v>
      </c>
      <c r="C21" s="5">
        <v>-182.13865999999956</v>
      </c>
      <c r="D21" s="5">
        <v>-75.049800000000005</v>
      </c>
      <c r="E21" s="5">
        <v>84.644270976824998</v>
      </c>
      <c r="F21" s="7">
        <f t="shared" si="0"/>
        <v>-116.26249668035504</v>
      </c>
      <c r="G21" s="21">
        <v>46200854.007311799</v>
      </c>
      <c r="H21" s="13">
        <f t="shared" si="2"/>
        <v>1.2181959306187788</v>
      </c>
      <c r="I21" s="16">
        <f t="shared" si="3"/>
        <v>-3.9423223642397196</v>
      </c>
      <c r="J21" s="16">
        <f t="shared" si="4"/>
        <v>-1.6244245179563681</v>
      </c>
      <c r="K21" s="17">
        <f t="shared" si="5"/>
        <v>1.8320932111650814</v>
      </c>
      <c r="L21" s="50">
        <f t="shared" si="6"/>
        <v>-2.516457740412227</v>
      </c>
      <c r="M21" s="57">
        <f>(SUMIF('DEF 5 kw Subscription'!$D$2:$AI$2,'Q14_Mid_Fuel Bill Impact'!A21,'DEF 5 kw Subscription'!$D$25:$AI$25))</f>
        <v>5.4071257788161988</v>
      </c>
      <c r="N21" s="22">
        <f t="shared" si="8"/>
        <v>-7.9235835192284263</v>
      </c>
      <c r="O21" s="57">
        <f>(SUMIF('DEF 5 kw Subscription'!$D$2:$AI$2,'Q14_Mid_Fuel Bill Impact'!A21,'DEF 5 kw Subscription'!$D$33:$AI$33))</f>
        <v>3.3999999999999986</v>
      </c>
      <c r="P21" s="22">
        <f t="shared" si="7"/>
        <v>-5.9164577404122252</v>
      </c>
    </row>
    <row r="22" spans="1:16" x14ac:dyDescent="0.35">
      <c r="A22" s="3">
        <f t="shared" si="1"/>
        <v>2039</v>
      </c>
      <c r="B22" s="5">
        <v>43.89449681514526</v>
      </c>
      <c r="C22" s="5">
        <v>-207.42251000000073</v>
      </c>
      <c r="D22" s="5">
        <v>-75.049800000000005</v>
      </c>
      <c r="E22" s="5">
        <v>85.463984732399979</v>
      </c>
      <c r="F22" s="7">
        <f t="shared" si="0"/>
        <v>-153.11382845245549</v>
      </c>
      <c r="G22" s="21">
        <v>46789935.528389201</v>
      </c>
      <c r="H22" s="13">
        <f t="shared" si="2"/>
        <v>0.93811834360217972</v>
      </c>
      <c r="I22" s="16">
        <f t="shared" si="3"/>
        <v>-4.4330582561745517</v>
      </c>
      <c r="J22" s="16">
        <f t="shared" si="4"/>
        <v>-1.6039731440635239</v>
      </c>
      <c r="K22" s="17">
        <f t="shared" si="5"/>
        <v>1.8265463238466271</v>
      </c>
      <c r="L22" s="50">
        <f t="shared" si="6"/>
        <v>-3.2723667327892687</v>
      </c>
      <c r="M22" s="57">
        <f>(SUMIF('DEF 5 kw Subscription'!$D$2:$AI$2,'Q14_Mid_Fuel Bill Impact'!A22,'DEF 5 kw Subscription'!$D$25:$AI$25))</f>
        <v>5.8795469514908802</v>
      </c>
      <c r="N22" s="22">
        <f t="shared" si="8"/>
        <v>-9.1519136842801494</v>
      </c>
      <c r="O22" s="57">
        <f>(SUMIF('DEF 5 kw Subscription'!$D$2:$AI$2,'Q14_Mid_Fuel Bill Impact'!A22,'DEF 5 kw Subscription'!$D$33:$AI$33))</f>
        <v>3.3999999999999986</v>
      </c>
      <c r="P22" s="22">
        <f t="shared" si="7"/>
        <v>-6.6723667327892677</v>
      </c>
    </row>
    <row r="23" spans="1:16" x14ac:dyDescent="0.35">
      <c r="A23" s="3">
        <f t="shared" si="1"/>
        <v>2040</v>
      </c>
      <c r="B23" s="5">
        <v>42.379848628455193</v>
      </c>
      <c r="C23" s="5">
        <v>-218.52789000000195</v>
      </c>
      <c r="D23" s="5">
        <v>-75.049800000000005</v>
      </c>
      <c r="E23" s="5">
        <v>86.488298765999986</v>
      </c>
      <c r="F23" s="7">
        <f t="shared" si="0"/>
        <v>-164.70954260554677</v>
      </c>
      <c r="G23" s="21">
        <v>47259983.554556601</v>
      </c>
      <c r="H23" s="13">
        <f t="shared" si="2"/>
        <v>0.89673853947774196</v>
      </c>
      <c r="I23" s="16">
        <f t="shared" si="3"/>
        <v>-4.6239518841079335</v>
      </c>
      <c r="J23" s="16">
        <f t="shared" si="4"/>
        <v>-1.5880200193756526</v>
      </c>
      <c r="K23" s="17">
        <f t="shared" si="5"/>
        <v>1.8300535095649892</v>
      </c>
      <c r="L23" s="50">
        <f t="shared" si="6"/>
        <v>-3.485179854440855</v>
      </c>
      <c r="M23" s="57">
        <f>(SUMIF('DEF 5 kw Subscription'!$D$2:$AI$2,'Q14_Mid_Fuel Bill Impact'!A23,'DEF 5 kw Subscription'!$D$25:$AI$25))</f>
        <v>6.4698842901646572</v>
      </c>
      <c r="N23" s="22">
        <f t="shared" si="8"/>
        <v>-9.9550641446055117</v>
      </c>
      <c r="O23" s="57">
        <f>(SUMIF('DEF 5 kw Subscription'!$D$2:$AI$2,'Q14_Mid_Fuel Bill Impact'!A23,'DEF 5 kw Subscription'!$D$33:$AI$33))</f>
        <v>3.3999999999999986</v>
      </c>
      <c r="P23" s="22">
        <f t="shared" si="7"/>
        <v>-6.8851798544408531</v>
      </c>
    </row>
    <row r="24" spans="1:16" x14ac:dyDescent="0.35">
      <c r="A24" s="3">
        <f t="shared" si="1"/>
        <v>2041</v>
      </c>
      <c r="B24" s="5">
        <v>40.506117075697553</v>
      </c>
      <c r="C24" s="5">
        <v>-228.10022999999964</v>
      </c>
      <c r="D24" s="5">
        <v>-75.049800000000005</v>
      </c>
      <c r="E24" s="5">
        <v>87.121040411249993</v>
      </c>
      <c r="F24" s="7">
        <f t="shared" si="0"/>
        <v>-175.52287251305208</v>
      </c>
      <c r="G24" s="21">
        <v>47721195.9813499</v>
      </c>
      <c r="H24" s="13">
        <f t="shared" si="2"/>
        <v>0.84880766801250962</v>
      </c>
      <c r="I24" s="16">
        <f t="shared" si="3"/>
        <v>-4.7798514959504441</v>
      </c>
      <c r="J24" s="16">
        <f t="shared" si="4"/>
        <v>-1.572672236239228</v>
      </c>
      <c r="K24" s="17">
        <f t="shared" si="5"/>
        <v>1.8256256705154266</v>
      </c>
      <c r="L24" s="50">
        <f t="shared" si="6"/>
        <v>-3.6780903936617353</v>
      </c>
      <c r="M24" s="57">
        <f>(SUMIF('DEF 5 kw Subscription'!$D$2:$AI$2,'Q14_Mid_Fuel Bill Impact'!A24,'DEF 5 kw Subscription'!$D$25:$AI$25))</f>
        <v>6.8345488429016541</v>
      </c>
      <c r="N24" s="22">
        <f t="shared" si="8"/>
        <v>-10.512639236563389</v>
      </c>
      <c r="O24" s="57">
        <f>(SUMIF('DEF 5 kw Subscription'!$D$2:$AI$2,'Q14_Mid_Fuel Bill Impact'!A24,'DEF 5 kw Subscription'!$D$33:$AI$33))</f>
        <v>3.3999999999999986</v>
      </c>
      <c r="P24" s="22">
        <f t="shared" si="7"/>
        <v>-7.0780903936617339</v>
      </c>
    </row>
    <row r="25" spans="1:16" x14ac:dyDescent="0.35">
      <c r="A25" s="3">
        <f t="shared" si="1"/>
        <v>2042</v>
      </c>
      <c r="B25" s="5">
        <v>38.573442456157721</v>
      </c>
      <c r="C25" s="5">
        <v>-229.51344000000014</v>
      </c>
      <c r="D25" s="5">
        <v>-75.049800000000005</v>
      </c>
      <c r="E25" s="5">
        <v>87.958069014374999</v>
      </c>
      <c r="F25" s="7">
        <f t="shared" si="0"/>
        <v>-178.03172852946744</v>
      </c>
      <c r="G25" s="21">
        <v>48407906.312412798</v>
      </c>
      <c r="H25" s="13">
        <f t="shared" si="2"/>
        <v>0.79684178462943944</v>
      </c>
      <c r="I25" s="16">
        <f t="shared" si="3"/>
        <v>-4.7412387249053181</v>
      </c>
      <c r="J25" s="16">
        <f t="shared" si="4"/>
        <v>-1.5503624452511318</v>
      </c>
      <c r="K25" s="17">
        <f t="shared" si="5"/>
        <v>1.8170186590329918</v>
      </c>
      <c r="L25" s="50">
        <f t="shared" si="6"/>
        <v>-3.6777407264940187</v>
      </c>
      <c r="M25" s="57">
        <f>(SUMIF('DEF 5 kw Subscription'!$D$2:$AI$2,'Q14_Mid_Fuel Bill Impact'!A25,'DEF 5 kw Subscription'!$D$25:$AI$25))</f>
        <v>7.3169489875389404</v>
      </c>
      <c r="N25" s="22">
        <f t="shared" si="8"/>
        <v>-10.994689714032958</v>
      </c>
      <c r="O25" s="57">
        <f>(SUMIF('DEF 5 kw Subscription'!$D$2:$AI$2,'Q14_Mid_Fuel Bill Impact'!A25,'DEF 5 kw Subscription'!$D$33:$AI$33))</f>
        <v>3.3999999999999986</v>
      </c>
      <c r="P25" s="22">
        <f t="shared" si="7"/>
        <v>-7.0777407264940173</v>
      </c>
    </row>
    <row r="26" spans="1:16" x14ac:dyDescent="0.35">
      <c r="A26" s="3">
        <f t="shared" si="1"/>
        <v>2043</v>
      </c>
      <c r="B26" s="5">
        <v>36.327766815308443</v>
      </c>
      <c r="C26" s="5">
        <v>-242.80367999999859</v>
      </c>
      <c r="D26" s="5">
        <v>-75.049800000000005</v>
      </c>
      <c r="E26" s="5">
        <v>88.801076569049997</v>
      </c>
      <c r="F26" s="7">
        <f t="shared" si="0"/>
        <v>-192.72463661564018</v>
      </c>
      <c r="G26" s="21">
        <v>48611412.860689104</v>
      </c>
      <c r="H26" s="13">
        <f t="shared" si="2"/>
        <v>0.74730942133726475</v>
      </c>
      <c r="I26" s="16">
        <f t="shared" si="3"/>
        <v>-4.9947875552563534</v>
      </c>
      <c r="J26" s="16">
        <f t="shared" si="4"/>
        <v>-1.5438720165381368</v>
      </c>
      <c r="K26" s="17">
        <f t="shared" si="5"/>
        <v>1.8267536642791413</v>
      </c>
      <c r="L26" s="50">
        <f t="shared" si="6"/>
        <v>-3.9645964861780847</v>
      </c>
      <c r="M26" s="57">
        <f>(SUMIF('DEF 5 kw Subscription'!$D$2:$AI$2,'Q14_Mid_Fuel Bill Impact'!A26,'DEF 5 kw Subscription'!$D$25:$AI$25))</f>
        <v>7.8027949488206518</v>
      </c>
      <c r="N26" s="22">
        <f t="shared" si="8"/>
        <v>-11.767391434998736</v>
      </c>
      <c r="O26" s="57">
        <f>(SUMIF('DEF 5 kw Subscription'!$D$2:$AI$2,'Q14_Mid_Fuel Bill Impact'!A26,'DEF 5 kw Subscription'!$D$33:$AI$33))</f>
        <v>3.3999999999999986</v>
      </c>
      <c r="P26" s="22">
        <f t="shared" si="7"/>
        <v>-7.3645964861780833</v>
      </c>
    </row>
    <row r="27" spans="1:16" x14ac:dyDescent="0.35">
      <c r="A27" s="3">
        <f t="shared" si="1"/>
        <v>2044</v>
      </c>
      <c r="B27" s="5">
        <v>37.005954444686324</v>
      </c>
      <c r="C27" s="5">
        <v>-244.08272999999946</v>
      </c>
      <c r="D27" s="5">
        <v>-75.049800000000005</v>
      </c>
      <c r="E27" s="5">
        <v>89.856595011600021</v>
      </c>
      <c r="F27" s="7">
        <f t="shared" si="0"/>
        <v>-192.26998054371313</v>
      </c>
      <c r="G27" s="21">
        <v>49059788.510862097</v>
      </c>
      <c r="H27" s="13">
        <f t="shared" si="2"/>
        <v>0.75430317920129253</v>
      </c>
      <c r="I27" s="16">
        <f t="shared" si="3"/>
        <v>-4.9752095842394075</v>
      </c>
      <c r="J27" s="16">
        <f t="shared" si="4"/>
        <v>-1.5297619960873574</v>
      </c>
      <c r="K27" s="17">
        <f t="shared" si="5"/>
        <v>1.8315732240000442</v>
      </c>
      <c r="L27" s="50">
        <f t="shared" si="6"/>
        <v>-3.9190951771254277</v>
      </c>
      <c r="M27" s="57">
        <f>(SUMIF('DEF 5 kw Subscription'!$D$2:$AI$2,'Q14_Mid_Fuel Bill Impact'!A27,'DEF 5 kw Subscription'!$D$25:$AI$25))</f>
        <v>8.4111161548731754</v>
      </c>
      <c r="N27" s="22">
        <f t="shared" si="8"/>
        <v>-12.330211331998603</v>
      </c>
      <c r="O27" s="57">
        <f>(SUMIF('DEF 5 kw Subscription'!$D$2:$AI$2,'Q14_Mid_Fuel Bill Impact'!A27,'DEF 5 kw Subscription'!$D$33:$AI$33))</f>
        <v>3.3999999999999986</v>
      </c>
      <c r="P27" s="22">
        <f t="shared" si="7"/>
        <v>-7.3190951771254262</v>
      </c>
    </row>
    <row r="28" spans="1:16" x14ac:dyDescent="0.35">
      <c r="A28" s="3">
        <f t="shared" si="1"/>
        <v>2045</v>
      </c>
      <c r="B28" s="5">
        <v>33.234589092974538</v>
      </c>
      <c r="C28" s="5">
        <v>-258.32599000000175</v>
      </c>
      <c r="D28" s="5">
        <v>-75.049800000000005</v>
      </c>
      <c r="E28" s="5">
        <v>90.520419830400002</v>
      </c>
      <c r="F28" s="7">
        <f t="shared" si="0"/>
        <v>-209.62078107662722</v>
      </c>
      <c r="G28" s="21">
        <v>49806440.149630703</v>
      </c>
      <c r="H28" s="13">
        <f t="shared" si="2"/>
        <v>0.66727493458937681</v>
      </c>
      <c r="I28" s="16">
        <f t="shared" si="3"/>
        <v>-5.1865981432105457</v>
      </c>
      <c r="J28" s="16">
        <f t="shared" si="4"/>
        <v>-1.5068292328167217</v>
      </c>
      <c r="K28" s="17">
        <f t="shared" si="5"/>
        <v>1.8174440806942749</v>
      </c>
      <c r="L28" s="50">
        <f t="shared" si="6"/>
        <v>-4.2087083607436151</v>
      </c>
      <c r="M28" s="57">
        <f>(SUMIF('DEF 5 kw Subscription'!$D$2:$AI$2,'Q14_Mid_Fuel Bill Impact'!A28,'DEF 5 kw Subscription'!$D$25:$AI$25))</f>
        <v>8.7936947040498499</v>
      </c>
      <c r="N28" s="22">
        <f t="shared" si="8"/>
        <v>-13.002403064793466</v>
      </c>
      <c r="O28" s="57">
        <f>(SUMIF('DEF 5 kw Subscription'!$D$2:$AI$2,'Q14_Mid_Fuel Bill Impact'!A28,'DEF 5 kw Subscription'!$D$33:$AI$33))</f>
        <v>3.3999999999999986</v>
      </c>
      <c r="P28" s="22">
        <f t="shared" si="7"/>
        <v>-7.6087083607436137</v>
      </c>
    </row>
    <row r="29" spans="1:16" x14ac:dyDescent="0.35">
      <c r="A29" s="3">
        <f>A28+1</f>
        <v>2046</v>
      </c>
      <c r="B29" s="5">
        <v>48.243183965897735</v>
      </c>
      <c r="C29" s="5">
        <v>-247.22762999999932</v>
      </c>
      <c r="D29" s="5">
        <v>-75.049800000000005</v>
      </c>
      <c r="E29" s="5">
        <v>91.394728994700003</v>
      </c>
      <c r="F29" s="7">
        <f t="shared" si="0"/>
        <v>-182.63951703940154</v>
      </c>
      <c r="G29" s="21">
        <v>50128610.428003103</v>
      </c>
      <c r="H29" s="13">
        <f t="shared" si="2"/>
        <v>0.96238821611037273</v>
      </c>
      <c r="I29" s="16">
        <f t="shared" si="3"/>
        <v>-4.9318668099742844</v>
      </c>
      <c r="J29" s="16">
        <f t="shared" si="4"/>
        <v>-1.4971450307362859</v>
      </c>
      <c r="K29" s="17">
        <f t="shared" si="5"/>
        <v>1.8232049166007722</v>
      </c>
      <c r="L29" s="50">
        <f t="shared" si="6"/>
        <v>-3.6434187079994245</v>
      </c>
      <c r="M29" s="57">
        <f>(SUMIF('DEF 5 kw Subscription'!$D$2:$AI$2,'Q14_Mid_Fuel Bill Impact'!A29,'DEF 5 kw Subscription'!$D$25:$AI$25))</f>
        <v>9.2975805518469112</v>
      </c>
      <c r="N29" s="22">
        <f t="shared" si="8"/>
        <v>-12.940999259846336</v>
      </c>
      <c r="O29" s="57">
        <f>(SUMIF('DEF 5 kw Subscription'!$D$2:$AI$2,'Q14_Mid_Fuel Bill Impact'!A29,'DEF 5 kw Subscription'!$D$33:$AI$33))</f>
        <v>3.3999999999999986</v>
      </c>
      <c r="P29" s="22">
        <f t="shared" si="7"/>
        <v>-7.0434187079994235</v>
      </c>
    </row>
    <row r="30" spans="1:16" x14ac:dyDescent="0.35">
      <c r="A30" s="3">
        <f t="shared" si="1"/>
        <v>2047</v>
      </c>
      <c r="B30" s="5">
        <v>62.057104868379625</v>
      </c>
      <c r="C30" s="5">
        <v>-236.38255999999899</v>
      </c>
      <c r="D30" s="5">
        <v>-75.049800000000005</v>
      </c>
      <c r="E30" s="5">
        <v>92.274317979974981</v>
      </c>
      <c r="F30" s="7">
        <f t="shared" si="0"/>
        <v>-157.10093715164442</v>
      </c>
      <c r="G30" s="21">
        <v>50128610.428003103</v>
      </c>
      <c r="H30" s="13">
        <f t="shared" si="2"/>
        <v>1.2379578116873746</v>
      </c>
      <c r="I30" s="16">
        <f t="shared" si="3"/>
        <v>-4.7155218942185106</v>
      </c>
      <c r="J30" s="16">
        <f t="shared" si="4"/>
        <v>-1.4971450307362859</v>
      </c>
      <c r="K30" s="17">
        <f t="shared" si="5"/>
        <v>1.8407515626730444</v>
      </c>
      <c r="L30" s="50">
        <f t="shared" si="6"/>
        <v>-3.1339575505943782</v>
      </c>
      <c r="M30" s="57">
        <f>(SUMIF('DEF 5 kw Subscription'!$D$2:$AI$2,'Q14_Mid_Fuel Bill Impact'!A30,'DEF 5 kw Subscription'!$D$25:$AI$25))</f>
        <v>9.804509290164674</v>
      </c>
      <c r="N30" s="22">
        <f t="shared" si="8"/>
        <v>-12.938466840759052</v>
      </c>
      <c r="O30" s="57">
        <f>(SUMIF('DEF 5 kw Subscription'!$D$2:$AI$2,'Q14_Mid_Fuel Bill Impact'!A30,'DEF 5 kw Subscription'!$D$33:$AI$33))</f>
        <v>3.3999999999999986</v>
      </c>
      <c r="P30" s="22">
        <f t="shared" si="7"/>
        <v>-6.5339575505943763</v>
      </c>
    </row>
    <row r="31" spans="1:16" x14ac:dyDescent="0.35">
      <c r="A31" s="3">
        <f t="shared" si="1"/>
        <v>2048</v>
      </c>
      <c r="B31" s="5">
        <v>56.469504303313215</v>
      </c>
      <c r="C31" s="5">
        <v>-261.55774000000065</v>
      </c>
      <c r="D31" s="5">
        <v>-75.049800000000005</v>
      </c>
      <c r="E31" s="5">
        <v>93.347254841399987</v>
      </c>
      <c r="F31" s="7">
        <f t="shared" si="0"/>
        <v>-186.79078085528744</v>
      </c>
      <c r="G31" s="21">
        <v>50245691.318243437</v>
      </c>
      <c r="H31" s="13">
        <f t="shared" si="2"/>
        <v>1.1238675958431885</v>
      </c>
      <c r="I31" s="16">
        <f t="shared" si="3"/>
        <v>-5.2055755058351254</v>
      </c>
      <c r="J31" s="16">
        <f t="shared" si="4"/>
        <v>-1.4936564316461216</v>
      </c>
      <c r="K31" s="17">
        <f t="shared" si="5"/>
        <v>1.8578161110404912</v>
      </c>
      <c r="L31" s="50">
        <f t="shared" si="6"/>
        <v>-3.7175482305975671</v>
      </c>
      <c r="M31" s="57">
        <f>(SUMIF('DEF 5 kw Subscription'!$D$2:$AI$2,'Q14_Mid_Fuel Bill Impact'!A31,'DEF 5 kw Subscription'!$D$25:$AI$25))</f>
        <v>10.422869158878513</v>
      </c>
      <c r="N31" s="22">
        <f t="shared" si="8"/>
        <v>-14.140417389476079</v>
      </c>
      <c r="O31" s="57">
        <f>(SUMIF('DEF 5 kw Subscription'!$D$2:$AI$2,'Q14_Mid_Fuel Bill Impact'!A31,'DEF 5 kw Subscription'!$D$33:$AI$33))</f>
        <v>3.3999999999999986</v>
      </c>
      <c r="P31" s="22">
        <f t="shared" si="7"/>
        <v>-7.1175482305975653</v>
      </c>
    </row>
    <row r="32" spans="1:16" x14ac:dyDescent="0.35">
      <c r="A32" s="3">
        <f t="shared" si="1"/>
        <v>2049</v>
      </c>
      <c r="B32" s="5">
        <v>54.740703196307237</v>
      </c>
      <c r="C32" s="5">
        <v>-251.88869999999974</v>
      </c>
      <c r="D32" s="5">
        <v>-75.049800000000005</v>
      </c>
      <c r="E32" s="5">
        <v>94.060504031625001</v>
      </c>
      <c r="F32" s="7">
        <f t="shared" si="0"/>
        <v>-178.13729277206755</v>
      </c>
      <c r="G32" s="21">
        <v>50128610.428003103</v>
      </c>
      <c r="H32" s="13">
        <f t="shared" si="2"/>
        <v>1.0920051988061434</v>
      </c>
      <c r="I32" s="16">
        <f t="shared" si="3"/>
        <v>-5.0248490402855532</v>
      </c>
      <c r="J32" s="16">
        <f t="shared" si="4"/>
        <v>-1.4971450307362859</v>
      </c>
      <c r="K32" s="17">
        <f t="shared" si="5"/>
        <v>1.8763836305959209</v>
      </c>
      <c r="L32" s="50">
        <f t="shared" si="6"/>
        <v>-3.5536052416197754</v>
      </c>
      <c r="M32" s="57">
        <f>(SUMIF('DEF 5 kw Subscription'!$D$2:$AI$2,'Q14_Mid_Fuel Bill Impact'!A32,'DEF 5 kw Subscription'!$D$25:$AI$25))</f>
        <v>10.833932187360924</v>
      </c>
      <c r="N32" s="22">
        <f t="shared" si="8"/>
        <v>-14.3875374289807</v>
      </c>
      <c r="O32" s="57">
        <f>(SUMIF('DEF 5 kw Subscription'!$D$2:$AI$2,'Q14_Mid_Fuel Bill Impact'!A32,'DEF 5 kw Subscription'!$D$33:$AI$33))</f>
        <v>3.3999999999999986</v>
      </c>
      <c r="P32" s="22">
        <f t="shared" si="7"/>
        <v>-6.9536052416197744</v>
      </c>
    </row>
    <row r="33" spans="1:16" x14ac:dyDescent="0.35">
      <c r="A33" s="3">
        <f>A32+1</f>
        <v>2050</v>
      </c>
      <c r="B33" s="5">
        <v>52.594516852432925</v>
      </c>
      <c r="C33" s="5">
        <v>-262.63163000000105</v>
      </c>
      <c r="D33" s="5">
        <v>-75.049800000000005</v>
      </c>
      <c r="E33" s="5">
        <v>94.970046461849989</v>
      </c>
      <c r="F33" s="7">
        <f t="shared" si="0"/>
        <v>-190.11686668571812</v>
      </c>
      <c r="G33" s="21">
        <v>50128610.428003103</v>
      </c>
      <c r="H33" s="13">
        <f t="shared" si="2"/>
        <v>1.0491915974405768</v>
      </c>
      <c r="I33" s="16">
        <f t="shared" si="3"/>
        <v>-5.2391563970679798</v>
      </c>
      <c r="J33" s="16">
        <f t="shared" si="4"/>
        <v>-1.4971450307362859</v>
      </c>
      <c r="K33" s="17">
        <f t="shared" si="5"/>
        <v>1.8945278085904678</v>
      </c>
      <c r="L33" s="50">
        <f t="shared" si="6"/>
        <v>-3.7925820217732196</v>
      </c>
      <c r="M33" s="57">
        <f>(SUMIF('DEF 5 kw Subscription'!$D$2:$AI$2,'Q14_Mid_Fuel Bill Impact'!A33,'DEF 5 kw Subscription'!$D$25:$AI$25))</f>
        <v>11.358123831775705</v>
      </c>
      <c r="N33" s="22">
        <f t="shared" si="8"/>
        <v>-15.150705853548924</v>
      </c>
      <c r="O33" s="57">
        <f>(SUMIF('DEF 5 kw Subscription'!$D$2:$AI$2,'Q14_Mid_Fuel Bill Impact'!A33,'DEF 5 kw Subscription'!$D$33:$AI$33))</f>
        <v>3.3999999999999986</v>
      </c>
      <c r="P33" s="22">
        <f t="shared" si="7"/>
        <v>-7.1925820217732177</v>
      </c>
    </row>
    <row r="34" spans="1:16" x14ac:dyDescent="0.35">
      <c r="A34" s="3">
        <f t="shared" si="1"/>
        <v>2051</v>
      </c>
      <c r="B34" s="5">
        <v>67.757189181212041</v>
      </c>
      <c r="C34" s="5">
        <v>-287.72684000000049</v>
      </c>
      <c r="D34" s="5">
        <v>-75.049800000000005</v>
      </c>
      <c r="E34" s="5">
        <v>95.883087826800022</v>
      </c>
      <c r="F34" s="7">
        <f t="shared" si="0"/>
        <v>-199.13636299198845</v>
      </c>
      <c r="G34" s="21">
        <v>50128610.428003103</v>
      </c>
      <c r="H34" s="13">
        <f t="shared" si="2"/>
        <v>1.3516670141600649</v>
      </c>
      <c r="I34" s="16">
        <f t="shared" si="3"/>
        <v>-5.7397729069958228</v>
      </c>
      <c r="J34" s="16">
        <f t="shared" si="4"/>
        <v>-1.4971450307362859</v>
      </c>
      <c r="K34" s="17">
        <f t="shared" si="5"/>
        <v>1.9127417857415276</v>
      </c>
      <c r="L34" s="50">
        <f t="shared" si="6"/>
        <v>-3.9725091378305168</v>
      </c>
      <c r="M34" s="57">
        <f>(SUMIF('DEF 5 kw Subscription'!$D$2:$AI$2,'Q14_Mid_Fuel Bill Impact'!A34,'DEF 5 kw Subscription'!$D$25:$AI$25))</f>
        <v>11.884331998219855</v>
      </c>
      <c r="N34" s="22">
        <f t="shared" si="8"/>
        <v>-15.856841136050372</v>
      </c>
      <c r="O34" s="57">
        <f>(SUMIF('DEF 5 kw Subscription'!$D$2:$AI$2,'Q14_Mid_Fuel Bill Impact'!A34,'DEF 5 kw Subscription'!$D$33:$AI$33))</f>
        <v>3.3999999999999986</v>
      </c>
      <c r="P34" s="22">
        <f t="shared" si="7"/>
        <v>-7.3725091378305159</v>
      </c>
    </row>
    <row r="35" spans="1:16" x14ac:dyDescent="0.35">
      <c r="A35" s="3">
        <f t="shared" si="1"/>
        <v>2052</v>
      </c>
      <c r="B35" s="5">
        <v>46.192460058802283</v>
      </c>
      <c r="C35" s="5">
        <v>-247.29340999999997</v>
      </c>
      <c r="D35" s="5">
        <v>-60.039839999999998</v>
      </c>
      <c r="E35" s="5">
        <v>76.595961337199995</v>
      </c>
      <c r="F35" s="7">
        <f t="shared" si="0"/>
        <v>-184.5448286039977</v>
      </c>
      <c r="G35" s="21">
        <v>50245691.318243437</v>
      </c>
      <c r="H35" s="13">
        <f t="shared" si="2"/>
        <v>0.91933176451351784</v>
      </c>
      <c r="I35" s="16">
        <f t="shared" si="3"/>
        <v>-4.9216838998931545</v>
      </c>
      <c r="J35" s="16">
        <f t="shared" si="4"/>
        <v>-1.1949251453168972</v>
      </c>
      <c r="K35" s="17">
        <f t="shared" si="5"/>
        <v>1.5244284500348626</v>
      </c>
      <c r="L35" s="50">
        <f t="shared" si="6"/>
        <v>-3.6728488306616711</v>
      </c>
      <c r="M35" s="57">
        <f>(SUMIF('DEF 5 kw Subscription'!$D$2:$AI$2,'Q14_Mid_Fuel Bill Impact'!A35,'DEF 5 kw Subscription'!$D$25:$AI$25))</f>
        <v>11.804720738762796</v>
      </c>
      <c r="N35" s="22">
        <f t="shared" si="8"/>
        <v>-15.477569569424467</v>
      </c>
      <c r="O35" s="57">
        <f>(SUMIF('DEF 5 kw Subscription'!$D$2:$AI$2,'Q14_Mid_Fuel Bill Impact'!A35,'DEF 5 kw Subscription'!$D$33:$AI$33))</f>
        <v>3.3999999999999986</v>
      </c>
      <c r="P35" s="22">
        <f t="shared" si="7"/>
        <v>-7.0728488306616697</v>
      </c>
    </row>
    <row r="36" spans="1:16" ht="15" thickBot="1" x14ac:dyDescent="0.4">
      <c r="A36" s="4">
        <f t="shared" si="1"/>
        <v>2053</v>
      </c>
      <c r="B36" s="6">
        <v>24.346829389539565</v>
      </c>
      <c r="C36" s="6">
        <v>-136.88694000000137</v>
      </c>
      <c r="D36" s="6">
        <v>-30.019919999999999</v>
      </c>
      <c r="E36" s="6">
        <v>38.039757760800001</v>
      </c>
      <c r="F36" s="8">
        <f>SUM(B36:E36)</f>
        <v>-104.52027284966181</v>
      </c>
      <c r="G36" s="24">
        <v>50128610.428003103</v>
      </c>
      <c r="H36" s="25">
        <f t="shared" si="2"/>
        <v>0.48568729876339867</v>
      </c>
      <c r="I36" s="26">
        <f t="shared" si="3"/>
        <v>-2.7307148319342383</v>
      </c>
      <c r="J36" s="26">
        <f t="shared" si="4"/>
        <v>-0.5988580122945143</v>
      </c>
      <c r="K36" s="27">
        <f t="shared" si="5"/>
        <v>0.75884325210718462</v>
      </c>
      <c r="L36" s="52">
        <f t="shared" si="6"/>
        <v>-2.0850422933581685</v>
      </c>
      <c r="M36" s="58">
        <f>(SUMIF('DEF 5 kw Subscription'!$D$2:$AI$2,'Q14_Mid_Fuel Bill Impact'!A36,'DEF 5 kw Subscription'!$D$25:$AI$25))</f>
        <v>11.432670226969293</v>
      </c>
      <c r="N36" s="59">
        <f t="shared" si="8"/>
        <v>-13.517712520327461</v>
      </c>
      <c r="O36" s="58">
        <f>(SUMIF('DEF 5 kw Subscription'!$D$2:$AI$2,'Q14_Mid_Fuel Bill Impact'!A36,'DEF 5 kw Subscription'!$D$33:$AI$33))</f>
        <v>3.3999999999999986</v>
      </c>
      <c r="P36" s="59">
        <f t="shared" si="7"/>
        <v>-5.4850422933581671</v>
      </c>
    </row>
    <row r="38" spans="1:16" x14ac:dyDescent="0.35">
      <c r="A38" s="10" t="s">
        <v>12</v>
      </c>
    </row>
    <row r="39" spans="1:16" x14ac:dyDescent="0.35">
      <c r="A39" s="10" t="s">
        <v>44</v>
      </c>
    </row>
  </sheetData>
  <mergeCells count="4">
    <mergeCell ref="B2:F2"/>
    <mergeCell ref="H2:L2"/>
    <mergeCell ref="M1:N1"/>
    <mergeCell ref="O1:P1"/>
  </mergeCells>
  <pageMargins left="0.7" right="0.7" top="0.75" bottom="0.75" header="0.3" footer="0.3"/>
  <pageSetup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9030-240E-4912-BA2C-2505B715103D}">
  <sheetPr>
    <pageSetUpPr fitToPage="1"/>
  </sheetPr>
  <dimension ref="A1:T39"/>
  <sheetViews>
    <sheetView zoomScale="80" zoomScaleNormal="80" workbookViewId="0"/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6.90625" bestFit="1" customWidth="1"/>
    <col min="6" max="6" width="38.08984375" customWidth="1"/>
    <col min="7" max="9" width="14.6328125" customWidth="1"/>
    <col min="10" max="10" width="16" bestFit="1" customWidth="1"/>
    <col min="11" max="11" width="14.6328125" customWidth="1"/>
    <col min="12" max="12" width="35.54296875" bestFit="1" customWidth="1"/>
    <col min="13" max="13" width="26.1796875" bestFit="1" customWidth="1"/>
    <col min="14" max="14" width="29" customWidth="1"/>
    <col min="15" max="15" width="26.1796875" bestFit="1" customWidth="1"/>
    <col min="16" max="16" width="28.90625" customWidth="1"/>
  </cols>
  <sheetData>
    <row r="1" spans="1:20" ht="15" thickBot="1" x14ac:dyDescent="0.4">
      <c r="A1" s="11" t="s">
        <v>3</v>
      </c>
      <c r="M1" s="74" t="s">
        <v>39</v>
      </c>
      <c r="N1" s="73"/>
      <c r="O1" s="74" t="s">
        <v>41</v>
      </c>
      <c r="P1" s="73"/>
    </row>
    <row r="2" spans="1:20" x14ac:dyDescent="0.35">
      <c r="A2" s="2"/>
      <c r="B2" s="69" t="s">
        <v>1</v>
      </c>
      <c r="C2" s="69"/>
      <c r="D2" s="69"/>
      <c r="E2" s="69"/>
      <c r="F2" s="70"/>
      <c r="G2" s="19" t="s">
        <v>5</v>
      </c>
      <c r="H2" s="71" t="s">
        <v>38</v>
      </c>
      <c r="I2" s="72"/>
      <c r="J2" s="72"/>
      <c r="K2" s="72"/>
      <c r="L2" s="73"/>
      <c r="M2" s="53" t="s">
        <v>42</v>
      </c>
      <c r="N2" s="54" t="s">
        <v>40</v>
      </c>
      <c r="O2" s="53" t="s">
        <v>42</v>
      </c>
      <c r="P2" s="54" t="s">
        <v>40</v>
      </c>
    </row>
    <row r="3" spans="1:20" x14ac:dyDescent="0.35">
      <c r="A3" s="3" t="s">
        <v>2</v>
      </c>
      <c r="B3" s="9" t="s">
        <v>11</v>
      </c>
      <c r="C3" s="9" t="s">
        <v>8</v>
      </c>
      <c r="D3" s="9" t="s">
        <v>9</v>
      </c>
      <c r="E3" s="9" t="s">
        <v>10</v>
      </c>
      <c r="F3" s="18" t="s">
        <v>31</v>
      </c>
      <c r="G3" s="20" t="s">
        <v>6</v>
      </c>
      <c r="H3" s="12" t="s">
        <v>7</v>
      </c>
      <c r="I3" s="18" t="s">
        <v>8</v>
      </c>
      <c r="J3" s="18" t="s">
        <v>13</v>
      </c>
      <c r="K3" s="18" t="s">
        <v>10</v>
      </c>
      <c r="L3" s="18" t="s">
        <v>31</v>
      </c>
      <c r="M3" s="55" t="s">
        <v>25</v>
      </c>
      <c r="N3" s="48" t="s">
        <v>26</v>
      </c>
      <c r="O3" s="55" t="s">
        <v>25</v>
      </c>
      <c r="P3" s="48" t="s">
        <v>26</v>
      </c>
    </row>
    <row r="4" spans="1:20" x14ac:dyDescent="0.35">
      <c r="A4" s="3">
        <v>2021</v>
      </c>
      <c r="B4" s="5">
        <v>1.0200790961866668</v>
      </c>
      <c r="C4" s="5">
        <v>0</v>
      </c>
      <c r="D4" s="5">
        <v>0</v>
      </c>
      <c r="E4" s="5">
        <v>0</v>
      </c>
      <c r="F4" s="7">
        <f t="shared" ref="F4:F35" si="0">SUM(B4:E4)</f>
        <v>1.0200790961866668</v>
      </c>
      <c r="G4" s="21">
        <v>39857384.1418484</v>
      </c>
      <c r="H4" s="68" t="s">
        <v>43</v>
      </c>
      <c r="I4" s="14">
        <f>(C4/G4)*1000000</f>
        <v>0</v>
      </c>
      <c r="J4" s="14">
        <f>(D4/G4)*1000000</f>
        <v>0</v>
      </c>
      <c r="K4" s="15">
        <f>(E4/G4)*1000000</f>
        <v>0</v>
      </c>
      <c r="L4" s="22" t="s">
        <v>43</v>
      </c>
      <c r="M4" s="56">
        <v>0</v>
      </c>
      <c r="N4" s="22" t="s">
        <v>43</v>
      </c>
      <c r="O4" s="56">
        <v>0</v>
      </c>
      <c r="P4" s="22" t="s">
        <v>43</v>
      </c>
      <c r="R4" s="60"/>
      <c r="S4" s="60"/>
      <c r="T4" s="60"/>
    </row>
    <row r="5" spans="1:20" x14ac:dyDescent="0.35">
      <c r="A5" s="3">
        <f t="shared" ref="A5:A36" si="1">A4+1</f>
        <v>2022</v>
      </c>
      <c r="B5" s="5">
        <v>30.134770494312153</v>
      </c>
      <c r="C5" s="5">
        <v>-8.9243415000003896</v>
      </c>
      <c r="D5" s="5">
        <v>-15.00996</v>
      </c>
      <c r="E5" s="5">
        <v>14.883329252475001</v>
      </c>
      <c r="F5" s="7">
        <f t="shared" si="0"/>
        <v>21.083798246786763</v>
      </c>
      <c r="G5" s="21">
        <v>40227759.780957602</v>
      </c>
      <c r="H5" s="13">
        <f t="shared" ref="H5:H36" si="2">(B5/G5)*1000000</f>
        <v>0.74910386902968651</v>
      </c>
      <c r="I5" s="16">
        <f t="shared" ref="I5:I36" si="3">(C5/G5)*1000000</f>
        <v>-0.22184535128463348</v>
      </c>
      <c r="J5" s="16">
        <f t="shared" ref="J5:J36" si="4">(D5/G5)*1000000</f>
        <v>-0.37312443153011926</v>
      </c>
      <c r="K5" s="17">
        <f t="shared" ref="K5:K36" si="5">(E5/G5)*1000000</f>
        <v>0.36997658665348404</v>
      </c>
      <c r="L5" s="23">
        <f t="shared" ref="L5:L36" si="6">(F5/G5)*1000000</f>
        <v>0.52411067286841773</v>
      </c>
      <c r="M5" s="57">
        <f>(SUMIF('DEF 5 kw Subscription'!$D$2:$AI$2,'Q14_Mid_Fuel Bill Impact'!A5,'DEF 5 kw Subscription'!$D$25:$AI$25))</f>
        <v>-0.48730557409880265</v>
      </c>
      <c r="N5" s="22">
        <f>L5-M5</f>
        <v>1.0114162469672203</v>
      </c>
      <c r="O5" s="57">
        <f>(SUMIF('DEF 5 kw Subscription'!$D$2:$AI$2,'Q14_Mid_Fuel Bill Impact'!A5,'DEF 5 kw Subscription'!$D$33:$AI$33))</f>
        <v>3.3999999999999986</v>
      </c>
      <c r="P5" s="22">
        <f t="shared" ref="P5:P36" si="7">L5-O5</f>
        <v>-2.8758893271315809</v>
      </c>
    </row>
    <row r="6" spans="1:20" x14ac:dyDescent="0.35">
      <c r="A6" s="3">
        <f t="shared" si="1"/>
        <v>2023</v>
      </c>
      <c r="B6" s="5">
        <v>83.885480313268118</v>
      </c>
      <c r="C6" s="5">
        <v>-28.991720099999569</v>
      </c>
      <c r="D6" s="5">
        <v>-45.029879999999999</v>
      </c>
      <c r="E6" s="5">
        <v>44.577898543799996</v>
      </c>
      <c r="F6" s="7">
        <f t="shared" si="0"/>
        <v>54.441778757068548</v>
      </c>
      <c r="G6" s="21">
        <v>40513294.213399097</v>
      </c>
      <c r="H6" s="13">
        <f t="shared" si="2"/>
        <v>2.0705667594299055</v>
      </c>
      <c r="I6" s="16">
        <f t="shared" si="3"/>
        <v>-0.71561004018308239</v>
      </c>
      <c r="J6" s="16">
        <f t="shared" si="4"/>
        <v>-1.1114840418261303</v>
      </c>
      <c r="K6" s="17">
        <f t="shared" si="5"/>
        <v>1.1003276679746423</v>
      </c>
      <c r="L6" s="23">
        <f t="shared" si="6"/>
        <v>1.3438003453953353</v>
      </c>
      <c r="M6" s="57">
        <f>(SUMIF('DEF 5 kw Subscription'!$D$2:$AI$2,'Q14_Mid_Fuel Bill Impact'!A6,'DEF 5 kw Subscription'!$D$25:$AI$25))</f>
        <v>-0.55655021510161384</v>
      </c>
      <c r="N6" s="22">
        <f t="shared" ref="N6:N36" si="8">L6-M6</f>
        <v>1.9003505604969493</v>
      </c>
      <c r="O6" s="57">
        <f>(SUMIF('DEF 5 kw Subscription'!$D$2:$AI$2,'Q14_Mid_Fuel Bill Impact'!A6,'DEF 5 kw Subscription'!$D$33:$AI$33))</f>
        <v>3.3999999999999986</v>
      </c>
      <c r="P6" s="22">
        <f>L6-O6</f>
        <v>-2.0561996546046633</v>
      </c>
    </row>
    <row r="7" spans="1:20" x14ac:dyDescent="0.35">
      <c r="A7" s="3">
        <f t="shared" si="1"/>
        <v>2024</v>
      </c>
      <c r="B7" s="5">
        <v>134.34785543117914</v>
      </c>
      <c r="C7" s="5">
        <v>-61.607664899999982</v>
      </c>
      <c r="D7" s="5">
        <v>-75.049800000000005</v>
      </c>
      <c r="E7" s="5">
        <v>74.298965492025005</v>
      </c>
      <c r="F7" s="7">
        <f t="shared" si="0"/>
        <v>71.989356023204166</v>
      </c>
      <c r="G7" s="21">
        <v>40703717.678320304</v>
      </c>
      <c r="H7" s="13">
        <f t="shared" si="2"/>
        <v>3.3006286180767161</v>
      </c>
      <c r="I7" s="16">
        <f t="shared" si="3"/>
        <v>-1.5135635861786056</v>
      </c>
      <c r="J7" s="16">
        <f t="shared" si="4"/>
        <v>-1.8438070102862663</v>
      </c>
      <c r="K7" s="17">
        <f t="shared" si="5"/>
        <v>1.8253606729293494</v>
      </c>
      <c r="L7" s="23">
        <f t="shared" si="6"/>
        <v>1.7686186945411939</v>
      </c>
      <c r="M7" s="57">
        <f>(SUMIF('DEF 5 kw Subscription'!$D$2:$AI$2,'Q14_Mid_Fuel Bill Impact'!A7,'DEF 5 kw Subscription'!$D$25:$AI$25))</f>
        <v>-0.55512789274587726</v>
      </c>
      <c r="N7" s="22">
        <f t="shared" si="8"/>
        <v>2.3237465872870713</v>
      </c>
      <c r="O7" s="57">
        <f>(SUMIF('DEF 5 kw Subscription'!$D$2:$AI$2,'Q14_Mid_Fuel Bill Impact'!A7,'DEF 5 kw Subscription'!$D$33:$AI$33))</f>
        <v>3.3999999999999986</v>
      </c>
      <c r="P7" s="22">
        <f t="shared" si="7"/>
        <v>-1.6313813054588047</v>
      </c>
    </row>
    <row r="8" spans="1:20" x14ac:dyDescent="0.35">
      <c r="A8" s="3">
        <f t="shared" si="1"/>
        <v>2025</v>
      </c>
      <c r="B8" s="5">
        <v>127.54726357489685</v>
      </c>
      <c r="C8" s="5">
        <v>-67.611919199999221</v>
      </c>
      <c r="D8" s="5">
        <v>-75.049800000000005</v>
      </c>
      <c r="E8" s="5">
        <v>74.845018324349994</v>
      </c>
      <c r="F8" s="7">
        <f t="shared" si="0"/>
        <v>59.730562699247614</v>
      </c>
      <c r="G8" s="21">
        <v>41205630.937237099</v>
      </c>
      <c r="H8" s="13">
        <f t="shared" si="2"/>
        <v>3.095384312138604</v>
      </c>
      <c r="I8" s="16">
        <f t="shared" si="3"/>
        <v>-1.6408417408529239</v>
      </c>
      <c r="J8" s="16">
        <f t="shared" si="4"/>
        <v>-1.8213481578358333</v>
      </c>
      <c r="K8" s="17">
        <f t="shared" si="5"/>
        <v>1.8163784080469771</v>
      </c>
      <c r="L8" s="23">
        <f t="shared" si="6"/>
        <v>1.4495728214968242</v>
      </c>
      <c r="M8" s="57">
        <f>(SUMIF('DEF 5 kw Subscription'!$D$2:$AI$2,'Q14_Mid_Fuel Bill Impact'!A8,'DEF 5 kw Subscription'!$D$25:$AI$25))</f>
        <v>-0.24042423230974444</v>
      </c>
      <c r="N8" s="22">
        <f t="shared" si="8"/>
        <v>1.6899970538065687</v>
      </c>
      <c r="O8" s="57">
        <f>(SUMIF('DEF 5 kw Subscription'!$D$2:$AI$2,'Q14_Mid_Fuel Bill Impact'!A8,'DEF 5 kw Subscription'!$D$33:$AI$33))</f>
        <v>3.3999999999999986</v>
      </c>
      <c r="P8" s="22">
        <f t="shared" si="7"/>
        <v>-1.9504271785031744</v>
      </c>
    </row>
    <row r="9" spans="1:20" x14ac:dyDescent="0.35">
      <c r="A9" s="3">
        <f t="shared" si="1"/>
        <v>2026</v>
      </c>
      <c r="B9" s="5">
        <v>121.31663611304683</v>
      </c>
      <c r="C9" s="5">
        <v>-76.125903300000772</v>
      </c>
      <c r="D9" s="5">
        <v>-75.049800000000005</v>
      </c>
      <c r="E9" s="5">
        <v>75.552211825650005</v>
      </c>
      <c r="F9" s="7">
        <f t="shared" si="0"/>
        <v>45.693144638696054</v>
      </c>
      <c r="G9" s="21">
        <v>41188409.277135298</v>
      </c>
      <c r="H9" s="13">
        <f t="shared" si="2"/>
        <v>2.9454071726045674</v>
      </c>
      <c r="I9" s="16">
        <f t="shared" si="3"/>
        <v>-1.8482360604846213</v>
      </c>
      <c r="J9" s="16">
        <f t="shared" si="4"/>
        <v>-1.8221096982655751</v>
      </c>
      <c r="K9" s="17">
        <f t="shared" si="5"/>
        <v>1.8343075916648934</v>
      </c>
      <c r="L9" s="23">
        <f t="shared" si="6"/>
        <v>1.1093690055192651</v>
      </c>
      <c r="M9" s="57">
        <f>(SUMIF('DEF 5 kw Subscription'!$D$2:$AI$2,'Q14_Mid_Fuel Bill Impact'!A9,'DEF 5 kw Subscription'!$D$25:$AI$25))</f>
        <v>0.16714875389409656</v>
      </c>
      <c r="N9" s="22">
        <f t="shared" si="8"/>
        <v>0.94222025162516854</v>
      </c>
      <c r="O9" s="57">
        <f>(SUMIF('DEF 5 kw Subscription'!$D$2:$AI$2,'Q14_Mid_Fuel Bill Impact'!A9,'DEF 5 kw Subscription'!$D$33:$AI$33))</f>
        <v>3.3999999999999986</v>
      </c>
      <c r="P9" s="22">
        <f t="shared" si="7"/>
        <v>-2.2906309944807335</v>
      </c>
    </row>
    <row r="10" spans="1:20" x14ac:dyDescent="0.35">
      <c r="A10" s="3">
        <f t="shared" si="1"/>
        <v>2027</v>
      </c>
      <c r="B10" s="5">
        <v>96.806697366229699</v>
      </c>
      <c r="C10" s="5">
        <v>-84.47572869999938</v>
      </c>
      <c r="D10" s="5">
        <v>-75.049800000000005</v>
      </c>
      <c r="E10" s="5">
        <v>76.266915840674997</v>
      </c>
      <c r="F10" s="7">
        <f t="shared" si="0"/>
        <v>13.548084506905312</v>
      </c>
      <c r="G10" s="21">
        <v>41513413.401035897</v>
      </c>
      <c r="H10" s="13">
        <f t="shared" si="2"/>
        <v>2.3319377867350712</v>
      </c>
      <c r="I10" s="16">
        <f t="shared" si="3"/>
        <v>-2.0349020179075765</v>
      </c>
      <c r="J10" s="16">
        <f t="shared" si="4"/>
        <v>-1.8078445941071968</v>
      </c>
      <c r="K10" s="17">
        <f t="shared" si="5"/>
        <v>1.8371632104521638</v>
      </c>
      <c r="L10" s="23">
        <f t="shared" si="6"/>
        <v>0.3263543851724619</v>
      </c>
      <c r="M10" s="57">
        <f>(SUMIF('DEF 5 kw Subscription'!$D$2:$AI$2,'Q14_Mid_Fuel Bill Impact'!A10,'DEF 5 kw Subscription'!$D$25:$AI$25))</f>
        <v>0.57905023364485919</v>
      </c>
      <c r="N10" s="22">
        <f t="shared" si="8"/>
        <v>-0.25269584847239729</v>
      </c>
      <c r="O10" s="57">
        <f>(SUMIF('DEF 5 kw Subscription'!$D$2:$AI$2,'Q14_Mid_Fuel Bill Impact'!A10,'DEF 5 kw Subscription'!$D$33:$AI$33))</f>
        <v>3.3999999999999986</v>
      </c>
      <c r="P10" s="22">
        <f t="shared" si="7"/>
        <v>-3.0736456148275368</v>
      </c>
    </row>
    <row r="11" spans="1:20" x14ac:dyDescent="0.35">
      <c r="A11" s="3">
        <f t="shared" si="1"/>
        <v>2028</v>
      </c>
      <c r="B11" s="5">
        <v>73.078282028011373</v>
      </c>
      <c r="C11" s="5">
        <v>-88.262937899999329</v>
      </c>
      <c r="D11" s="5">
        <v>-75.049800000000005</v>
      </c>
      <c r="E11" s="5">
        <v>77.165887238999971</v>
      </c>
      <c r="F11" s="7">
        <f t="shared" si="0"/>
        <v>-13.06856863298799</v>
      </c>
      <c r="G11" s="21">
        <v>42152270.030851804</v>
      </c>
      <c r="H11" s="13">
        <f t="shared" si="2"/>
        <v>1.7336737019032287</v>
      </c>
      <c r="I11" s="16">
        <f t="shared" si="3"/>
        <v>-2.0939071095198076</v>
      </c>
      <c r="J11" s="16">
        <f t="shared" si="4"/>
        <v>-1.7804450375998746</v>
      </c>
      <c r="K11" s="17">
        <f t="shared" si="5"/>
        <v>1.8306460644354678</v>
      </c>
      <c r="L11" s="23">
        <f t="shared" si="6"/>
        <v>-0.31003238078098594</v>
      </c>
      <c r="M11" s="57">
        <f>(SUMIF('DEF 5 kw Subscription'!$D$2:$AI$2,'Q14_Mid_Fuel Bill Impact'!A11,'DEF 5 kw Subscription'!$D$25:$AI$25))</f>
        <v>1.0971495327102805</v>
      </c>
      <c r="N11" s="22">
        <f t="shared" si="8"/>
        <v>-1.4071819134912664</v>
      </c>
      <c r="O11" s="57">
        <f>(SUMIF('DEF 5 kw Subscription'!$D$2:$AI$2,'Q14_Mid_Fuel Bill Impact'!A11,'DEF 5 kw Subscription'!$D$33:$AI$33))</f>
        <v>3.3999999999999986</v>
      </c>
      <c r="P11" s="22">
        <f t="shared" si="7"/>
        <v>-3.7100323807809845</v>
      </c>
    </row>
    <row r="12" spans="1:20" x14ac:dyDescent="0.35">
      <c r="A12" s="3">
        <f t="shared" si="1"/>
        <v>2029</v>
      </c>
      <c r="B12" s="5">
        <v>75.155051784165963</v>
      </c>
      <c r="C12" s="5">
        <v>-103.01434669999921</v>
      </c>
      <c r="D12" s="5">
        <v>-75.049800000000005</v>
      </c>
      <c r="E12" s="5">
        <v>77.721726837599988</v>
      </c>
      <c r="F12" s="7">
        <f t="shared" si="0"/>
        <v>-25.187368078233263</v>
      </c>
      <c r="G12" s="21">
        <v>42481080.855774999</v>
      </c>
      <c r="H12" s="13">
        <f t="shared" si="2"/>
        <v>1.7691417042640798</v>
      </c>
      <c r="I12" s="16">
        <f t="shared" si="3"/>
        <v>-2.4249464614550913</v>
      </c>
      <c r="J12" s="16">
        <f t="shared" si="4"/>
        <v>-1.7666640887692366</v>
      </c>
      <c r="K12" s="17">
        <f t="shared" si="5"/>
        <v>1.8295609544744968</v>
      </c>
      <c r="L12" s="23">
        <f t="shared" si="6"/>
        <v>-0.59290789148575118</v>
      </c>
      <c r="M12" s="57">
        <f>(SUMIF('DEF 5 kw Subscription'!$D$2:$AI$2,'Q14_Mid_Fuel Bill Impact'!A12,'DEF 5 kw Subscription'!$D$25:$AI$25))</f>
        <v>1.4174935469514953</v>
      </c>
      <c r="N12" s="22">
        <f t="shared" si="8"/>
        <v>-2.0104014384372464</v>
      </c>
      <c r="O12" s="57">
        <f>(SUMIF('DEF 5 kw Subscription'!$D$2:$AI$2,'Q14_Mid_Fuel Bill Impact'!A12,'DEF 5 kw Subscription'!$D$33:$AI$33))</f>
        <v>3.3999999999999986</v>
      </c>
      <c r="P12" s="22">
        <f t="shared" si="7"/>
        <v>-3.9929078914857499</v>
      </c>
    </row>
    <row r="13" spans="1:20" x14ac:dyDescent="0.35">
      <c r="A13" s="3">
        <f t="shared" si="1"/>
        <v>2030</v>
      </c>
      <c r="B13" s="5">
        <v>69.89231869808853</v>
      </c>
      <c r="C13" s="5">
        <v>-101.39990989999929</v>
      </c>
      <c r="D13" s="5">
        <v>-75.049800000000005</v>
      </c>
      <c r="E13" s="5">
        <v>78.461496754200013</v>
      </c>
      <c r="F13" s="7">
        <f t="shared" si="0"/>
        <v>-28.095894447710748</v>
      </c>
      <c r="G13" s="21">
        <v>42694825.836045697</v>
      </c>
      <c r="H13" s="13">
        <f t="shared" si="2"/>
        <v>1.6370208176158192</v>
      </c>
      <c r="I13" s="16">
        <f t="shared" si="3"/>
        <v>-2.3749929391769764</v>
      </c>
      <c r="J13" s="16">
        <f t="shared" si="4"/>
        <v>-1.757819560810532</v>
      </c>
      <c r="K13" s="17">
        <f t="shared" si="5"/>
        <v>1.8377284651658612</v>
      </c>
      <c r="L13" s="23">
        <f t="shared" si="6"/>
        <v>-0.65806321720582828</v>
      </c>
      <c r="M13" s="57">
        <f>(SUMIF('DEF 5 kw Subscription'!$D$2:$AI$2,'Q14_Mid_Fuel Bill Impact'!A13,'DEF 5 kw Subscription'!$D$25:$AI$25))</f>
        <v>1.8438411214953401</v>
      </c>
      <c r="N13" s="22">
        <f t="shared" si="8"/>
        <v>-2.5019043387011681</v>
      </c>
      <c r="O13" s="57">
        <f>(SUMIF('DEF 5 kw Subscription'!$D$2:$AI$2,'Q14_Mid_Fuel Bill Impact'!A13,'DEF 5 kw Subscription'!$D$33:$AI$33))</f>
        <v>3.3999999999999986</v>
      </c>
      <c r="P13" s="22">
        <f t="shared" si="7"/>
        <v>-4.0580632172058273</v>
      </c>
    </row>
    <row r="14" spans="1:20" x14ac:dyDescent="0.35">
      <c r="A14" s="3">
        <f t="shared" si="1"/>
        <v>2031</v>
      </c>
      <c r="B14" s="5">
        <v>71.954556590540236</v>
      </c>
      <c r="C14" s="5">
        <v>-122.93374460000074</v>
      </c>
      <c r="D14" s="5">
        <v>-75.049800000000005</v>
      </c>
      <c r="E14" s="5">
        <v>79.208857396799999</v>
      </c>
      <c r="F14" s="7">
        <f t="shared" si="0"/>
        <v>-46.820130612660506</v>
      </c>
      <c r="G14" s="21">
        <v>43306945.805931501</v>
      </c>
      <c r="H14" s="13">
        <f t="shared" si="2"/>
        <v>1.6615015270988018</v>
      </c>
      <c r="I14" s="16">
        <f t="shared" si="3"/>
        <v>-2.838661150359008</v>
      </c>
      <c r="J14" s="16">
        <f t="shared" si="4"/>
        <v>-1.7329737436649451</v>
      </c>
      <c r="K14" s="17">
        <f t="shared" si="5"/>
        <v>1.829010472171215</v>
      </c>
      <c r="L14" s="23">
        <f t="shared" si="6"/>
        <v>-1.0811228947539364</v>
      </c>
      <c r="M14" s="57">
        <f>(SUMIF('DEF 5 kw Subscription'!$D$2:$AI$2,'Q14_Mid_Fuel Bill Impact'!A14,'DEF 5 kw Subscription'!$D$25:$AI$25))</f>
        <v>2.2745634178905241</v>
      </c>
      <c r="N14" s="22">
        <f t="shared" si="8"/>
        <v>-3.3556863126444605</v>
      </c>
      <c r="O14" s="57">
        <f>(SUMIF('DEF 5 kw Subscription'!$D$2:$AI$2,'Q14_Mid_Fuel Bill Impact'!A14,'DEF 5 kw Subscription'!$D$33:$AI$33))</f>
        <v>3.3999999999999986</v>
      </c>
      <c r="P14" s="22">
        <f t="shared" si="7"/>
        <v>-4.481122894753935</v>
      </c>
    </row>
    <row r="15" spans="1:20" x14ac:dyDescent="0.35">
      <c r="A15" s="3">
        <f t="shared" si="1"/>
        <v>2032</v>
      </c>
      <c r="B15" s="5">
        <v>66.00862953637187</v>
      </c>
      <c r="C15" s="5">
        <v>-120.42194880000041</v>
      </c>
      <c r="D15" s="5">
        <v>-75.049800000000005</v>
      </c>
      <c r="E15" s="5">
        <v>80.146608775650009</v>
      </c>
      <c r="F15" s="7">
        <f t="shared" si="0"/>
        <v>-49.316510487978519</v>
      </c>
      <c r="G15" s="21">
        <v>43305627.367314503</v>
      </c>
      <c r="H15" s="13">
        <f t="shared" si="2"/>
        <v>1.5242506239776303</v>
      </c>
      <c r="I15" s="16">
        <f t="shared" si="3"/>
        <v>-2.7807459704622701</v>
      </c>
      <c r="J15" s="16">
        <f t="shared" si="4"/>
        <v>-1.7330265040022221</v>
      </c>
      <c r="K15" s="17">
        <f t="shared" si="5"/>
        <v>1.850720417830541</v>
      </c>
      <c r="L15" s="23">
        <f t="shared" si="6"/>
        <v>-1.1388014326563207</v>
      </c>
      <c r="M15" s="57">
        <f>(SUMIF('DEF 5 kw Subscription'!$D$2:$AI$2,'Q14_Mid_Fuel Bill Impact'!A15,'DEF 5 kw Subscription'!$D$25:$AI$25))</f>
        <v>2.8150125723186554</v>
      </c>
      <c r="N15" s="22">
        <f t="shared" si="8"/>
        <v>-3.9538140049749764</v>
      </c>
      <c r="O15" s="57">
        <f>(SUMIF('DEF 5 kw Subscription'!$D$2:$AI$2,'Q14_Mid_Fuel Bill Impact'!A15,'DEF 5 kw Subscription'!$D$33:$AI$33))</f>
        <v>3.3999999999999986</v>
      </c>
      <c r="P15" s="22">
        <f t="shared" si="7"/>
        <v>-4.5388014326563191</v>
      </c>
    </row>
    <row r="16" spans="1:20" x14ac:dyDescent="0.35">
      <c r="A16" s="3">
        <f t="shared" si="1"/>
        <v>2033</v>
      </c>
      <c r="B16" s="5">
        <v>67.872122710687648</v>
      </c>
      <c r="C16" s="5">
        <v>-125.15729809999969</v>
      </c>
      <c r="D16" s="5">
        <v>-75.049800000000005</v>
      </c>
      <c r="E16" s="5">
        <v>80.72563039740001</v>
      </c>
      <c r="F16" s="7">
        <f t="shared" si="0"/>
        <v>-51.609344991912025</v>
      </c>
      <c r="G16" s="21">
        <v>44128573.295919202</v>
      </c>
      <c r="H16" s="13">
        <f t="shared" si="2"/>
        <v>1.5380538649085249</v>
      </c>
      <c r="I16" s="16">
        <f t="shared" si="3"/>
        <v>-2.8361963406501891</v>
      </c>
      <c r="J16" s="16">
        <f t="shared" si="4"/>
        <v>-1.7007076004186215</v>
      </c>
      <c r="K16" s="17">
        <f t="shared" si="5"/>
        <v>1.8293279018124324</v>
      </c>
      <c r="L16" s="23">
        <f t="shared" si="6"/>
        <v>-1.1695221743478528</v>
      </c>
      <c r="M16" s="57">
        <f>(SUMIF('DEF 5 kw Subscription'!$D$2:$AI$2,'Q14_Mid_Fuel Bill Impact'!A16,'DEF 5 kw Subscription'!$D$25:$AI$25))</f>
        <v>3.1487169559412584</v>
      </c>
      <c r="N16" s="22">
        <f t="shared" si="8"/>
        <v>-4.3182391302891112</v>
      </c>
      <c r="O16" s="57">
        <f>(SUMIF('DEF 5 kw Subscription'!$D$2:$AI$2,'Q14_Mid_Fuel Bill Impact'!A16,'DEF 5 kw Subscription'!$D$33:$AI$33))</f>
        <v>3.3999999999999986</v>
      </c>
      <c r="P16" s="22">
        <f t="shared" si="7"/>
        <v>-4.5695221743478509</v>
      </c>
    </row>
    <row r="17" spans="1:16" x14ac:dyDescent="0.35">
      <c r="A17" s="3">
        <f t="shared" si="1"/>
        <v>2034</v>
      </c>
      <c r="B17" s="5">
        <v>57.829523974727387</v>
      </c>
      <c r="C17" s="5">
        <v>-165.55736380000099</v>
      </c>
      <c r="D17" s="5">
        <v>-75.049800000000005</v>
      </c>
      <c r="E17" s="5">
        <v>81.496044395324986</v>
      </c>
      <c r="F17" s="7">
        <f t="shared" si="0"/>
        <v>-101.28159542994862</v>
      </c>
      <c r="G17" s="21">
        <v>44458159.435940698</v>
      </c>
      <c r="H17" s="13">
        <f t="shared" si="2"/>
        <v>1.300762890511771</v>
      </c>
      <c r="I17" s="16">
        <f t="shared" si="3"/>
        <v>-3.7238915398319823</v>
      </c>
      <c r="J17" s="16">
        <f t="shared" si="4"/>
        <v>-1.6880995738957318</v>
      </c>
      <c r="K17" s="17">
        <f t="shared" si="5"/>
        <v>1.8330953289407268</v>
      </c>
      <c r="L17" s="23">
        <f t="shared" si="6"/>
        <v>-2.2781328942752173</v>
      </c>
      <c r="M17" s="57">
        <f>(SUMIF('DEF 5 kw Subscription'!$D$2:$AI$2,'Q14_Mid_Fuel Bill Impact'!A17,'DEF 5 kw Subscription'!$D$25:$AI$25))</f>
        <v>3.59272546728972</v>
      </c>
      <c r="N17" s="22">
        <f t="shared" si="8"/>
        <v>-5.8708583615649372</v>
      </c>
      <c r="O17" s="57">
        <f>(SUMIF('DEF 5 kw Subscription'!$D$2:$AI$2,'Q14_Mid_Fuel Bill Impact'!A17,'DEF 5 kw Subscription'!$D$33:$AI$33))</f>
        <v>3.3999999999999986</v>
      </c>
      <c r="P17" s="22">
        <f t="shared" si="7"/>
        <v>-5.6781328942752154</v>
      </c>
    </row>
    <row r="18" spans="1:16" x14ac:dyDescent="0.35">
      <c r="A18" s="3">
        <f t="shared" si="1"/>
        <v>2035</v>
      </c>
      <c r="B18" s="5">
        <v>44.490398452968307</v>
      </c>
      <c r="C18" s="5">
        <v>-185.15414000000106</v>
      </c>
      <c r="D18" s="5">
        <v>-75.049800000000005</v>
      </c>
      <c r="E18" s="5">
        <v>82.273380780149992</v>
      </c>
      <c r="F18" s="7">
        <f t="shared" si="0"/>
        <v>-133.4401607668828</v>
      </c>
      <c r="G18" s="21">
        <v>44917812.881529197</v>
      </c>
      <c r="H18" s="13">
        <f t="shared" si="2"/>
        <v>0.99048452270621012</v>
      </c>
      <c r="I18" s="16">
        <f t="shared" si="3"/>
        <v>-4.1220649030340235</v>
      </c>
      <c r="J18" s="16">
        <f t="shared" si="4"/>
        <v>-1.6708248951912235</v>
      </c>
      <c r="K18" s="17">
        <f t="shared" si="5"/>
        <v>1.8316426268827062</v>
      </c>
      <c r="L18" s="23">
        <f t="shared" si="6"/>
        <v>-2.9707626486363314</v>
      </c>
      <c r="M18" s="57">
        <f>(SUMIF('DEF 5 kw Subscription'!$D$2:$AI$2,'Q14_Mid_Fuel Bill Impact'!A18,'DEF 5 kw Subscription'!$D$25:$AI$25))</f>
        <v>4.0407235202492302</v>
      </c>
      <c r="N18" s="22">
        <f t="shared" si="8"/>
        <v>-7.0114861688855612</v>
      </c>
      <c r="O18" s="57">
        <f>(SUMIF('DEF 5 kw Subscription'!$D$2:$AI$2,'Q14_Mid_Fuel Bill Impact'!A18,'DEF 5 kw Subscription'!$D$33:$AI$33))</f>
        <v>3.3999999999999986</v>
      </c>
      <c r="P18" s="22">
        <f t="shared" si="7"/>
        <v>-6.3707626486363296</v>
      </c>
    </row>
    <row r="19" spans="1:16" x14ac:dyDescent="0.35">
      <c r="A19" s="3">
        <f t="shared" si="1"/>
        <v>2036</v>
      </c>
      <c r="B19" s="5">
        <v>60.484261337484384</v>
      </c>
      <c r="C19" s="5">
        <v>-180.77122000000014</v>
      </c>
      <c r="D19" s="5">
        <v>-75.049800000000005</v>
      </c>
      <c r="E19" s="5">
        <v>83.247448724999998</v>
      </c>
      <c r="F19" s="7">
        <f t="shared" si="0"/>
        <v>-112.08930993751576</v>
      </c>
      <c r="G19" s="21">
        <v>45464126.247691497</v>
      </c>
      <c r="H19" s="13">
        <f t="shared" si="2"/>
        <v>1.3303733367262405</v>
      </c>
      <c r="I19" s="16">
        <f t="shared" si="3"/>
        <v>-3.9761287617218657</v>
      </c>
      <c r="J19" s="16">
        <f t="shared" si="4"/>
        <v>-1.6507476596190114</v>
      </c>
      <c r="K19" s="17">
        <f t="shared" si="5"/>
        <v>1.8310579262309479</v>
      </c>
      <c r="L19" s="23">
        <f t="shared" si="6"/>
        <v>-2.4654451583836883</v>
      </c>
      <c r="M19" s="57">
        <f>(SUMIF('DEF 5 kw Subscription'!$D$2:$AI$2,'Q14_Mid_Fuel Bill Impact'!A19,'DEF 5 kw Subscription'!$D$25:$AI$25))</f>
        <v>4.6021028037383189</v>
      </c>
      <c r="N19" s="22">
        <f t="shared" si="8"/>
        <v>-7.0675479621220072</v>
      </c>
      <c r="O19" s="57">
        <f>(SUMIF('DEF 5 kw Subscription'!$D$2:$AI$2,'Q14_Mid_Fuel Bill Impact'!A19,'DEF 5 kw Subscription'!$D$33:$AI$33))</f>
        <v>3.3999999999999986</v>
      </c>
      <c r="P19" s="22">
        <f t="shared" si="7"/>
        <v>-5.8654451583836869</v>
      </c>
    </row>
    <row r="20" spans="1:16" x14ac:dyDescent="0.35">
      <c r="A20" s="3">
        <f t="shared" si="1"/>
        <v>2037</v>
      </c>
      <c r="B20" s="5">
        <v>71.180326283203158</v>
      </c>
      <c r="C20" s="5">
        <v>-192.35513999999952</v>
      </c>
      <c r="D20" s="5">
        <v>-75.049800000000005</v>
      </c>
      <c r="E20" s="5">
        <v>83.847668202000008</v>
      </c>
      <c r="F20" s="7">
        <f t="shared" si="0"/>
        <v>-112.37694551479636</v>
      </c>
      <c r="G20" s="21">
        <v>45732122.204593398</v>
      </c>
      <c r="H20" s="13">
        <f t="shared" si="2"/>
        <v>1.5564623475106019</v>
      </c>
      <c r="I20" s="16">
        <f t="shared" si="3"/>
        <v>-4.2061275691395554</v>
      </c>
      <c r="J20" s="16">
        <f t="shared" si="4"/>
        <v>-1.6410740718361392</v>
      </c>
      <c r="K20" s="17">
        <f t="shared" si="5"/>
        <v>1.8334523778907035</v>
      </c>
      <c r="L20" s="23">
        <f t="shared" si="6"/>
        <v>-2.4572869155743895</v>
      </c>
      <c r="M20" s="57">
        <f>(SUMIF('DEF 5 kw Subscription'!$D$2:$AI$2,'Q14_Mid_Fuel Bill Impact'!A20,'DEF 5 kw Subscription'!$D$25:$AI$25))</f>
        <v>4.9480240320427242</v>
      </c>
      <c r="N20" s="22">
        <f t="shared" si="8"/>
        <v>-7.4053109476171137</v>
      </c>
      <c r="O20" s="57">
        <f>(SUMIF('DEF 5 kw Subscription'!$D$2:$AI$2,'Q14_Mid_Fuel Bill Impact'!A20,'DEF 5 kw Subscription'!$D$33:$AI$33))</f>
        <v>3.3999999999999986</v>
      </c>
      <c r="P20" s="22">
        <f t="shared" si="7"/>
        <v>-5.8572869155743881</v>
      </c>
    </row>
    <row r="21" spans="1:16" x14ac:dyDescent="0.35">
      <c r="A21" s="3">
        <f t="shared" si="1"/>
        <v>2038</v>
      </c>
      <c r="B21" s="5">
        <v>55.904552342819592</v>
      </c>
      <c r="C21" s="5">
        <v>-218.01226999999892</v>
      </c>
      <c r="D21" s="5">
        <v>-75.049800000000005</v>
      </c>
      <c r="E21" s="5">
        <v>84.644270976824998</v>
      </c>
      <c r="F21" s="7">
        <f t="shared" si="0"/>
        <v>-152.51324668035434</v>
      </c>
      <c r="G21" s="21">
        <v>46200854.007311799</v>
      </c>
      <c r="H21" s="13">
        <f t="shared" si="2"/>
        <v>1.2100328780496585</v>
      </c>
      <c r="I21" s="16">
        <f t="shared" si="3"/>
        <v>-4.7187930761084216</v>
      </c>
      <c r="J21" s="16">
        <f t="shared" si="4"/>
        <v>-1.6244245179563681</v>
      </c>
      <c r="K21" s="17">
        <f t="shared" si="5"/>
        <v>1.8320932111650814</v>
      </c>
      <c r="L21" s="23">
        <f t="shared" si="6"/>
        <v>-3.3010915048500493</v>
      </c>
      <c r="M21" s="57">
        <f>(SUMIF('DEF 5 kw Subscription'!$D$2:$AI$2,'Q14_Mid_Fuel Bill Impact'!A21,'DEF 5 kw Subscription'!$D$25:$AI$25))</f>
        <v>5.4071257788161988</v>
      </c>
      <c r="N21" s="22">
        <f t="shared" si="8"/>
        <v>-8.7082172836662473</v>
      </c>
      <c r="O21" s="57">
        <f>(SUMIF('DEF 5 kw Subscription'!$D$2:$AI$2,'Q14_Mid_Fuel Bill Impact'!A21,'DEF 5 kw Subscription'!$D$33:$AI$33))</f>
        <v>3.3999999999999986</v>
      </c>
      <c r="P21" s="22">
        <f t="shared" si="7"/>
        <v>-6.7010915048500479</v>
      </c>
    </row>
    <row r="22" spans="1:16" x14ac:dyDescent="0.35">
      <c r="A22" s="3">
        <f t="shared" si="1"/>
        <v>2039</v>
      </c>
      <c r="B22" s="5">
        <v>43.510546815145233</v>
      </c>
      <c r="C22" s="5">
        <v>-243.23970999999969</v>
      </c>
      <c r="D22" s="5">
        <v>-75.049800000000005</v>
      </c>
      <c r="E22" s="5">
        <v>85.463984732399979</v>
      </c>
      <c r="F22" s="7">
        <f t="shared" si="0"/>
        <v>-189.31497845245445</v>
      </c>
      <c r="G22" s="21">
        <v>46789935.528389201</v>
      </c>
      <c r="H22" s="13">
        <f t="shared" si="2"/>
        <v>0.92991251908748107</v>
      </c>
      <c r="I22" s="16">
        <f t="shared" si="3"/>
        <v>-5.1985476631489922</v>
      </c>
      <c r="J22" s="16">
        <f t="shared" si="4"/>
        <v>-1.6039731440635239</v>
      </c>
      <c r="K22" s="17">
        <f t="shared" si="5"/>
        <v>1.8265463238466271</v>
      </c>
      <c r="L22" s="23">
        <f t="shared" si="6"/>
        <v>-4.0460619642784073</v>
      </c>
      <c r="M22" s="57">
        <f>(SUMIF('DEF 5 kw Subscription'!$D$2:$AI$2,'Q14_Mid_Fuel Bill Impact'!A22,'DEF 5 kw Subscription'!$D$25:$AI$25))</f>
        <v>5.8795469514908802</v>
      </c>
      <c r="N22" s="22">
        <f t="shared" si="8"/>
        <v>-9.9256089157692884</v>
      </c>
      <c r="O22" s="57">
        <f>(SUMIF('DEF 5 kw Subscription'!$D$2:$AI$2,'Q14_Mid_Fuel Bill Impact'!A22,'DEF 5 kw Subscription'!$D$33:$AI$33))</f>
        <v>3.3999999999999986</v>
      </c>
      <c r="P22" s="22">
        <f t="shared" si="7"/>
        <v>-7.4460619642784058</v>
      </c>
    </row>
    <row r="23" spans="1:16" x14ac:dyDescent="0.35">
      <c r="A23" s="3">
        <f t="shared" si="1"/>
        <v>2040</v>
      </c>
      <c r="B23" s="5">
        <v>41.787068628455245</v>
      </c>
      <c r="C23" s="5">
        <v>-259.14979999999991</v>
      </c>
      <c r="D23" s="5">
        <v>-75.049800000000005</v>
      </c>
      <c r="E23" s="5">
        <v>86.488298765999986</v>
      </c>
      <c r="F23" s="7">
        <f t="shared" si="0"/>
        <v>-205.92423260554469</v>
      </c>
      <c r="G23" s="21">
        <v>47259983.554556601</v>
      </c>
      <c r="H23" s="13">
        <f t="shared" si="2"/>
        <v>0.8841955812408725</v>
      </c>
      <c r="I23" s="16">
        <f t="shared" si="3"/>
        <v>-5.4834932327227568</v>
      </c>
      <c r="J23" s="16">
        <f t="shared" si="4"/>
        <v>-1.5880200193756526</v>
      </c>
      <c r="K23" s="17">
        <f t="shared" si="5"/>
        <v>1.8300535095649892</v>
      </c>
      <c r="L23" s="23">
        <f t="shared" si="6"/>
        <v>-4.357264161292548</v>
      </c>
      <c r="M23" s="57">
        <f>(SUMIF('DEF 5 kw Subscription'!$D$2:$AI$2,'Q14_Mid_Fuel Bill Impact'!A23,'DEF 5 kw Subscription'!$D$25:$AI$25))</f>
        <v>6.4698842901646572</v>
      </c>
      <c r="N23" s="22">
        <f t="shared" si="8"/>
        <v>-10.827148451457205</v>
      </c>
      <c r="O23" s="57">
        <f>(SUMIF('DEF 5 kw Subscription'!$D$2:$AI$2,'Q14_Mid_Fuel Bill Impact'!A23,'DEF 5 kw Subscription'!$D$33:$AI$33))</f>
        <v>3.3999999999999986</v>
      </c>
      <c r="P23" s="22">
        <f t="shared" si="7"/>
        <v>-7.7572641612925466</v>
      </c>
    </row>
    <row r="24" spans="1:16" x14ac:dyDescent="0.35">
      <c r="A24" s="3">
        <f t="shared" si="1"/>
        <v>2041</v>
      </c>
      <c r="B24" s="5">
        <v>39.7619070756976</v>
      </c>
      <c r="C24" s="5">
        <v>-272.36582999999956</v>
      </c>
      <c r="D24" s="5">
        <v>-75.049800000000005</v>
      </c>
      <c r="E24" s="5">
        <v>87.121040411249993</v>
      </c>
      <c r="F24" s="7">
        <f t="shared" si="0"/>
        <v>-220.53268251305198</v>
      </c>
      <c r="G24" s="21">
        <v>47721195.9813499</v>
      </c>
      <c r="H24" s="13">
        <f t="shared" si="2"/>
        <v>0.83321271099821348</v>
      </c>
      <c r="I24" s="16">
        <f t="shared" si="3"/>
        <v>-5.7074393128463052</v>
      </c>
      <c r="J24" s="16">
        <f t="shared" si="4"/>
        <v>-1.572672236239228</v>
      </c>
      <c r="K24" s="17">
        <f t="shared" si="5"/>
        <v>1.8256256705154266</v>
      </c>
      <c r="L24" s="23">
        <f t="shared" si="6"/>
        <v>-4.6212731675718937</v>
      </c>
      <c r="M24" s="57">
        <f>(SUMIF('DEF 5 kw Subscription'!$D$2:$AI$2,'Q14_Mid_Fuel Bill Impact'!A24,'DEF 5 kw Subscription'!$D$25:$AI$25))</f>
        <v>6.8345488429016541</v>
      </c>
      <c r="N24" s="22">
        <f t="shared" si="8"/>
        <v>-11.455822010473547</v>
      </c>
      <c r="O24" s="57">
        <f>(SUMIF('DEF 5 kw Subscription'!$D$2:$AI$2,'Q14_Mid_Fuel Bill Impact'!A24,'DEF 5 kw Subscription'!$D$33:$AI$33))</f>
        <v>3.3999999999999986</v>
      </c>
      <c r="P24" s="22">
        <f t="shared" si="7"/>
        <v>-8.0212731675718913</v>
      </c>
    </row>
    <row r="25" spans="1:16" x14ac:dyDescent="0.35">
      <c r="A25" s="3">
        <f t="shared" si="1"/>
        <v>2042</v>
      </c>
      <c r="B25" s="5">
        <v>38.537022456157757</v>
      </c>
      <c r="C25" s="5">
        <v>-273.82714000000055</v>
      </c>
      <c r="D25" s="5">
        <v>-75.049800000000005</v>
      </c>
      <c r="E25" s="5">
        <v>87.958069014374999</v>
      </c>
      <c r="F25" s="7">
        <f t="shared" si="0"/>
        <v>-222.38184852946785</v>
      </c>
      <c r="G25" s="21">
        <v>48407906.312412798</v>
      </c>
      <c r="H25" s="13">
        <f t="shared" si="2"/>
        <v>0.79608942819070161</v>
      </c>
      <c r="I25" s="16">
        <f t="shared" si="3"/>
        <v>-5.6566615013834127</v>
      </c>
      <c r="J25" s="16">
        <f t="shared" si="4"/>
        <v>-1.5503624452511318</v>
      </c>
      <c r="K25" s="17">
        <f t="shared" si="5"/>
        <v>1.8170186590329918</v>
      </c>
      <c r="L25" s="23">
        <f t="shared" si="6"/>
        <v>-4.5939158594108518</v>
      </c>
      <c r="M25" s="57">
        <f>(SUMIF('DEF 5 kw Subscription'!$D$2:$AI$2,'Q14_Mid_Fuel Bill Impact'!A25,'DEF 5 kw Subscription'!$D$25:$AI$25))</f>
        <v>7.3169489875389404</v>
      </c>
      <c r="N25" s="22">
        <f t="shared" si="8"/>
        <v>-11.910864846949792</v>
      </c>
      <c r="O25" s="57">
        <f>(SUMIF('DEF 5 kw Subscription'!$D$2:$AI$2,'Q14_Mid_Fuel Bill Impact'!A25,'DEF 5 kw Subscription'!$D$33:$AI$33))</f>
        <v>3.3999999999999986</v>
      </c>
      <c r="P25" s="22">
        <f t="shared" si="7"/>
        <v>-7.9939158594108504</v>
      </c>
    </row>
    <row r="26" spans="1:16" x14ac:dyDescent="0.35">
      <c r="A26" s="3">
        <f t="shared" si="1"/>
        <v>2043</v>
      </c>
      <c r="B26" s="5">
        <v>36.501606815308484</v>
      </c>
      <c r="C26" s="5">
        <v>-290.35895000000045</v>
      </c>
      <c r="D26" s="5">
        <v>-75.049800000000005</v>
      </c>
      <c r="E26" s="5">
        <v>88.801076569049997</v>
      </c>
      <c r="F26" s="7">
        <f t="shared" si="0"/>
        <v>-240.10606661564196</v>
      </c>
      <c r="G26" s="21">
        <v>48611412.860689104</v>
      </c>
      <c r="H26" s="13">
        <f t="shared" si="2"/>
        <v>0.75088553628167565</v>
      </c>
      <c r="I26" s="16">
        <f t="shared" si="3"/>
        <v>-5.9730613227003495</v>
      </c>
      <c r="J26" s="16">
        <f t="shared" si="4"/>
        <v>-1.5438720165381368</v>
      </c>
      <c r="K26" s="17">
        <f t="shared" si="5"/>
        <v>1.8267536642791413</v>
      </c>
      <c r="L26" s="23">
        <f t="shared" si="6"/>
        <v>-4.9392941386776696</v>
      </c>
      <c r="M26" s="57">
        <f>(SUMIF('DEF 5 kw Subscription'!$D$2:$AI$2,'Q14_Mid_Fuel Bill Impact'!A26,'DEF 5 kw Subscription'!$D$25:$AI$25))</f>
        <v>7.8027949488206518</v>
      </c>
      <c r="N26" s="22">
        <f t="shared" si="8"/>
        <v>-12.742089087498321</v>
      </c>
      <c r="O26" s="57">
        <f>(SUMIF('DEF 5 kw Subscription'!$D$2:$AI$2,'Q14_Mid_Fuel Bill Impact'!A26,'DEF 5 kw Subscription'!$D$33:$AI$33))</f>
        <v>3.3999999999999986</v>
      </c>
      <c r="P26" s="22">
        <f t="shared" si="7"/>
        <v>-8.3392941386776691</v>
      </c>
    </row>
    <row r="27" spans="1:16" x14ac:dyDescent="0.35">
      <c r="A27" s="3">
        <f t="shared" si="1"/>
        <v>2044</v>
      </c>
      <c r="B27" s="5">
        <v>37.325584444686342</v>
      </c>
      <c r="C27" s="5">
        <v>-287.42786999999879</v>
      </c>
      <c r="D27" s="5">
        <v>-75.049800000000005</v>
      </c>
      <c r="E27" s="5">
        <v>89.856595011600021</v>
      </c>
      <c r="F27" s="7">
        <f t="shared" si="0"/>
        <v>-235.29549054371245</v>
      </c>
      <c r="G27" s="21">
        <v>49059788.510862097</v>
      </c>
      <c r="H27" s="13">
        <f t="shared" si="2"/>
        <v>0.76081829085794495</v>
      </c>
      <c r="I27" s="16">
        <f t="shared" si="3"/>
        <v>-5.8587262343448696</v>
      </c>
      <c r="J27" s="16">
        <f t="shared" si="4"/>
        <v>-1.5297619960873574</v>
      </c>
      <c r="K27" s="17">
        <f t="shared" si="5"/>
        <v>1.8315732240000442</v>
      </c>
      <c r="L27" s="23">
        <f t="shared" si="6"/>
        <v>-4.7960967155742384</v>
      </c>
      <c r="M27" s="57">
        <f>(SUMIF('DEF 5 kw Subscription'!$D$2:$AI$2,'Q14_Mid_Fuel Bill Impact'!A27,'DEF 5 kw Subscription'!$D$25:$AI$25))</f>
        <v>8.4111161548731754</v>
      </c>
      <c r="N27" s="22">
        <f t="shared" si="8"/>
        <v>-13.207212870447414</v>
      </c>
      <c r="O27" s="57">
        <f>(SUMIF('DEF 5 kw Subscription'!$D$2:$AI$2,'Q14_Mid_Fuel Bill Impact'!A27,'DEF 5 kw Subscription'!$D$33:$AI$33))</f>
        <v>3.3999999999999986</v>
      </c>
      <c r="P27" s="22">
        <f t="shared" si="7"/>
        <v>-8.196096715574237</v>
      </c>
    </row>
    <row r="28" spans="1:16" x14ac:dyDescent="0.35">
      <c r="A28" s="3">
        <f t="shared" si="1"/>
        <v>2045</v>
      </c>
      <c r="B28" s="5">
        <v>33.526409092974454</v>
      </c>
      <c r="C28" s="5">
        <v>-304.87874999999792</v>
      </c>
      <c r="D28" s="5">
        <v>-75.049800000000005</v>
      </c>
      <c r="E28" s="5">
        <v>90.520419830400002</v>
      </c>
      <c r="F28" s="7">
        <f t="shared" si="0"/>
        <v>-255.88172107662348</v>
      </c>
      <c r="G28" s="21">
        <v>49806440.149630703</v>
      </c>
      <c r="H28" s="13">
        <f t="shared" si="2"/>
        <v>0.67313401624876101</v>
      </c>
      <c r="I28" s="16">
        <f t="shared" si="3"/>
        <v>-6.121271648486978</v>
      </c>
      <c r="J28" s="16">
        <f t="shared" si="4"/>
        <v>-1.5068292328167217</v>
      </c>
      <c r="K28" s="17">
        <f t="shared" si="5"/>
        <v>1.8174440806942749</v>
      </c>
      <c r="L28" s="23">
        <f t="shared" si="6"/>
        <v>-5.1375227843606632</v>
      </c>
      <c r="M28" s="57">
        <f>(SUMIF('DEF 5 kw Subscription'!$D$2:$AI$2,'Q14_Mid_Fuel Bill Impact'!A28,'DEF 5 kw Subscription'!$D$25:$AI$25))</f>
        <v>8.7936947040498499</v>
      </c>
      <c r="N28" s="22">
        <f t="shared" si="8"/>
        <v>-13.931217488410514</v>
      </c>
      <c r="O28" s="57">
        <f>(SUMIF('DEF 5 kw Subscription'!$D$2:$AI$2,'Q14_Mid_Fuel Bill Impact'!A28,'DEF 5 kw Subscription'!$D$33:$AI$33))</f>
        <v>3.3999999999999986</v>
      </c>
      <c r="P28" s="22">
        <f t="shared" si="7"/>
        <v>-8.5375227843606609</v>
      </c>
    </row>
    <row r="29" spans="1:16" x14ac:dyDescent="0.35">
      <c r="A29" s="3">
        <f>A28+1</f>
        <v>2046</v>
      </c>
      <c r="B29" s="5">
        <v>48.18839396589771</v>
      </c>
      <c r="C29" s="5">
        <v>-296.44945999999868</v>
      </c>
      <c r="D29" s="5">
        <v>-75.049800000000005</v>
      </c>
      <c r="E29" s="5">
        <v>91.394728994700003</v>
      </c>
      <c r="F29" s="7">
        <f t="shared" si="0"/>
        <v>-231.91613703940095</v>
      </c>
      <c r="G29" s="21">
        <v>50128610.428003103</v>
      </c>
      <c r="H29" s="13">
        <f t="shared" si="2"/>
        <v>0.96129522750501895</v>
      </c>
      <c r="I29" s="16">
        <f t="shared" si="3"/>
        <v>-5.9137777302997927</v>
      </c>
      <c r="J29" s="16">
        <f t="shared" si="4"/>
        <v>-1.4971450307362859</v>
      </c>
      <c r="K29" s="17">
        <f t="shared" si="5"/>
        <v>1.8232049166007722</v>
      </c>
      <c r="L29" s="23">
        <f t="shared" si="6"/>
        <v>-4.6264226169302862</v>
      </c>
      <c r="M29" s="57">
        <f>(SUMIF('DEF 5 kw Subscription'!$D$2:$AI$2,'Q14_Mid_Fuel Bill Impact'!A29,'DEF 5 kw Subscription'!$D$25:$AI$25))</f>
        <v>9.2975805518469112</v>
      </c>
      <c r="N29" s="22">
        <f t="shared" si="8"/>
        <v>-13.924003168777197</v>
      </c>
      <c r="O29" s="57">
        <f>(SUMIF('DEF 5 kw Subscription'!$D$2:$AI$2,'Q14_Mid_Fuel Bill Impact'!A29,'DEF 5 kw Subscription'!$D$33:$AI$33))</f>
        <v>3.3999999999999986</v>
      </c>
      <c r="P29" s="22">
        <f t="shared" si="7"/>
        <v>-8.0264226169302848</v>
      </c>
    </row>
    <row r="30" spans="1:16" x14ac:dyDescent="0.35">
      <c r="A30" s="3">
        <f t="shared" si="1"/>
        <v>2047</v>
      </c>
      <c r="B30" s="5">
        <v>62.139204868379593</v>
      </c>
      <c r="C30" s="5">
        <v>-288.3695399999994</v>
      </c>
      <c r="D30" s="5">
        <v>-75.049800000000005</v>
      </c>
      <c r="E30" s="5">
        <v>92.274317979974981</v>
      </c>
      <c r="F30" s="7">
        <f t="shared" si="0"/>
        <v>-209.00581715164486</v>
      </c>
      <c r="G30" s="21">
        <v>50128610.428003103</v>
      </c>
      <c r="H30" s="13">
        <f t="shared" si="2"/>
        <v>1.2395955989569396</v>
      </c>
      <c r="I30" s="16">
        <f t="shared" si="3"/>
        <v>-5.752593928654143</v>
      </c>
      <c r="J30" s="16">
        <f t="shared" si="4"/>
        <v>-1.4971450307362859</v>
      </c>
      <c r="K30" s="17">
        <f t="shared" si="5"/>
        <v>1.8407515626730444</v>
      </c>
      <c r="L30" s="23">
        <f t="shared" si="6"/>
        <v>-4.1693917977604453</v>
      </c>
      <c r="M30" s="57">
        <f>(SUMIF('DEF 5 kw Subscription'!$D$2:$AI$2,'Q14_Mid_Fuel Bill Impact'!A30,'DEF 5 kw Subscription'!$D$25:$AI$25))</f>
        <v>9.804509290164674</v>
      </c>
      <c r="N30" s="22">
        <f t="shared" si="8"/>
        <v>-13.973901087925119</v>
      </c>
      <c r="O30" s="57">
        <f>(SUMIF('DEF 5 kw Subscription'!$D$2:$AI$2,'Q14_Mid_Fuel Bill Impact'!A30,'DEF 5 kw Subscription'!$D$33:$AI$33))</f>
        <v>3.3999999999999986</v>
      </c>
      <c r="P30" s="22">
        <f t="shared" si="7"/>
        <v>-7.5693917977604439</v>
      </c>
    </row>
    <row r="31" spans="1:16" x14ac:dyDescent="0.35">
      <c r="A31" s="3">
        <f t="shared" si="1"/>
        <v>2048</v>
      </c>
      <c r="B31" s="5">
        <v>56.603904303313129</v>
      </c>
      <c r="C31" s="5">
        <v>-319.53210999999993</v>
      </c>
      <c r="D31" s="5">
        <v>-75.049800000000005</v>
      </c>
      <c r="E31" s="5">
        <v>93.347254841399987</v>
      </c>
      <c r="F31" s="7">
        <f t="shared" si="0"/>
        <v>-244.63075085528681</v>
      </c>
      <c r="G31" s="21">
        <v>50245691.318243437</v>
      </c>
      <c r="H31" s="13">
        <f t="shared" si="2"/>
        <v>1.1265424520641658</v>
      </c>
      <c r="I31" s="16">
        <f t="shared" si="3"/>
        <v>-6.3593932458041982</v>
      </c>
      <c r="J31" s="16">
        <f t="shared" si="4"/>
        <v>-1.4936564316461216</v>
      </c>
      <c r="K31" s="17">
        <f t="shared" si="5"/>
        <v>1.8578161110404912</v>
      </c>
      <c r="L31" s="23">
        <f t="shared" si="6"/>
        <v>-4.8686911143456628</v>
      </c>
      <c r="M31" s="57">
        <f>(SUMIF('DEF 5 kw Subscription'!$D$2:$AI$2,'Q14_Mid_Fuel Bill Impact'!A31,'DEF 5 kw Subscription'!$D$25:$AI$25))</f>
        <v>10.422869158878513</v>
      </c>
      <c r="N31" s="22">
        <f t="shared" si="8"/>
        <v>-15.291560273224174</v>
      </c>
      <c r="O31" s="57">
        <f>(SUMIF('DEF 5 kw Subscription'!$D$2:$AI$2,'Q14_Mid_Fuel Bill Impact'!A31,'DEF 5 kw Subscription'!$D$33:$AI$33))</f>
        <v>3.3999999999999986</v>
      </c>
      <c r="P31" s="22">
        <f t="shared" si="7"/>
        <v>-8.2686911143456605</v>
      </c>
    </row>
    <row r="32" spans="1:16" x14ac:dyDescent="0.35">
      <c r="A32" s="3">
        <f t="shared" si="1"/>
        <v>2049</v>
      </c>
      <c r="B32" s="5">
        <v>55.086003196307075</v>
      </c>
      <c r="C32" s="5">
        <v>-306.3471299999992</v>
      </c>
      <c r="D32" s="5">
        <v>-75.049800000000005</v>
      </c>
      <c r="E32" s="5">
        <v>94.060504031625001</v>
      </c>
      <c r="F32" s="7">
        <f t="shared" si="0"/>
        <v>-232.25042277206717</v>
      </c>
      <c r="G32" s="21">
        <v>50128610.428003103</v>
      </c>
      <c r="H32" s="13">
        <f t="shared" si="2"/>
        <v>1.0988934807084669</v>
      </c>
      <c r="I32" s="16">
        <f t="shared" si="3"/>
        <v>-6.111223259220167</v>
      </c>
      <c r="J32" s="16">
        <f t="shared" si="4"/>
        <v>-1.4971450307362859</v>
      </c>
      <c r="K32" s="17">
        <f t="shared" si="5"/>
        <v>1.8763836305959209</v>
      </c>
      <c r="L32" s="23">
        <f t="shared" si="6"/>
        <v>-4.6330911786520668</v>
      </c>
      <c r="M32" s="57">
        <f>(SUMIF('DEF 5 kw Subscription'!$D$2:$AI$2,'Q14_Mid_Fuel Bill Impact'!A32,'DEF 5 kw Subscription'!$D$25:$AI$25))</f>
        <v>10.833932187360924</v>
      </c>
      <c r="N32" s="22">
        <f t="shared" si="8"/>
        <v>-15.467023366012992</v>
      </c>
      <c r="O32" s="57">
        <f>(SUMIF('DEF 5 kw Subscription'!$D$2:$AI$2,'Q14_Mid_Fuel Bill Impact'!A32,'DEF 5 kw Subscription'!$D$33:$AI$33))</f>
        <v>3.3999999999999986</v>
      </c>
      <c r="P32" s="22">
        <f t="shared" si="7"/>
        <v>-8.0330911786520645</v>
      </c>
    </row>
    <row r="33" spans="1:16" x14ac:dyDescent="0.35">
      <c r="A33" s="3">
        <f>A32+1</f>
        <v>2050</v>
      </c>
      <c r="B33" s="5">
        <v>52.952836852432974</v>
      </c>
      <c r="C33" s="5">
        <v>-321.20182000000113</v>
      </c>
      <c r="D33" s="5">
        <v>-75.049800000000005</v>
      </c>
      <c r="E33" s="5">
        <v>94.970046461849989</v>
      </c>
      <c r="F33" s="7">
        <f t="shared" si="0"/>
        <v>-248.32873668571816</v>
      </c>
      <c r="G33" s="21">
        <v>50128610.428003103</v>
      </c>
      <c r="H33" s="13">
        <f t="shared" si="2"/>
        <v>1.0563396112582484</v>
      </c>
      <c r="I33" s="16">
        <f t="shared" si="3"/>
        <v>-6.4075548326105149</v>
      </c>
      <c r="J33" s="16">
        <f t="shared" si="4"/>
        <v>-1.4971450307362859</v>
      </c>
      <c r="K33" s="17">
        <f t="shared" si="5"/>
        <v>1.8945278085904678</v>
      </c>
      <c r="L33" s="23">
        <f t="shared" si="6"/>
        <v>-4.9538324434980838</v>
      </c>
      <c r="M33" s="57">
        <f>(SUMIF('DEF 5 kw Subscription'!$D$2:$AI$2,'Q14_Mid_Fuel Bill Impact'!A33,'DEF 5 kw Subscription'!$D$25:$AI$25))</f>
        <v>11.358123831775705</v>
      </c>
      <c r="N33" s="22">
        <f t="shared" si="8"/>
        <v>-16.31195627527379</v>
      </c>
      <c r="O33" s="57">
        <f>(SUMIF('DEF 5 kw Subscription'!$D$2:$AI$2,'Q14_Mid_Fuel Bill Impact'!A33,'DEF 5 kw Subscription'!$D$33:$AI$33))</f>
        <v>3.3999999999999986</v>
      </c>
      <c r="P33" s="22">
        <f t="shared" si="7"/>
        <v>-8.3538324434980815</v>
      </c>
    </row>
    <row r="34" spans="1:16" x14ac:dyDescent="0.35">
      <c r="A34" s="3">
        <f t="shared" si="1"/>
        <v>2051</v>
      </c>
      <c r="B34" s="5">
        <v>67.859009181212016</v>
      </c>
      <c r="C34" s="5">
        <v>-351.79338000000052</v>
      </c>
      <c r="D34" s="5">
        <v>-75.049800000000005</v>
      </c>
      <c r="E34" s="5">
        <v>95.883087826800022</v>
      </c>
      <c r="F34" s="7">
        <f t="shared" si="0"/>
        <v>-263.10108299198851</v>
      </c>
      <c r="G34" s="21">
        <v>50128610.428003103</v>
      </c>
      <c r="H34" s="13">
        <f t="shared" si="2"/>
        <v>1.3536981895533309</v>
      </c>
      <c r="I34" s="16">
        <f t="shared" si="3"/>
        <v>-7.0178163128072644</v>
      </c>
      <c r="J34" s="16">
        <f t="shared" si="4"/>
        <v>-1.4971450307362859</v>
      </c>
      <c r="K34" s="17">
        <f t="shared" si="5"/>
        <v>1.9127417857415276</v>
      </c>
      <c r="L34" s="23">
        <f t="shared" si="6"/>
        <v>-5.2485213682486922</v>
      </c>
      <c r="M34" s="57">
        <f>(SUMIF('DEF 5 kw Subscription'!$D$2:$AI$2,'Q14_Mid_Fuel Bill Impact'!A34,'DEF 5 kw Subscription'!$D$25:$AI$25))</f>
        <v>11.884331998219855</v>
      </c>
      <c r="N34" s="22">
        <f t="shared" si="8"/>
        <v>-17.132853366468545</v>
      </c>
      <c r="O34" s="57">
        <f>(SUMIF('DEF 5 kw Subscription'!$D$2:$AI$2,'Q14_Mid_Fuel Bill Impact'!A34,'DEF 5 kw Subscription'!$D$33:$AI$33))</f>
        <v>3.3999999999999986</v>
      </c>
      <c r="P34" s="22">
        <f t="shared" si="7"/>
        <v>-8.6485213682486908</v>
      </c>
    </row>
    <row r="35" spans="1:16" x14ac:dyDescent="0.35">
      <c r="A35" s="3">
        <f t="shared" si="1"/>
        <v>2052</v>
      </c>
      <c r="B35" s="5">
        <v>46.308900058802294</v>
      </c>
      <c r="C35" s="5">
        <v>-300.88242000000002</v>
      </c>
      <c r="D35" s="5">
        <v>-60.039839999999998</v>
      </c>
      <c r="E35" s="5">
        <v>76.595961337199995</v>
      </c>
      <c r="F35" s="7">
        <f t="shared" si="0"/>
        <v>-238.01739860399772</v>
      </c>
      <c r="G35" s="21">
        <v>50245691.318243437</v>
      </c>
      <c r="H35" s="13">
        <f t="shared" si="2"/>
        <v>0.92164917715020556</v>
      </c>
      <c r="I35" s="16">
        <f t="shared" si="3"/>
        <v>-5.9882233104185438</v>
      </c>
      <c r="J35" s="16">
        <f t="shared" si="4"/>
        <v>-1.1949251453168972</v>
      </c>
      <c r="K35" s="17">
        <f t="shared" si="5"/>
        <v>1.5244284500348626</v>
      </c>
      <c r="L35" s="23">
        <f t="shared" si="6"/>
        <v>-4.7370708285503724</v>
      </c>
      <c r="M35" s="57">
        <f>(SUMIF('DEF 5 kw Subscription'!$D$2:$AI$2,'Q14_Mid_Fuel Bill Impact'!A35,'DEF 5 kw Subscription'!$D$25:$AI$25))</f>
        <v>11.804720738762796</v>
      </c>
      <c r="N35" s="22">
        <f t="shared" si="8"/>
        <v>-16.541791567313169</v>
      </c>
      <c r="O35" s="57">
        <f>(SUMIF('DEF 5 kw Subscription'!$D$2:$AI$2,'Q14_Mid_Fuel Bill Impact'!A35,'DEF 5 kw Subscription'!$D$33:$AI$33))</f>
        <v>3.3999999999999986</v>
      </c>
      <c r="P35" s="22">
        <f t="shared" si="7"/>
        <v>-8.137070828550371</v>
      </c>
    </row>
    <row r="36" spans="1:16" ht="15" thickBot="1" x14ac:dyDescent="0.4">
      <c r="A36" s="4">
        <f t="shared" si="1"/>
        <v>2053</v>
      </c>
      <c r="B36" s="6">
        <v>24.484329389539724</v>
      </c>
      <c r="C36" s="6">
        <v>-164.73264999999958</v>
      </c>
      <c r="D36" s="6">
        <v>-30.019919999999999</v>
      </c>
      <c r="E36" s="6">
        <v>38.039757760800001</v>
      </c>
      <c r="F36" s="8">
        <f>SUM(B36:E36)</f>
        <v>-132.22848284965988</v>
      </c>
      <c r="G36" s="24">
        <v>50128610.428003103</v>
      </c>
      <c r="H36" s="25">
        <f t="shared" si="2"/>
        <v>0.48843024333788754</v>
      </c>
      <c r="I36" s="26">
        <f t="shared" si="3"/>
        <v>-3.2862002076956793</v>
      </c>
      <c r="J36" s="26">
        <f t="shared" si="4"/>
        <v>-0.5988580122945143</v>
      </c>
      <c r="K36" s="27">
        <f t="shared" si="5"/>
        <v>0.75884325210718462</v>
      </c>
      <c r="L36" s="28">
        <f t="shared" si="6"/>
        <v>-2.6377847245451216</v>
      </c>
      <c r="M36" s="58">
        <f>(SUMIF('DEF 5 kw Subscription'!$D$2:$AI$2,'Q14_Mid_Fuel Bill Impact'!A36,'DEF 5 kw Subscription'!$D$25:$AI$25))</f>
        <v>11.432670226969293</v>
      </c>
      <c r="N36" s="59">
        <f t="shared" si="8"/>
        <v>-14.070454951514414</v>
      </c>
      <c r="O36" s="58">
        <f>(SUMIF('DEF 5 kw Subscription'!$D$2:$AI$2,'Q14_Mid_Fuel Bill Impact'!A36,'DEF 5 kw Subscription'!$D$33:$AI$33))</f>
        <v>3.3999999999999986</v>
      </c>
      <c r="P36" s="59">
        <f t="shared" si="7"/>
        <v>-6.0377847245451202</v>
      </c>
    </row>
    <row r="38" spans="1:16" x14ac:dyDescent="0.35">
      <c r="A38" s="10" t="s">
        <v>12</v>
      </c>
    </row>
    <row r="39" spans="1:16" x14ac:dyDescent="0.35">
      <c r="A39" s="10" t="s">
        <v>44</v>
      </c>
    </row>
  </sheetData>
  <mergeCells count="4">
    <mergeCell ref="B2:F2"/>
    <mergeCell ref="H2:L2"/>
    <mergeCell ref="M1:N1"/>
    <mergeCell ref="O1:P1"/>
  </mergeCells>
  <pageMargins left="0.7" right="0.7" top="0.75" bottom="0.75" header="0.3" footer="0.3"/>
  <pageSetup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13B9-91BB-44DD-8C30-2BACA2E17D5A}">
  <sheetPr>
    <pageSetUpPr fitToPage="1"/>
  </sheetPr>
  <dimension ref="B2:AI41"/>
  <sheetViews>
    <sheetView showGridLines="0" zoomScale="80" zoomScaleNormal="80" workbookViewId="0"/>
  </sheetViews>
  <sheetFormatPr defaultColWidth="9.08984375" defaultRowHeight="14" x14ac:dyDescent="0.3"/>
  <cols>
    <col min="1" max="1" width="9.08984375" style="29"/>
    <col min="2" max="2" width="61.26953125" style="29" customWidth="1"/>
    <col min="3" max="3" width="3.36328125" style="29" customWidth="1"/>
    <col min="4" max="34" width="10.6328125" style="29" customWidth="1"/>
    <col min="35" max="35" width="10.26953125" style="29" customWidth="1"/>
    <col min="36" max="16384" width="9.08984375" style="29"/>
  </cols>
  <sheetData>
    <row r="2" spans="2:35" x14ac:dyDescent="0.3">
      <c r="B2" s="31" t="s">
        <v>27</v>
      </c>
      <c r="D2" s="31">
        <v>2022</v>
      </c>
      <c r="E2" s="31">
        <v>2023</v>
      </c>
      <c r="F2" s="31">
        <v>2024</v>
      </c>
      <c r="G2" s="31">
        <v>2025</v>
      </c>
      <c r="H2" s="31">
        <v>2026</v>
      </c>
      <c r="I2" s="31">
        <v>2027</v>
      </c>
      <c r="J2" s="31">
        <v>2028</v>
      </c>
      <c r="K2" s="31">
        <v>2029</v>
      </c>
      <c r="L2" s="31">
        <v>2030</v>
      </c>
      <c r="M2" s="31">
        <v>2031</v>
      </c>
      <c r="N2" s="31">
        <v>2032</v>
      </c>
      <c r="O2" s="31">
        <v>2033</v>
      </c>
      <c r="P2" s="31">
        <v>2034</v>
      </c>
      <c r="Q2" s="31">
        <v>2035</v>
      </c>
      <c r="R2" s="31">
        <v>2036</v>
      </c>
      <c r="S2" s="31">
        <v>2037</v>
      </c>
      <c r="T2" s="31">
        <v>2038</v>
      </c>
      <c r="U2" s="31">
        <v>2039</v>
      </c>
      <c r="V2" s="31">
        <v>2040</v>
      </c>
      <c r="W2" s="31">
        <v>2041</v>
      </c>
      <c r="X2" s="31">
        <v>2042</v>
      </c>
      <c r="Y2" s="31">
        <v>2043</v>
      </c>
      <c r="Z2" s="31">
        <v>2044</v>
      </c>
      <c r="AA2" s="31">
        <v>2045</v>
      </c>
      <c r="AB2" s="31">
        <v>2046</v>
      </c>
      <c r="AC2" s="31">
        <v>2047</v>
      </c>
      <c r="AD2" s="31">
        <v>2048</v>
      </c>
      <c r="AE2" s="31">
        <v>2049</v>
      </c>
      <c r="AF2" s="31">
        <v>2050</v>
      </c>
      <c r="AG2" s="31">
        <v>2051</v>
      </c>
      <c r="AH2" s="31">
        <v>2052</v>
      </c>
      <c r="AI2" s="31">
        <v>2053</v>
      </c>
    </row>
    <row r="4" spans="2:35" x14ac:dyDescent="0.3">
      <c r="B4" s="32" t="s">
        <v>14</v>
      </c>
      <c r="C4" s="33"/>
      <c r="D4" s="33">
        <v>12</v>
      </c>
      <c r="E4" s="33">
        <v>12</v>
      </c>
      <c r="F4" s="33">
        <v>12</v>
      </c>
      <c r="G4" s="33">
        <v>12</v>
      </c>
      <c r="H4" s="33">
        <v>12</v>
      </c>
      <c r="I4" s="33">
        <v>12</v>
      </c>
      <c r="J4" s="33">
        <v>12</v>
      </c>
      <c r="K4" s="33">
        <v>12</v>
      </c>
      <c r="L4" s="33">
        <v>12</v>
      </c>
      <c r="M4" s="33">
        <v>12</v>
      </c>
      <c r="N4" s="33">
        <v>12</v>
      </c>
      <c r="O4" s="33">
        <v>12</v>
      </c>
      <c r="P4" s="33">
        <v>12</v>
      </c>
      <c r="Q4" s="33">
        <v>12</v>
      </c>
      <c r="R4" s="33">
        <v>12</v>
      </c>
      <c r="S4" s="33">
        <v>12</v>
      </c>
      <c r="T4" s="33">
        <v>12</v>
      </c>
      <c r="U4" s="33">
        <v>12</v>
      </c>
      <c r="V4" s="33">
        <v>12</v>
      </c>
      <c r="W4" s="33">
        <v>12</v>
      </c>
      <c r="X4" s="33">
        <v>12</v>
      </c>
      <c r="Y4" s="33">
        <v>12</v>
      </c>
      <c r="Z4" s="33">
        <v>12</v>
      </c>
      <c r="AA4" s="33">
        <v>12</v>
      </c>
      <c r="AB4" s="33">
        <v>12</v>
      </c>
      <c r="AC4" s="33">
        <v>12</v>
      </c>
      <c r="AD4" s="33">
        <v>12</v>
      </c>
      <c r="AE4" s="33">
        <v>12</v>
      </c>
      <c r="AF4" s="33">
        <v>12</v>
      </c>
      <c r="AG4" s="33">
        <v>12</v>
      </c>
      <c r="AH4" s="33">
        <v>12</v>
      </c>
      <c r="AI4" s="33">
        <v>12</v>
      </c>
    </row>
    <row r="5" spans="2:35" x14ac:dyDescent="0.3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2:35" x14ac:dyDescent="0.3">
      <c r="B6" s="32" t="s">
        <v>15</v>
      </c>
      <c r="C6" s="33"/>
      <c r="D6" s="33">
        <v>5</v>
      </c>
      <c r="E6" s="33">
        <f t="shared" ref="E6:AI6" si="0">+D6*(E4&gt;0)</f>
        <v>5</v>
      </c>
      <c r="F6" s="33">
        <f t="shared" si="0"/>
        <v>5</v>
      </c>
      <c r="G6" s="33">
        <f t="shared" si="0"/>
        <v>5</v>
      </c>
      <c r="H6" s="33">
        <f t="shared" si="0"/>
        <v>5</v>
      </c>
      <c r="I6" s="33">
        <f t="shared" si="0"/>
        <v>5</v>
      </c>
      <c r="J6" s="33">
        <f t="shared" si="0"/>
        <v>5</v>
      </c>
      <c r="K6" s="33">
        <f t="shared" si="0"/>
        <v>5</v>
      </c>
      <c r="L6" s="33">
        <f t="shared" si="0"/>
        <v>5</v>
      </c>
      <c r="M6" s="33">
        <f t="shared" si="0"/>
        <v>5</v>
      </c>
      <c r="N6" s="33">
        <f t="shared" si="0"/>
        <v>5</v>
      </c>
      <c r="O6" s="33">
        <f t="shared" si="0"/>
        <v>5</v>
      </c>
      <c r="P6" s="33">
        <f t="shared" si="0"/>
        <v>5</v>
      </c>
      <c r="Q6" s="33">
        <f t="shared" si="0"/>
        <v>5</v>
      </c>
      <c r="R6" s="33">
        <f t="shared" si="0"/>
        <v>5</v>
      </c>
      <c r="S6" s="33">
        <f t="shared" si="0"/>
        <v>5</v>
      </c>
      <c r="T6" s="33">
        <f t="shared" si="0"/>
        <v>5</v>
      </c>
      <c r="U6" s="33">
        <f t="shared" si="0"/>
        <v>5</v>
      </c>
      <c r="V6" s="33">
        <f t="shared" si="0"/>
        <v>5</v>
      </c>
      <c r="W6" s="33">
        <f t="shared" si="0"/>
        <v>5</v>
      </c>
      <c r="X6" s="33">
        <f t="shared" si="0"/>
        <v>5</v>
      </c>
      <c r="Y6" s="33">
        <f t="shared" si="0"/>
        <v>5</v>
      </c>
      <c r="Z6" s="33">
        <f t="shared" si="0"/>
        <v>5</v>
      </c>
      <c r="AA6" s="33">
        <f t="shared" si="0"/>
        <v>5</v>
      </c>
      <c r="AB6" s="33">
        <f t="shared" si="0"/>
        <v>5</v>
      </c>
      <c r="AC6" s="33">
        <f t="shared" si="0"/>
        <v>5</v>
      </c>
      <c r="AD6" s="33">
        <f t="shared" si="0"/>
        <v>5</v>
      </c>
      <c r="AE6" s="33">
        <f t="shared" si="0"/>
        <v>5</v>
      </c>
      <c r="AF6" s="33">
        <f t="shared" si="0"/>
        <v>5</v>
      </c>
      <c r="AG6" s="33">
        <f t="shared" si="0"/>
        <v>5</v>
      </c>
      <c r="AH6" s="33">
        <f t="shared" si="0"/>
        <v>5</v>
      </c>
      <c r="AI6" s="33">
        <f t="shared" si="0"/>
        <v>5</v>
      </c>
    </row>
    <row r="7" spans="2:35" x14ac:dyDescent="0.3">
      <c r="B7" s="32" t="s">
        <v>28</v>
      </c>
      <c r="C7" s="33"/>
      <c r="D7" s="42">
        <v>-8.35</v>
      </c>
      <c r="E7" s="42">
        <f t="shared" ref="E7:AI7" si="1">+D7</f>
        <v>-8.35</v>
      </c>
      <c r="F7" s="42">
        <f t="shared" si="1"/>
        <v>-8.35</v>
      </c>
      <c r="G7" s="42">
        <f t="shared" si="1"/>
        <v>-8.35</v>
      </c>
      <c r="H7" s="42">
        <f t="shared" si="1"/>
        <v>-8.35</v>
      </c>
      <c r="I7" s="42">
        <f t="shared" si="1"/>
        <v>-8.35</v>
      </c>
      <c r="J7" s="42">
        <f t="shared" si="1"/>
        <v>-8.35</v>
      </c>
      <c r="K7" s="42">
        <f t="shared" si="1"/>
        <v>-8.35</v>
      </c>
      <c r="L7" s="42">
        <f t="shared" si="1"/>
        <v>-8.35</v>
      </c>
      <c r="M7" s="42">
        <f t="shared" si="1"/>
        <v>-8.35</v>
      </c>
      <c r="N7" s="42">
        <f t="shared" si="1"/>
        <v>-8.35</v>
      </c>
      <c r="O7" s="42">
        <f t="shared" si="1"/>
        <v>-8.35</v>
      </c>
      <c r="P7" s="42">
        <f t="shared" si="1"/>
        <v>-8.35</v>
      </c>
      <c r="Q7" s="42">
        <f t="shared" si="1"/>
        <v>-8.35</v>
      </c>
      <c r="R7" s="42">
        <f t="shared" si="1"/>
        <v>-8.35</v>
      </c>
      <c r="S7" s="42">
        <f t="shared" si="1"/>
        <v>-8.35</v>
      </c>
      <c r="T7" s="42">
        <f t="shared" si="1"/>
        <v>-8.35</v>
      </c>
      <c r="U7" s="42">
        <f t="shared" si="1"/>
        <v>-8.35</v>
      </c>
      <c r="V7" s="42">
        <f t="shared" si="1"/>
        <v>-8.35</v>
      </c>
      <c r="W7" s="42">
        <f t="shared" si="1"/>
        <v>-8.35</v>
      </c>
      <c r="X7" s="42">
        <f t="shared" si="1"/>
        <v>-8.35</v>
      </c>
      <c r="Y7" s="42">
        <f t="shared" si="1"/>
        <v>-8.35</v>
      </c>
      <c r="Z7" s="42">
        <f t="shared" si="1"/>
        <v>-8.35</v>
      </c>
      <c r="AA7" s="42">
        <f t="shared" si="1"/>
        <v>-8.35</v>
      </c>
      <c r="AB7" s="42">
        <f t="shared" si="1"/>
        <v>-8.35</v>
      </c>
      <c r="AC7" s="42">
        <f t="shared" si="1"/>
        <v>-8.35</v>
      </c>
      <c r="AD7" s="42">
        <f t="shared" si="1"/>
        <v>-8.35</v>
      </c>
      <c r="AE7" s="42">
        <f t="shared" si="1"/>
        <v>-8.35</v>
      </c>
      <c r="AF7" s="42">
        <f t="shared" si="1"/>
        <v>-8.35</v>
      </c>
      <c r="AG7" s="42">
        <f t="shared" si="1"/>
        <v>-8.35</v>
      </c>
      <c r="AH7" s="42">
        <f t="shared" si="1"/>
        <v>-8.35</v>
      </c>
      <c r="AI7" s="42">
        <f t="shared" si="1"/>
        <v>-8.35</v>
      </c>
    </row>
    <row r="8" spans="2:35" x14ac:dyDescent="0.3">
      <c r="B8" s="32" t="s">
        <v>17</v>
      </c>
      <c r="C8" s="33"/>
      <c r="D8" s="34">
        <f>D7*D6*D4</f>
        <v>-501</v>
      </c>
      <c r="E8" s="34">
        <f t="shared" ref="E8:AI8" si="2">E7*E6*E4</f>
        <v>-501</v>
      </c>
      <c r="F8" s="34">
        <f t="shared" si="2"/>
        <v>-501</v>
      </c>
      <c r="G8" s="34">
        <f t="shared" si="2"/>
        <v>-501</v>
      </c>
      <c r="H8" s="34">
        <f t="shared" si="2"/>
        <v>-501</v>
      </c>
      <c r="I8" s="34">
        <f t="shared" si="2"/>
        <v>-501</v>
      </c>
      <c r="J8" s="34">
        <f t="shared" si="2"/>
        <v>-501</v>
      </c>
      <c r="K8" s="34">
        <f t="shared" si="2"/>
        <v>-501</v>
      </c>
      <c r="L8" s="34">
        <f t="shared" si="2"/>
        <v>-501</v>
      </c>
      <c r="M8" s="34">
        <f t="shared" si="2"/>
        <v>-501</v>
      </c>
      <c r="N8" s="34">
        <f t="shared" si="2"/>
        <v>-501</v>
      </c>
      <c r="O8" s="34">
        <f t="shared" si="2"/>
        <v>-501</v>
      </c>
      <c r="P8" s="34">
        <f t="shared" si="2"/>
        <v>-501</v>
      </c>
      <c r="Q8" s="34">
        <f t="shared" si="2"/>
        <v>-501</v>
      </c>
      <c r="R8" s="34">
        <f t="shared" si="2"/>
        <v>-501</v>
      </c>
      <c r="S8" s="34">
        <f t="shared" si="2"/>
        <v>-501</v>
      </c>
      <c r="T8" s="34">
        <f t="shared" si="2"/>
        <v>-501</v>
      </c>
      <c r="U8" s="34">
        <f t="shared" si="2"/>
        <v>-501</v>
      </c>
      <c r="V8" s="34">
        <f t="shared" si="2"/>
        <v>-501</v>
      </c>
      <c r="W8" s="34">
        <f t="shared" si="2"/>
        <v>-501</v>
      </c>
      <c r="X8" s="34">
        <f t="shared" si="2"/>
        <v>-501</v>
      </c>
      <c r="Y8" s="34">
        <f t="shared" si="2"/>
        <v>-501</v>
      </c>
      <c r="Z8" s="34">
        <f t="shared" si="2"/>
        <v>-501</v>
      </c>
      <c r="AA8" s="34">
        <f t="shared" si="2"/>
        <v>-501</v>
      </c>
      <c r="AB8" s="34">
        <f t="shared" si="2"/>
        <v>-501</v>
      </c>
      <c r="AC8" s="34">
        <f t="shared" si="2"/>
        <v>-501</v>
      </c>
      <c r="AD8" s="34">
        <f t="shared" si="2"/>
        <v>-501</v>
      </c>
      <c r="AE8" s="34">
        <f t="shared" si="2"/>
        <v>-501</v>
      </c>
      <c r="AF8" s="34">
        <f t="shared" si="2"/>
        <v>-501</v>
      </c>
      <c r="AG8" s="34">
        <f t="shared" si="2"/>
        <v>-501</v>
      </c>
      <c r="AH8" s="34">
        <f t="shared" si="2"/>
        <v>-501</v>
      </c>
      <c r="AI8" s="34">
        <f t="shared" si="2"/>
        <v>-501</v>
      </c>
    </row>
    <row r="9" spans="2:35" x14ac:dyDescent="0.3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2:35" x14ac:dyDescent="0.3">
      <c r="B10" s="32" t="s">
        <v>18</v>
      </c>
      <c r="C10" s="33"/>
      <c r="D10" s="35">
        <v>367470</v>
      </c>
      <c r="E10" s="35">
        <v>1100560</v>
      </c>
      <c r="F10" s="35">
        <v>1834330</v>
      </c>
      <c r="G10" s="35">
        <v>1820830</v>
      </c>
      <c r="H10" s="35">
        <v>1811740.0000000002</v>
      </c>
      <c r="I10" s="35">
        <v>1802670</v>
      </c>
      <c r="J10" s="35">
        <v>1797899.9999999998</v>
      </c>
      <c r="K10" s="35">
        <v>1784680</v>
      </c>
      <c r="L10" s="35">
        <v>1775760.0000000002</v>
      </c>
      <c r="M10" s="35">
        <v>1766880</v>
      </c>
      <c r="N10" s="35">
        <v>1762210</v>
      </c>
      <c r="O10" s="35">
        <v>1749240</v>
      </c>
      <c r="P10" s="35">
        <v>1740510</v>
      </c>
      <c r="Q10" s="35">
        <v>1731820</v>
      </c>
      <c r="R10" s="35">
        <v>1727250</v>
      </c>
      <c r="S10" s="35">
        <v>1714550.0000000002</v>
      </c>
      <c r="T10" s="35">
        <v>1705970</v>
      </c>
      <c r="U10" s="35">
        <v>1697440</v>
      </c>
      <c r="V10" s="35">
        <v>1692969.9999999995</v>
      </c>
      <c r="W10" s="35">
        <v>1680500</v>
      </c>
      <c r="X10" s="35">
        <v>1672090</v>
      </c>
      <c r="Y10" s="35">
        <v>1663730</v>
      </c>
      <c r="Z10" s="35">
        <v>1659360.0000000002</v>
      </c>
      <c r="AA10" s="35">
        <v>1647160</v>
      </c>
      <c r="AB10" s="35">
        <v>1638920</v>
      </c>
      <c r="AC10" s="35">
        <v>1630730</v>
      </c>
      <c r="AD10" s="35">
        <v>1625970</v>
      </c>
      <c r="AE10" s="35">
        <v>1614429.9999999998</v>
      </c>
      <c r="AF10" s="35">
        <v>1606380</v>
      </c>
      <c r="AG10" s="35">
        <v>1598360.0000000002</v>
      </c>
      <c r="AH10" s="35">
        <v>1276790</v>
      </c>
      <c r="AI10" s="35">
        <v>633960</v>
      </c>
    </row>
    <row r="11" spans="2:35" x14ac:dyDescent="0.3">
      <c r="B11" s="32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2:35" x14ac:dyDescent="0.3">
      <c r="B12" s="32" t="s">
        <v>36</v>
      </c>
      <c r="C12" s="33"/>
      <c r="D12" s="36">
        <v>149.80000000000001</v>
      </c>
      <c r="E12" s="36">
        <v>449.40000000000003</v>
      </c>
      <c r="F12" s="36">
        <v>749</v>
      </c>
      <c r="G12" s="36">
        <v>749</v>
      </c>
      <c r="H12" s="36">
        <v>749</v>
      </c>
      <c r="I12" s="36">
        <v>749</v>
      </c>
      <c r="J12" s="36">
        <v>749</v>
      </c>
      <c r="K12" s="36">
        <v>749</v>
      </c>
      <c r="L12" s="36">
        <v>749</v>
      </c>
      <c r="M12" s="36">
        <v>749</v>
      </c>
      <c r="N12" s="36">
        <v>749</v>
      </c>
      <c r="O12" s="36">
        <v>749</v>
      </c>
      <c r="P12" s="36">
        <v>749</v>
      </c>
      <c r="Q12" s="36">
        <v>749</v>
      </c>
      <c r="R12" s="36">
        <v>749</v>
      </c>
      <c r="S12" s="36">
        <v>749</v>
      </c>
      <c r="T12" s="36">
        <v>749</v>
      </c>
      <c r="U12" s="36">
        <v>749</v>
      </c>
      <c r="V12" s="36">
        <v>749</v>
      </c>
      <c r="W12" s="36">
        <v>749</v>
      </c>
      <c r="X12" s="36">
        <v>749</v>
      </c>
      <c r="Y12" s="36">
        <v>749</v>
      </c>
      <c r="Z12" s="36">
        <v>749</v>
      </c>
      <c r="AA12" s="36">
        <v>749</v>
      </c>
      <c r="AB12" s="36">
        <v>749</v>
      </c>
      <c r="AC12" s="36">
        <v>749</v>
      </c>
      <c r="AD12" s="36">
        <v>749</v>
      </c>
      <c r="AE12" s="36">
        <v>749</v>
      </c>
      <c r="AF12" s="36">
        <v>749</v>
      </c>
      <c r="AG12" s="36">
        <v>749</v>
      </c>
      <c r="AH12" s="36">
        <v>599.20000000000005</v>
      </c>
      <c r="AI12" s="36">
        <v>299.60000000000002</v>
      </c>
    </row>
    <row r="13" spans="2:35" x14ac:dyDescent="0.3">
      <c r="B13" s="32" t="s">
        <v>19</v>
      </c>
      <c r="C13" s="33"/>
      <c r="D13" s="37">
        <f>+D6/(D12*1000)</f>
        <v>3.3377837116154874E-5</v>
      </c>
      <c r="E13" s="37">
        <f t="shared" ref="E13:AI13" si="3">+E6/(E12*1000)</f>
        <v>1.1125945705384957E-5</v>
      </c>
      <c r="F13" s="37">
        <f t="shared" si="3"/>
        <v>6.6755674232309751E-6</v>
      </c>
      <c r="G13" s="37">
        <f t="shared" si="3"/>
        <v>6.6755674232309751E-6</v>
      </c>
      <c r="H13" s="37">
        <f t="shared" si="3"/>
        <v>6.6755674232309751E-6</v>
      </c>
      <c r="I13" s="37">
        <f t="shared" si="3"/>
        <v>6.6755674232309751E-6</v>
      </c>
      <c r="J13" s="37">
        <f t="shared" si="3"/>
        <v>6.6755674232309751E-6</v>
      </c>
      <c r="K13" s="37">
        <f t="shared" si="3"/>
        <v>6.6755674232309751E-6</v>
      </c>
      <c r="L13" s="37">
        <f t="shared" si="3"/>
        <v>6.6755674232309751E-6</v>
      </c>
      <c r="M13" s="37">
        <f t="shared" si="3"/>
        <v>6.6755674232309751E-6</v>
      </c>
      <c r="N13" s="37">
        <f t="shared" si="3"/>
        <v>6.6755674232309751E-6</v>
      </c>
      <c r="O13" s="37">
        <f t="shared" si="3"/>
        <v>6.6755674232309751E-6</v>
      </c>
      <c r="P13" s="37">
        <f t="shared" si="3"/>
        <v>6.6755674232309751E-6</v>
      </c>
      <c r="Q13" s="37">
        <f t="shared" si="3"/>
        <v>6.6755674232309751E-6</v>
      </c>
      <c r="R13" s="37">
        <f t="shared" si="3"/>
        <v>6.6755674232309751E-6</v>
      </c>
      <c r="S13" s="37">
        <f t="shared" si="3"/>
        <v>6.6755674232309751E-6</v>
      </c>
      <c r="T13" s="37">
        <f t="shared" si="3"/>
        <v>6.6755674232309751E-6</v>
      </c>
      <c r="U13" s="37">
        <f t="shared" si="3"/>
        <v>6.6755674232309751E-6</v>
      </c>
      <c r="V13" s="37">
        <f t="shared" si="3"/>
        <v>6.6755674232309751E-6</v>
      </c>
      <c r="W13" s="37">
        <f t="shared" si="3"/>
        <v>6.6755674232309751E-6</v>
      </c>
      <c r="X13" s="37">
        <f t="shared" si="3"/>
        <v>6.6755674232309751E-6</v>
      </c>
      <c r="Y13" s="37">
        <f t="shared" si="3"/>
        <v>6.6755674232309751E-6</v>
      </c>
      <c r="Z13" s="37">
        <f t="shared" si="3"/>
        <v>6.6755674232309751E-6</v>
      </c>
      <c r="AA13" s="37">
        <f t="shared" si="3"/>
        <v>6.6755674232309751E-6</v>
      </c>
      <c r="AB13" s="37">
        <f t="shared" si="3"/>
        <v>6.6755674232309751E-6</v>
      </c>
      <c r="AC13" s="37">
        <f t="shared" si="3"/>
        <v>6.6755674232309751E-6</v>
      </c>
      <c r="AD13" s="37">
        <f t="shared" si="3"/>
        <v>6.6755674232309751E-6</v>
      </c>
      <c r="AE13" s="37">
        <f t="shared" si="3"/>
        <v>6.6755674232309751E-6</v>
      </c>
      <c r="AF13" s="37">
        <f t="shared" si="3"/>
        <v>6.6755674232309751E-6</v>
      </c>
      <c r="AG13" s="37">
        <f t="shared" si="3"/>
        <v>6.6755674232309751E-6</v>
      </c>
      <c r="AH13" s="37">
        <f t="shared" si="3"/>
        <v>8.3444592790387184E-6</v>
      </c>
      <c r="AI13" s="37">
        <f t="shared" si="3"/>
        <v>1.6688918558077437E-5</v>
      </c>
    </row>
    <row r="14" spans="2:35" x14ac:dyDescent="0.3">
      <c r="B14" s="32"/>
      <c r="C14" s="33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</row>
    <row r="15" spans="2:35" x14ac:dyDescent="0.3">
      <c r="B15" s="32" t="s">
        <v>20</v>
      </c>
      <c r="C15" s="33"/>
      <c r="D15" s="38">
        <f>+D13*D10*1000</f>
        <v>12265.353805073431</v>
      </c>
      <c r="E15" s="38">
        <f t="shared" ref="E15:AI15" si="4">+E13*E10*1000</f>
        <v>12244.770805518468</v>
      </c>
      <c r="F15" s="38">
        <f t="shared" si="4"/>
        <v>12245.193591455274</v>
      </c>
      <c r="G15" s="38">
        <f t="shared" si="4"/>
        <v>12155.073431241655</v>
      </c>
      <c r="H15" s="38">
        <f t="shared" si="4"/>
        <v>12094.39252336449</v>
      </c>
      <c r="I15" s="38">
        <f t="shared" si="4"/>
        <v>12033.845126835782</v>
      </c>
      <c r="J15" s="38">
        <f t="shared" si="4"/>
        <v>12002.002670226968</v>
      </c>
      <c r="K15" s="38">
        <f t="shared" si="4"/>
        <v>11913.751668891857</v>
      </c>
      <c r="L15" s="38">
        <f t="shared" si="4"/>
        <v>11854.205607476639</v>
      </c>
      <c r="M15" s="38">
        <f t="shared" si="4"/>
        <v>11794.926568758345</v>
      </c>
      <c r="N15" s="38">
        <f t="shared" si="4"/>
        <v>11763.751668891857</v>
      </c>
      <c r="O15" s="38">
        <f t="shared" si="4"/>
        <v>11677.16955941255</v>
      </c>
      <c r="P15" s="38">
        <f t="shared" si="4"/>
        <v>11618.891855807744</v>
      </c>
      <c r="Q15" s="38">
        <f t="shared" si="4"/>
        <v>11560.881174899867</v>
      </c>
      <c r="R15" s="38">
        <f t="shared" si="4"/>
        <v>11530.373831775702</v>
      </c>
      <c r="S15" s="38">
        <f t="shared" si="4"/>
        <v>11445.594125500669</v>
      </c>
      <c r="T15" s="38">
        <f t="shared" si="4"/>
        <v>11388.317757009347</v>
      </c>
      <c r="U15" s="38">
        <f t="shared" si="4"/>
        <v>11331.375166889187</v>
      </c>
      <c r="V15" s="38">
        <f t="shared" si="4"/>
        <v>11301.535380507341</v>
      </c>
      <c r="W15" s="38">
        <f t="shared" si="4"/>
        <v>11218.291054739653</v>
      </c>
      <c r="X15" s="38">
        <f t="shared" si="4"/>
        <v>11162.14953271028</v>
      </c>
      <c r="Y15" s="38">
        <f t="shared" si="4"/>
        <v>11106.34178905207</v>
      </c>
      <c r="Z15" s="38">
        <f t="shared" si="4"/>
        <v>11077.169559412552</v>
      </c>
      <c r="AA15" s="38">
        <f t="shared" si="4"/>
        <v>10995.727636849133</v>
      </c>
      <c r="AB15" s="38">
        <f t="shared" si="4"/>
        <v>10940.72096128171</v>
      </c>
      <c r="AC15" s="38">
        <f t="shared" si="4"/>
        <v>10886.048064085449</v>
      </c>
      <c r="AD15" s="38">
        <f t="shared" si="4"/>
        <v>10854.272363150869</v>
      </c>
      <c r="AE15" s="38">
        <f t="shared" si="4"/>
        <v>10777.236315086782</v>
      </c>
      <c r="AF15" s="38">
        <f t="shared" si="4"/>
        <v>10723.497997329774</v>
      </c>
      <c r="AG15" s="38">
        <f t="shared" si="4"/>
        <v>10669.959946595462</v>
      </c>
      <c r="AH15" s="38">
        <f t="shared" si="4"/>
        <v>10654.122162883847</v>
      </c>
      <c r="AI15" s="38">
        <f t="shared" si="4"/>
        <v>10580.106809078772</v>
      </c>
    </row>
    <row r="16" spans="2:35" x14ac:dyDescent="0.3">
      <c r="B16" s="32"/>
      <c r="C16" s="33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2:35" x14ac:dyDescent="0.3">
      <c r="B17" s="32" t="s">
        <v>37</v>
      </c>
      <c r="C17" s="33"/>
      <c r="D17" s="40">
        <v>1</v>
      </c>
      <c r="E17" s="40">
        <v>1</v>
      </c>
      <c r="F17" s="40">
        <v>1</v>
      </c>
      <c r="G17" s="40">
        <v>1.0149999999999999</v>
      </c>
      <c r="H17" s="40">
        <v>1.0149999999999999</v>
      </c>
      <c r="I17" s="40">
        <v>1.0149999999999999</v>
      </c>
      <c r="J17" s="40">
        <v>1.0149999999999999</v>
      </c>
      <c r="K17" s="40">
        <v>1.0149999999999999</v>
      </c>
      <c r="L17" s="40">
        <v>1.0149999999999999</v>
      </c>
      <c r="M17" s="40">
        <v>1.0149999999999999</v>
      </c>
      <c r="N17" s="40">
        <v>1.0149999999999999</v>
      </c>
      <c r="O17" s="40">
        <v>1.0149999999999999</v>
      </c>
      <c r="P17" s="40">
        <v>1.0149999999999999</v>
      </c>
      <c r="Q17" s="40">
        <v>1.0149999999999999</v>
      </c>
      <c r="R17" s="40">
        <v>1.0149999999999999</v>
      </c>
      <c r="S17" s="40">
        <v>1.0149999999999999</v>
      </c>
      <c r="T17" s="40">
        <v>1.0149999999999999</v>
      </c>
      <c r="U17" s="40">
        <v>1.0149999999999999</v>
      </c>
      <c r="V17" s="40">
        <v>1.0149999999999999</v>
      </c>
      <c r="W17" s="40">
        <v>1.0149999999999999</v>
      </c>
      <c r="X17" s="40">
        <v>1.0149999999999999</v>
      </c>
      <c r="Y17" s="40">
        <v>1.0149999999999999</v>
      </c>
      <c r="Z17" s="40">
        <v>1.0149999999999999</v>
      </c>
      <c r="AA17" s="40">
        <v>1.0149999999999999</v>
      </c>
      <c r="AB17" s="40">
        <v>1.0149999999999999</v>
      </c>
      <c r="AC17" s="40">
        <v>1.0149999999999999</v>
      </c>
      <c r="AD17" s="40">
        <v>1.0149999999999999</v>
      </c>
      <c r="AE17" s="40">
        <v>1.0149999999999999</v>
      </c>
      <c r="AF17" s="40">
        <v>1.0149999999999999</v>
      </c>
      <c r="AG17" s="40">
        <v>1.0149999999999999</v>
      </c>
      <c r="AH17" s="40">
        <v>1</v>
      </c>
      <c r="AI17" s="40">
        <v>1</v>
      </c>
    </row>
    <row r="18" spans="2:35" x14ac:dyDescent="0.3">
      <c r="B18" s="32" t="s">
        <v>21</v>
      </c>
      <c r="C18" s="33"/>
      <c r="D18" s="41">
        <v>4.0369999999999996E-2</v>
      </c>
      <c r="E18" s="41">
        <f>ROUND(+D18*E17,5)</f>
        <v>4.0370000000000003E-2</v>
      </c>
      <c r="F18" s="41">
        <f t="shared" ref="F18:AI18" si="5">ROUND(+E18*F17,5)</f>
        <v>4.0370000000000003E-2</v>
      </c>
      <c r="G18" s="41">
        <f t="shared" si="5"/>
        <v>4.0980000000000003E-2</v>
      </c>
      <c r="H18" s="41">
        <f t="shared" si="5"/>
        <v>4.1590000000000002E-2</v>
      </c>
      <c r="I18" s="41">
        <f t="shared" si="5"/>
        <v>4.2209999999999998E-2</v>
      </c>
      <c r="J18" s="41">
        <f t="shared" si="5"/>
        <v>4.2840000000000003E-2</v>
      </c>
      <c r="K18" s="41">
        <f t="shared" si="5"/>
        <v>4.3479999999999998E-2</v>
      </c>
      <c r="L18" s="41">
        <f t="shared" si="5"/>
        <v>4.4130000000000003E-2</v>
      </c>
      <c r="M18" s="41">
        <f t="shared" si="5"/>
        <v>4.4790000000000003E-2</v>
      </c>
      <c r="N18" s="41">
        <f t="shared" si="5"/>
        <v>4.546E-2</v>
      </c>
      <c r="O18" s="41">
        <f t="shared" si="5"/>
        <v>4.614E-2</v>
      </c>
      <c r="P18" s="41">
        <f t="shared" si="5"/>
        <v>4.6829999999999997E-2</v>
      </c>
      <c r="Q18" s="41">
        <f t="shared" si="5"/>
        <v>4.7530000000000003E-2</v>
      </c>
      <c r="R18" s="41">
        <f t="shared" si="5"/>
        <v>4.8239999999999998E-2</v>
      </c>
      <c r="S18" s="41">
        <f t="shared" si="5"/>
        <v>4.8959999999999997E-2</v>
      </c>
      <c r="T18" s="41">
        <f t="shared" si="5"/>
        <v>4.9689999999999998E-2</v>
      </c>
      <c r="U18" s="41">
        <f t="shared" si="5"/>
        <v>5.0439999999999999E-2</v>
      </c>
      <c r="V18" s="41">
        <f t="shared" si="5"/>
        <v>5.1200000000000002E-2</v>
      </c>
      <c r="W18" s="41">
        <f t="shared" si="5"/>
        <v>5.1970000000000002E-2</v>
      </c>
      <c r="X18" s="41">
        <f t="shared" si="5"/>
        <v>5.2749999999999998E-2</v>
      </c>
      <c r="Y18" s="41">
        <f t="shared" si="5"/>
        <v>5.3539999999999997E-2</v>
      </c>
      <c r="Z18" s="41">
        <f t="shared" si="5"/>
        <v>5.4339999999999999E-2</v>
      </c>
      <c r="AA18" s="41">
        <f t="shared" si="5"/>
        <v>5.5160000000000001E-2</v>
      </c>
      <c r="AB18" s="41">
        <f t="shared" si="5"/>
        <v>5.5989999999999998E-2</v>
      </c>
      <c r="AC18" s="41">
        <f t="shared" si="5"/>
        <v>5.6829999999999999E-2</v>
      </c>
      <c r="AD18" s="41">
        <f t="shared" si="5"/>
        <v>5.7680000000000002E-2</v>
      </c>
      <c r="AE18" s="41">
        <f t="shared" si="5"/>
        <v>5.8549999999999998E-2</v>
      </c>
      <c r="AF18" s="41">
        <f t="shared" si="5"/>
        <v>5.9429999999999997E-2</v>
      </c>
      <c r="AG18" s="41">
        <f t="shared" si="5"/>
        <v>6.0319999999999999E-2</v>
      </c>
      <c r="AH18" s="41">
        <f t="shared" si="5"/>
        <v>6.0319999999999999E-2</v>
      </c>
      <c r="AI18" s="41">
        <f t="shared" si="5"/>
        <v>6.0319999999999999E-2</v>
      </c>
    </row>
    <row r="19" spans="2:35" x14ac:dyDescent="0.3">
      <c r="B19" s="32" t="s">
        <v>29</v>
      </c>
      <c r="C19" s="33"/>
      <c r="D19" s="42">
        <f t="shared" ref="D19:AI19" si="6">+D15*D18</f>
        <v>495.15233311081437</v>
      </c>
      <c r="E19" s="42">
        <f t="shared" si="6"/>
        <v>494.32139741878063</v>
      </c>
      <c r="F19" s="42">
        <f t="shared" si="6"/>
        <v>494.33846528704947</v>
      </c>
      <c r="G19" s="42">
        <f t="shared" si="6"/>
        <v>498.11490921228307</v>
      </c>
      <c r="H19" s="42">
        <f t="shared" si="6"/>
        <v>503.00578504672916</v>
      </c>
      <c r="I19" s="42">
        <f t="shared" si="6"/>
        <v>507.94860280373831</v>
      </c>
      <c r="J19" s="42">
        <f t="shared" si="6"/>
        <v>514.16579439252337</v>
      </c>
      <c r="K19" s="42">
        <f t="shared" si="6"/>
        <v>518.00992256341794</v>
      </c>
      <c r="L19" s="42">
        <f t="shared" si="6"/>
        <v>523.12609345794408</v>
      </c>
      <c r="M19" s="42">
        <f t="shared" si="6"/>
        <v>528.29476101468629</v>
      </c>
      <c r="N19" s="42">
        <f t="shared" si="6"/>
        <v>534.78015086782386</v>
      </c>
      <c r="O19" s="42">
        <f t="shared" si="6"/>
        <v>538.7846034712951</v>
      </c>
      <c r="P19" s="42">
        <f t="shared" si="6"/>
        <v>544.11270560747664</v>
      </c>
      <c r="Q19" s="42">
        <f t="shared" si="6"/>
        <v>549.48868224299076</v>
      </c>
      <c r="R19" s="42">
        <f t="shared" si="6"/>
        <v>556.22523364485983</v>
      </c>
      <c r="S19" s="42">
        <f t="shared" si="6"/>
        <v>560.37628838451269</v>
      </c>
      <c r="T19" s="42">
        <f t="shared" si="6"/>
        <v>565.88550934579439</v>
      </c>
      <c r="U19" s="42">
        <f t="shared" si="6"/>
        <v>571.55456341789056</v>
      </c>
      <c r="V19" s="42">
        <f t="shared" si="6"/>
        <v>578.63861148197589</v>
      </c>
      <c r="W19" s="42">
        <f t="shared" si="6"/>
        <v>583.01458611481985</v>
      </c>
      <c r="X19" s="42">
        <f t="shared" si="6"/>
        <v>588.80338785046729</v>
      </c>
      <c r="Y19" s="42">
        <f t="shared" si="6"/>
        <v>594.63353938584783</v>
      </c>
      <c r="Z19" s="42">
        <f t="shared" si="6"/>
        <v>601.9333938584781</v>
      </c>
      <c r="AA19" s="42">
        <f t="shared" si="6"/>
        <v>606.52433644859821</v>
      </c>
      <c r="AB19" s="42">
        <f t="shared" si="6"/>
        <v>612.57096662216293</v>
      </c>
      <c r="AC19" s="42">
        <f t="shared" si="6"/>
        <v>618.65411148197609</v>
      </c>
      <c r="AD19" s="42">
        <f t="shared" si="6"/>
        <v>626.07442990654215</v>
      </c>
      <c r="AE19" s="42">
        <f t="shared" si="6"/>
        <v>631.0071862483311</v>
      </c>
      <c r="AF19" s="42">
        <f t="shared" si="6"/>
        <v>637.29748598130845</v>
      </c>
      <c r="AG19" s="42">
        <f t="shared" si="6"/>
        <v>643.61198397863825</v>
      </c>
      <c r="AH19" s="42">
        <f t="shared" si="6"/>
        <v>642.65664886515356</v>
      </c>
      <c r="AI19" s="42">
        <f t="shared" si="6"/>
        <v>638.19204272363152</v>
      </c>
    </row>
    <row r="20" spans="2:35" x14ac:dyDescent="0.3">
      <c r="B20" s="32"/>
      <c r="C20" s="33"/>
      <c r="D20" s="33"/>
      <c r="E20" s="33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2:35" x14ac:dyDescent="0.3">
      <c r="B21" s="43" t="s">
        <v>22</v>
      </c>
      <c r="C21" s="33"/>
      <c r="D21" s="33"/>
      <c r="E21" s="33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2:35" x14ac:dyDescent="0.3">
      <c r="B22" s="32" t="s">
        <v>17</v>
      </c>
      <c r="C22" s="33"/>
      <c r="D22" s="42">
        <f>+D8</f>
        <v>-501</v>
      </c>
      <c r="E22" s="42">
        <f t="shared" ref="E22:AI22" si="7">+E8</f>
        <v>-501</v>
      </c>
      <c r="F22" s="42">
        <f t="shared" si="7"/>
        <v>-501</v>
      </c>
      <c r="G22" s="42">
        <f t="shared" si="7"/>
        <v>-501</v>
      </c>
      <c r="H22" s="42">
        <f t="shared" si="7"/>
        <v>-501</v>
      </c>
      <c r="I22" s="42">
        <f t="shared" si="7"/>
        <v>-501</v>
      </c>
      <c r="J22" s="42">
        <f t="shared" si="7"/>
        <v>-501</v>
      </c>
      <c r="K22" s="42">
        <f t="shared" si="7"/>
        <v>-501</v>
      </c>
      <c r="L22" s="42">
        <f t="shared" si="7"/>
        <v>-501</v>
      </c>
      <c r="M22" s="42">
        <f t="shared" si="7"/>
        <v>-501</v>
      </c>
      <c r="N22" s="42">
        <f t="shared" si="7"/>
        <v>-501</v>
      </c>
      <c r="O22" s="42">
        <f t="shared" si="7"/>
        <v>-501</v>
      </c>
      <c r="P22" s="42">
        <f t="shared" si="7"/>
        <v>-501</v>
      </c>
      <c r="Q22" s="42">
        <f t="shared" si="7"/>
        <v>-501</v>
      </c>
      <c r="R22" s="42">
        <f t="shared" si="7"/>
        <v>-501</v>
      </c>
      <c r="S22" s="42">
        <f t="shared" si="7"/>
        <v>-501</v>
      </c>
      <c r="T22" s="42">
        <f t="shared" si="7"/>
        <v>-501</v>
      </c>
      <c r="U22" s="42">
        <f t="shared" si="7"/>
        <v>-501</v>
      </c>
      <c r="V22" s="42">
        <f t="shared" si="7"/>
        <v>-501</v>
      </c>
      <c r="W22" s="42">
        <f t="shared" si="7"/>
        <v>-501</v>
      </c>
      <c r="X22" s="42">
        <f t="shared" si="7"/>
        <v>-501</v>
      </c>
      <c r="Y22" s="42">
        <f t="shared" si="7"/>
        <v>-501</v>
      </c>
      <c r="Z22" s="42">
        <f t="shared" si="7"/>
        <v>-501</v>
      </c>
      <c r="AA22" s="42">
        <f t="shared" si="7"/>
        <v>-501</v>
      </c>
      <c r="AB22" s="42">
        <f t="shared" si="7"/>
        <v>-501</v>
      </c>
      <c r="AC22" s="42">
        <f t="shared" si="7"/>
        <v>-501</v>
      </c>
      <c r="AD22" s="42">
        <f t="shared" si="7"/>
        <v>-501</v>
      </c>
      <c r="AE22" s="42">
        <f t="shared" si="7"/>
        <v>-501</v>
      </c>
      <c r="AF22" s="42">
        <f t="shared" si="7"/>
        <v>-501</v>
      </c>
      <c r="AG22" s="42">
        <f t="shared" si="7"/>
        <v>-501</v>
      </c>
      <c r="AH22" s="42">
        <f t="shared" si="7"/>
        <v>-501</v>
      </c>
      <c r="AI22" s="42">
        <f t="shared" si="7"/>
        <v>-501</v>
      </c>
    </row>
    <row r="23" spans="2:35" x14ac:dyDescent="0.3">
      <c r="B23" s="32" t="s">
        <v>29</v>
      </c>
      <c r="C23" s="33"/>
      <c r="D23" s="44">
        <f t="shared" ref="D23:AI23" si="8">+D19</f>
        <v>495.15233311081437</v>
      </c>
      <c r="E23" s="44">
        <f t="shared" si="8"/>
        <v>494.32139741878063</v>
      </c>
      <c r="F23" s="44">
        <f t="shared" si="8"/>
        <v>494.33846528704947</v>
      </c>
      <c r="G23" s="44">
        <f t="shared" si="8"/>
        <v>498.11490921228307</v>
      </c>
      <c r="H23" s="44">
        <f t="shared" si="8"/>
        <v>503.00578504672916</v>
      </c>
      <c r="I23" s="44">
        <f t="shared" si="8"/>
        <v>507.94860280373831</v>
      </c>
      <c r="J23" s="44">
        <f t="shared" si="8"/>
        <v>514.16579439252337</v>
      </c>
      <c r="K23" s="44">
        <f t="shared" si="8"/>
        <v>518.00992256341794</v>
      </c>
      <c r="L23" s="44">
        <f t="shared" si="8"/>
        <v>523.12609345794408</v>
      </c>
      <c r="M23" s="44">
        <f t="shared" si="8"/>
        <v>528.29476101468629</v>
      </c>
      <c r="N23" s="44">
        <f t="shared" si="8"/>
        <v>534.78015086782386</v>
      </c>
      <c r="O23" s="44">
        <f t="shared" si="8"/>
        <v>538.7846034712951</v>
      </c>
      <c r="P23" s="44">
        <f t="shared" si="8"/>
        <v>544.11270560747664</v>
      </c>
      <c r="Q23" s="44">
        <f t="shared" si="8"/>
        <v>549.48868224299076</v>
      </c>
      <c r="R23" s="44">
        <f t="shared" si="8"/>
        <v>556.22523364485983</v>
      </c>
      <c r="S23" s="44">
        <f t="shared" si="8"/>
        <v>560.37628838451269</v>
      </c>
      <c r="T23" s="44">
        <f t="shared" si="8"/>
        <v>565.88550934579439</v>
      </c>
      <c r="U23" s="44">
        <f t="shared" si="8"/>
        <v>571.55456341789056</v>
      </c>
      <c r="V23" s="44">
        <f t="shared" si="8"/>
        <v>578.63861148197589</v>
      </c>
      <c r="W23" s="44">
        <f t="shared" si="8"/>
        <v>583.01458611481985</v>
      </c>
      <c r="X23" s="44">
        <f t="shared" si="8"/>
        <v>588.80338785046729</v>
      </c>
      <c r="Y23" s="44">
        <f t="shared" si="8"/>
        <v>594.63353938584783</v>
      </c>
      <c r="Z23" s="44">
        <f t="shared" si="8"/>
        <v>601.9333938584781</v>
      </c>
      <c r="AA23" s="44">
        <f t="shared" si="8"/>
        <v>606.52433644859821</v>
      </c>
      <c r="AB23" s="44">
        <f t="shared" si="8"/>
        <v>612.57096662216293</v>
      </c>
      <c r="AC23" s="44">
        <f t="shared" si="8"/>
        <v>618.65411148197609</v>
      </c>
      <c r="AD23" s="44">
        <f t="shared" si="8"/>
        <v>626.07442990654215</v>
      </c>
      <c r="AE23" s="44">
        <f t="shared" si="8"/>
        <v>631.0071862483311</v>
      </c>
      <c r="AF23" s="44">
        <f t="shared" si="8"/>
        <v>637.29748598130845</v>
      </c>
      <c r="AG23" s="44">
        <f t="shared" si="8"/>
        <v>643.61198397863825</v>
      </c>
      <c r="AH23" s="44">
        <f t="shared" si="8"/>
        <v>642.65664886515356</v>
      </c>
      <c r="AI23" s="44">
        <f t="shared" si="8"/>
        <v>638.19204272363152</v>
      </c>
    </row>
    <row r="24" spans="2:35" x14ac:dyDescent="0.3">
      <c r="B24" s="47" t="s">
        <v>23</v>
      </c>
      <c r="C24" s="46"/>
      <c r="D24" s="65">
        <f t="shared" ref="D24:AH24" si="9">SUM(D22:D23)</f>
        <v>-5.847666889185632</v>
      </c>
      <c r="E24" s="65">
        <f t="shared" si="9"/>
        <v>-6.6786025812193657</v>
      </c>
      <c r="F24" s="65">
        <f t="shared" si="9"/>
        <v>-6.6615347129505267</v>
      </c>
      <c r="G24" s="65">
        <f t="shared" si="9"/>
        <v>-2.8850907877169334</v>
      </c>
      <c r="H24" s="65">
        <f t="shared" si="9"/>
        <v>2.0057850467291587</v>
      </c>
      <c r="I24" s="65">
        <f t="shared" si="9"/>
        <v>6.9486028037383107</v>
      </c>
      <c r="J24" s="65">
        <f t="shared" si="9"/>
        <v>13.165794392523367</v>
      </c>
      <c r="K24" s="65">
        <f t="shared" si="9"/>
        <v>17.009922563417945</v>
      </c>
      <c r="L24" s="65">
        <f t="shared" si="9"/>
        <v>22.12609345794408</v>
      </c>
      <c r="M24" s="65">
        <f t="shared" si="9"/>
        <v>27.294761014686287</v>
      </c>
      <c r="N24" s="65">
        <f t="shared" si="9"/>
        <v>33.780150867823863</v>
      </c>
      <c r="O24" s="65">
        <f t="shared" si="9"/>
        <v>37.7846034712951</v>
      </c>
      <c r="P24" s="65">
        <f t="shared" si="9"/>
        <v>43.112705607476641</v>
      </c>
      <c r="Q24" s="65">
        <f t="shared" si="9"/>
        <v>48.488682242990762</v>
      </c>
      <c r="R24" s="65">
        <f t="shared" si="9"/>
        <v>55.225233644859827</v>
      </c>
      <c r="S24" s="65">
        <f t="shared" si="9"/>
        <v>59.376288384512691</v>
      </c>
      <c r="T24" s="65">
        <f t="shared" si="9"/>
        <v>64.885509345794389</v>
      </c>
      <c r="U24" s="65">
        <f t="shared" si="9"/>
        <v>70.554563417890563</v>
      </c>
      <c r="V24" s="65">
        <f t="shared" si="9"/>
        <v>77.638611481975886</v>
      </c>
      <c r="W24" s="65">
        <f t="shared" si="9"/>
        <v>82.014586114819849</v>
      </c>
      <c r="X24" s="65">
        <f t="shared" si="9"/>
        <v>87.803387850467288</v>
      </c>
      <c r="Y24" s="65">
        <f t="shared" si="9"/>
        <v>93.633539385847826</v>
      </c>
      <c r="Z24" s="65">
        <f t="shared" si="9"/>
        <v>100.9333938584781</v>
      </c>
      <c r="AA24" s="65">
        <f t="shared" si="9"/>
        <v>105.52433644859821</v>
      </c>
      <c r="AB24" s="65">
        <f t="shared" si="9"/>
        <v>111.57096662216293</v>
      </c>
      <c r="AC24" s="65">
        <f t="shared" si="9"/>
        <v>117.65411148197609</v>
      </c>
      <c r="AD24" s="65">
        <f t="shared" si="9"/>
        <v>125.07442990654215</v>
      </c>
      <c r="AE24" s="65">
        <f t="shared" si="9"/>
        <v>130.0071862483311</v>
      </c>
      <c r="AF24" s="65">
        <f t="shared" si="9"/>
        <v>136.29748598130845</v>
      </c>
      <c r="AG24" s="65">
        <f t="shared" si="9"/>
        <v>142.61198397863825</v>
      </c>
      <c r="AH24" s="65">
        <f t="shared" si="9"/>
        <v>141.65664886515356</v>
      </c>
      <c r="AI24" s="65">
        <f t="shared" ref="AI24" si="10">SUM(AI22:AI23)</f>
        <v>137.19204272363152</v>
      </c>
    </row>
    <row r="25" spans="2:35" x14ac:dyDescent="0.3">
      <c r="B25" s="45" t="s">
        <v>24</v>
      </c>
      <c r="C25" s="33"/>
      <c r="D25" s="61">
        <f>D24/D4</f>
        <v>-0.48730557409880265</v>
      </c>
      <c r="E25" s="61">
        <f t="shared" ref="E25:AI25" si="11">E24/E4</f>
        <v>-0.55655021510161384</v>
      </c>
      <c r="F25" s="61">
        <f t="shared" si="11"/>
        <v>-0.55512789274587726</v>
      </c>
      <c r="G25" s="61">
        <f t="shared" si="11"/>
        <v>-0.24042423230974444</v>
      </c>
      <c r="H25" s="61">
        <f t="shared" si="11"/>
        <v>0.16714875389409656</v>
      </c>
      <c r="I25" s="61">
        <f t="shared" si="11"/>
        <v>0.57905023364485919</v>
      </c>
      <c r="J25" s="61">
        <f t="shared" si="11"/>
        <v>1.0971495327102805</v>
      </c>
      <c r="K25" s="61">
        <f t="shared" si="11"/>
        <v>1.4174935469514953</v>
      </c>
      <c r="L25" s="61">
        <f t="shared" si="11"/>
        <v>1.8438411214953401</v>
      </c>
      <c r="M25" s="61">
        <f t="shared" si="11"/>
        <v>2.2745634178905241</v>
      </c>
      <c r="N25" s="61">
        <f t="shared" si="11"/>
        <v>2.8150125723186554</v>
      </c>
      <c r="O25" s="61">
        <f t="shared" si="11"/>
        <v>3.1487169559412584</v>
      </c>
      <c r="P25" s="61">
        <f t="shared" si="11"/>
        <v>3.59272546728972</v>
      </c>
      <c r="Q25" s="61">
        <f t="shared" si="11"/>
        <v>4.0407235202492302</v>
      </c>
      <c r="R25" s="61">
        <f t="shared" si="11"/>
        <v>4.6021028037383189</v>
      </c>
      <c r="S25" s="61">
        <f t="shared" si="11"/>
        <v>4.9480240320427242</v>
      </c>
      <c r="T25" s="61">
        <f t="shared" si="11"/>
        <v>5.4071257788161988</v>
      </c>
      <c r="U25" s="61">
        <f t="shared" si="11"/>
        <v>5.8795469514908802</v>
      </c>
      <c r="V25" s="61">
        <f t="shared" si="11"/>
        <v>6.4698842901646572</v>
      </c>
      <c r="W25" s="61">
        <f t="shared" si="11"/>
        <v>6.8345488429016541</v>
      </c>
      <c r="X25" s="61">
        <f t="shared" si="11"/>
        <v>7.3169489875389404</v>
      </c>
      <c r="Y25" s="61">
        <f t="shared" si="11"/>
        <v>7.8027949488206518</v>
      </c>
      <c r="Z25" s="61">
        <f t="shared" si="11"/>
        <v>8.4111161548731754</v>
      </c>
      <c r="AA25" s="61">
        <f t="shared" si="11"/>
        <v>8.7936947040498499</v>
      </c>
      <c r="AB25" s="61">
        <f t="shared" si="11"/>
        <v>9.2975805518469112</v>
      </c>
      <c r="AC25" s="61">
        <f t="shared" si="11"/>
        <v>9.804509290164674</v>
      </c>
      <c r="AD25" s="61">
        <f t="shared" si="11"/>
        <v>10.422869158878513</v>
      </c>
      <c r="AE25" s="61">
        <f t="shared" si="11"/>
        <v>10.833932187360924</v>
      </c>
      <c r="AF25" s="61">
        <f t="shared" si="11"/>
        <v>11.358123831775705</v>
      </c>
      <c r="AG25" s="61">
        <f t="shared" si="11"/>
        <v>11.884331998219855</v>
      </c>
      <c r="AH25" s="61">
        <f t="shared" si="11"/>
        <v>11.804720738762796</v>
      </c>
      <c r="AI25" s="61">
        <f t="shared" si="11"/>
        <v>11.432670226969293</v>
      </c>
    </row>
    <row r="28" spans="2:35" x14ac:dyDescent="0.3">
      <c r="B28" s="31" t="s">
        <v>35</v>
      </c>
      <c r="D28" s="31">
        <v>2022</v>
      </c>
      <c r="E28" s="31">
        <v>2023</v>
      </c>
      <c r="F28" s="31">
        <v>2024</v>
      </c>
      <c r="G28" s="31">
        <v>2025</v>
      </c>
      <c r="H28" s="31">
        <v>2026</v>
      </c>
      <c r="I28" s="31">
        <v>2027</v>
      </c>
      <c r="J28" s="31">
        <v>2028</v>
      </c>
      <c r="K28" s="31">
        <v>2029</v>
      </c>
      <c r="L28" s="31">
        <v>2030</v>
      </c>
      <c r="M28" s="31">
        <v>2031</v>
      </c>
      <c r="N28" s="31">
        <v>2032</v>
      </c>
      <c r="O28" s="31">
        <v>2033</v>
      </c>
      <c r="P28" s="31">
        <v>2034</v>
      </c>
      <c r="Q28" s="31">
        <v>2035</v>
      </c>
      <c r="R28" s="31">
        <v>2036</v>
      </c>
      <c r="S28" s="31">
        <v>2037</v>
      </c>
      <c r="T28" s="31">
        <v>2038</v>
      </c>
      <c r="U28" s="31">
        <v>2039</v>
      </c>
      <c r="V28" s="31">
        <v>2040</v>
      </c>
      <c r="W28" s="31">
        <v>2041</v>
      </c>
      <c r="X28" s="31">
        <v>2042</v>
      </c>
      <c r="Y28" s="31">
        <v>2043</v>
      </c>
      <c r="Z28" s="31">
        <v>2044</v>
      </c>
      <c r="AA28" s="31">
        <v>2045</v>
      </c>
      <c r="AB28" s="31">
        <v>2046</v>
      </c>
      <c r="AC28" s="31">
        <v>2047</v>
      </c>
      <c r="AD28" s="31">
        <v>2048</v>
      </c>
      <c r="AE28" s="31">
        <v>2049</v>
      </c>
      <c r="AF28" s="31">
        <v>2050</v>
      </c>
      <c r="AG28" s="31">
        <v>2051</v>
      </c>
      <c r="AH28" s="31">
        <v>2052</v>
      </c>
      <c r="AI28" s="31">
        <v>2053</v>
      </c>
    </row>
    <row r="29" spans="2:35" x14ac:dyDescent="0.3">
      <c r="B29" s="32" t="s">
        <v>16</v>
      </c>
      <c r="D29" s="42">
        <f>D7</f>
        <v>-8.35</v>
      </c>
      <c r="E29" s="42">
        <f t="shared" ref="E29:AI29" si="12">E7</f>
        <v>-8.35</v>
      </c>
      <c r="F29" s="42">
        <f t="shared" si="12"/>
        <v>-8.35</v>
      </c>
      <c r="G29" s="42">
        <f t="shared" si="12"/>
        <v>-8.35</v>
      </c>
      <c r="H29" s="42">
        <f t="shared" si="12"/>
        <v>-8.35</v>
      </c>
      <c r="I29" s="42">
        <f t="shared" si="12"/>
        <v>-8.35</v>
      </c>
      <c r="J29" s="42">
        <f t="shared" si="12"/>
        <v>-8.35</v>
      </c>
      <c r="K29" s="42">
        <f t="shared" si="12"/>
        <v>-8.35</v>
      </c>
      <c r="L29" s="42">
        <f t="shared" si="12"/>
        <v>-8.35</v>
      </c>
      <c r="M29" s="42">
        <f t="shared" si="12"/>
        <v>-8.35</v>
      </c>
      <c r="N29" s="42">
        <f t="shared" si="12"/>
        <v>-8.35</v>
      </c>
      <c r="O29" s="42">
        <f t="shared" si="12"/>
        <v>-8.35</v>
      </c>
      <c r="P29" s="42">
        <f t="shared" si="12"/>
        <v>-8.35</v>
      </c>
      <c r="Q29" s="42">
        <f t="shared" si="12"/>
        <v>-8.35</v>
      </c>
      <c r="R29" s="42">
        <f t="shared" si="12"/>
        <v>-8.35</v>
      </c>
      <c r="S29" s="42">
        <f t="shared" si="12"/>
        <v>-8.35</v>
      </c>
      <c r="T29" s="42">
        <f t="shared" si="12"/>
        <v>-8.35</v>
      </c>
      <c r="U29" s="42">
        <f t="shared" si="12"/>
        <v>-8.35</v>
      </c>
      <c r="V29" s="42">
        <f t="shared" si="12"/>
        <v>-8.35</v>
      </c>
      <c r="W29" s="42">
        <f t="shared" si="12"/>
        <v>-8.35</v>
      </c>
      <c r="X29" s="42">
        <f t="shared" si="12"/>
        <v>-8.35</v>
      </c>
      <c r="Y29" s="42">
        <f t="shared" si="12"/>
        <v>-8.35</v>
      </c>
      <c r="Z29" s="42">
        <f t="shared" si="12"/>
        <v>-8.35</v>
      </c>
      <c r="AA29" s="42">
        <f t="shared" si="12"/>
        <v>-8.35</v>
      </c>
      <c r="AB29" s="42">
        <f t="shared" si="12"/>
        <v>-8.35</v>
      </c>
      <c r="AC29" s="42">
        <f t="shared" si="12"/>
        <v>-8.35</v>
      </c>
      <c r="AD29" s="42">
        <f t="shared" si="12"/>
        <v>-8.35</v>
      </c>
      <c r="AE29" s="42">
        <f t="shared" si="12"/>
        <v>-8.35</v>
      </c>
      <c r="AF29" s="42">
        <f t="shared" si="12"/>
        <v>-8.35</v>
      </c>
      <c r="AG29" s="42">
        <f t="shared" si="12"/>
        <v>-8.35</v>
      </c>
      <c r="AH29" s="42">
        <f t="shared" si="12"/>
        <v>-8.35</v>
      </c>
      <c r="AI29" s="42">
        <f t="shared" si="12"/>
        <v>-8.35</v>
      </c>
    </row>
    <row r="30" spans="2:35" x14ac:dyDescent="0.3">
      <c r="B30" s="32" t="s">
        <v>30</v>
      </c>
      <c r="D30" s="51">
        <v>9.0299999999999994</v>
      </c>
      <c r="E30" s="51">
        <f>D30</f>
        <v>9.0299999999999994</v>
      </c>
      <c r="F30" s="51">
        <f t="shared" ref="F30:AI30" si="13">E30</f>
        <v>9.0299999999999994</v>
      </c>
      <c r="G30" s="51">
        <f t="shared" si="13"/>
        <v>9.0299999999999994</v>
      </c>
      <c r="H30" s="51">
        <f t="shared" si="13"/>
        <v>9.0299999999999994</v>
      </c>
      <c r="I30" s="51">
        <f t="shared" si="13"/>
        <v>9.0299999999999994</v>
      </c>
      <c r="J30" s="51">
        <f t="shared" si="13"/>
        <v>9.0299999999999994</v>
      </c>
      <c r="K30" s="51">
        <f t="shared" si="13"/>
        <v>9.0299999999999994</v>
      </c>
      <c r="L30" s="51">
        <f t="shared" si="13"/>
        <v>9.0299999999999994</v>
      </c>
      <c r="M30" s="51">
        <f t="shared" si="13"/>
        <v>9.0299999999999994</v>
      </c>
      <c r="N30" s="51">
        <f t="shared" si="13"/>
        <v>9.0299999999999994</v>
      </c>
      <c r="O30" s="51">
        <f t="shared" si="13"/>
        <v>9.0299999999999994</v>
      </c>
      <c r="P30" s="51">
        <f t="shared" si="13"/>
        <v>9.0299999999999994</v>
      </c>
      <c r="Q30" s="51">
        <f t="shared" si="13"/>
        <v>9.0299999999999994</v>
      </c>
      <c r="R30" s="51">
        <f t="shared" si="13"/>
        <v>9.0299999999999994</v>
      </c>
      <c r="S30" s="51">
        <f t="shared" si="13"/>
        <v>9.0299999999999994</v>
      </c>
      <c r="T30" s="51">
        <f t="shared" si="13"/>
        <v>9.0299999999999994</v>
      </c>
      <c r="U30" s="51">
        <f t="shared" si="13"/>
        <v>9.0299999999999994</v>
      </c>
      <c r="V30" s="51">
        <f t="shared" si="13"/>
        <v>9.0299999999999994</v>
      </c>
      <c r="W30" s="51">
        <f t="shared" si="13"/>
        <v>9.0299999999999994</v>
      </c>
      <c r="X30" s="51">
        <f t="shared" si="13"/>
        <v>9.0299999999999994</v>
      </c>
      <c r="Y30" s="51">
        <f t="shared" si="13"/>
        <v>9.0299999999999994</v>
      </c>
      <c r="Z30" s="51">
        <f t="shared" si="13"/>
        <v>9.0299999999999994</v>
      </c>
      <c r="AA30" s="51">
        <f t="shared" si="13"/>
        <v>9.0299999999999994</v>
      </c>
      <c r="AB30" s="51">
        <f t="shared" si="13"/>
        <v>9.0299999999999994</v>
      </c>
      <c r="AC30" s="51">
        <f t="shared" si="13"/>
        <v>9.0299999999999994</v>
      </c>
      <c r="AD30" s="51">
        <f t="shared" si="13"/>
        <v>9.0299999999999994</v>
      </c>
      <c r="AE30" s="51">
        <f t="shared" si="13"/>
        <v>9.0299999999999994</v>
      </c>
      <c r="AF30" s="51">
        <f t="shared" si="13"/>
        <v>9.0299999999999994</v>
      </c>
      <c r="AG30" s="51">
        <f t="shared" si="13"/>
        <v>9.0299999999999994</v>
      </c>
      <c r="AH30" s="51">
        <f t="shared" si="13"/>
        <v>9.0299999999999994</v>
      </c>
      <c r="AI30" s="51">
        <f t="shared" si="13"/>
        <v>9.0299999999999994</v>
      </c>
    </row>
    <row r="31" spans="2:35" x14ac:dyDescent="0.3">
      <c r="B31" s="47" t="s">
        <v>32</v>
      </c>
      <c r="C31" s="33"/>
      <c r="D31" s="63">
        <f t="shared" ref="D31:AI31" si="14">SUM(D29:D30)</f>
        <v>0.67999999999999972</v>
      </c>
      <c r="E31" s="63">
        <f t="shared" si="14"/>
        <v>0.67999999999999972</v>
      </c>
      <c r="F31" s="63">
        <f t="shared" si="14"/>
        <v>0.67999999999999972</v>
      </c>
      <c r="G31" s="63">
        <f t="shared" si="14"/>
        <v>0.67999999999999972</v>
      </c>
      <c r="H31" s="63">
        <f t="shared" si="14"/>
        <v>0.67999999999999972</v>
      </c>
      <c r="I31" s="63">
        <f t="shared" si="14"/>
        <v>0.67999999999999972</v>
      </c>
      <c r="J31" s="63">
        <f t="shared" si="14"/>
        <v>0.67999999999999972</v>
      </c>
      <c r="K31" s="63">
        <f t="shared" si="14"/>
        <v>0.67999999999999972</v>
      </c>
      <c r="L31" s="63">
        <f t="shared" si="14"/>
        <v>0.67999999999999972</v>
      </c>
      <c r="M31" s="63">
        <f t="shared" si="14"/>
        <v>0.67999999999999972</v>
      </c>
      <c r="N31" s="63">
        <f t="shared" si="14"/>
        <v>0.67999999999999972</v>
      </c>
      <c r="O31" s="63">
        <f t="shared" si="14"/>
        <v>0.67999999999999972</v>
      </c>
      <c r="P31" s="63">
        <f t="shared" si="14"/>
        <v>0.67999999999999972</v>
      </c>
      <c r="Q31" s="63">
        <f t="shared" si="14"/>
        <v>0.67999999999999972</v>
      </c>
      <c r="R31" s="63">
        <f t="shared" si="14"/>
        <v>0.67999999999999972</v>
      </c>
      <c r="S31" s="63">
        <f t="shared" si="14"/>
        <v>0.67999999999999972</v>
      </c>
      <c r="T31" s="63">
        <f t="shared" si="14"/>
        <v>0.67999999999999972</v>
      </c>
      <c r="U31" s="63">
        <f t="shared" si="14"/>
        <v>0.67999999999999972</v>
      </c>
      <c r="V31" s="63">
        <f t="shared" si="14"/>
        <v>0.67999999999999972</v>
      </c>
      <c r="W31" s="63">
        <f t="shared" si="14"/>
        <v>0.67999999999999972</v>
      </c>
      <c r="X31" s="63">
        <f t="shared" si="14"/>
        <v>0.67999999999999972</v>
      </c>
      <c r="Y31" s="63">
        <f t="shared" si="14"/>
        <v>0.67999999999999972</v>
      </c>
      <c r="Z31" s="63">
        <f t="shared" si="14"/>
        <v>0.67999999999999972</v>
      </c>
      <c r="AA31" s="63">
        <f t="shared" si="14"/>
        <v>0.67999999999999972</v>
      </c>
      <c r="AB31" s="63">
        <f t="shared" si="14"/>
        <v>0.67999999999999972</v>
      </c>
      <c r="AC31" s="63">
        <f t="shared" si="14"/>
        <v>0.67999999999999972</v>
      </c>
      <c r="AD31" s="63">
        <f t="shared" si="14"/>
        <v>0.67999999999999972</v>
      </c>
      <c r="AE31" s="63">
        <f t="shared" si="14"/>
        <v>0.67999999999999972</v>
      </c>
      <c r="AF31" s="63">
        <f t="shared" si="14"/>
        <v>0.67999999999999972</v>
      </c>
      <c r="AG31" s="63">
        <f t="shared" si="14"/>
        <v>0.67999999999999972</v>
      </c>
      <c r="AH31" s="63">
        <f t="shared" si="14"/>
        <v>0.67999999999999972</v>
      </c>
      <c r="AI31" s="63">
        <f t="shared" si="14"/>
        <v>0.67999999999999972</v>
      </c>
    </row>
    <row r="32" spans="2:35" x14ac:dyDescent="0.3">
      <c r="B32" s="47" t="s">
        <v>33</v>
      </c>
      <c r="C32" s="33"/>
      <c r="D32" s="64">
        <f>D31*D6*D4</f>
        <v>40.799999999999983</v>
      </c>
      <c r="E32" s="64">
        <f t="shared" ref="E32:AI32" si="15">E31*E6*E4</f>
        <v>40.799999999999983</v>
      </c>
      <c r="F32" s="64">
        <f t="shared" si="15"/>
        <v>40.799999999999983</v>
      </c>
      <c r="G32" s="64">
        <f t="shared" si="15"/>
        <v>40.799999999999983</v>
      </c>
      <c r="H32" s="64">
        <f t="shared" si="15"/>
        <v>40.799999999999983</v>
      </c>
      <c r="I32" s="64">
        <f t="shared" si="15"/>
        <v>40.799999999999983</v>
      </c>
      <c r="J32" s="64">
        <f t="shared" si="15"/>
        <v>40.799999999999983</v>
      </c>
      <c r="K32" s="64">
        <f t="shared" si="15"/>
        <v>40.799999999999983</v>
      </c>
      <c r="L32" s="64">
        <f t="shared" si="15"/>
        <v>40.799999999999983</v>
      </c>
      <c r="M32" s="64">
        <f t="shared" si="15"/>
        <v>40.799999999999983</v>
      </c>
      <c r="N32" s="64">
        <f t="shared" si="15"/>
        <v>40.799999999999983</v>
      </c>
      <c r="O32" s="64">
        <f t="shared" si="15"/>
        <v>40.799999999999983</v>
      </c>
      <c r="P32" s="64">
        <f t="shared" si="15"/>
        <v>40.799999999999983</v>
      </c>
      <c r="Q32" s="64">
        <f t="shared" si="15"/>
        <v>40.799999999999983</v>
      </c>
      <c r="R32" s="64">
        <f t="shared" si="15"/>
        <v>40.799999999999983</v>
      </c>
      <c r="S32" s="64">
        <f t="shared" si="15"/>
        <v>40.799999999999983</v>
      </c>
      <c r="T32" s="64">
        <f t="shared" si="15"/>
        <v>40.799999999999983</v>
      </c>
      <c r="U32" s="64">
        <f t="shared" si="15"/>
        <v>40.799999999999983</v>
      </c>
      <c r="V32" s="64">
        <f t="shared" si="15"/>
        <v>40.799999999999983</v>
      </c>
      <c r="W32" s="64">
        <f t="shared" si="15"/>
        <v>40.799999999999983</v>
      </c>
      <c r="X32" s="64">
        <f t="shared" si="15"/>
        <v>40.799999999999983</v>
      </c>
      <c r="Y32" s="64">
        <f t="shared" si="15"/>
        <v>40.799999999999983</v>
      </c>
      <c r="Z32" s="64">
        <f t="shared" si="15"/>
        <v>40.799999999999983</v>
      </c>
      <c r="AA32" s="64">
        <f t="shared" si="15"/>
        <v>40.799999999999983</v>
      </c>
      <c r="AB32" s="64">
        <f t="shared" si="15"/>
        <v>40.799999999999983</v>
      </c>
      <c r="AC32" s="64">
        <f t="shared" si="15"/>
        <v>40.799999999999983</v>
      </c>
      <c r="AD32" s="64">
        <f t="shared" si="15"/>
        <v>40.799999999999983</v>
      </c>
      <c r="AE32" s="64">
        <f t="shared" si="15"/>
        <v>40.799999999999983</v>
      </c>
      <c r="AF32" s="64">
        <f t="shared" si="15"/>
        <v>40.799999999999983</v>
      </c>
      <c r="AG32" s="64">
        <f t="shared" si="15"/>
        <v>40.799999999999983</v>
      </c>
      <c r="AH32" s="64">
        <f t="shared" si="15"/>
        <v>40.799999999999983</v>
      </c>
      <c r="AI32" s="64">
        <f t="shared" si="15"/>
        <v>40.799999999999983</v>
      </c>
    </row>
    <row r="33" spans="2:35" x14ac:dyDescent="0.3">
      <c r="B33" s="45" t="s">
        <v>34</v>
      </c>
      <c r="C33" s="33"/>
      <c r="D33" s="62">
        <f>D32/D4</f>
        <v>3.3999999999999986</v>
      </c>
      <c r="E33" s="62">
        <f t="shared" ref="E33:AI33" si="16">E32/E4</f>
        <v>3.3999999999999986</v>
      </c>
      <c r="F33" s="62">
        <f t="shared" si="16"/>
        <v>3.3999999999999986</v>
      </c>
      <c r="G33" s="62">
        <f t="shared" si="16"/>
        <v>3.3999999999999986</v>
      </c>
      <c r="H33" s="62">
        <f t="shared" si="16"/>
        <v>3.3999999999999986</v>
      </c>
      <c r="I33" s="62">
        <f t="shared" si="16"/>
        <v>3.3999999999999986</v>
      </c>
      <c r="J33" s="62">
        <f t="shared" si="16"/>
        <v>3.3999999999999986</v>
      </c>
      <c r="K33" s="62">
        <f t="shared" si="16"/>
        <v>3.3999999999999986</v>
      </c>
      <c r="L33" s="62">
        <f t="shared" si="16"/>
        <v>3.3999999999999986</v>
      </c>
      <c r="M33" s="62">
        <f t="shared" si="16"/>
        <v>3.3999999999999986</v>
      </c>
      <c r="N33" s="62">
        <f t="shared" si="16"/>
        <v>3.3999999999999986</v>
      </c>
      <c r="O33" s="62">
        <f t="shared" si="16"/>
        <v>3.3999999999999986</v>
      </c>
      <c r="P33" s="62">
        <f t="shared" si="16"/>
        <v>3.3999999999999986</v>
      </c>
      <c r="Q33" s="62">
        <f t="shared" si="16"/>
        <v>3.3999999999999986</v>
      </c>
      <c r="R33" s="62">
        <f t="shared" si="16"/>
        <v>3.3999999999999986</v>
      </c>
      <c r="S33" s="62">
        <f t="shared" si="16"/>
        <v>3.3999999999999986</v>
      </c>
      <c r="T33" s="62">
        <f t="shared" si="16"/>
        <v>3.3999999999999986</v>
      </c>
      <c r="U33" s="62">
        <f t="shared" si="16"/>
        <v>3.3999999999999986</v>
      </c>
      <c r="V33" s="62">
        <f t="shared" si="16"/>
        <v>3.3999999999999986</v>
      </c>
      <c r="W33" s="62">
        <f t="shared" si="16"/>
        <v>3.3999999999999986</v>
      </c>
      <c r="X33" s="62">
        <f t="shared" si="16"/>
        <v>3.3999999999999986</v>
      </c>
      <c r="Y33" s="62">
        <f t="shared" si="16"/>
        <v>3.3999999999999986</v>
      </c>
      <c r="Z33" s="62">
        <f t="shared" si="16"/>
        <v>3.3999999999999986</v>
      </c>
      <c r="AA33" s="62">
        <f t="shared" si="16"/>
        <v>3.3999999999999986</v>
      </c>
      <c r="AB33" s="62">
        <f t="shared" si="16"/>
        <v>3.3999999999999986</v>
      </c>
      <c r="AC33" s="62">
        <f t="shared" si="16"/>
        <v>3.3999999999999986</v>
      </c>
      <c r="AD33" s="62">
        <f t="shared" si="16"/>
        <v>3.3999999999999986</v>
      </c>
      <c r="AE33" s="62">
        <f t="shared" si="16"/>
        <v>3.3999999999999986</v>
      </c>
      <c r="AF33" s="62">
        <f t="shared" si="16"/>
        <v>3.3999999999999986</v>
      </c>
      <c r="AG33" s="62">
        <f t="shared" si="16"/>
        <v>3.3999999999999986</v>
      </c>
      <c r="AH33" s="62">
        <f t="shared" si="16"/>
        <v>3.3999999999999986</v>
      </c>
      <c r="AI33" s="62">
        <f t="shared" si="16"/>
        <v>3.3999999999999986</v>
      </c>
    </row>
    <row r="36" spans="2:35" x14ac:dyDescent="0.3">
      <c r="D36" s="66"/>
    </row>
    <row r="37" spans="2:35" x14ac:dyDescent="0.3">
      <c r="D37" s="66"/>
    </row>
    <row r="38" spans="2:35" x14ac:dyDescent="0.3">
      <c r="D38" s="66"/>
      <c r="E38" s="66"/>
    </row>
    <row r="39" spans="2:35" x14ac:dyDescent="0.3">
      <c r="D39" s="67"/>
    </row>
    <row r="40" spans="2:35" x14ac:dyDescent="0.3">
      <c r="D40" s="30"/>
    </row>
    <row r="41" spans="2:35" x14ac:dyDescent="0.3">
      <c r="D41" s="30"/>
    </row>
  </sheetData>
  <pageMargins left="0.7" right="0.7" top="0.75" bottom="0.75" header="0.3" footer="0.3"/>
  <pageSetup scale="31" orientation="landscape" r:id="rId1"/>
  <colBreaks count="1" manualBreakCount="1">
    <brk id="13" min="2" max="2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4866507E2D144AE4CD0A2B3FADDAD" ma:contentTypeVersion="6" ma:contentTypeDescription="Create a new document." ma:contentTypeScope="" ma:versionID="517cfc5527ea83f237b9562ab3974005">
  <xsd:schema xmlns:xsd="http://www.w3.org/2001/XMLSchema" xmlns:xs="http://www.w3.org/2001/XMLSchema" xmlns:p="http://schemas.microsoft.com/office/2006/metadata/properties" xmlns:ns2="d141e5e5-1b43-410d-a484-11a90557d3b4" xmlns:ns3="6876d069-b68e-425a-9557-1f4444bac999" targetNamespace="http://schemas.microsoft.com/office/2006/metadata/properties" ma:root="true" ma:fieldsID="e4ba467d09f1968758d9186589c8c2a8" ns2:_="" ns3:_="">
    <xsd:import namespace="d141e5e5-1b43-410d-a484-11a90557d3b4"/>
    <xsd:import namespace="6876d069-b68e-425a-9557-1f4444bac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1e5e5-1b43-410d-a484-11a90557d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d069-b68e-425a-9557-1f4444bac9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B81ED-14B4-4263-AC12-2BCC35596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1e5e5-1b43-410d-a484-11a90557d3b4"/>
    <ds:schemaRef ds:uri="6876d069-b68e-425a-9557-1f4444bac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EB23E-357D-44B4-9863-04A01EC3B592}">
  <ds:schemaRefs>
    <ds:schemaRef ds:uri="http://www.w3.org/XML/1998/namespace"/>
    <ds:schemaRef ds:uri="http://purl.org/dc/dcmitype/"/>
    <ds:schemaRef ds:uri="d141e5e5-1b43-410d-a484-11a90557d3b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876d069-b68e-425a-9557-1f4444bac99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D0AD5C-A534-4AB2-9BD0-2A01030C10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Q14_Low_Fuel Bill Impact</vt:lpstr>
      <vt:lpstr>Q14_Mid_Fuel Bill Impact</vt:lpstr>
      <vt:lpstr>Q14_High_Fuel Bill Impact</vt:lpstr>
      <vt:lpstr>DEF 5 kw Subscription</vt:lpstr>
      <vt:lpstr>'DEF 5 kw Subscription'!Print_Area</vt:lpstr>
      <vt:lpstr>'DEF 5 kw Subscription'!Print_Titles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Ugaz, Liliana</dc:creator>
  <cp:lastModifiedBy>Wolf, Christy</cp:lastModifiedBy>
  <cp:lastPrinted>2020-10-23T19:50:24Z</cp:lastPrinted>
  <dcterms:created xsi:type="dcterms:W3CDTF">2020-10-17T03:55:21Z</dcterms:created>
  <dcterms:modified xsi:type="dcterms:W3CDTF">2020-10-26T17:57:24Z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0x0101009BB4866507E2D144AE4CD0A2B3FADDAD</vt:lpwstr>
  </property>
</Properties>
</file>