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mc:AlternateContent xmlns:mc="http://schemas.openxmlformats.org/markup-compatibility/2006">
    <mc:Choice Requires="x15">
      <x15ac:absPath xmlns:x15ac="http://schemas.microsoft.com/office/spreadsheetml/2010/11/ac" url="\\dm-wdfs-01\Clients\OCLIENTS\037151\072993\"/>
    </mc:Choice>
  </mc:AlternateContent>
  <bookViews>
    <workbookView xWindow="0" yWindow="0" windowWidth="20640" windowHeight="7830" tabRatio="880" firstSheet="1" activeTab="3"/>
  </bookViews>
  <sheets>
    <sheet name="Macros" sheetId="1" state="hidden" r:id="rId2"/>
    <sheet name="F 2" sheetId="76" r:id="rId3"/>
    <sheet name="F 4" sheetId="78" r:id="rId4"/>
    <sheet name="F 6" sheetId="80" r:id="rId5"/>
    <sheet name="F 6 (2)" sheetId="292" r:id="rId6"/>
    <sheet name="F 7" sheetId="81" r:id="rId7"/>
    <sheet name="F 8" sheetId="82" r:id="rId8"/>
    <sheet name="F 10" sheetId="84" r:id="rId9"/>
    <sheet name="EWD2019" sheetId="298" state="hidden" r:id="rId10"/>
    <sheet name="WWSUMARY2019" sheetId="297" state="hidden" r:id="rId11"/>
    <sheet name="Newsales" sheetId="294" state="hidden" r:id="rId12"/>
  </sheets>
  <externalReferences>
    <externalReference r:id="rId18"/>
    <externalReference r:id="rId19"/>
    <externalReference r:id="rId20"/>
    <externalReference r:id="rId21"/>
  </externalReferences>
  <definedNames>
    <definedName name="\P">#REF!</definedName>
    <definedName name="\Q">#REF!</definedName>
    <definedName name="_pg1">#REF!</definedName>
    <definedName name="_SY1">Macros!$E$7</definedName>
    <definedName name="_SY2">Macros!$E$8</definedName>
    <definedName name="_SY3">Macros!$E$9</definedName>
    <definedName name="_TY1">Macros!$E$14</definedName>
    <definedName name="_TY2">#REF!</definedName>
    <definedName name="_TY3">Macros!$E$15</definedName>
    <definedName name="A_1">#REF!</definedName>
    <definedName name="A_10">#REF!</definedName>
    <definedName name="A_11">#REF!</definedName>
    <definedName name="A_12">#REF!</definedName>
    <definedName name="A_13">#REF!</definedName>
    <definedName name="A_14">#REF!</definedName>
    <definedName name="A_15">#REF!</definedName>
    <definedName name="A_16">#REF!</definedName>
    <definedName name="A_17">#REF!</definedName>
    <definedName name="A_18">#REF!</definedName>
    <definedName name="A_19">#REF!</definedName>
    <definedName name="A_2">#REF!</definedName>
    <definedName name="A_3">#REF!</definedName>
    <definedName name="A_4">#REF!</definedName>
    <definedName name="A_5">#REF!</definedName>
    <definedName name="A_6">#REF!</definedName>
    <definedName name="A_7">#REF!</definedName>
    <definedName name="A_8">#REF!</definedName>
    <definedName name="A_9">#REF!</definedName>
    <definedName name="ASECT">#REF!</definedName>
    <definedName name="B_1">#REF!</definedName>
    <definedName name="B_10">#REF!</definedName>
    <definedName name="B_11">#REF!</definedName>
    <definedName name="B_12">#REF!</definedName>
    <definedName name="B_13">#REF!</definedName>
    <definedName name="B_14">#REF!</definedName>
    <definedName name="B_15">#REF!</definedName>
    <definedName name="B_2">#REF!</definedName>
    <definedName name="B_3">#REF!</definedName>
    <definedName name="B_3A">#REF!</definedName>
    <definedName name="B_3B">#REF!</definedName>
    <definedName name="B_4">#REF!</definedName>
    <definedName name="B_5">#REF!</definedName>
    <definedName name="B_6">#REF!</definedName>
    <definedName name="B_7">#REF!</definedName>
    <definedName name="B_8">#REF!</definedName>
    <definedName name="B_9">#REF!</definedName>
    <definedName name="BSECT">#REF!</definedName>
    <definedName name="C_1">#REF!</definedName>
    <definedName name="C_10">#REF!</definedName>
    <definedName name="C_2">#REF!</definedName>
    <definedName name="C_3">#REF!</definedName>
    <definedName name="C_4">#REF!</definedName>
    <definedName name="C_5">#REF!</definedName>
    <definedName name="C_6">#REF!</definedName>
    <definedName name="C_7">#REF!</definedName>
    <definedName name="C_7A">#REF!</definedName>
    <definedName name="C_8">#REF!</definedName>
    <definedName name="C_9">#REF!</definedName>
    <definedName name="CINST">#REF!</definedName>
    <definedName name="COMPANY">Macros!$E$4</definedName>
    <definedName name="CONTENTS">#REF!</definedName>
    <definedName name="COVER">#REF!</definedName>
    <definedName name="CSECT">#REF!</definedName>
    <definedName name="D_1">#REF!</definedName>
    <definedName name="D_2">#REF!</definedName>
    <definedName name="D_3">#REF!</definedName>
    <definedName name="D_4">#REF!</definedName>
    <definedName name="D_5">#REF!</definedName>
    <definedName name="D_6">#REF!</definedName>
    <definedName name="D_7">#REF!</definedName>
    <definedName name="DOCKET">Macros!$E$6</definedName>
    <definedName name="DSECT">#REF!</definedName>
    <definedName name="E_1">#REF!</definedName>
    <definedName name="E_10">#REF!</definedName>
    <definedName name="E_11">#REF!</definedName>
    <definedName name="E_12">#REF!</definedName>
    <definedName name="E_13">#REF!</definedName>
    <definedName name="E_14">#REF!</definedName>
    <definedName name="E_2">#REF!</definedName>
    <definedName name="E_2A">#REF!</definedName>
    <definedName name="E_3">#REF!</definedName>
    <definedName name="E_4">#REF!</definedName>
    <definedName name="E_5">#REF!</definedName>
    <definedName name="E_6">#REF!</definedName>
    <definedName name="E_7">#REF!</definedName>
    <definedName name="E_8">#REF!</definedName>
    <definedName name="E_9">#REF!</definedName>
    <definedName name="ESECT">#REF!</definedName>
    <definedName name="F_1">#REF!</definedName>
    <definedName name="F_10">'F 10'!$A$1:$K$80</definedName>
    <definedName name="F_2">'F 2'!$A$1:$G$73</definedName>
    <definedName name="F_3">#REF!</definedName>
    <definedName name="F_4">'F 4'!$A$1:$H$51</definedName>
    <definedName name="F_5">#REF!</definedName>
    <definedName name="F_6">'F 6'!$A$1:$H$49</definedName>
    <definedName name="F_7">'F 7'!$A$1:$G$42</definedName>
    <definedName name="F_8">'F 8'!$A$1:$G$61</definedName>
    <definedName name="F_9">#REF!</definedName>
    <definedName name="FSECT">#REF!</definedName>
    <definedName name="GEN">#REF!</definedName>
    <definedName name="INST">#REF!</definedName>
    <definedName name="page1">Macros!$E$18</definedName>
    <definedName name="page2">Macros!$E$19</definedName>
    <definedName name="page3">Macros!$E$20</definedName>
    <definedName name="PREP">Macros!$E$10</definedName>
    <definedName name="prep2">Macros!$E$11</definedName>
    <definedName name="prep3">Macros!$E$12</definedName>
    <definedName name="_xlnm.Print_Area" localSheetId="7">'F 10'!$A$1:$K$75</definedName>
    <definedName name="_xlnm.Print_Area" localSheetId="1">'F 2'!$A$1:$H$39</definedName>
    <definedName name="_xlnm.Print_Area" localSheetId="2">'F 4'!$A$1:$G$49</definedName>
    <definedName name="_xlnm.Print_Area" localSheetId="3">'F 6'!$A$1:$I$41</definedName>
    <definedName name="_xlnm.Print_Area" localSheetId="4">'F 6 (2)'!$A$1:$I$51</definedName>
    <definedName name="_xlnm.Print_Area" localSheetId="5">'F 7'!$A$1:$G$28</definedName>
    <definedName name="_xlnm.Print_Area" localSheetId="6">'F 8'!$A$1:$G$61</definedName>
    <definedName name="_xlnm.Print_Area" localSheetId="0">Macros!$A$1:$H$30</definedName>
    <definedName name="_xlnm.Print_Area" localSheetId="10">Newsales!$A$1:$S$61</definedName>
    <definedName name="Print_Area_MI" localSheetId="7">'F 10'!$A$1:$C$8</definedName>
    <definedName name="PYE">'[1]General Inputs'!$B$6</definedName>
    <definedName name="TYE">'[1]General Inputs'!$B$5</definedName>
    <definedName name="x">'[2]Macros'!$E$12</definedName>
  </definedNames>
  <calcPr fullCalcOnLoad="1"/>
  <extLst/>
</workbook>
</file>

<file path=xl/sharedStrings.xml><?xml version="1.0" encoding="utf-8"?>
<sst xmlns="http://schemas.openxmlformats.org/spreadsheetml/2006/main" count="432" uniqueCount="268">
  <si>
    <t>Total Plant</t>
  </si>
  <si>
    <t>Page 1 of 2</t>
  </si>
  <si>
    <t>Explanation:  Provide all calculations, analyses and governmental requirements used to determine the used and useful percentages for the wastewater treatment plant(s) for the historical test year and the projected test year (if applicable).</t>
  </si>
  <si>
    <t>Water Distribution and Wastewater Collection Systems</t>
  </si>
  <si>
    <t>Margin Reserve Calculations</t>
  </si>
  <si>
    <t>Average</t>
  </si>
  <si>
    <t>Gallons</t>
  </si>
  <si>
    <t>Gallons of Wastewater Treated</t>
  </si>
  <si>
    <t>Used and Useful Calculations</t>
  </si>
  <si>
    <t>In Thousands of Gallons</t>
  </si>
  <si>
    <t xml:space="preserve">Wastewater Treatment Plant </t>
  </si>
  <si>
    <t xml:space="preserve">test year ended     =&gt; </t>
  </si>
  <si>
    <t>(7)</t>
  </si>
  <si>
    <t>Page 1 of 1</t>
  </si>
  <si>
    <t>preparer 2</t>
  </si>
  <si>
    <t>Water</t>
  </si>
  <si>
    <t>Wastewater</t>
  </si>
  <si>
    <t>(A)</t>
  </si>
  <si>
    <t xml:space="preserve">   Individual Plant Flows  (000,000)</t>
  </si>
  <si>
    <t>Wastewater Collection System</t>
  </si>
  <si>
    <t>Preparer: Seidman, F.</t>
  </si>
  <si>
    <t>PN = EG x PT x U</t>
  </si>
  <si>
    <t>where:</t>
  </si>
  <si>
    <t xml:space="preserve">EG = </t>
  </si>
  <si>
    <t>PT =</t>
  </si>
  <si>
    <t>Post test year period per statute</t>
  </si>
  <si>
    <t>U =</t>
  </si>
  <si>
    <t>Unit of measure utilized in U&amp;U calculations</t>
  </si>
  <si>
    <t>PN =</t>
  </si>
  <si>
    <t>Property needed expressed in U units</t>
  </si>
  <si>
    <t>Explanation:  Provide all calculations, analyses and governmental requirements used to determine the used and useful percentages for the water distribution and wastewater collection systems for the historical and the projected test year (if applicable).  The capacity should be in terms of ability to serve a designated number of connections. It should then be related to actual connected density for historical year calculations.  Explain all assumptions for projected calculations.  If  the distribution and collection systems are entirely contributed or built-out, this schedule is not required.</t>
  </si>
  <si>
    <t>Annual average growth  @</t>
  </si>
  <si>
    <t>N/A</t>
  </si>
  <si>
    <t>Non-used and useful percentage</t>
  </si>
  <si>
    <t>preparer 3</t>
  </si>
  <si>
    <t>1"</t>
  </si>
  <si>
    <t>2"</t>
  </si>
  <si>
    <t>3"</t>
  </si>
  <si>
    <t>5/8"</t>
  </si>
  <si>
    <t>March</t>
  </si>
  <si>
    <t>April</t>
  </si>
  <si>
    <t>May</t>
  </si>
  <si>
    <t>June</t>
  </si>
  <si>
    <t>July</t>
  </si>
  <si>
    <t>August</t>
  </si>
  <si>
    <t>October</t>
  </si>
  <si>
    <t>%</t>
  </si>
  <si>
    <t>Gallons/</t>
  </si>
  <si>
    <t>ERCs</t>
  </si>
  <si>
    <t>% Incr.</t>
  </si>
  <si>
    <t>(5)/(4)</t>
  </si>
  <si>
    <t>(7)/(6)</t>
  </si>
  <si>
    <t>in ERCs</t>
  </si>
  <si>
    <t>Average Growth Through 5-Year Period (Col. 8)</t>
  </si>
  <si>
    <t>Equivalent Residential Connections - Wastewater</t>
  </si>
  <si>
    <t>Explanation:  Provide the following information in order to calculate the average growth in ERC's for the last five years, including the test year.  If the utility does not have single-family residential (SFR) customers, the largest customer class should be used as a substitute.</t>
  </si>
  <si>
    <t>Total</t>
  </si>
  <si>
    <t>(1)</t>
  </si>
  <si>
    <t>(2)</t>
  </si>
  <si>
    <t>(3)</t>
  </si>
  <si>
    <t>(4)</t>
  </si>
  <si>
    <t>(5)</t>
  </si>
  <si>
    <t>Line</t>
  </si>
  <si>
    <t>No.</t>
  </si>
  <si>
    <t>Description</t>
  </si>
  <si>
    <t>(D)</t>
  </si>
  <si>
    <t>(C)</t>
  </si>
  <si>
    <t>(E)</t>
  </si>
  <si>
    <t>Beginning</t>
  </si>
  <si>
    <t>Year</t>
  </si>
  <si>
    <t>Ending</t>
  </si>
  <si>
    <t>Page 2 of 2</t>
  </si>
  <si>
    <t>5 year growth</t>
  </si>
  <si>
    <t>Annual average growth</t>
  </si>
  <si>
    <t xml:space="preserve">Explanation:  Provide the following information for each wastewater treatment plant.   All flow data must be obtained from the monthly operating reports (MORs) sent to the Department of Environmental Regulation.  </t>
  </si>
  <si>
    <t>An average of the daily flows during the peak usage month during the test year.  Explain, on a separate page, if this peak-month was influenced by abnormal infiltration due to rainfall periods.</t>
  </si>
  <si>
    <t>gpd</t>
  </si>
  <si>
    <t>-</t>
  </si>
  <si>
    <t>Regression Analysis per Rule 25-30.431(2)(C)</t>
  </si>
  <si>
    <t>Constant:</t>
  </si>
  <si>
    <t>X Coefficient:</t>
  </si>
  <si>
    <t>Actual</t>
  </si>
  <si>
    <t>R^2:</t>
  </si>
  <si>
    <t>Rate Schedule</t>
  </si>
  <si>
    <t>(8)</t>
  </si>
  <si>
    <t>(9)</t>
  </si>
  <si>
    <t>1.</t>
  </si>
  <si>
    <t>2.</t>
  </si>
  <si>
    <t xml:space="preserve"> *</t>
  </si>
  <si>
    <t xml:space="preserve">* </t>
  </si>
  <si>
    <t xml:space="preserve">        *</t>
  </si>
  <si>
    <t>*</t>
  </si>
  <si>
    <t xml:space="preserve"> </t>
  </si>
  <si>
    <t>(F)</t>
  </si>
  <si>
    <t>Projected</t>
  </si>
  <si>
    <t xml:space="preserve">Explanation:  Provide a schedule of gallons of wastewater treated by individual plant for each month of the </t>
  </si>
  <si>
    <t>Sewage</t>
  </si>
  <si>
    <t>Flows</t>
  </si>
  <si>
    <t>GPD</t>
  </si>
  <si>
    <t>Wastewater Treatment Plant Data</t>
  </si>
  <si>
    <t>Type</t>
  </si>
  <si>
    <t>Month/</t>
  </si>
  <si>
    <t xml:space="preserve">Explanation:  If a margin reserve is requested, provide all calculations and analyses used to determine the amount of margin reserve for each portion of used and useful plant.  </t>
  </si>
  <si>
    <t>X</t>
  </si>
  <si>
    <t>Y</t>
  </si>
  <si>
    <t>Sold</t>
  </si>
  <si>
    <t>enter company name  =&gt;</t>
  </si>
  <si>
    <t>enter system        =&gt;</t>
  </si>
  <si>
    <t>enter docket number =&gt;</t>
  </si>
  <si>
    <t>schedule year ended =&gt;</t>
  </si>
  <si>
    <t>preparer            =&gt;</t>
  </si>
  <si>
    <t>Annual</t>
  </si>
  <si>
    <t>Page1</t>
  </si>
  <si>
    <t>Page2</t>
  </si>
  <si>
    <t>Page3</t>
  </si>
  <si>
    <t>Used and useful percentage</t>
  </si>
  <si>
    <t>COMPANY DATA:</t>
  </si>
  <si>
    <t xml:space="preserve">historical test year.  Flow data should match the  monthly operating reports sent to DER. </t>
  </si>
  <si>
    <t>6"</t>
  </si>
  <si>
    <t>(6)</t>
  </si>
  <si>
    <t>MONTH</t>
  </si>
  <si>
    <t>1.5"</t>
  </si>
  <si>
    <t>Page 3 of 3</t>
  </si>
  <si>
    <t>Day</t>
  </si>
  <si>
    <t>January</t>
  </si>
  <si>
    <t>February</t>
  </si>
  <si>
    <t>September</t>
  </si>
  <si>
    <t>November</t>
  </si>
  <si>
    <t>December</t>
  </si>
  <si>
    <t>PVC</t>
  </si>
  <si>
    <t>Rev Class</t>
  </si>
  <si>
    <t>Mtr Sz</t>
  </si>
  <si>
    <t>Grand Total</t>
  </si>
  <si>
    <t>256WWGEN</t>
  </si>
  <si>
    <t>256 Sandalhaven Wastewater General Service</t>
  </si>
  <si>
    <t>COML</t>
  </si>
  <si>
    <t>256WWMUL</t>
  </si>
  <si>
    <t>256 Sandalhaven Wastewater Multi-Residential</t>
  </si>
  <si>
    <t>RES</t>
  </si>
  <si>
    <t>256WWRES</t>
  </si>
  <si>
    <t>256WWRTB</t>
  </si>
  <si>
    <t>256 Sandalhaven Wastewater Restaurant</t>
  </si>
  <si>
    <t>SFR</t>
  </si>
  <si>
    <t>SFR Customers</t>
  </si>
  <si>
    <t>Treatment *</t>
  </si>
  <si>
    <t>* Sewage treated by Englewood Water District  (EWD)</t>
  </si>
  <si>
    <t>Note: Above shows total sales (not capped) to WW Customers.</t>
  </si>
  <si>
    <t>The above used and useful percentage is applicable to All Treatment &amp; Disposal Accounts 355.4,354.4,380.4 &amp; 389.4.</t>
  </si>
  <si>
    <t>Equivalent annual growth in ERCs (see E-6), capped @ 5%/yr</t>
  </si>
  <si>
    <t>Preparer:  F. Seidman</t>
  </si>
  <si>
    <t>256 Sandalhaven Wastewater Residential Service</t>
  </si>
  <si>
    <t>Schedule F-10</t>
  </si>
  <si>
    <t>Schedule F-2</t>
  </si>
  <si>
    <t xml:space="preserve">Treatment </t>
  </si>
  <si>
    <t>Purchased</t>
  </si>
  <si>
    <t>(B)</t>
  </si>
  <si>
    <t>EWD Purchased  Capacity, AADF</t>
  </si>
  <si>
    <t>Total Flows to be Treated, GPD, AADF</t>
  </si>
  <si>
    <t>FPSC</t>
  </si>
  <si>
    <t>Florida Public Service Commission</t>
  </si>
  <si>
    <t>Schedule F-8</t>
  </si>
  <si>
    <t>Schedule F-7</t>
  </si>
  <si>
    <t>Schedule F-6</t>
  </si>
  <si>
    <t>Schedule F-4</t>
  </si>
  <si>
    <t>A. Infiltration allowance, excluding service laterals</t>
  </si>
  <si>
    <t>Allowance @  500</t>
  </si>
  <si>
    <t>Main dia.</t>
  </si>
  <si>
    <t>Main length</t>
  </si>
  <si>
    <t>gpd/inch-dia.-mile</t>
  </si>
  <si>
    <t>inches</t>
  </si>
  <si>
    <t>feet</t>
  </si>
  <si>
    <t>miles</t>
  </si>
  <si>
    <t>Allowable I&amp;I</t>
  </si>
  <si>
    <t>B. Calculation of Actual Inflow &amp; Infiltration  (I&amp;I)</t>
  </si>
  <si>
    <t>Wastewater treated</t>
  </si>
  <si>
    <t>F-2</t>
  </si>
  <si>
    <t>Water Gallons (not capped) sold to:</t>
  </si>
  <si>
    <t xml:space="preserve">         Estimated returned *</t>
  </si>
  <si>
    <t>Residential WW SFR</t>
  </si>
  <si>
    <t>F-10</t>
  </si>
  <si>
    <t>General Service</t>
  </si>
  <si>
    <t xml:space="preserve">Estimated flows returned </t>
  </si>
  <si>
    <t>Estimated I&amp;I (treated less returned) [L.10-L.15]</t>
  </si>
  <si>
    <t>Actual less allowable [L.16-L.9]</t>
  </si>
  <si>
    <t>Excess, if any [L.17, if positive]</t>
  </si>
  <si>
    <t>Excess as percent of wastewater treated</t>
  </si>
  <si>
    <t>Excess as percent to be used for filing</t>
  </si>
  <si>
    <t>Recap Schedules:  A-6, A-10, B-14</t>
  </si>
  <si>
    <t>Recap Schedules: A-6, A-10, B-14</t>
  </si>
  <si>
    <t>Recap Schedules:  F-6, F-7</t>
  </si>
  <si>
    <t>This is a wastewater-only system.</t>
  </si>
  <si>
    <t>Under the circumstances, a used &amp; useful analysis was not deemed necessary nor performed.</t>
  </si>
  <si>
    <t xml:space="preserve">     consistent with the flows used and accepted in Docket No. 060285-SU.</t>
  </si>
  <si>
    <t xml:space="preserve">4. These results are consistent with the NOTE above wherein little excess I&amp;I was found after an investigation </t>
  </si>
  <si>
    <t xml:space="preserve">     followed by repairs.</t>
  </si>
  <si>
    <t>.</t>
  </si>
  <si>
    <t>Yr End Res Cust</t>
  </si>
  <si>
    <t>Water Res</t>
  </si>
  <si>
    <t>Wastewater Res</t>
  </si>
  <si>
    <t xml:space="preserve">The substantial reduction in total gallons sold, even though SFR gallons and gallons/SFR are relatively stable, </t>
  </si>
  <si>
    <t xml:space="preserve">is more an indication of instability in MFD (included in General Service) occupancy than of growth patterns. </t>
  </si>
  <si>
    <t xml:space="preserve">1. Residential flow returns at 90% are borne out by the capped residential flows of 17,284,000 and  </t>
  </si>
  <si>
    <t>2. General Service flow returns at 96% is consistent with flows used and accepted in Docket No. 060285-SU.</t>
  </si>
  <si>
    <t>* - Notes:</t>
  </si>
  <si>
    <t>Sandalhaven, 256-446 CCB 2015</t>
  </si>
  <si>
    <t>Sandalhaven, 256-446 CCB 2014</t>
  </si>
  <si>
    <t>Sandalhaven, 256-446 CCB 2013</t>
  </si>
  <si>
    <t>Sandalhaven, 256-446 CCB 2012</t>
  </si>
  <si>
    <t>Sandalhaven, 256-446 CCB 2011</t>
  </si>
  <si>
    <t>Date</t>
  </si>
  <si>
    <t>Utilities, Inc. of  Florida - Sandalhaven</t>
  </si>
  <si>
    <t xml:space="preserve">When occupancy increases, so will total gallons sold and thus total ERCs. </t>
  </si>
  <si>
    <t>Compare the pattern of change in total ERCs between 2012 and 2015 to that between 2007 and 2011.</t>
  </si>
  <si>
    <t xml:space="preserve">Wastewater Treatment &amp; Related Facilities - </t>
  </si>
  <si>
    <t>All flows are now sent to the Englewood Water District (EWD for treatment and disposal.</t>
  </si>
  <si>
    <t>The growth factor is determined according to the formula in Commission Rule 25-30.431:</t>
  </si>
  <si>
    <t xml:space="preserve">The raw data produces negative growth and for reasons explained in Sch. F-10 is not representaive of ongoing demand. </t>
  </si>
  <si>
    <t>Avg.</t>
  </si>
  <si>
    <t>Max.</t>
  </si>
  <si>
    <t>EWD Reads</t>
  </si>
  <si>
    <t>Read</t>
  </si>
  <si>
    <t>Usage</t>
  </si>
  <si>
    <t>Formated</t>
  </si>
  <si>
    <t>Prior</t>
  </si>
  <si>
    <t>Jan</t>
  </si>
  <si>
    <t>Feb</t>
  </si>
  <si>
    <t>Mar</t>
  </si>
  <si>
    <t>Aug</t>
  </si>
  <si>
    <t>Sept</t>
  </si>
  <si>
    <t>Oct</t>
  </si>
  <si>
    <t>Nov</t>
  </si>
  <si>
    <t>Dec</t>
  </si>
  <si>
    <r>
      <t xml:space="preserve">Billing Period </t>
    </r>
    <r>
      <rPr>
        <b/>
        <sz val="10"/>
        <rFont val="Arial"/>
        <family val="2"/>
      </rPr>
      <t>From</t>
    </r>
    <r>
      <rPr>
        <sz val="10"/>
        <rFont val="Arial"/>
        <family val="2"/>
      </rPr>
      <t xml:space="preserve"> Date</t>
    </r>
  </si>
  <si>
    <r>
      <t xml:space="preserve">Billing Period </t>
    </r>
    <r>
      <rPr>
        <b/>
        <sz val="10"/>
        <rFont val="Arial"/>
        <family val="2"/>
      </rPr>
      <t>To</t>
    </r>
    <r>
      <rPr>
        <sz val="10"/>
        <rFont val="Arial"/>
        <family val="2"/>
      </rPr>
      <t xml:space="preserve"> Date</t>
    </r>
  </si>
  <si>
    <t>Days</t>
  </si>
  <si>
    <r>
      <t xml:space="preserve">Meter Read - </t>
    </r>
    <r>
      <rPr>
        <b/>
        <sz val="10"/>
        <rFont val="Arial"/>
        <family val="2"/>
      </rPr>
      <t>Previous</t>
    </r>
  </si>
  <si>
    <r>
      <t xml:space="preserve">Meter Read - </t>
    </r>
    <r>
      <rPr>
        <b/>
        <sz val="10"/>
        <rFont val="Arial"/>
        <family val="2"/>
      </rPr>
      <t>Current</t>
    </r>
  </si>
  <si>
    <t>Total Gallons Sent To EWD</t>
  </si>
  <si>
    <t>YTD EWD</t>
  </si>
  <si>
    <t>Flow total from Reads</t>
  </si>
  <si>
    <t>YTD Sndlhvn</t>
  </si>
  <si>
    <t>Total WW Billed</t>
  </si>
  <si>
    <t>YTD Billed</t>
  </si>
  <si>
    <t>Purchased Capacity, Englewood Water District (EWD) (AADF)</t>
  </si>
  <si>
    <t>Average Daily Flow Max Month  -</t>
  </si>
  <si>
    <t xml:space="preserve">    Average Annual Daily Flow </t>
  </si>
  <si>
    <t>Mar, 2019</t>
  </si>
  <si>
    <t>ALL FLOWS TO ENGLEWOOD WATER DISTRICT</t>
  </si>
  <si>
    <t>TY Flows to EWD,  GPD, AADF</t>
  </si>
  <si>
    <t>capacity previously needed. Based on that, the PSC should defer to the 2010 TY flow of 154,850 presented before Charlotte County.</t>
  </si>
  <si>
    <t>typically defaults to a U&amp;U based on the higher flows experienced in prior years so as to not penalize the utility for providing</t>
  </si>
  <si>
    <t xml:space="preserve">actual flows for the 2015 TY of 138,285 gpd , adjusted for excess I&amp;I.  Flows in the 2019 TY have fallen to 110,903. The PSC </t>
  </si>
  <si>
    <t xml:space="preserve">       Plus:  Imputed flows to bring treated flows to level experienced in a prior year, 2010. See Note </t>
  </si>
  <si>
    <t>Note: In Docket No. 20160101-WS, Order No. PSC-2019-0363-PAA-WS, the PSC determined U&amp;U to be 42.24% based on</t>
  </si>
  <si>
    <t>Estimated Inflow @ 10% of flows sold (L.15)</t>
  </si>
  <si>
    <t>Master 12 "Force Main and Associated Lift Station Transmission System</t>
  </si>
  <si>
    <t xml:space="preserve">In Docket No. 20160101-WS, the PSC concluded that theat this tranmission system, being the sole meand of </t>
  </si>
  <si>
    <t>delivering flows to the Eenglewood Water District (EWD) for treatment is 100% U&amp;U.</t>
  </si>
  <si>
    <t>The wastewater collection mains and lift stations within developments are contributed by the developers.</t>
  </si>
  <si>
    <t>In Docket No. 20160101-WS, the PSC found the collection system to br 100% U&amp;U.</t>
  </si>
  <si>
    <t>The cirmstances have not changed. The system should still be considered 100% U&amp;U.</t>
  </si>
  <si>
    <t xml:space="preserve">Utilities, Inc. of  Florida - Sandalhaven </t>
  </si>
  <si>
    <t>Docket No.: 20200139-WS</t>
  </si>
  <si>
    <t>Schedule Year Ended: December 31, 2019</t>
  </si>
  <si>
    <t>Test Year Ended: December 31, 2019</t>
  </si>
  <si>
    <t xml:space="preserve">Sandalhaven requests those higher flows in determining U&amp;U and recognize it as the default minimum going forward. </t>
  </si>
  <si>
    <t>NOT APPLICABLE</t>
  </si>
  <si>
    <t>REVISED FOR STAFF ROG 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</si>
</sst>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5" formatCode="&quot;$&quot;#,##0_);\(&quot;$&quot;#,##0\)"/>
    <numFmt numFmtId="41" formatCode="_(* #,##0_);_(* \(#,##0\);_(* &quot;-&quot;_);_(@_)"/>
    <numFmt numFmtId="44" formatCode="_(&quot;$&quot;* #,##0.00_);_(&quot;$&quot;* \(#,##0.00\);_(&quot;$&quot;* &quot;-&quot;??_);_(@_)"/>
    <numFmt numFmtId="43" formatCode="_(* #,##0.00_);_(* \(#,##0.00\);_(* &quot;-&quot;??_);_(@_)"/>
    <numFmt numFmtId="164" formatCode="hh:mm:ss\ AM/PM_)"/>
    <numFmt numFmtId="165" formatCode="hh:mm:ss_)"/>
    <numFmt numFmtId="166" formatCode="_(* #,##0_);_(* \(#,##0\);_(* &quot;-&quot;??_);_(@_)"/>
    <numFmt numFmtId="167" formatCode="_(* #,##0.0_);_(* \(#,##0.0\);_(* &quot;-&quot;_);_(@_)"/>
    <numFmt numFmtId="168" formatCode="0.000"/>
    <numFmt numFmtId="169" formatCode="_(* #,##0.000_);_(* \(#,##0.000\);_(* &quot;-&quot;???_);_(@_)"/>
    <numFmt numFmtId="170" formatCode="#########"/>
    <numFmt numFmtId="171" formatCode="0.0000"/>
    <numFmt numFmtId="172" formatCode="#"/>
    <numFmt numFmtId="173" formatCode="mm/dd/yy;@"/>
    <numFmt numFmtId="174" formatCode="0.000000_);\(0.000000\)"/>
    <numFmt numFmtId="175" formatCode="0.000000"/>
    <numFmt numFmtId="176" formatCode="_(* #,##0.000000_);_(* \(#,##0.000000\);_(* &quot;-&quot;??_);_(@_)"/>
  </numFmts>
  <fonts count="44">
    <font>
      <sz val="10"/>
      <name val="Garmond (W1)"/>
      <family val="2"/>
    </font>
    <font>
      <sz val="10"/>
      <color theme="1"/>
      <name val="Arial"/>
      <family val="2"/>
    </font>
    <font>
      <sz val="11"/>
      <color theme="1"/>
      <name val="Calibri"/>
      <family val="2"/>
      <scheme val="minor"/>
    </font>
    <font>
      <sz val="10"/>
      <name val="Arial"/>
      <family val="2"/>
    </font>
    <font>
      <sz val="10"/>
      <color indexed="12"/>
      <name val="Courier"/>
      <family val="3"/>
    </font>
    <font>
      <b/>
      <sz val="10"/>
      <name val="Garmond (W1)"/>
      <family val="1"/>
    </font>
    <font>
      <u val="single"/>
      <sz val="10"/>
      <name val="Garmond (W1)"/>
      <family val="2"/>
    </font>
    <font>
      <b/>
      <sz val="9"/>
      <name val="Arial"/>
      <family val="2"/>
    </font>
    <font>
      <sz val="10"/>
      <color indexed="12"/>
      <name val="Arial"/>
      <family val="2"/>
    </font>
    <font>
      <b/>
      <sz val="10"/>
      <name val="Arial"/>
      <family val="2"/>
    </font>
    <font>
      <sz val="9"/>
      <name val="Arial"/>
      <family val="2"/>
    </font>
    <font>
      <sz val="9"/>
      <color indexed="12"/>
      <name val="Arial"/>
      <family val="2"/>
    </font>
    <font>
      <b/>
      <sz val="8"/>
      <name val="Arial"/>
      <family val="2"/>
    </font>
    <font>
      <sz val="8"/>
      <name val="Arial"/>
      <family val="2"/>
    </font>
    <font>
      <sz val="8"/>
      <color indexed="12"/>
      <name val="Arial"/>
      <family val="2"/>
    </font>
    <font>
      <sz val="8"/>
      <name val="Garmond (W1)"/>
      <family val="2"/>
    </font>
    <font>
      <sz val="10"/>
      <color indexed="8"/>
      <name val="Arial"/>
      <family val="2"/>
    </font>
    <font>
      <b/>
      <sz val="12"/>
      <name val="Courier New"/>
      <family val="3"/>
    </font>
    <font>
      <b/>
      <u val="single"/>
      <sz val="12"/>
      <name val="Courier New"/>
      <family val="3"/>
    </font>
    <font>
      <sz val="10"/>
      <name val="Bookman Old Style"/>
      <family val="1"/>
    </font>
    <font>
      <sz val="10"/>
      <name val="Geneva"/>
      <family val="2"/>
    </font>
    <font>
      <sz val="11"/>
      <color theme="1"/>
      <name val="Georgia"/>
      <family val="2"/>
    </font>
    <font>
      <b/>
      <sz val="10"/>
      <name val="Times New Roman"/>
      <family val="1"/>
    </font>
    <font>
      <b/>
      <sz val="8"/>
      <name val="Times New Roman"/>
      <family val="1"/>
    </font>
    <font>
      <b/>
      <sz val="10"/>
      <color indexed="12"/>
      <name val="Times New Roman"/>
      <family val="1"/>
    </font>
    <font>
      <sz val="10"/>
      <name val="Times New Roman"/>
      <family val="1"/>
    </font>
    <font>
      <b/>
      <u val="singleAccounting"/>
      <sz val="10"/>
      <name val="Times New Roman"/>
      <family val="1"/>
    </font>
    <font>
      <b/>
      <sz val="12"/>
      <name val="Arial"/>
      <family val="2"/>
    </font>
    <font>
      <sz val="9"/>
      <name val="Geneva"/>
      <family val="2"/>
    </font>
    <font>
      <u val="singleAccounting"/>
      <sz val="10"/>
      <name val="Times New Roman"/>
      <family val="1"/>
    </font>
    <font>
      <sz val="8"/>
      <name val="Times New Roman"/>
      <family val="1"/>
    </font>
    <font>
      <sz val="10"/>
      <color indexed="12"/>
      <name val="Times New Roman"/>
      <family val="1"/>
    </font>
    <font>
      <b/>
      <u val="single"/>
      <sz val="10"/>
      <name val="Times New Roman"/>
      <family val="1"/>
    </font>
    <font>
      <b/>
      <u val="singleAccounting"/>
      <sz val="10"/>
      <color indexed="12"/>
      <name val="Times New Roman"/>
      <family val="1"/>
    </font>
    <font>
      <b/>
      <u val="doubleAccounting"/>
      <sz val="10"/>
      <name val="Times New Roman"/>
      <family val="1"/>
    </font>
    <font>
      <b/>
      <sz val="12"/>
      <name val="Calibri"/>
      <family val="2"/>
      <scheme val="minor"/>
    </font>
    <font>
      <sz val="12"/>
      <name val="Calibri"/>
      <family val="2"/>
      <scheme val="minor"/>
    </font>
    <font>
      <sz val="10"/>
      <name val="Courier New"/>
      <family val="3"/>
    </font>
    <font>
      <b/>
      <sz val="10"/>
      <name val="Courier New"/>
      <family val="3"/>
    </font>
    <font>
      <sz val="10"/>
      <color rgb="FFFF0000"/>
      <name val="Arial"/>
      <family val="2"/>
    </font>
    <font>
      <sz val="11"/>
      <name val="Arial"/>
      <family val="2"/>
    </font>
    <font>
      <sz val="10"/>
      <color rgb="FF002060"/>
      <name val="Arial"/>
      <family val="2"/>
    </font>
    <font>
      <sz val="11"/>
      <color rgb="FF002060"/>
      <name val="Arial"/>
      <family val="2"/>
    </font>
    <font>
      <sz val="11"/>
      <color theme="4" tint="-0.24997"/>
      <name val="Arial"/>
      <family val="2"/>
    </font>
  </fonts>
  <fills count="6">
    <fill>
      <patternFill/>
    </fill>
    <fill>
      <patternFill patternType="gray125"/>
    </fill>
    <fill>
      <patternFill patternType="solid">
        <fgColor indexed="22"/>
        <bgColor indexed="64"/>
      </patternFill>
    </fill>
    <fill>
      <patternFill patternType="solid">
        <fgColor indexed="8"/>
        <bgColor indexed="64"/>
      </patternFill>
    </fill>
    <fill>
      <patternFill patternType="solid">
        <fgColor rgb="FFFFFF00"/>
        <bgColor indexed="64"/>
      </patternFill>
    </fill>
    <fill>
      <patternFill patternType="solid">
        <fgColor theme="4" tint="0.59999"/>
        <bgColor indexed="64"/>
      </patternFill>
    </fill>
  </fills>
  <borders count="15">
    <border>
      <left/>
      <right/>
      <top/>
      <bottom/>
      <diagonal/>
    </border>
    <border>
      <left/>
      <right/>
      <top/>
      <bottom style="medium">
        <color indexed="8"/>
      </bottom>
    </border>
    <border>
      <left/>
      <right/>
      <top/>
      <bottom style="thin">
        <color indexed="8"/>
      </bottom>
    </border>
    <border>
      <left style="thin">
        <color auto="1"/>
      </left>
      <right style="thin">
        <color auto="1"/>
      </right>
      <top style="thin">
        <color auto="1"/>
      </top>
      <bottom style="thin">
        <color auto="1"/>
      </bottom>
    </border>
    <border>
      <left/>
      <right/>
      <top/>
      <bottom style="thin">
        <color auto="1"/>
      </bottom>
    </border>
    <border>
      <left/>
      <right/>
      <top/>
      <bottom style="double">
        <color auto="1"/>
      </bottom>
    </border>
    <border>
      <left/>
      <right/>
      <top style="thin">
        <color auto="1"/>
      </top>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style="thin">
        <color auto="1"/>
      </right>
      <top/>
      <bottom style="thin">
        <color auto="1"/>
      </bottom>
    </border>
    <border>
      <left style="thin">
        <color auto="1"/>
      </left>
      <right/>
      <top style="thin">
        <color auto="1"/>
      </top>
      <bottom style="thin">
        <color auto="1"/>
      </bottom>
    </border>
    <border>
      <left/>
      <right/>
      <top style="thin">
        <color auto="1"/>
      </top>
      <bottom style="thin">
        <color auto="1"/>
      </bottom>
    </border>
    <border>
      <left style="thin">
        <color auto="1"/>
      </left>
      <right style="thin">
        <color auto="1"/>
      </right>
      <top/>
      <bottom/>
    </border>
    <border>
      <left/>
      <right/>
      <top/>
      <bottom style="thin">
        <color theme="1"/>
      </bottom>
    </border>
  </borders>
  <cellStyleXfs count="37">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5" fillId="0" borderId="0" applyFont="0">
      <alignment/>
      <protection/>
    </xf>
    <xf numFmtId="41" fontId="1" fillId="0" borderId="0" applyFont="0" applyFill="0" applyBorder="0" applyAlignment="0" applyProtection="0"/>
    <xf numFmtId="0" fontId="2" fillId="0" borderId="0">
      <alignment/>
      <protection/>
    </xf>
    <xf numFmtId="170" fontId="19" fillId="0" borderId="0">
      <alignment/>
      <protection/>
    </xf>
    <xf numFmtId="14" fontId="20" fillId="0" borderId="0">
      <alignment/>
      <protection/>
    </xf>
    <xf numFmtId="0" fontId="3" fillId="0" borderId="0">
      <alignment/>
      <protection/>
    </xf>
    <xf numFmtId="0" fontId="3" fillId="0" borderId="0">
      <alignment/>
      <protection/>
    </xf>
    <xf numFmtId="43" fontId="20"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4" fontId="3" fillId="0" borderId="0" applyFont="0" applyFill="0" applyBorder="0" applyAlignment="0" applyProtection="0"/>
    <xf numFmtId="0" fontId="20" fillId="0" borderId="0">
      <alignment/>
      <protection/>
    </xf>
    <xf numFmtId="0" fontId="2" fillId="0" borderId="0">
      <alignment/>
      <protection/>
    </xf>
    <xf numFmtId="0" fontId="20" fillId="0" borderId="0">
      <alignment/>
      <protection/>
    </xf>
    <xf numFmtId="9" fontId="20" fillId="0" borderId="0" applyFont="0" applyFill="0" applyBorder="0" applyAlignment="0" applyProtection="0"/>
    <xf numFmtId="0" fontId="21" fillId="0" borderId="0">
      <alignment/>
      <protection/>
    </xf>
    <xf numFmtId="43" fontId="21" fillId="0" borderId="0" applyFont="0" applyFill="0" applyBorder="0" applyAlignment="0" applyProtection="0"/>
    <xf numFmtId="0" fontId="28" fillId="0" borderId="0" applyProtection="0">
      <alignment/>
    </xf>
  </cellStyleXfs>
  <cellXfs count="249">
    <xf numFmtId="0" fontId="0" fillId="0" borderId="0" xfId="0"/>
    <xf numFmtId="0" fontId="4" fillId="0" borderId="0" xfId="0" applyFont="1" applyProtection="1">
      <protection locked="0"/>
    </xf>
    <xf numFmtId="0" fontId="0" fillId="0" borderId="0" xfId="0" applyAlignment="1">
      <alignment horizontal="fill"/>
    </xf>
    <xf numFmtId="0" fontId="0" fillId="0" borderId="0" xfId="0" applyAlignment="1" quotePrefix="1">
      <alignment horizontal="left"/>
    </xf>
    <xf numFmtId="0" fontId="3" fillId="0" borderId="0" xfId="0" applyFont="1"/>
    <xf numFmtId="0" fontId="3" fillId="0" borderId="0" xfId="0" applyFont="1" applyAlignment="1">
      <alignment horizontal="centerContinuous"/>
    </xf>
    <xf numFmtId="37" fontId="3" fillId="0" borderId="0" xfId="0" applyNumberFormat="1" applyFont="1" applyProtection="1">
      <protection/>
    </xf>
    <xf numFmtId="0" fontId="7" fillId="0" borderId="0" xfId="0" applyFont="1" applyAlignment="1">
      <alignment horizontal="centerContinuous"/>
    </xf>
    <xf numFmtId="0" fontId="8" fillId="0" borderId="0" xfId="0" applyFont="1" applyProtection="1">
      <protection locked="0"/>
    </xf>
    <xf numFmtId="0" fontId="9" fillId="0" borderId="0" xfId="0" applyFont="1"/>
    <xf numFmtId="0" fontId="7" fillId="0" borderId="0" xfId="0" applyFont="1"/>
    <xf numFmtId="0" fontId="10" fillId="0" borderId="0" xfId="0" applyFont="1"/>
    <xf numFmtId="0" fontId="11" fillId="0" borderId="0" xfId="0" applyFont="1" applyProtection="1">
      <protection locked="0"/>
    </xf>
    <xf numFmtId="0" fontId="9" fillId="0" borderId="0" xfId="0" applyFont="1" applyAlignment="1">
      <alignment horizontal="centerContinuous"/>
    </xf>
    <xf numFmtId="5" fontId="3" fillId="0" borderId="0" xfId="0" applyNumberFormat="1" applyFont="1" applyProtection="1">
      <protection/>
    </xf>
    <xf numFmtId="0" fontId="12" fillId="0" borderId="0" xfId="0" applyFont="1"/>
    <xf numFmtId="0" fontId="12" fillId="0" borderId="0" xfId="0" applyFont="1" applyAlignment="1">
      <alignment horizontal="centerContinuous"/>
    </xf>
    <xf numFmtId="0" fontId="13" fillId="0" borderId="0" xfId="0" applyFont="1"/>
    <xf numFmtId="5" fontId="13" fillId="0" borderId="0" xfId="0" applyNumberFormat="1" applyFont="1" applyProtection="1">
      <protection/>
    </xf>
    <xf numFmtId="0" fontId="14" fillId="0" borderId="0" xfId="0" applyFont="1" applyProtection="1">
      <protection locked="0"/>
    </xf>
    <xf numFmtId="37" fontId="13" fillId="0" borderId="0" xfId="0" applyNumberFormat="1" applyFont="1" applyProtection="1">
      <protection/>
    </xf>
    <xf numFmtId="37" fontId="0" fillId="0" borderId="0" xfId="0" applyNumberFormat="1"/>
    <xf numFmtId="0" fontId="13" fillId="0" borderId="0" xfId="0" applyFont="1" applyAlignment="1">
      <alignment horizontal="centerContinuous"/>
    </xf>
    <xf numFmtId="0" fontId="12" fillId="0" borderId="0" xfId="0" applyFont="1" applyAlignment="1">
      <alignment horizontal="left"/>
    </xf>
    <xf numFmtId="0" fontId="13" fillId="0" borderId="0" xfId="0" applyFont="1" applyAlignment="1">
      <alignment horizontal="left"/>
    </xf>
    <xf numFmtId="10" fontId="13" fillId="0" borderId="0" xfId="0" applyNumberFormat="1" applyFont="1"/>
    <xf numFmtId="10" fontId="12" fillId="0" borderId="0" xfId="0" applyNumberFormat="1" applyFont="1"/>
    <xf numFmtId="0" fontId="17" fillId="0" borderId="0" xfId="0" applyFont="1"/>
    <xf numFmtId="0" fontId="18" fillId="0" borderId="0" xfId="0" applyFont="1"/>
    <xf numFmtId="0" fontId="18" fillId="0" borderId="0" xfId="0" applyFont="1" applyAlignment="1">
      <alignment horizontal="center"/>
    </xf>
    <xf numFmtId="0" fontId="17" fillId="0" borderId="0" xfId="0" applyFont="1" applyAlignment="1">
      <alignment horizontal="center"/>
    </xf>
    <xf numFmtId="0" fontId="17" fillId="0" borderId="0" xfId="0" applyFont="1" quotePrefix="1"/>
    <xf numFmtId="37" fontId="17" fillId="0" borderId="0" xfId="0" applyNumberFormat="1" applyFont="1" applyAlignment="1">
      <alignment/>
    </xf>
    <xf numFmtId="0" fontId="17" fillId="0" borderId="0" xfId="0" applyFont="1" applyAlignment="1">
      <alignment horizontal="left"/>
    </xf>
    <xf numFmtId="37" fontId="17" fillId="0" borderId="0" xfId="0" applyNumberFormat="1" applyFont="1"/>
    <xf numFmtId="37" fontId="17" fillId="0" borderId="0" xfId="0" applyNumberFormat="1" applyFont="1" applyAlignment="1">
      <alignment horizontal="right"/>
    </xf>
    <xf numFmtId="0" fontId="22" fillId="0" borderId="0" xfId="0" applyFont="1"/>
    <xf numFmtId="164" fontId="22" fillId="0" borderId="0" xfId="0" applyNumberFormat="1" applyFont="1" applyProtection="1">
      <protection/>
    </xf>
    <xf numFmtId="0" fontId="24" fillId="0" borderId="0" xfId="0" applyFont="1" applyProtection="1">
      <protection locked="0"/>
    </xf>
    <xf numFmtId="0" fontId="25" fillId="0" borderId="0" xfId="0" applyFont="1"/>
    <xf numFmtId="0" fontId="22" fillId="0" borderId="1" xfId="0" applyFont="1" applyBorder="1"/>
    <xf numFmtId="0" fontId="22" fillId="0" borderId="0" xfId="0" applyFont="1" applyAlignment="1">
      <alignment horizontal="center"/>
    </xf>
    <xf numFmtId="41" fontId="26" fillId="0" borderId="0" xfId="18" applyFont="1" applyAlignment="1">
      <alignment horizontal="center"/>
      <protection/>
    </xf>
    <xf numFmtId="0" fontId="25" fillId="0" borderId="0" xfId="0" applyFont="1" applyAlignment="1">
      <alignment horizontal="center"/>
    </xf>
    <xf numFmtId="0" fontId="25" fillId="0" borderId="0" xfId="0" applyFont="1" applyAlignment="1">
      <alignment/>
    </xf>
    <xf numFmtId="0" fontId="0" fillId="0" borderId="0" xfId="0" applyAlignment="1">
      <alignment vertical="top"/>
    </xf>
    <xf numFmtId="0" fontId="22" fillId="0" borderId="0" xfId="0" applyFont="1" applyAlignment="1" quotePrefix="1">
      <alignment horizontal="left"/>
    </xf>
    <xf numFmtId="165" fontId="22" fillId="0" borderId="0" xfId="0" applyNumberFormat="1" applyFont="1" applyProtection="1">
      <protection/>
    </xf>
    <xf numFmtId="0" fontId="22" fillId="0" borderId="0" xfId="0" applyFont="1" applyAlignment="1">
      <alignment horizontal="centerContinuous"/>
    </xf>
    <xf numFmtId="41" fontId="26" fillId="0" borderId="0" xfId="18" applyFont="1" applyAlignment="1">
      <alignment horizontal="centerContinuous"/>
      <protection/>
    </xf>
    <xf numFmtId="0" fontId="25" fillId="0" borderId="0" xfId="0" applyFont="1" applyAlignment="1">
      <alignment horizontal="centerContinuous"/>
    </xf>
    <xf numFmtId="41" fontId="25" fillId="0" borderId="0" xfId="18" applyFont="1" applyAlignment="1">
      <alignment/>
      <protection/>
    </xf>
    <xf numFmtId="0" fontId="22" fillId="0" borderId="0" xfId="0" applyFont="1" applyAlignment="1">
      <alignment horizontal="left"/>
    </xf>
    <xf numFmtId="0" fontId="22" fillId="0" borderId="0" xfId="0" applyFont="1" applyAlignment="1" quotePrefix="1">
      <alignment horizontal="center"/>
    </xf>
    <xf numFmtId="0" fontId="22" fillId="0" borderId="0" xfId="0" applyFont="1" quotePrefix="1"/>
    <xf numFmtId="37" fontId="22" fillId="0" borderId="0" xfId="0" applyNumberFormat="1" applyFont="1"/>
    <xf numFmtId="0" fontId="25" fillId="0" borderId="0" xfId="0" applyFont="1" applyAlignment="1">
      <alignment horizontal="left"/>
    </xf>
    <xf numFmtId="0" fontId="30" fillId="0" borderId="0" xfId="0" applyFont="1"/>
    <xf numFmtId="0" fontId="23" fillId="0" borderId="0" xfId="0" applyFont="1"/>
    <xf numFmtId="0" fontId="22" fillId="0" borderId="2" xfId="0" applyFont="1" applyBorder="1" applyAlignment="1">
      <alignment horizontal="center"/>
    </xf>
    <xf numFmtId="0" fontId="22" fillId="0" borderId="2" xfId="0" applyFont="1" applyBorder="1" applyAlignment="1">
      <alignment horizontal="centerContinuous"/>
    </xf>
    <xf numFmtId="0" fontId="31" fillId="0" borderId="0" xfId="0" applyFont="1" applyProtection="1">
      <protection locked="0"/>
    </xf>
    <xf numFmtId="41" fontId="33" fillId="0" borderId="0" xfId="18" applyFont="1" applyAlignment="1">
      <alignment horizontal="centerContinuous"/>
      <protection/>
    </xf>
    <xf numFmtId="17" fontId="25" fillId="0" borderId="0" xfId="0" applyNumberFormat="1" applyFont="1"/>
    <xf numFmtId="0" fontId="24" fillId="0" borderId="2" xfId="0" applyFont="1" applyBorder="1" applyAlignment="1" applyProtection="1">
      <alignment horizontal="centerContinuous"/>
      <protection locked="0"/>
    </xf>
    <xf numFmtId="10" fontId="23" fillId="0" borderId="0" xfId="0" applyNumberFormat="1" applyFont="1" applyAlignment="1">
      <alignment horizontal="center"/>
    </xf>
    <xf numFmtId="0" fontId="30" fillId="0" borderId="0" xfId="0" applyFont="1" applyBorder="1"/>
    <xf numFmtId="0" fontId="32" fillId="0" borderId="0" xfId="0" applyFont="1" applyAlignment="1">
      <alignment horizontal="center"/>
    </xf>
    <xf numFmtId="0" fontId="32" fillId="0" borderId="0" xfId="0" applyFont="1"/>
    <xf numFmtId="37" fontId="22" fillId="0" borderId="0" xfId="0" applyNumberFormat="1" applyFont="1" applyAlignment="1">
      <alignment horizontal="right"/>
    </xf>
    <xf numFmtId="37" fontId="22" fillId="0" borderId="0" xfId="0" applyNumberFormat="1" applyFont="1" applyAlignment="1">
      <alignment/>
    </xf>
    <xf numFmtId="10" fontId="22" fillId="0" borderId="0" xfId="0" applyNumberFormat="1" applyFont="1"/>
    <xf numFmtId="0" fontId="24" fillId="0" borderId="1" xfId="0" applyFont="1" applyBorder="1" applyProtection="1">
      <protection locked="0"/>
    </xf>
    <xf numFmtId="41" fontId="25" fillId="0" borderId="0" xfId="18" applyFont="1" applyAlignment="1">
      <alignment horizontal="left"/>
      <protection/>
    </xf>
    <xf numFmtId="0" fontId="25" fillId="0" borderId="0" xfId="0" applyFont="1"/>
    <xf numFmtId="0" fontId="25" fillId="0" borderId="0" xfId="0" applyFont="1"/>
    <xf numFmtId="41" fontId="4" fillId="0" borderId="0" xfId="0" applyNumberFormat="1" applyFont="1" applyAlignment="1" applyProtection="1" quotePrefix="1">
      <alignment horizontal="left"/>
      <protection locked="0"/>
    </xf>
    <xf numFmtId="0" fontId="0" fillId="0" borderId="0" xfId="0" applyAlignment="1">
      <alignment/>
    </xf>
    <xf numFmtId="43" fontId="13" fillId="0" borderId="0" xfId="0" applyNumberFormat="1" applyFont="1"/>
    <xf numFmtId="0" fontId="3" fillId="0" borderId="0" xfId="0" applyFont="1"/>
    <xf numFmtId="0" fontId="9" fillId="2" borderId="3" xfId="0" applyFont="1" applyFill="1" applyBorder="1" applyAlignment="1">
      <alignment horizontal="center"/>
    </xf>
    <xf numFmtId="168" fontId="3" fillId="0" borderId="3" xfId="0" applyNumberFormat="1" applyFont="1" applyBorder="1" applyAlignment="1">
      <alignment horizontal="center"/>
    </xf>
    <xf numFmtId="168" fontId="3" fillId="3" borderId="3" xfId="0" applyNumberFormat="1" applyFont="1" applyFill="1" applyBorder="1" applyAlignment="1">
      <alignment horizontal="center"/>
    </xf>
    <xf numFmtId="168" fontId="3" fillId="2" borderId="3" xfId="0" applyNumberFormat="1" applyFont="1" applyFill="1" applyBorder="1" applyAlignment="1">
      <alignment horizontal="center"/>
    </xf>
    <xf numFmtId="168" fontId="0" fillId="0" borderId="0" xfId="0" applyNumberFormat="1"/>
    <xf numFmtId="0" fontId="25" fillId="0" borderId="0" xfId="0" applyFont="1"/>
    <xf numFmtId="169" fontId="22" fillId="0" borderId="0" xfId="18" applyNumberFormat="1" applyFont="1" applyAlignment="1">
      <alignment/>
      <protection/>
    </xf>
    <xf numFmtId="169" fontId="26" fillId="0" borderId="0" xfId="18" applyNumberFormat="1" applyFont="1" applyAlignment="1">
      <alignment/>
      <protection/>
    </xf>
    <xf numFmtId="169" fontId="22" fillId="0" borderId="0" xfId="0" applyNumberFormat="1" applyFont="1"/>
    <xf numFmtId="169" fontId="34" fillId="0" borderId="0" xfId="18" applyNumberFormat="1" applyFont="1" applyAlignment="1">
      <alignment/>
      <protection/>
    </xf>
    <xf numFmtId="0" fontId="13" fillId="0" borderId="0" xfId="0" applyFont="1" applyAlignment="1">
      <alignment horizontal="center"/>
    </xf>
    <xf numFmtId="166" fontId="13" fillId="0" borderId="0" xfId="0" applyNumberFormat="1" applyFont="1"/>
    <xf numFmtId="0" fontId="25" fillId="0" borderId="0" xfId="0" applyFont="1"/>
    <xf numFmtId="0" fontId="13" fillId="0" borderId="0" xfId="0" applyFont="1" applyAlignment="1" quotePrefix="1">
      <alignment horizontal="center"/>
    </xf>
    <xf numFmtId="0" fontId="22" fillId="0" borderId="0" xfId="0" applyNumberFormat="1" applyFont="1"/>
    <xf numFmtId="0" fontId="25" fillId="0" borderId="0" xfId="0" applyNumberFormat="1" applyFont="1"/>
    <xf numFmtId="14" fontId="25" fillId="0" borderId="0" xfId="0" applyNumberFormat="1" applyFont="1"/>
    <xf numFmtId="0" fontId="32" fillId="0" borderId="0" xfId="0" applyNumberFormat="1" applyFont="1"/>
    <xf numFmtId="3" fontId="32" fillId="0" borderId="0" xfId="0" applyNumberFormat="1" applyFont="1"/>
    <xf numFmtId="0" fontId="22" fillId="0" borderId="0" xfId="0" applyNumberFormat="1" applyFont="1" applyAlignment="1">
      <alignment horizontal="right"/>
    </xf>
    <xf numFmtId="3" fontId="22" fillId="0" borderId="0" xfId="0" applyNumberFormat="1" applyFont="1"/>
    <xf numFmtId="0" fontId="22" fillId="0" borderId="0" xfId="0" applyNumberFormat="1" applyFont="1" applyAlignment="1">
      <alignment horizontal="center"/>
    </xf>
    <xf numFmtId="0" fontId="22" fillId="0" borderId="4" xfId="0" applyNumberFormat="1" applyFont="1" applyBorder="1" applyAlignment="1">
      <alignment horizontal="center"/>
    </xf>
    <xf numFmtId="0" fontId="22" fillId="0" borderId="4" xfId="0" applyNumberFormat="1" applyFont="1" applyBorder="1" applyAlignment="1">
      <alignment horizontal="right"/>
    </xf>
    <xf numFmtId="3" fontId="22" fillId="0" borderId="4" xfId="0" applyNumberFormat="1" applyFont="1" applyBorder="1" applyAlignment="1">
      <alignment horizontal="right"/>
    </xf>
    <xf numFmtId="168" fontId="22" fillId="0" borderId="0" xfId="0" applyNumberFormat="1" applyFont="1"/>
    <xf numFmtId="3" fontId="22" fillId="0" borderId="4" xfId="0" applyNumberFormat="1" applyFont="1" applyBorder="1"/>
    <xf numFmtId="168" fontId="22" fillId="0" borderId="4" xfId="0" applyNumberFormat="1" applyFont="1" applyBorder="1"/>
    <xf numFmtId="0" fontId="22" fillId="0" borderId="0" xfId="0" applyNumberFormat="1" applyFont="1" quotePrefix="1"/>
    <xf numFmtId="0" fontId="32" fillId="0" borderId="0" xfId="0" applyNumberFormat="1" applyFont="1" applyAlignment="1">
      <alignment horizontal="left"/>
    </xf>
    <xf numFmtId="41" fontId="22" fillId="0" borderId="0" xfId="0" applyNumberFormat="1" applyFont="1"/>
    <xf numFmtId="9" fontId="22" fillId="0" borderId="0" xfId="0" applyNumberFormat="1" applyFont="1"/>
    <xf numFmtId="0" fontId="22" fillId="0" borderId="0" xfId="0" applyNumberFormat="1" applyFont="1" applyAlignment="1">
      <alignment horizontal="left"/>
    </xf>
    <xf numFmtId="41" fontId="26" fillId="0" borderId="0" xfId="0" applyNumberFormat="1" applyFont="1"/>
    <xf numFmtId="41" fontId="32" fillId="0" borderId="0" xfId="0" applyNumberFormat="1" applyFont="1"/>
    <xf numFmtId="9" fontId="22" fillId="0" borderId="0" xfId="15" applyFont="1"/>
    <xf numFmtId="0" fontId="0" fillId="0" borderId="0" xfId="0" applyNumberFormat="1"/>
    <xf numFmtId="41" fontId="23" fillId="0" borderId="5" xfId="0" applyNumberFormat="1" applyFont="1" applyBorder="1" applyAlignment="1">
      <alignment/>
    </xf>
    <xf numFmtId="10" fontId="12" fillId="0" borderId="0" xfId="15" applyNumberFormat="1" applyFont="1"/>
    <xf numFmtId="10" fontId="13" fillId="0" borderId="0" xfId="15" applyNumberFormat="1" applyFont="1"/>
    <xf numFmtId="10" fontId="23" fillId="0" borderId="5" xfId="0" applyNumberFormat="1" applyFont="1" applyBorder="1" applyAlignment="1">
      <alignment/>
    </xf>
    <xf numFmtId="10" fontId="22" fillId="0" borderId="0" xfId="0" applyNumberFormat="1" applyFont="1" applyBorder="1" applyAlignment="1" quotePrefix="1">
      <alignment/>
    </xf>
    <xf numFmtId="0" fontId="22" fillId="0" borderId="0" xfId="0" applyFont="1" applyFill="1" applyAlignment="1">
      <alignment/>
    </xf>
    <xf numFmtId="0" fontId="32" fillId="0" borderId="0" xfId="0" applyFont="1" applyFill="1" applyAlignment="1">
      <alignment horizontal="left"/>
    </xf>
    <xf numFmtId="0" fontId="22" fillId="0" borderId="0" xfId="0" applyFont="1" applyAlignment="1">
      <alignment/>
    </xf>
    <xf numFmtId="0" fontId="5" fillId="0" borderId="0" xfId="0" applyFont="1" applyAlignment="1">
      <alignment/>
    </xf>
    <xf numFmtId="0" fontId="25" fillId="0" borderId="0" xfId="0" applyFont="1"/>
    <xf numFmtId="37" fontId="22" fillId="0" borderId="0" xfId="0" applyNumberFormat="1" applyFont="1" applyAlignment="1">
      <alignment horizontal="center"/>
    </xf>
    <xf numFmtId="41" fontId="22" fillId="0" borderId="0" xfId="18" applyFont="1" applyAlignment="1">
      <alignment/>
      <protection/>
    </xf>
    <xf numFmtId="10" fontId="22" fillId="0" borderId="0" xfId="18" applyNumberFormat="1" applyFont="1" applyAlignment="1">
      <alignment/>
      <protection/>
    </xf>
    <xf numFmtId="167" fontId="22" fillId="0" borderId="0" xfId="18" applyNumberFormat="1" applyFont="1" applyAlignment="1">
      <alignment/>
      <protection/>
    </xf>
    <xf numFmtId="10" fontId="22" fillId="0" borderId="0" xfId="0" applyNumberFormat="1" applyFont="1" applyAlignment="1">
      <alignment horizontal="center"/>
    </xf>
    <xf numFmtId="10" fontId="22" fillId="0" borderId="4" xfId="0" applyNumberFormat="1" applyFont="1" applyBorder="1" applyAlignment="1">
      <alignment horizontal="center"/>
    </xf>
    <xf numFmtId="37" fontId="25" fillId="0" borderId="0" xfId="0" applyNumberFormat="1" applyFont="1" applyAlignment="1">
      <alignment horizontal="center"/>
    </xf>
    <xf numFmtId="38" fontId="25" fillId="0" borderId="0" xfId="0" applyNumberFormat="1" applyFont="1"/>
    <xf numFmtId="10" fontId="25" fillId="0" borderId="6" xfId="0" applyNumberFormat="1" applyFont="1" applyBorder="1" applyAlignment="1">
      <alignment horizontal="center"/>
    </xf>
    <xf numFmtId="41" fontId="22" fillId="0" borderId="5" xfId="0" applyNumberFormat="1" applyFont="1" applyBorder="1" applyAlignment="1">
      <alignment/>
    </xf>
    <xf numFmtId="10" fontId="22" fillId="0" borderId="5" xfId="0" applyNumberFormat="1" applyFont="1" applyBorder="1" applyAlignment="1">
      <alignment horizontal="center"/>
    </xf>
    <xf numFmtId="10" fontId="29" fillId="0" borderId="0" xfId="18" applyNumberFormat="1" applyFont="1" applyAlignment="1">
      <alignment/>
      <protection/>
    </xf>
    <xf numFmtId="167" fontId="25" fillId="0" borderId="0" xfId="18" applyNumberFormat="1" applyFont="1" applyAlignment="1">
      <alignment/>
      <protection/>
    </xf>
    <xf numFmtId="10" fontId="25" fillId="0" borderId="0" xfId="0" applyNumberFormat="1" applyFont="1"/>
    <xf numFmtId="0" fontId="9" fillId="0" borderId="0" xfId="0" applyFont="1" applyAlignment="1">
      <alignment horizontal="left"/>
    </xf>
    <xf numFmtId="0" fontId="22" fillId="0" borderId="0" xfId="0" applyFont="1" applyAlignment="1" quotePrefix="1">
      <alignment horizontal="right"/>
    </xf>
    <xf numFmtId="0" fontId="0" fillId="0" borderId="0" xfId="0"/>
    <xf numFmtId="0" fontId="25" fillId="0" borderId="0" xfId="0" applyFont="1"/>
    <xf numFmtId="0" fontId="0" fillId="0" borderId="0" xfId="0"/>
    <xf numFmtId="0" fontId="7" fillId="3" borderId="3" xfId="0" applyFont="1" applyFill="1" applyBorder="1"/>
    <xf numFmtId="0" fontId="7" fillId="2" borderId="3" xfId="0" applyFont="1" applyFill="1" applyBorder="1" applyAlignment="1">
      <alignment horizontal="center"/>
    </xf>
    <xf numFmtId="168" fontId="9" fillId="0" borderId="3" xfId="0" applyNumberFormat="1" applyFont="1" applyBorder="1" applyAlignment="1">
      <alignment horizontal="center"/>
    </xf>
    <xf numFmtId="0" fontId="3" fillId="0" borderId="3" xfId="0" applyFont="1" applyBorder="1"/>
    <xf numFmtId="168" fontId="3" fillId="2" borderId="0" xfId="0" applyNumberFormat="1" applyFont="1" applyFill="1" applyAlignment="1">
      <alignment horizontal="center"/>
    </xf>
    <xf numFmtId="1" fontId="3" fillId="0" borderId="3" xfId="0" applyNumberFormat="1" applyFont="1" applyBorder="1" applyAlignment="1">
      <alignment horizontal="center"/>
    </xf>
    <xf numFmtId="1" fontId="3" fillId="2" borderId="3" xfId="0" applyNumberFormat="1" applyFont="1" applyFill="1" applyBorder="1" applyAlignment="1">
      <alignment horizontal="center"/>
    </xf>
    <xf numFmtId="171" fontId="3" fillId="0" borderId="3" xfId="0" applyNumberFormat="1" applyFont="1" applyBorder="1" applyAlignment="1">
      <alignment horizontal="center"/>
    </xf>
    <xf numFmtId="41" fontId="35" fillId="0" borderId="0" xfId="0" applyNumberFormat="1" applyFont="1" applyAlignment="1">
      <alignment horizontal="left"/>
    </xf>
    <xf numFmtId="0" fontId="36" fillId="0" borderId="0" xfId="0" applyFont="1"/>
    <xf numFmtId="172" fontId="36" fillId="0" borderId="0" xfId="0" applyNumberFormat="1" applyFont="1"/>
    <xf numFmtId="172" fontId="0" fillId="0" borderId="0" xfId="0" applyNumberFormat="1" applyAlignment="1">
      <alignment vertical="top"/>
    </xf>
    <xf numFmtId="0" fontId="36" fillId="0" borderId="0" xfId="0" applyFont="1" applyAlignment="1">
      <alignment/>
    </xf>
    <xf numFmtId="0" fontId="20" fillId="0" borderId="0" xfId="30" applyAlignment="1">
      <alignment vertical="top"/>
      <protection/>
    </xf>
    <xf numFmtId="0" fontId="16" fillId="0" borderId="0" xfId="30" applyFont="1" applyAlignment="1">
      <alignment vertical="top"/>
      <protection/>
    </xf>
    <xf numFmtId="172" fontId="16" fillId="0" borderId="0" xfId="30" applyNumberFormat="1" applyFont="1" applyAlignment="1">
      <alignment vertical="top"/>
      <protection/>
    </xf>
    <xf numFmtId="37" fontId="25" fillId="0" borderId="0" xfId="0" applyNumberFormat="1" applyFont="1"/>
    <xf numFmtId="37" fontId="25" fillId="0" borderId="0" xfId="0" applyNumberFormat="1" applyFont="1" applyAlignment="1">
      <alignment/>
    </xf>
    <xf numFmtId="0" fontId="37" fillId="0" borderId="0" xfId="0" applyFont="1"/>
    <xf numFmtId="37" fontId="37" fillId="0" borderId="0" xfId="0" applyNumberFormat="1" applyFont="1"/>
    <xf numFmtId="0" fontId="0" fillId="0" borderId="0" xfId="0"/>
    <xf numFmtId="169" fontId="25" fillId="0" borderId="0" xfId="18" applyNumberFormat="1" applyFont="1" applyAlignment="1">
      <alignment/>
      <protection/>
    </xf>
    <xf numFmtId="169" fontId="29" fillId="0" borderId="0" xfId="18" applyNumberFormat="1" applyFont="1" applyAlignment="1">
      <alignment/>
      <protection/>
    </xf>
    <xf numFmtId="17" fontId="25" fillId="0" borderId="0" xfId="0" applyNumberFormat="1" applyFont="1" applyAlignment="1">
      <alignment horizontal="center"/>
    </xf>
    <xf numFmtId="17" fontId="25" fillId="0" borderId="0" xfId="0" applyNumberFormat="1" applyFont="1" applyAlignment="1" quotePrefix="1">
      <alignment horizontal="center"/>
    </xf>
    <xf numFmtId="41" fontId="13" fillId="0" borderId="0" xfId="0" applyNumberFormat="1" applyFont="1"/>
    <xf numFmtId="166" fontId="13" fillId="4" borderId="0" xfId="0" applyNumberFormat="1" applyFont="1" applyFill="1"/>
    <xf numFmtId="41" fontId="34" fillId="0" borderId="0" xfId="18" applyFont="1" applyAlignment="1">
      <alignment/>
      <protection/>
    </xf>
    <xf numFmtId="41" fontId="26" fillId="0" borderId="0" xfId="18" applyFont="1" applyAlignment="1">
      <alignment/>
      <protection/>
    </xf>
    <xf numFmtId="38" fontId="22" fillId="0" borderId="0" xfId="0" applyNumberFormat="1" applyFont="1" applyAlignment="1">
      <alignment horizontal="center"/>
    </xf>
    <xf numFmtId="10" fontId="22" fillId="0" borderId="0" xfId="15" applyNumberFormat="1" applyFont="1"/>
    <xf numFmtId="41" fontId="22" fillId="0" borderId="0" xfId="0" applyNumberFormat="1" applyFont="1" applyBorder="1" applyAlignment="1">
      <alignment/>
    </xf>
    <xf numFmtId="10" fontId="22" fillId="0" borderId="0" xfId="0" applyNumberFormat="1" applyFont="1" applyBorder="1" applyAlignment="1">
      <alignment/>
    </xf>
    <xf numFmtId="0" fontId="38" fillId="0" borderId="0" xfId="0" applyFont="1"/>
    <xf numFmtId="37" fontId="38" fillId="0" borderId="0" xfId="0" applyNumberFormat="1" applyFont="1"/>
    <xf numFmtId="37" fontId="38" fillId="0" borderId="0" xfId="0" applyNumberFormat="1" applyFont="1" applyAlignment="1">
      <alignment/>
    </xf>
    <xf numFmtId="1" fontId="22" fillId="0" borderId="0" xfId="0" applyNumberFormat="1" applyFont="1"/>
    <xf numFmtId="43" fontId="34" fillId="0" borderId="0" xfId="18" applyNumberFormat="1" applyFont="1" applyAlignment="1">
      <alignment/>
      <protection/>
    </xf>
    <xf numFmtId="0" fontId="22" fillId="0" borderId="0" xfId="0" applyFont="1" applyAlignment="1" applyProtection="1">
      <alignment horizontal="center"/>
      <protection locked="0"/>
    </xf>
    <xf numFmtId="0" fontId="24" fillId="0" borderId="0" xfId="0" applyFont="1" applyAlignment="1" applyProtection="1">
      <alignment horizontal="center"/>
      <protection locked="0"/>
    </xf>
    <xf numFmtId="1" fontId="34" fillId="0" borderId="0" xfId="15" applyNumberFormat="1" applyFont="1" applyAlignment="1">
      <alignment/>
    </xf>
    <xf numFmtId="0" fontId="9" fillId="0" borderId="0" xfId="0" applyFont="1" quotePrefix="1"/>
    <xf numFmtId="0" fontId="22" fillId="0" borderId="0" xfId="0" applyFont="1" applyFill="1"/>
    <xf numFmtId="41" fontId="22" fillId="0" borderId="0" xfId="18" applyFont="1" applyFill="1" applyAlignment="1">
      <alignment/>
      <protection/>
    </xf>
    <xf numFmtId="41" fontId="22" fillId="0" borderId="0" xfId="0" applyNumberFormat="1" applyFont="1" applyFill="1"/>
    <xf numFmtId="0" fontId="39" fillId="0" borderId="0" xfId="0" applyFont="1" applyAlignment="1">
      <alignment horizontal="right"/>
    </xf>
    <xf numFmtId="1" fontId="39" fillId="0" borderId="0" xfId="0" applyNumberFormat="1" applyFont="1" applyAlignment="1">
      <alignment horizontal="center"/>
    </xf>
    <xf numFmtId="17" fontId="9" fillId="0" borderId="3" xfId="0" applyNumberFormat="1" applyFont="1" applyBorder="1" applyAlignment="1">
      <alignment horizontal="left" wrapText="1"/>
    </xf>
    <xf numFmtId="171" fontId="20" fillId="0" borderId="3" xfId="36" applyNumberFormat="1" applyFont="1" applyBorder="1" applyAlignment="1">
      <alignment horizontal="center"/>
    </xf>
    <xf numFmtId="1" fontId="0" fillId="0" borderId="0" xfId="0" applyNumberFormat="1"/>
    <xf numFmtId="1" fontId="3" fillId="2" borderId="0" xfId="0" applyNumberFormat="1" applyFont="1" applyFill="1" applyAlignment="1">
      <alignment horizontal="center"/>
    </xf>
    <xf numFmtId="0" fontId="0" fillId="0" borderId="7" xfId="0" applyBorder="1"/>
    <xf numFmtId="0" fontId="0" fillId="0" borderId="8" xfId="0" applyBorder="1"/>
    <xf numFmtId="0" fontId="0" fillId="0" borderId="9" xfId="0" applyBorder="1"/>
    <xf numFmtId="0" fontId="0" fillId="0" borderId="10" xfId="0" applyBorder="1"/>
    <xf numFmtId="14" fontId="0" fillId="5" borderId="3" xfId="0" applyNumberFormat="1" applyFill="1" applyBorder="1"/>
    <xf numFmtId="1" fontId="0" fillId="0" borderId="3" xfId="0" applyNumberFormat="1" applyBorder="1"/>
    <xf numFmtId="168" fontId="0" fillId="0" borderId="3" xfId="0" applyNumberFormat="1" applyBorder="1"/>
    <xf numFmtId="166" fontId="0" fillId="0" borderId="0" xfId="18" applyNumberFormat="1" applyFont="1" applyAlignment="1">
      <alignment/>
      <protection/>
    </xf>
    <xf numFmtId="0" fontId="9" fillId="0" borderId="0" xfId="0" applyFont="1" applyAlignment="1">
      <alignment horizontal="right"/>
    </xf>
    <xf numFmtId="0" fontId="3" fillId="0" borderId="0" xfId="0" applyFont="1" applyAlignment="1">
      <alignment horizontal="right"/>
    </xf>
    <xf numFmtId="49" fontId="0" fillId="0" borderId="3" xfId="0" applyNumberFormat="1" applyBorder="1" applyAlignment="1">
      <alignment horizontal="center"/>
    </xf>
    <xf numFmtId="173" fontId="40" fillId="0" borderId="3" xfId="0" applyNumberFormat="1" applyFont="1" applyBorder="1" applyAlignment="1">
      <alignment horizontal="center"/>
    </xf>
    <xf numFmtId="0" fontId="3" fillId="0" borderId="11" xfId="0" applyFont="1" applyBorder="1" applyAlignment="1">
      <alignment horizontal="left"/>
    </xf>
    <xf numFmtId="0" fontId="0" fillId="0" borderId="12" xfId="0" applyBorder="1"/>
    <xf numFmtId="3" fontId="40" fillId="0" borderId="3" xfId="0" applyNumberFormat="1" applyFont="1" applyBorder="1"/>
    <xf numFmtId="1" fontId="40" fillId="0" borderId="3" xfId="0" applyNumberFormat="1" applyFont="1" applyBorder="1"/>
    <xf numFmtId="0" fontId="9" fillId="0" borderId="12" xfId="0" applyFont="1" applyBorder="1" applyAlignment="1">
      <alignment horizontal="center"/>
    </xf>
    <xf numFmtId="3" fontId="40" fillId="0" borderId="3" xfId="18" applyNumberFormat="1" applyFont="1" applyBorder="1" applyAlignment="1">
      <alignment/>
      <protection/>
    </xf>
    <xf numFmtId="174" fontId="0" fillId="0" borderId="0" xfId="18" applyNumberFormat="1" applyFont="1" applyAlignment="1">
      <alignment/>
      <protection/>
    </xf>
    <xf numFmtId="0" fontId="0" fillId="0" borderId="0" xfId="0" applyAlignment="1">
      <alignment horizontal="left"/>
    </xf>
    <xf numFmtId="0" fontId="0" fillId="0" borderId="3" xfId="0" applyBorder="1"/>
    <xf numFmtId="0" fontId="3" fillId="0" borderId="11" xfId="0" applyFont="1" applyBorder="1" applyAlignment="1">
      <alignment horizontal="right"/>
    </xf>
    <xf numFmtId="0" fontId="9" fillId="0" borderId="12" xfId="0" applyFont="1" applyBorder="1" applyAlignment="1">
      <alignment horizontal="right"/>
    </xf>
    <xf numFmtId="2" fontId="0" fillId="0" borderId="3" xfId="18" applyNumberFormat="1" applyFont="1" applyBorder="1" applyAlignment="1">
      <alignment/>
      <protection/>
    </xf>
    <xf numFmtId="2" fontId="0" fillId="0" borderId="3" xfId="0" applyNumberFormat="1" applyBorder="1"/>
    <xf numFmtId="2" fontId="40" fillId="0" borderId="3" xfId="0" applyNumberFormat="1" applyFont="1" applyBorder="1" applyAlignment="1">
      <alignment horizontal="right"/>
    </xf>
    <xf numFmtId="0" fontId="41" fillId="0" borderId="11" xfId="0" applyFont="1" applyBorder="1" applyAlignment="1">
      <alignment horizontal="right"/>
    </xf>
    <xf numFmtId="0" fontId="41" fillId="0" borderId="12" xfId="0" applyFont="1" applyBorder="1" applyAlignment="1">
      <alignment horizontal="right"/>
    </xf>
    <xf numFmtId="175" fontId="42" fillId="0" borderId="3" xfId="0" applyNumberFormat="1" applyFont="1" applyBorder="1" applyAlignment="1">
      <alignment horizontal="center"/>
    </xf>
    <xf numFmtId="175" fontId="43" fillId="0" borderId="3" xfId="0" applyNumberFormat="1" applyFont="1" applyBorder="1"/>
    <xf numFmtId="168" fontId="0" fillId="0" borderId="0" xfId="0" applyNumberFormat="1" applyAlignment="1">
      <alignment horizontal="center"/>
    </xf>
    <xf numFmtId="176" fontId="0" fillId="0" borderId="0" xfId="18" applyNumberFormat="1" applyFont="1" applyAlignment="1">
      <alignment/>
      <protection/>
    </xf>
    <xf numFmtId="168" fontId="9" fillId="0" borderId="13" xfId="0" applyNumberFormat="1" applyFont="1" applyFill="1" applyBorder="1" applyAlignment="1">
      <alignment horizontal="center"/>
    </xf>
    <xf numFmtId="171" fontId="20" fillId="0" borderId="13" xfId="36" applyNumberFormat="1" applyFont="1" applyFill="1" applyBorder="1" applyAlignment="1">
      <alignment horizontal="center"/>
    </xf>
    <xf numFmtId="17" fontId="22" fillId="0" borderId="0" xfId="0" applyNumberFormat="1" applyFont="1"/>
    <xf numFmtId="169" fontId="22" fillId="0" borderId="0" xfId="18" applyNumberFormat="1" applyFont="1" applyAlignment="1">
      <alignment horizontal="center"/>
      <protection/>
    </xf>
    <xf numFmtId="169" fontId="22" fillId="0" borderId="14" xfId="18" applyNumberFormat="1" applyFont="1" applyBorder="1" applyAlignment="1">
      <alignment horizontal="center"/>
      <protection/>
    </xf>
    <xf numFmtId="169" fontId="26" fillId="0" borderId="0" xfId="18" applyNumberFormat="1" applyFont="1" applyAlignment="1">
      <alignment horizontal="center"/>
      <protection/>
    </xf>
    <xf numFmtId="0" fontId="22" fillId="0" borderId="0" xfId="0" applyFont="1" applyAlignment="1" quotePrefix="1">
      <alignment horizontal="centerContinuous"/>
    </xf>
    <xf numFmtId="168" fontId="9" fillId="4" borderId="3" xfId="0" applyNumberFormat="1" applyFont="1" applyFill="1" applyBorder="1" applyAlignment="1">
      <alignment horizontal="center"/>
    </xf>
    <xf numFmtId="171" fontId="3" fillId="4" borderId="3" xfId="0" applyNumberFormat="1" applyFont="1" applyFill="1" applyBorder="1" applyAlignment="1">
      <alignment horizontal="center"/>
    </xf>
    <xf numFmtId="0" fontId="32" fillId="0" borderId="0" xfId="0" applyFont="1" applyFill="1" applyAlignment="1" quotePrefix="1">
      <alignment horizontal="left"/>
    </xf>
    <xf numFmtId="0" fontId="6" fillId="0" borderId="0" xfId="0" applyFont="1" applyBorder="1" applyAlignment="1">
      <alignment horizontal="left"/>
    </xf>
    <xf numFmtId="0" fontId="6" fillId="0" borderId="0" xfId="0" applyFont="1" applyBorder="1" applyAlignment="1">
      <alignment/>
    </xf>
    <xf numFmtId="0" fontId="22" fillId="0" borderId="0" xfId="0" applyFont="1" applyAlignment="1" quotePrefix="1">
      <alignment horizontal="left" wrapText="1"/>
    </xf>
    <xf numFmtId="0" fontId="22" fillId="0" borderId="0" xfId="0" applyFont="1" applyAlignment="1">
      <alignment wrapText="1"/>
    </xf>
    <xf numFmtId="0" fontId="22" fillId="0" borderId="0" xfId="0" applyFont="1" applyAlignment="1">
      <alignment vertical="top" wrapText="1"/>
    </xf>
    <xf numFmtId="0" fontId="25" fillId="0" borderId="0" xfId="0" applyFont="1" applyAlignment="1">
      <alignment wrapText="1"/>
    </xf>
    <xf numFmtId="0" fontId="27" fillId="0" borderId="0" xfId="0" applyFont="1" applyAlignment="1">
      <alignment horizontal="center" vertical="center"/>
    </xf>
    <xf numFmtId="0" fontId="27" fillId="0" borderId="4" xfId="0" applyFont="1" applyBorder="1" applyAlignment="1">
      <alignment horizontal="center" vertical="center"/>
    </xf>
    <xf numFmtId="0" fontId="3" fillId="0" borderId="11" xfId="0" applyFont="1" applyBorder="1" applyAlignment="1">
      <alignment horizontal="left"/>
    </xf>
    <xf numFmtId="0" fontId="3" fillId="0" borderId="12" xfId="0" applyFont="1" applyBorder="1" applyAlignment="1">
      <alignment horizontal="left"/>
    </xf>
  </cellXfs>
  <cellStyles count="23">
    <cellStyle name="Normal" xfId="0"/>
    <cellStyle name="Percent" xfId="15"/>
    <cellStyle name="Currency" xfId="16"/>
    <cellStyle name="Currency [0]" xfId="17"/>
    <cellStyle name="Comma" xfId="18"/>
    <cellStyle name="Comma [0]" xfId="19"/>
    <cellStyle name="Normal 7" xfId="20"/>
    <cellStyle name="########" xfId="21"/>
    <cellStyle name="Date" xfId="22"/>
    <cellStyle name="Normal 3" xfId="23"/>
    <cellStyle name="Normal 4" xfId="24"/>
    <cellStyle name="Comma 2" xfId="25"/>
    <cellStyle name="Comma 2 2" xfId="26"/>
    <cellStyle name="Comma 3" xfId="27"/>
    <cellStyle name="Comma 4" xfId="28"/>
    <cellStyle name="Currency 2" xfId="29"/>
    <cellStyle name="Normal 2" xfId="30"/>
    <cellStyle name="Normal 2 2" xfId="31"/>
    <cellStyle name="Normal 5" xfId="32"/>
    <cellStyle name="Percent 2" xfId="33"/>
    <cellStyle name="Normal 6" xfId="34"/>
    <cellStyle name="Comma 5" xfId="35"/>
    <cellStyle name="Normal_Crnwd Daily Flow" xfId="3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8" Type="http://schemas.openxmlformats.org/officeDocument/2006/relationships/externalLink" Target="externalLinks/externalLink1.xml" /><Relationship Id="rId14" Type="http://schemas.openxmlformats.org/officeDocument/2006/relationships/sharedStrings" Target="sharedStrings.xml" /><Relationship Id="rId15" Type="http://schemas.openxmlformats.org/officeDocument/2006/relationships/customXml" Target="../customXml/item1.xml" /><Relationship Id="rId16" Type="http://schemas.openxmlformats.org/officeDocument/2006/relationships/customXml" Target="../customXml/item2.xml" /><Relationship Id="rId17" Type="http://schemas.openxmlformats.org/officeDocument/2006/relationships/customXml" Target="../customXml/item3.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9" Type="http://schemas.openxmlformats.org/officeDocument/2006/relationships/externalLink" Target="externalLinks/externalLink2.xml" /><Relationship Id="rId13" Type="http://schemas.openxmlformats.org/officeDocument/2006/relationships/styles" Target="styles.xml" /><Relationship Id="rId21" Type="http://schemas.openxmlformats.org/officeDocument/2006/relationships/externalLink" Target="externalLinks/externalLink4.xml" /><Relationship Id="rId20" Type="http://schemas.openxmlformats.org/officeDocument/2006/relationships/externalLink" Target="externalLinks/externalLink3.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C:\Users\Home\Desktop\UI%202015\Sandalhaven\Input\Sandalhaven%202007%20Final%20Projected%202007%20%20MFR%2012-21-06.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dc0nas001\files.uiwater.com\Rate%20Case\Florida\103-UI%20of%20Sandalhaven\Sandalhaven%202011%20RC\Filing\Tax%20Schedule%20Attempt\Sandalhaven%20Draft%20MFR%209-7%202011%20Erin%20Taxes.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C:\Users\Home\AppData\Local\Microsoft\Windows\Temporary%20Internet%20Files\Content.IE5\3GHMKQRF\Removable%20Disk\2009%20Cases%20Sep%2023%202009\Sanlando\Sanlando2009UU.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Users\owner\Desktop\UIF2019\Engineering%20Input\New%20Input\WW%20Treated\Sandalhaven%20WWTP%20Summary%20201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nformation Request"/>
      <sheetName val="Budget"/>
      <sheetName val="General Inputs"/>
      <sheetName val="Cust"/>
      <sheetName val="SAC"/>
      <sheetName val="Plant Inputs"/>
      <sheetName val="TOC"/>
      <sheetName val="TOC (2)"/>
      <sheetName val="A-1"/>
      <sheetName val="A-2"/>
      <sheetName val="A-3"/>
      <sheetName val="A-4"/>
      <sheetName val="A-5"/>
      <sheetName val="A-6"/>
      <sheetName val="A-6 (2)"/>
      <sheetName val="A-7"/>
      <sheetName val="A-8"/>
      <sheetName val="A-9"/>
      <sheetName val="A-10"/>
      <sheetName val="A-10 (2)"/>
      <sheetName val="A-11"/>
      <sheetName val="A-12"/>
      <sheetName val="A-12(2)"/>
      <sheetName val="A-12 (3)"/>
      <sheetName val="A-13"/>
      <sheetName val="A-14"/>
      <sheetName val="A-14 (2)"/>
      <sheetName val="A-15"/>
      <sheetName val="A-16"/>
      <sheetName val="A-17"/>
      <sheetName val="A-18"/>
      <sheetName val="A-19"/>
      <sheetName val="B-1"/>
      <sheetName val="B-2"/>
      <sheetName val="B-3"/>
      <sheetName val="B-4"/>
      <sheetName val="B-5"/>
      <sheetName val="B-6"/>
      <sheetName val="B-6 (2)"/>
      <sheetName val="B-7"/>
      <sheetName val="B-8"/>
      <sheetName val="B-8 (2)"/>
      <sheetName val="B-9"/>
      <sheetName val="B-10"/>
      <sheetName val="B-11"/>
      <sheetName val="B-12"/>
      <sheetName val="B-12 (2)"/>
      <sheetName val="B-12 (3)"/>
      <sheetName val="B-12 (4)"/>
      <sheetName val="B-13"/>
      <sheetName val="B-14"/>
      <sheetName val="B-15"/>
      <sheetName val="C-1"/>
      <sheetName val="C-2"/>
      <sheetName val="C-3"/>
      <sheetName val="C-4"/>
      <sheetName val="C-5"/>
      <sheetName val="C-6"/>
      <sheetName val="C-6 (2)"/>
      <sheetName val="C-6 (3)"/>
      <sheetName val="C-7"/>
      <sheetName val="C-8"/>
      <sheetName val="C-9"/>
      <sheetName val="C-10"/>
      <sheetName val="D-1"/>
      <sheetName val="D-2"/>
      <sheetName val="D-3"/>
      <sheetName val="D-4"/>
      <sheetName val="D-5"/>
      <sheetName val="D-6"/>
      <sheetName val="D-7"/>
      <sheetName val="E-1"/>
      <sheetName val="E-2"/>
      <sheetName val="E-2 (2)"/>
      <sheetName val="E-3"/>
      <sheetName val="E-4"/>
      <sheetName val="E-5"/>
      <sheetName val="E-6"/>
      <sheetName val="E-7"/>
      <sheetName val="E-8"/>
      <sheetName val="E-9"/>
      <sheetName val="E-10"/>
      <sheetName val="E-11"/>
      <sheetName val="E-12"/>
      <sheetName val="E-13"/>
      <sheetName val="E-13(2)"/>
      <sheetName val="E-14 x"/>
      <sheetName val="E-14"/>
      <sheetName val="F-1"/>
      <sheetName val="F 2"/>
      <sheetName val="F-3"/>
      <sheetName val="F 4"/>
      <sheetName val="F-5"/>
      <sheetName val="F 6"/>
      <sheetName val="F 6(2)"/>
      <sheetName val="F 7"/>
      <sheetName val="F 8"/>
      <sheetName val="F-9"/>
      <sheetName val="F 10"/>
      <sheetName val="RCW"/>
      <sheetName val="RCWW"/>
    </sheetNames>
    <sheetDataSet>
      <sheetData sheetId="0"/>
      <sheetData sheetId="1"/>
      <sheetData sheetId="2">
        <row r="3">
          <cell r="B3" t="str">
            <v>Utilities Inc. of Sandalhaven</v>
          </cell>
        </row>
        <row r="5">
          <cell r="B5" t="str">
            <v>December 31, 2005</v>
          </cell>
        </row>
        <row r="6">
          <cell r="B6" t="str">
            <v>December 31, 2007</v>
          </cell>
        </row>
      </sheetData>
      <sheetData sheetId="3"/>
      <sheetData sheetId="4"/>
      <sheetData sheetId="5"/>
      <sheetData sheetId="6">
        <row r="23">
          <cell r="C23" t="str">
            <v>CIAC by Type and Classification</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cros"/>
      <sheetName val="COVER"/>
      <sheetName val="CONTENTS vol 1"/>
      <sheetName val="CONTENTS vol 1 (2)"/>
      <sheetName val="H"/>
      <sheetName val="TB2010"/>
      <sheetName val="TB2010 (2)"/>
      <sheetName val="BalComp"/>
      <sheetName val="Dep Adj"/>
      <sheetName val="Alloc Adj"/>
      <sheetName val="RB 1"/>
      <sheetName val="RB 2"/>
      <sheetName val="RB 2 (2)"/>
      <sheetName val="RB 2 (3)"/>
      <sheetName val="RB 2 (4)"/>
      <sheetName val="RB 2 (5)"/>
      <sheetName val="RB 2 (6)"/>
      <sheetName val="RB 3"/>
      <sheetName val="RB 4"/>
      <sheetName val="RB 4 (2)"/>
      <sheetName val="RB 5"/>
      <sheetName val="A 8x"/>
      <sheetName val="RB 6"/>
      <sheetName val="RB 6 (2)"/>
      <sheetName val="A 11x"/>
      <sheetName val="RB 7"/>
      <sheetName val="RB 7 (2)"/>
      <sheetName val="A 13x"/>
      <sheetName val="RB 8"/>
      <sheetName val="RB 8 (2)"/>
      <sheetName val="RB 9"/>
      <sheetName val="RB 10"/>
      <sheetName val="RB 11"/>
      <sheetName val="RB 12"/>
      <sheetName val="RB 12 (2)"/>
      <sheetName val="RB 13"/>
      <sheetName val="RB 13 (2) "/>
      <sheetName val="RB 14"/>
      <sheetName val="OI 1"/>
      <sheetName val="OI 2"/>
      <sheetName val="OI 2 (2)"/>
      <sheetName val="OPINC"/>
      <sheetName val="WSC"/>
      <sheetName val="Salaries"/>
      <sheetName val="B 4x"/>
      <sheetName val="O&amp;M"/>
      <sheetName val="OI 3"/>
      <sheetName val="B 8x"/>
      <sheetName val="B 9x"/>
      <sheetName val="OI 4"/>
      <sheetName val="B 11"/>
      <sheetName val="OI 5"/>
      <sheetName val="OI 6"/>
      <sheetName val="OI 6 (2)"/>
      <sheetName val="OI 7"/>
      <sheetName val="C INSTRUCT"/>
      <sheetName val="IS2010"/>
      <sheetName val="T 1"/>
      <sheetName val="T 2"/>
      <sheetName val="T 3"/>
      <sheetName val="T 4"/>
      <sheetName val="T 5"/>
      <sheetName val="T 6"/>
      <sheetName val="C 6 (2)"/>
      <sheetName val="C 6 (3)"/>
      <sheetName val="T 7"/>
      <sheetName val="T 7 (2)"/>
      <sheetName val="T 7 (3)"/>
      <sheetName val="T 7 (4)"/>
      <sheetName val="C 8x"/>
      <sheetName val="C 9x"/>
      <sheetName val="C 10x"/>
      <sheetName val="C 1"/>
      <sheetName val="C 2"/>
      <sheetName val="C 3"/>
      <sheetName val="C 4"/>
      <sheetName val="C 5"/>
      <sheetName val="C 6"/>
      <sheetName val="C 7"/>
      <sheetName val="LTD"/>
      <sheetName val="STD"/>
      <sheetName val="EQUITY"/>
      <sheetName val="ADIT"/>
      <sheetName val="R 1"/>
      <sheetName val="Sheet1"/>
      <sheetName val="R 2"/>
      <sheetName val="R 2 (2)"/>
      <sheetName val="R 2 (3)"/>
      <sheetName val="R 3"/>
      <sheetName val="R 4"/>
      <sheetName val="E 5x"/>
      <sheetName val="E 6x"/>
      <sheetName val="E 7x"/>
      <sheetName val="R 5"/>
      <sheetName val="R 6"/>
      <sheetName val="R 7"/>
      <sheetName val="R 8"/>
      <sheetName val="E 12"/>
      <sheetName val="E 13"/>
      <sheetName val="R 9"/>
      <sheetName val="E 1"/>
      <sheetName val="E 2"/>
      <sheetName val="E 3"/>
      <sheetName val="E-3 (2)"/>
      <sheetName val="EWD INVEST"/>
      <sheetName val="E 4"/>
      <sheetName val="E 5"/>
      <sheetName val="E 6"/>
      <sheetName val="WWFLOW"/>
      <sheetName val="REUSE"/>
      <sheetName val="Hist Consump"/>
      <sheetName val="Hist Cust"/>
      <sheetName val="Correction"/>
    </sheetNames>
    <sheetDataSet>
      <sheetData sheetId="0" refreshError="1">
        <row r="4">
          <cell r="E4" t="str">
            <v>Utilities, Inc. of Sandalhaven</v>
          </cell>
        </row>
        <row r="12">
          <cell r="E12" t="str">
            <v>Preparer:  Kirsten Weeks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1"/>
      <sheetName val="F-2"/>
      <sheetName val="F-3"/>
      <sheetName val="F-4"/>
      <sheetName val="F-5"/>
      <sheetName val="F-6"/>
      <sheetName val="F-6(2)"/>
      <sheetName val="F-7"/>
      <sheetName val="F-8"/>
      <sheetName val="F-9"/>
      <sheetName val="F-10"/>
      <sheetName val="HistCons"/>
      <sheetName val="HistCust"/>
      <sheetName val="W"/>
      <sheetName val="WFLOW"/>
      <sheetName val="WW"/>
      <sheetName val="W2008"/>
      <sheetName val="WW2008"/>
      <sheetName val="Codes"/>
      <sheetName val="Wells"/>
      <sheetName val="2008"/>
      <sheetName val="Hist"/>
    </sheetNames>
    <sheetDataSet>
      <sheetData sheetId="0" refreshError="1">
        <row r="4">
          <cell r="A4" t="str">
            <v>Company:  Sanlando Utilities Corp.</v>
          </cell>
        </row>
        <row r="5">
          <cell r="J5" t="str">
            <v>Preparer:  Seidman, 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andalhaven Summary"/>
      <sheetName val="EWD Flows"/>
    </sheetNames>
    <sheetDataSet>
      <sheetData sheetId="0"/>
      <sheetData sheetId="1">
        <row r="4">
          <cell r="AA4">
            <v>0.133</v>
          </cell>
          <cell r="AB4">
            <v>0.133</v>
          </cell>
          <cell r="AC4">
            <v>0.133</v>
          </cell>
          <cell r="AD4">
            <v>0.133285714285714</v>
          </cell>
          <cell r="AE4">
            <v>0.133285714285714</v>
          </cell>
          <cell r="AF4">
            <v>0.146</v>
          </cell>
        </row>
        <row r="5">
          <cell r="B5">
            <v>0.145965517241379</v>
          </cell>
          <cell r="C5">
            <v>0.145965517241379</v>
          </cell>
          <cell r="D5">
            <v>0.145965517241379</v>
          </cell>
          <cell r="E5">
            <v>0.145965517241379</v>
          </cell>
          <cell r="F5">
            <v>0.145965517241379</v>
          </cell>
          <cell r="G5">
            <v>0.145965517241379</v>
          </cell>
          <cell r="H5">
            <v>0.145965517241379</v>
          </cell>
          <cell r="I5">
            <v>0.145965517241379</v>
          </cell>
          <cell r="J5">
            <v>0.145965517241379</v>
          </cell>
          <cell r="K5">
            <v>0.145965517241379</v>
          </cell>
          <cell r="L5">
            <v>0.145965517241379</v>
          </cell>
          <cell r="M5">
            <v>0.145965517241379</v>
          </cell>
          <cell r="N5">
            <v>0.145965517241379</v>
          </cell>
          <cell r="O5">
            <v>0.145965517241379</v>
          </cell>
          <cell r="P5">
            <v>0.145965517241379</v>
          </cell>
          <cell r="Q5">
            <v>0.145965517241379</v>
          </cell>
          <cell r="R5">
            <v>0.145965517241379</v>
          </cell>
          <cell r="S5">
            <v>0.145965517241379</v>
          </cell>
          <cell r="T5">
            <v>0.145965517241379</v>
          </cell>
          <cell r="U5">
            <v>0.145965517241379</v>
          </cell>
          <cell r="V5">
            <v>0.145965517241379</v>
          </cell>
          <cell r="W5">
            <v>0.145965517241379</v>
          </cell>
          <cell r="X5">
            <v>0.145965517241379</v>
          </cell>
          <cell r="Y5">
            <v>0.145965517241379</v>
          </cell>
          <cell r="Z5">
            <v>0.145965517241379</v>
          </cell>
          <cell r="AA5">
            <v>0.145965517241379</v>
          </cell>
          <cell r="AB5">
            <v>0.145965517241379</v>
          </cell>
          <cell r="AC5">
            <v>0.145965517241379</v>
          </cell>
        </row>
        <row r="6">
          <cell r="B6">
            <v>0.142</v>
          </cell>
          <cell r="C6">
            <v>0.142</v>
          </cell>
          <cell r="D6">
            <v>0.142</v>
          </cell>
          <cell r="E6">
            <v>0.142</v>
          </cell>
          <cell r="F6">
            <v>0.142</v>
          </cell>
          <cell r="G6">
            <v>0.142</v>
          </cell>
          <cell r="H6">
            <v>0.142</v>
          </cell>
          <cell r="I6">
            <v>0.142</v>
          </cell>
          <cell r="J6">
            <v>0.142</v>
          </cell>
          <cell r="K6">
            <v>0.142</v>
          </cell>
          <cell r="L6">
            <v>0.142</v>
          </cell>
          <cell r="M6">
            <v>0.142</v>
          </cell>
          <cell r="N6">
            <v>0.142</v>
          </cell>
          <cell r="O6">
            <v>0.142</v>
          </cell>
          <cell r="P6">
            <v>0.142</v>
          </cell>
          <cell r="Q6">
            <v>0.142</v>
          </cell>
          <cell r="R6">
            <v>0.142</v>
          </cell>
          <cell r="S6">
            <v>0.142</v>
          </cell>
          <cell r="T6">
            <v>0.142</v>
          </cell>
          <cell r="U6">
            <v>0.142</v>
          </cell>
          <cell r="V6">
            <v>0.142</v>
          </cell>
          <cell r="W6">
            <v>0.142</v>
          </cell>
          <cell r="X6">
            <v>0.142</v>
          </cell>
          <cell r="Y6">
            <v>0.142</v>
          </cell>
          <cell r="Z6">
            <v>0.142</v>
          </cell>
          <cell r="AA6">
            <v>0.142</v>
          </cell>
          <cell r="AB6">
            <v>0.142</v>
          </cell>
          <cell r="AC6">
            <v>0.142</v>
          </cell>
          <cell r="AD6">
            <v>0.142</v>
          </cell>
          <cell r="AE6">
            <v>0.142</v>
          </cell>
          <cell r="AF6">
            <v>0.142</v>
          </cell>
        </row>
        <row r="7">
          <cell r="B7">
            <v>0.142</v>
          </cell>
          <cell r="C7">
            <v>0.142</v>
          </cell>
          <cell r="D7">
            <v>0.142235294117647</v>
          </cell>
          <cell r="E7">
            <v>0.137655172413793</v>
          </cell>
          <cell r="F7">
            <v>0.137655172413793</v>
          </cell>
          <cell r="G7">
            <v>0.137655172413793</v>
          </cell>
          <cell r="H7">
            <v>0.137655172413793</v>
          </cell>
          <cell r="I7">
            <v>0.137655172413793</v>
          </cell>
          <cell r="J7">
            <v>0.137655172413793</v>
          </cell>
          <cell r="K7">
            <v>0.137655172413793</v>
          </cell>
          <cell r="L7">
            <v>0.137655172413793</v>
          </cell>
          <cell r="M7">
            <v>0.137655172413793</v>
          </cell>
          <cell r="N7">
            <v>0.137655172413793</v>
          </cell>
          <cell r="O7">
            <v>0.137655172413793</v>
          </cell>
          <cell r="P7">
            <v>0.137655172413793</v>
          </cell>
          <cell r="Q7">
            <v>0.137655172413793</v>
          </cell>
          <cell r="R7">
            <v>0.137655172413793</v>
          </cell>
          <cell r="S7">
            <v>0.137655172413793</v>
          </cell>
          <cell r="T7">
            <v>0.137655172413793</v>
          </cell>
          <cell r="U7">
            <v>0.137655172413793</v>
          </cell>
          <cell r="V7">
            <v>0.137655172413793</v>
          </cell>
          <cell r="W7">
            <v>0.137655172413793</v>
          </cell>
          <cell r="X7">
            <v>0.137655172413793</v>
          </cell>
          <cell r="Y7">
            <v>0.137655172413793</v>
          </cell>
          <cell r="Z7">
            <v>0.137655172413793</v>
          </cell>
          <cell r="AA7">
            <v>0.137655172413793</v>
          </cell>
          <cell r="AB7">
            <v>0.137655172413793</v>
          </cell>
          <cell r="AC7">
            <v>0.137655172413793</v>
          </cell>
          <cell r="AD7">
            <v>0.137655172413793</v>
          </cell>
          <cell r="AE7">
            <v>0.137655172413793</v>
          </cell>
        </row>
        <row r="8">
          <cell r="B8">
            <v>0.137655172413793</v>
          </cell>
          <cell r="C8">
            <v>0.137655172413793</v>
          </cell>
          <cell r="D8">
            <v>0.1043125</v>
          </cell>
          <cell r="E8">
            <v>0.1043125</v>
          </cell>
          <cell r="F8">
            <v>0.1043125</v>
          </cell>
          <cell r="G8">
            <v>0.1043125</v>
          </cell>
          <cell r="H8">
            <v>0.1043125</v>
          </cell>
          <cell r="I8">
            <v>0.1043125</v>
          </cell>
          <cell r="J8">
            <v>0.1043125</v>
          </cell>
          <cell r="K8">
            <v>0.1043125</v>
          </cell>
          <cell r="L8">
            <v>0.1043125</v>
          </cell>
          <cell r="M8">
            <v>0.1043125</v>
          </cell>
          <cell r="N8">
            <v>0.1043125</v>
          </cell>
          <cell r="O8">
            <v>0.1043125</v>
          </cell>
          <cell r="P8">
            <v>0.1043125</v>
          </cell>
          <cell r="Q8">
            <v>0.1043125</v>
          </cell>
          <cell r="R8">
            <v>0.1043125</v>
          </cell>
          <cell r="S8">
            <v>0.1043125</v>
          </cell>
          <cell r="T8">
            <v>0.1043125</v>
          </cell>
          <cell r="U8">
            <v>0.1043125</v>
          </cell>
          <cell r="V8">
            <v>0.1043125</v>
          </cell>
          <cell r="W8">
            <v>0.1043125</v>
          </cell>
          <cell r="X8">
            <v>0.1043125</v>
          </cell>
          <cell r="Y8">
            <v>0.1043125</v>
          </cell>
          <cell r="Z8">
            <v>0.1043125</v>
          </cell>
          <cell r="AA8">
            <v>0.1043125</v>
          </cell>
          <cell r="AB8">
            <v>0.1043125</v>
          </cell>
          <cell r="AC8">
            <v>0.1043125</v>
          </cell>
          <cell r="AD8">
            <v>0.1043125</v>
          </cell>
          <cell r="AE8">
            <v>0.1043125</v>
          </cell>
          <cell r="AF8">
            <v>0.1043125</v>
          </cell>
        </row>
        <row r="9">
          <cell r="B9">
            <v>0.1043125</v>
          </cell>
          <cell r="C9">
            <v>0.1043125</v>
          </cell>
          <cell r="D9">
            <v>0.1043125</v>
          </cell>
          <cell r="E9">
            <v>0.0741071428571429</v>
          </cell>
          <cell r="F9">
            <v>0.0741071428571429</v>
          </cell>
          <cell r="G9">
            <v>0.0741071428571429</v>
          </cell>
          <cell r="H9">
            <v>0.0741071428571429</v>
          </cell>
          <cell r="I9">
            <v>0.0741071428571429</v>
          </cell>
          <cell r="J9">
            <v>0.0741071428571429</v>
          </cell>
          <cell r="K9">
            <v>0.0741071428571429</v>
          </cell>
          <cell r="L9">
            <v>0.0741071428571429</v>
          </cell>
          <cell r="M9">
            <v>0.0741071428571429</v>
          </cell>
          <cell r="N9">
            <v>0.0741071428571429</v>
          </cell>
          <cell r="O9">
            <v>0.0741071428571429</v>
          </cell>
          <cell r="P9">
            <v>0.0741071428571429</v>
          </cell>
          <cell r="Q9">
            <v>0.0741071428571429</v>
          </cell>
          <cell r="R9">
            <v>0.0741071428571429</v>
          </cell>
          <cell r="S9">
            <v>0.0741071428571429</v>
          </cell>
          <cell r="T9">
            <v>0.0741071428571429</v>
          </cell>
          <cell r="U9">
            <v>0.0741071428571429</v>
          </cell>
          <cell r="V9">
            <v>0.0741071428571429</v>
          </cell>
          <cell r="W9">
            <v>0.0741071428571429</v>
          </cell>
          <cell r="X9">
            <v>0.0741071428571429</v>
          </cell>
          <cell r="Y9">
            <v>0.0741071428571429</v>
          </cell>
          <cell r="Z9">
            <v>0.0741071428571429</v>
          </cell>
          <cell r="AA9">
            <v>0.0741071428571429</v>
          </cell>
          <cell r="AB9">
            <v>0.0741071428571429</v>
          </cell>
          <cell r="AC9">
            <v>0.0741071428571429</v>
          </cell>
          <cell r="AD9">
            <v>0.0741071428571429</v>
          </cell>
          <cell r="AE9">
            <v>0.0741071428571429</v>
          </cell>
        </row>
        <row r="10">
          <cell r="B10">
            <v>0.0741071428571429</v>
          </cell>
          <cell r="C10">
            <v>0.11128125</v>
          </cell>
          <cell r="D10">
            <v>0.11128125</v>
          </cell>
          <cell r="E10">
            <v>0.11128125</v>
          </cell>
          <cell r="F10">
            <v>0.11128125</v>
          </cell>
          <cell r="G10">
            <v>0.11128125</v>
          </cell>
          <cell r="H10">
            <v>0.11128125</v>
          </cell>
          <cell r="I10">
            <v>0.11128125</v>
          </cell>
          <cell r="J10">
            <v>0.11128125</v>
          </cell>
          <cell r="K10">
            <v>0.11128125</v>
          </cell>
          <cell r="L10">
            <v>0.11128125</v>
          </cell>
          <cell r="M10">
            <v>0.11128125</v>
          </cell>
          <cell r="N10">
            <v>0.11128125</v>
          </cell>
          <cell r="O10">
            <v>0.11128125</v>
          </cell>
          <cell r="P10">
            <v>0.11128125</v>
          </cell>
          <cell r="Q10">
            <v>0.11128125</v>
          </cell>
          <cell r="R10">
            <v>0.11128125</v>
          </cell>
          <cell r="S10">
            <v>0.11128125</v>
          </cell>
          <cell r="T10">
            <v>0.11128125</v>
          </cell>
          <cell r="U10">
            <v>0.11128125</v>
          </cell>
          <cell r="V10">
            <v>0.11128125</v>
          </cell>
          <cell r="W10">
            <v>0.11128125</v>
          </cell>
          <cell r="X10">
            <v>0.11128125</v>
          </cell>
          <cell r="Y10">
            <v>0.11128125</v>
          </cell>
          <cell r="Z10">
            <v>0.11128125</v>
          </cell>
          <cell r="AB10">
            <v>0.11128125</v>
          </cell>
          <cell r="AC10">
            <v>0.11128125</v>
          </cell>
          <cell r="AD10">
            <v>0.11128125</v>
          </cell>
          <cell r="AE10">
            <v>0.11128125</v>
          </cell>
          <cell r="AF10">
            <v>0.11128125</v>
          </cell>
        </row>
        <row r="11">
          <cell r="B11">
            <v>0.11128125</v>
          </cell>
          <cell r="C11">
            <v>0.11128125</v>
          </cell>
          <cell r="D11">
            <v>0.0834333333333333</v>
          </cell>
          <cell r="E11">
            <v>0.0834333333333333</v>
          </cell>
          <cell r="F11">
            <v>0.0834333333333333</v>
          </cell>
          <cell r="G11">
            <v>0.0834333333333333</v>
          </cell>
          <cell r="H11">
            <v>0.0834333333333333</v>
          </cell>
          <cell r="I11">
            <v>0.0834333333333333</v>
          </cell>
          <cell r="J11">
            <v>0.0834333333333333</v>
          </cell>
          <cell r="K11">
            <v>0.0834333333333333</v>
          </cell>
          <cell r="L11">
            <v>0.0834333333333333</v>
          </cell>
          <cell r="M11">
            <v>0.0834333333333333</v>
          </cell>
          <cell r="N11">
            <v>0.0834333333333333</v>
          </cell>
          <cell r="O11">
            <v>0.0834333333333333</v>
          </cell>
          <cell r="P11">
            <v>0.0834333333333333</v>
          </cell>
          <cell r="Q11">
            <v>0.0834333333333333</v>
          </cell>
          <cell r="R11">
            <v>0.0834333333333333</v>
          </cell>
          <cell r="S11">
            <v>0.0834333333333333</v>
          </cell>
          <cell r="T11">
            <v>0.0834333333333333</v>
          </cell>
          <cell r="U11">
            <v>0.0834333333333333</v>
          </cell>
          <cell r="V11">
            <v>0.0834333333333333</v>
          </cell>
          <cell r="W11">
            <v>0.0834333333333333</v>
          </cell>
          <cell r="X11">
            <v>0.0834333333333333</v>
          </cell>
          <cell r="Y11">
            <v>0.0834333333333333</v>
          </cell>
          <cell r="Z11">
            <v>0.0834333333333333</v>
          </cell>
          <cell r="AA11">
            <v>0.0834333333333333</v>
          </cell>
          <cell r="AB11">
            <v>0.0834333333333333</v>
          </cell>
          <cell r="AC11">
            <v>0.0834333333333333</v>
          </cell>
          <cell r="AD11">
            <v>0.0834333333333333</v>
          </cell>
          <cell r="AE11">
            <v>0.0834333333333333</v>
          </cell>
          <cell r="AF11">
            <v>0.0834333333333333</v>
          </cell>
        </row>
        <row r="12">
          <cell r="B12">
            <v>0.0834333333333333</v>
          </cell>
          <cell r="C12">
            <v>0.0834333333333333</v>
          </cell>
          <cell r="D12">
            <v>0.07025</v>
          </cell>
          <cell r="E12">
            <v>0.07025</v>
          </cell>
          <cell r="F12">
            <v>0.07025</v>
          </cell>
          <cell r="G12">
            <v>0.07025</v>
          </cell>
          <cell r="H12">
            <v>0.07025</v>
          </cell>
          <cell r="I12">
            <v>0.07025</v>
          </cell>
          <cell r="J12">
            <v>0.07025</v>
          </cell>
          <cell r="K12">
            <v>0.07025</v>
          </cell>
          <cell r="L12">
            <v>0.07025</v>
          </cell>
          <cell r="M12">
            <v>0.07025</v>
          </cell>
          <cell r="N12">
            <v>0.07025</v>
          </cell>
          <cell r="O12">
            <v>0.07025</v>
          </cell>
          <cell r="P12">
            <v>0.07025</v>
          </cell>
          <cell r="Q12">
            <v>0.07025</v>
          </cell>
          <cell r="R12">
            <v>0.07025</v>
          </cell>
          <cell r="S12">
            <v>0.07025</v>
          </cell>
          <cell r="T12">
            <v>0.07025</v>
          </cell>
          <cell r="U12">
            <v>0.07025</v>
          </cell>
          <cell r="V12">
            <v>0.07025</v>
          </cell>
          <cell r="W12">
            <v>0.07025</v>
          </cell>
          <cell r="X12">
            <v>0.07025</v>
          </cell>
          <cell r="Y12">
            <v>0.07025</v>
          </cell>
          <cell r="Z12">
            <v>0.07025</v>
          </cell>
        </row>
        <row r="13">
          <cell r="Z13">
            <v>0.08875</v>
          </cell>
          <cell r="AA13">
            <v>0.08875</v>
          </cell>
          <cell r="AB13">
            <v>0.08875</v>
          </cell>
          <cell r="AC13">
            <v>0.08875</v>
          </cell>
          <cell r="AD13">
            <v>0.08875</v>
          </cell>
          <cell r="AE13">
            <v>0.08875</v>
          </cell>
          <cell r="AF13">
            <v>0.08875</v>
          </cell>
        </row>
        <row r="14">
          <cell r="B14">
            <v>0.08875</v>
          </cell>
          <cell r="C14">
            <v>0.112942857142857</v>
          </cell>
          <cell r="D14">
            <v>0.112942857142857</v>
          </cell>
          <cell r="E14">
            <v>0.112942857142857</v>
          </cell>
          <cell r="F14">
            <v>0.112942857142857</v>
          </cell>
          <cell r="G14">
            <v>0.112942857142857</v>
          </cell>
          <cell r="H14">
            <v>0.112942857142857</v>
          </cell>
          <cell r="I14">
            <v>0.112942857142857</v>
          </cell>
          <cell r="J14">
            <v>0.112942857142857</v>
          </cell>
          <cell r="K14">
            <v>0.112942857142857</v>
          </cell>
          <cell r="L14">
            <v>0.112942857142857</v>
          </cell>
          <cell r="M14">
            <v>0.112942857142857</v>
          </cell>
          <cell r="N14">
            <v>0.112942857142857</v>
          </cell>
          <cell r="O14">
            <v>0.112942857142857</v>
          </cell>
          <cell r="P14">
            <v>0.112942857142857</v>
          </cell>
          <cell r="Q14">
            <v>0.112942857142857</v>
          </cell>
          <cell r="R14">
            <v>0.112942857142857</v>
          </cell>
          <cell r="S14">
            <v>0.112942857142857</v>
          </cell>
          <cell r="T14">
            <v>0.112942857142857</v>
          </cell>
          <cell r="U14">
            <v>0.112942857142857</v>
          </cell>
          <cell r="V14">
            <v>0.112942857142857</v>
          </cell>
          <cell r="W14">
            <v>0.112942857142857</v>
          </cell>
          <cell r="X14">
            <v>0.112942857142857</v>
          </cell>
          <cell r="Y14">
            <v>0.112942857142857</v>
          </cell>
          <cell r="Z14">
            <v>0.112942857142857</v>
          </cell>
          <cell r="AA14">
            <v>0.112942857142857</v>
          </cell>
          <cell r="AB14">
            <v>0.112942857142857</v>
          </cell>
          <cell r="AC14">
            <v>0.112942857142857</v>
          </cell>
          <cell r="AD14">
            <v>0.112942857142857</v>
          </cell>
          <cell r="AE14">
            <v>0.112942857142857</v>
          </cell>
        </row>
        <row r="15">
          <cell r="B15">
            <v>0.112942857142857</v>
          </cell>
          <cell r="C15">
            <v>0.112942857142857</v>
          </cell>
          <cell r="D15">
            <v>0.112942857142857</v>
          </cell>
          <cell r="E15">
            <v>0.112942857142857</v>
          </cell>
          <cell r="F15">
            <v>0.112942857142857</v>
          </cell>
          <cell r="G15">
            <v>0.112942857142857</v>
          </cell>
          <cell r="H15">
            <v>0.127259259259259</v>
          </cell>
          <cell r="I15">
            <v>0.127259259259259</v>
          </cell>
          <cell r="J15">
            <v>0.127259259259259</v>
          </cell>
          <cell r="K15">
            <v>0.127259259259259</v>
          </cell>
          <cell r="L15">
            <v>0.127259259259259</v>
          </cell>
          <cell r="M15">
            <v>0.127259259259259</v>
          </cell>
          <cell r="N15">
            <v>0.127259259259259</v>
          </cell>
          <cell r="O15">
            <v>0.127259259259259</v>
          </cell>
          <cell r="P15">
            <v>0.127259259259259</v>
          </cell>
          <cell r="Q15">
            <v>0.127259259259259</v>
          </cell>
          <cell r="R15">
            <v>0.127259259259259</v>
          </cell>
          <cell r="S15">
            <v>0.127259259259259</v>
          </cell>
          <cell r="T15">
            <v>0.127259259259259</v>
          </cell>
          <cell r="U15">
            <v>0.127259259259259</v>
          </cell>
          <cell r="V15">
            <v>0.127259259259259</v>
          </cell>
          <cell r="W15">
            <v>0.127259259259259</v>
          </cell>
          <cell r="X15">
            <v>0.127259259259259</v>
          </cell>
          <cell r="Y15">
            <v>0.127259259259259</v>
          </cell>
          <cell r="Z15">
            <v>0.127259259259259</v>
          </cell>
          <cell r="AA15">
            <v>0.127259259259259</v>
          </cell>
          <cell r="AB15">
            <v>0.127259259259259</v>
          </cell>
        </row>
        <row r="20">
          <cell r="AE20">
            <v>182272</v>
          </cell>
        </row>
        <row r="21">
          <cell r="AC21">
            <v>186505</v>
          </cell>
        </row>
        <row r="23">
          <cell r="D23">
            <v>191341</v>
          </cell>
        </row>
        <row r="24">
          <cell r="C24">
            <v>195333</v>
          </cell>
        </row>
        <row r="25">
          <cell r="D25">
            <v>198671</v>
          </cell>
        </row>
        <row r="27">
          <cell r="D27">
            <v>204307</v>
          </cell>
        </row>
        <row r="28">
          <cell r="C28">
            <v>206810</v>
          </cell>
          <cell r="AE28">
            <v>208777</v>
          </cell>
        </row>
        <row r="31">
          <cell r="G31">
            <v>215570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ransitionEvaluation="1" transitionEntry="1">
    <tabColor indexed="29"/>
    <pageSetUpPr fitToPage="1"/>
  </sheetPr>
  <dimension ref="A1:H27"/>
  <sheetViews>
    <sheetView defaultGridColor="0" view="pageBreakPreview" zoomScaleNormal="78" zoomScaleSheetLayoutView="100" colorId="22" workbookViewId="0" topLeftCell="A1">
      <selection pane="topLeft" activeCell="E16" sqref="E16"/>
    </sheetView>
  </sheetViews>
  <sheetFormatPr defaultColWidth="10.85546875" defaultRowHeight="12.75"/>
  <cols>
    <col min="1" max="1" width="1.85714285714286" customWidth="1"/>
    <col min="4" max="4" width="20" customWidth="1"/>
  </cols>
  <sheetData>
    <row r="1" ht="12.75">
      <c r="H1" t="s">
        <v>90</v>
      </c>
    </row>
    <row r="2" spans="5:8" ht="12.75">
      <c r="E2" s="239" t="s">
        <v>210</v>
      </c>
      <c r="F2" s="240"/>
      <c r="G2" s="240"/>
      <c r="H2" s="240"/>
    </row>
    <row r="3" ht="12.75">
      <c r="A3" t="s">
        <v>116</v>
      </c>
    </row>
    <row r="4" spans="1:8" ht="12.75">
      <c r="A4" t="s">
        <v>91</v>
      </c>
      <c r="B4" t="s">
        <v>106</v>
      </c>
      <c r="E4" s="239" t="s">
        <v>261</v>
      </c>
      <c r="F4" s="240"/>
      <c r="G4" s="240"/>
      <c r="H4" s="240"/>
    </row>
    <row r="5" ht="12.75">
      <c r="B5" t="s">
        <v>107</v>
      </c>
    </row>
    <row r="6" spans="1:5" ht="12.75">
      <c r="A6" t="s">
        <v>91</v>
      </c>
      <c r="B6" t="s">
        <v>108</v>
      </c>
      <c r="E6" s="76" t="s">
        <v>262</v>
      </c>
    </row>
    <row r="7" spans="1:5" ht="12.75">
      <c r="A7" t="s">
        <v>91</v>
      </c>
      <c r="B7" t="s">
        <v>109</v>
      </c>
      <c r="E7" s="1" t="s">
        <v>263</v>
      </c>
    </row>
    <row r="8" spans="1:5" ht="12.75">
      <c r="A8" t="s">
        <v>91</v>
      </c>
      <c r="B8" t="s">
        <v>109</v>
      </c>
      <c r="E8" s="1" t="s">
        <v>263</v>
      </c>
    </row>
    <row r="9" spans="1:5" ht="12.75">
      <c r="A9" t="s">
        <v>91</v>
      </c>
      <c r="B9" t="s">
        <v>109</v>
      </c>
      <c r="E9" s="1" t="s">
        <v>263</v>
      </c>
    </row>
    <row r="10" spans="1:5" ht="12.75">
      <c r="A10" t="s">
        <v>91</v>
      </c>
      <c r="B10" t="s">
        <v>110</v>
      </c>
      <c r="E10" s="1" t="s">
        <v>149</v>
      </c>
    </row>
    <row r="11" spans="2:5" ht="12.75">
      <c r="B11" t="s">
        <v>14</v>
      </c>
      <c r="E11" s="1" t="s">
        <v>149</v>
      </c>
    </row>
    <row r="12" spans="2:5" ht="12.75">
      <c r="B12" s="3" t="s">
        <v>34</v>
      </c>
      <c r="E12" s="1" t="s">
        <v>149</v>
      </c>
    </row>
    <row r="13" ht="12.75">
      <c r="B13" t="s">
        <v>11</v>
      </c>
    </row>
    <row r="14" spans="2:5" ht="12.75">
      <c r="B14" t="s">
        <v>11</v>
      </c>
      <c r="E14" s="1" t="s">
        <v>264</v>
      </c>
    </row>
    <row r="15" spans="1:5" ht="12.75">
      <c r="A15" s="2" t="s">
        <v>89</v>
      </c>
      <c r="B15" t="s">
        <v>11</v>
      </c>
      <c r="E15" s="1" t="s">
        <v>263</v>
      </c>
    </row>
    <row r="17" spans="2:6" ht="12.75">
      <c r="B17" s="2" t="s">
        <v>88</v>
      </c>
      <c r="C17" s="2" t="s">
        <v>89</v>
      </c>
      <c r="D17" s="2" t="s">
        <v>88</v>
      </c>
      <c r="E17" s="2" t="s">
        <v>89</v>
      </c>
      <c r="F17" s="2" t="s">
        <v>88</v>
      </c>
    </row>
    <row r="18" spans="2:5" ht="12.75">
      <c r="B18" t="s">
        <v>112</v>
      </c>
      <c r="E18" t="s">
        <v>1</v>
      </c>
    </row>
    <row r="19" spans="2:5" ht="12.75">
      <c r="B19" t="s">
        <v>113</v>
      </c>
      <c r="E19" t="s">
        <v>71</v>
      </c>
    </row>
    <row r="20" spans="2:5" ht="12.75">
      <c r="B20" t="s">
        <v>114</v>
      </c>
      <c r="E20" t="s">
        <v>122</v>
      </c>
    </row>
    <row r="27" ht="12.75">
      <c r="D27" s="21"/>
    </row>
  </sheetData>
  <mergeCells count="2">
    <mergeCell ref="E2:H2"/>
    <mergeCell ref="E4:H4"/>
  </mergeCells>
  <pageMargins left="0.5" right="0.25" top="0.75" bottom="0.25" header="0.5" footer="0.5"/>
  <pageSetup orientation="portrait" r:id="rId1"/>
  <headerFooter alignWithMargins="0">
    <oddFooter>&amp;L&amp;"Times New Roman,Regular"&amp;9O3053190.v1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8"/>
  <sheetViews>
    <sheetView workbookViewId="0" topLeftCell="A1">
      <selection pane="topLeft" activeCell="E12" sqref="E12"/>
    </sheetView>
  </sheetViews>
  <sheetFormatPr defaultRowHeight="12.75"/>
  <cols>
    <col min="1" max="1" width="23.4285714285714" customWidth="1"/>
    <col min="2" max="2" width="4.14285714285714" customWidth="1"/>
    <col min="3" max="3" width="15.7142857142857" bestFit="1" customWidth="1"/>
    <col min="4" max="5" width="13" bestFit="1" customWidth="1"/>
    <col min="6" max="6" width="13.1428571428571" bestFit="1" customWidth="1"/>
    <col min="7" max="7" width="11.2857142857143" bestFit="1" customWidth="1"/>
    <col min="8" max="8" width="13.1428571428571" bestFit="1" customWidth="1"/>
    <col min="9" max="14" width="11.2857142857143" bestFit="1" customWidth="1"/>
    <col min="15" max="15" width="21" bestFit="1" customWidth="1"/>
    <col min="16" max="16" width="13.1428571428571" bestFit="1" customWidth="1"/>
  </cols>
  <sheetData>
    <row r="1" spans="1:16" ht="12.75">
      <c r="A1" s="166"/>
      <c r="B1" s="166"/>
      <c r="C1" s="166"/>
      <c r="D1" s="166"/>
      <c r="E1" s="166"/>
      <c r="F1" s="166"/>
      <c r="G1" s="166"/>
      <c r="H1" s="166"/>
      <c r="I1" s="166"/>
      <c r="J1" s="166"/>
      <c r="K1" s="166"/>
      <c r="L1" s="166"/>
      <c r="M1" s="166"/>
      <c r="N1" s="166"/>
      <c r="O1" s="204"/>
      <c r="P1" s="166"/>
    </row>
    <row r="2" spans="1:16" ht="12.75">
      <c r="A2" s="166"/>
      <c r="B2" s="166"/>
      <c r="C2" s="166"/>
      <c r="D2" s="166"/>
      <c r="E2" s="166"/>
      <c r="F2" s="166"/>
      <c r="G2" s="166"/>
      <c r="H2" s="166"/>
      <c r="I2" s="166"/>
      <c r="J2" s="166"/>
      <c r="K2" s="166"/>
      <c r="L2" s="166"/>
      <c r="M2" s="166"/>
      <c r="N2" s="166"/>
      <c r="O2" s="204"/>
      <c r="P2" s="166"/>
    </row>
    <row r="3" spans="1:16" ht="12.75">
      <c r="A3" s="166"/>
      <c r="B3" s="166"/>
      <c r="C3" s="166"/>
      <c r="D3" s="166"/>
      <c r="E3" s="166"/>
      <c r="F3" s="166"/>
      <c r="G3" s="166"/>
      <c r="H3" s="166"/>
      <c r="I3" s="166"/>
      <c r="J3" s="166"/>
      <c r="K3" s="166"/>
      <c r="L3" s="166"/>
      <c r="M3" s="166"/>
      <c r="N3" s="166"/>
      <c r="O3" s="204"/>
      <c r="P3" s="166"/>
    </row>
    <row r="4" spans="1:16" ht="12.75">
      <c r="A4" s="205"/>
      <c r="B4" s="166"/>
      <c r="C4" s="245">
        <v>2019</v>
      </c>
      <c r="D4" s="245"/>
      <c r="E4" s="245"/>
      <c r="F4" s="245"/>
      <c r="G4" s="245"/>
      <c r="H4" s="245"/>
      <c r="I4" s="245"/>
      <c r="J4" s="245"/>
      <c r="K4" s="245"/>
      <c r="L4" s="245"/>
      <c r="M4" s="245"/>
      <c r="N4" s="245"/>
      <c r="O4" s="204"/>
      <c r="P4" s="166"/>
    </row>
    <row r="5" spans="1:16" ht="12.75">
      <c r="A5" s="206"/>
      <c r="B5" s="166"/>
      <c r="C5" s="246"/>
      <c r="D5" s="246"/>
      <c r="E5" s="246"/>
      <c r="F5" s="246"/>
      <c r="G5" s="246"/>
      <c r="H5" s="246"/>
      <c r="I5" s="246"/>
      <c r="J5" s="246"/>
      <c r="K5" s="246"/>
      <c r="L5" s="246"/>
      <c r="M5" s="246"/>
      <c r="N5" s="246"/>
      <c r="O5" s="204"/>
      <c r="P5" s="166"/>
    </row>
    <row r="6" spans="1:16" ht="12.75">
      <c r="A6" s="206"/>
      <c r="B6" s="166"/>
      <c r="C6" s="207" t="s">
        <v>224</v>
      </c>
      <c r="D6" s="207" t="s">
        <v>225</v>
      </c>
      <c r="E6" s="207" t="s">
        <v>226</v>
      </c>
      <c r="F6" s="207" t="s">
        <v>40</v>
      </c>
      <c r="G6" s="207" t="s">
        <v>41</v>
      </c>
      <c r="H6" s="207" t="s">
        <v>42</v>
      </c>
      <c r="I6" s="207" t="s">
        <v>43</v>
      </c>
      <c r="J6" s="207" t="s">
        <v>227</v>
      </c>
      <c r="K6" s="207" t="s">
        <v>228</v>
      </c>
      <c r="L6" s="207" t="s">
        <v>229</v>
      </c>
      <c r="M6" s="207" t="s">
        <v>230</v>
      </c>
      <c r="N6" s="207" t="s">
        <v>231</v>
      </c>
      <c r="O6" s="204"/>
      <c r="P6" s="166"/>
    </row>
    <row r="7" spans="1:16" ht="14.25">
      <c r="A7" s="247" t="s">
        <v>232</v>
      </c>
      <c r="B7" s="248"/>
      <c r="C7" s="208">
        <v>43461</v>
      </c>
      <c r="D7" s="208">
        <v>43490</v>
      </c>
      <c r="E7" s="208">
        <v>43522</v>
      </c>
      <c r="F7" s="208">
        <v>43551</v>
      </c>
      <c r="G7" s="208">
        <v>43580</v>
      </c>
      <c r="H7" s="208">
        <v>43609</v>
      </c>
      <c r="I7" s="208">
        <v>43642</v>
      </c>
      <c r="J7" s="208">
        <v>43672</v>
      </c>
      <c r="K7" s="208">
        <v>43704</v>
      </c>
      <c r="L7" s="208">
        <v>43733</v>
      </c>
      <c r="M7" s="208">
        <v>43763</v>
      </c>
      <c r="N7" s="208">
        <v>43791</v>
      </c>
      <c r="O7" s="204"/>
      <c r="P7" s="166"/>
    </row>
    <row r="8" spans="1:16" ht="14.25">
      <c r="A8" s="209" t="s">
        <v>233</v>
      </c>
      <c r="B8" s="210"/>
      <c r="C8" s="208">
        <v>43490</v>
      </c>
      <c r="D8" s="208">
        <v>43522</v>
      </c>
      <c r="E8" s="208">
        <v>43551</v>
      </c>
      <c r="F8" s="208">
        <v>43580</v>
      </c>
      <c r="G8" s="208">
        <v>43609</v>
      </c>
      <c r="H8" s="208">
        <v>43642</v>
      </c>
      <c r="I8" s="208">
        <v>43672</v>
      </c>
      <c r="J8" s="208">
        <v>43704</v>
      </c>
      <c r="K8" s="208">
        <v>43733</v>
      </c>
      <c r="L8" s="208">
        <v>43763</v>
      </c>
      <c r="M8" s="208">
        <v>43791</v>
      </c>
      <c r="N8" s="208">
        <v>43826</v>
      </c>
      <c r="O8" s="204"/>
      <c r="P8" s="166"/>
    </row>
    <row r="9" spans="1:16" ht="14.25">
      <c r="A9" s="209" t="s">
        <v>234</v>
      </c>
      <c r="B9" s="210"/>
      <c r="C9" s="211">
        <v>29</v>
      </c>
      <c r="D9" s="211">
        <v>32</v>
      </c>
      <c r="E9" s="211">
        <v>29</v>
      </c>
      <c r="F9" s="211">
        <v>29</v>
      </c>
      <c r="G9" s="211">
        <v>29</v>
      </c>
      <c r="H9" s="211">
        <v>33</v>
      </c>
      <c r="I9" s="211">
        <v>30</v>
      </c>
      <c r="J9" s="211">
        <v>32</v>
      </c>
      <c r="K9" s="211">
        <f>K8-K7</f>
        <v>29</v>
      </c>
      <c r="L9" s="211">
        <v>30</v>
      </c>
      <c r="M9" s="211">
        <v>28</v>
      </c>
      <c r="N9" s="212">
        <v>35</v>
      </c>
      <c r="O9" s="204"/>
      <c r="P9" s="166"/>
    </row>
    <row r="10" spans="1:16" ht="14.25">
      <c r="A10" s="209" t="s">
        <v>235</v>
      </c>
      <c r="B10" s="213"/>
      <c r="C10" s="212">
        <v>177815000</v>
      </c>
      <c r="D10" s="212">
        <v>181428000</v>
      </c>
      <c r="E10" s="212">
        <f>D11</f>
        <v>186306000</v>
      </c>
      <c r="F10" s="212">
        <v>190439000</v>
      </c>
      <c r="G10" s="212">
        <v>194571000</v>
      </c>
      <c r="H10" s="212">
        <f>G11</f>
        <v>197541000</v>
      </c>
      <c r="I10" s="212">
        <f t="shared" si="0" ref="I10:N10">H11</f>
        <v>200278000</v>
      </c>
      <c r="J10" s="212">
        <f t="shared" si="0"/>
        <v>203839000</v>
      </c>
      <c r="K10" s="212">
        <f t="shared" si="0"/>
        <v>206335000</v>
      </c>
      <c r="L10" s="212">
        <v>208423000</v>
      </c>
      <c r="M10" s="212">
        <f t="shared" si="0"/>
        <v>210914000</v>
      </c>
      <c r="N10" s="212">
        <f t="shared" si="0"/>
        <v>214018000</v>
      </c>
      <c r="O10" s="204"/>
      <c r="P10" s="166"/>
    </row>
    <row r="11" spans="1:16" ht="14.25">
      <c r="A11" s="209" t="s">
        <v>236</v>
      </c>
      <c r="B11" s="210"/>
      <c r="C11" s="212">
        <v>181428000</v>
      </c>
      <c r="D11" s="212">
        <v>186306000</v>
      </c>
      <c r="E11" s="212">
        <v>190439000</v>
      </c>
      <c r="F11" s="212">
        <v>194571000</v>
      </c>
      <c r="G11" s="212">
        <v>197541000</v>
      </c>
      <c r="H11" s="212">
        <v>200278000</v>
      </c>
      <c r="I11" s="212">
        <v>203839000</v>
      </c>
      <c r="J11" s="212">
        <v>206335000</v>
      </c>
      <c r="K11" s="212">
        <v>208423000</v>
      </c>
      <c r="L11" s="212">
        <v>210914000</v>
      </c>
      <c r="M11" s="212">
        <v>214018000</v>
      </c>
      <c r="N11" s="212">
        <v>218150000</v>
      </c>
      <c r="O11" s="204"/>
      <c r="P11" s="166"/>
    </row>
    <row r="12" spans="1:16" ht="14.25">
      <c r="A12" s="209" t="s">
        <v>237</v>
      </c>
      <c r="B12" s="210"/>
      <c r="C12" s="214">
        <f>3613000</f>
        <v>3613000</v>
      </c>
      <c r="D12" s="214">
        <v>4878000</v>
      </c>
      <c r="E12" s="214">
        <v>4133000</v>
      </c>
      <c r="F12" s="214">
        <f>F11-F10</f>
        <v>4132000</v>
      </c>
      <c r="G12" s="214">
        <v>2970000</v>
      </c>
      <c r="H12" s="214">
        <v>2737000</v>
      </c>
      <c r="I12" s="214">
        <v>3561000</v>
      </c>
      <c r="J12" s="214">
        <v>2496000</v>
      </c>
      <c r="K12" s="214">
        <f>2088000</f>
        <v>2088000</v>
      </c>
      <c r="L12" s="214">
        <v>2491000</v>
      </c>
      <c r="M12" s="214">
        <v>3104000</v>
      </c>
      <c r="N12" s="214">
        <f>4132000</f>
        <v>4132000</v>
      </c>
      <c r="O12" s="215">
        <f>SUM(C12:N12)/1000000</f>
        <v>40.335</v>
      </c>
      <c r="P12" s="216" t="s">
        <v>238</v>
      </c>
    </row>
    <row r="13" spans="1:16" ht="14.25">
      <c r="A13" s="209" t="s">
        <v>235</v>
      </c>
      <c r="B13" s="210"/>
      <c r="C13" s="217">
        <v>178540</v>
      </c>
      <c r="D13" s="212">
        <f>C14</f>
        <v>182272</v>
      </c>
      <c r="E13" s="212">
        <f>D14</f>
        <v>186505</v>
      </c>
      <c r="F13" s="212">
        <f>E14</f>
        <v>191341</v>
      </c>
      <c r="G13" s="212">
        <f>F14</f>
        <v>195333</v>
      </c>
      <c r="H13" s="212">
        <f>G14</f>
        <v>198671</v>
      </c>
      <c r="I13" s="212">
        <f t="shared" si="1" ref="I13:N13">H14</f>
        <v>204307</v>
      </c>
      <c r="J13" s="212">
        <f t="shared" si="1"/>
        <v>206810</v>
      </c>
      <c r="K13" s="212">
        <f>J14</f>
        <v>206810</v>
      </c>
      <c r="L13" s="212">
        <v>208777</v>
      </c>
      <c r="M13" s="212">
        <f t="shared" si="1"/>
        <v>211617</v>
      </c>
      <c r="N13" s="212">
        <f t="shared" si="1"/>
        <v>215570</v>
      </c>
      <c r="O13" s="204"/>
      <c r="P13" s="216"/>
    </row>
    <row r="14" spans="1:16" ht="14.25">
      <c r="A14" s="209" t="s">
        <v>236</v>
      </c>
      <c r="B14" s="210"/>
      <c r="C14" s="212">
        <f>'[4]EWD Flows'!AE20</f>
        <v>182272</v>
      </c>
      <c r="D14" s="212">
        <f>'[4]EWD Flows'!AC21</f>
        <v>186505</v>
      </c>
      <c r="E14" s="212">
        <f>'[4]EWD Flows'!D23</f>
        <v>191341</v>
      </c>
      <c r="F14" s="212">
        <f>'[4]EWD Flows'!C24</f>
        <v>195333</v>
      </c>
      <c r="G14" s="212">
        <f>'[4]EWD Flows'!D25</f>
        <v>198671</v>
      </c>
      <c r="H14" s="212">
        <f>'[4]EWD Flows'!D27</f>
        <v>204307</v>
      </c>
      <c r="I14" s="212">
        <f>'[4]EWD Flows'!C28</f>
        <v>206810</v>
      </c>
      <c r="J14" s="212">
        <f>'[4]EWD Flows'!C28</f>
        <v>206810</v>
      </c>
      <c r="K14" s="212">
        <f>'[4]EWD Flows'!AE28</f>
        <v>208777</v>
      </c>
      <c r="L14" s="212">
        <v>211617</v>
      </c>
      <c r="M14" s="212">
        <f>'[4]EWD Flows'!G31</f>
        <v>215570</v>
      </c>
      <c r="N14" s="212">
        <v>219006</v>
      </c>
      <c r="O14" s="204"/>
      <c r="P14" s="216"/>
    </row>
    <row r="15" spans="1:16" ht="14.25">
      <c r="A15" s="218"/>
      <c r="B15" s="219" t="s">
        <v>239</v>
      </c>
      <c r="C15" s="220">
        <f>(C14-C13)*1000/1000000</f>
        <v>3.7320000000000002</v>
      </c>
      <c r="D15" s="220">
        <f>SUM('[4]EWD Flows'!AA4:AF4,'[4]EWD Flows'!B5:AA5)</f>
        <v>4.6066748768472907</v>
      </c>
      <c r="E15" s="220">
        <f>SUM('[4]EWD Flows'!AB5:AC5,'[4]EWD Flows'!B6:AB6)</f>
        <v>4.1259310344827567</v>
      </c>
      <c r="F15" s="220">
        <f>SUM('[4]EWD Flows'!AC6:AF6,'[4]EWD Flows'!B7:Z7)</f>
        <v>4.0226490872210956</v>
      </c>
      <c r="G15" s="220">
        <f>SUM('[4]EWD Flows'!Z7:AE7,'[4]EWD Flows'!B8:Y8)</f>
        <v>3.3961163793103424</v>
      </c>
      <c r="H15" s="221">
        <f>SUM('[4]EWD Flows'!Z8:AF8,'[4]EWD Flows'!B9:AA9)</f>
        <v>2.7475892857142852</v>
      </c>
      <c r="I15" s="222">
        <f>SUM('[4]EWD Flows'!AB9:AE9,'[4]EWD Flows'!B10:Z10)</f>
        <v>3.0412857142857161</v>
      </c>
      <c r="J15" s="222">
        <f>SUM('[4]EWD Flows'!AB10:AF10,'[4]EWD Flows'!B11:AB11)</f>
        <v>2.8648020833333314</v>
      </c>
      <c r="K15" s="222">
        <f>SUM('[4]EWD Flows'!AC11:AF11,'[4]EWD Flows'!B12:Z12)</f>
        <v>2.1163499999999993</v>
      </c>
      <c r="L15" s="222">
        <v>2.57</v>
      </c>
      <c r="M15" s="222">
        <f>SUM('[4]EWD Flows'!Z13:AF13,'[4]EWD Flows'!B14:W14)</f>
        <v>3.0817999999999994</v>
      </c>
      <c r="N15" s="222">
        <f>SUM('[4]EWD Flows'!X14:AE14,'[4]EWD Flows'!B15:AB15)</f>
        <v>4.2536444444444461</v>
      </c>
      <c r="O15" s="215">
        <f>SUM(C15:N15)</f>
        <v>40.558842905639267</v>
      </c>
      <c r="P15" s="166" t="s">
        <v>240</v>
      </c>
    </row>
    <row r="16" spans="1:16" ht="14.25">
      <c r="A16" s="223"/>
      <c r="B16" s="224" t="s">
        <v>241</v>
      </c>
      <c r="C16" s="225">
        <f>0.001714+2.94769290783498+0.003246+0.986678+0.000438+0.002434</f>
        <v>3.9422029078349801</v>
      </c>
      <c r="D16" s="225">
        <f>0.00459100531524927+0.397006+3.531193+0.001668+0.002767</f>
        <v>3.9372250053152493</v>
      </c>
      <c r="E16" s="225">
        <f>3.357044+0.001146+0.618271+0.001589+0.005684</f>
        <v>3.9837340000000001</v>
      </c>
      <c r="F16" s="225">
        <f>0.00843+2.683488+0.63494+0.008926+0.00025</f>
        <v>3.3360340000000002</v>
      </c>
      <c r="G16" s="225">
        <f>0.005254+1.900061+0.66242+0.00075</f>
        <v>2.5684849999999999</v>
      </c>
      <c r="H16" s="225">
        <f>0.001316+1.900554+0.343671+0.000306+0.000747</f>
        <v>2.2465940000000004</v>
      </c>
      <c r="I16" s="225">
        <f>1.914727+0.000694+0.003253</f>
        <v>1.918674</v>
      </c>
      <c r="J16" s="225">
        <f>1.824279+0.002007+0.001265</f>
        <v>1.8275510000000002</v>
      </c>
      <c r="K16" s="225">
        <f>1.577347+0.323672+0.000577+0.004878</f>
        <v>1.906474</v>
      </c>
      <c r="L16" s="225">
        <f>1.65933+0.642083+0.010246</f>
        <v>2.3116590000000001</v>
      </c>
      <c r="M16" s="225">
        <f>2.178348+0.417449</f>
        <v>2.5957970000000001</v>
      </c>
      <c r="N16" s="226">
        <v>2.113162</v>
      </c>
      <c r="O16" s="204"/>
      <c r="P16" s="166"/>
    </row>
    <row r="17" spans="1:16" ht="12.75">
      <c r="A17" s="166"/>
      <c r="B17" s="166"/>
      <c r="C17" s="227"/>
      <c r="D17" s="227"/>
      <c r="E17" s="227"/>
      <c r="F17" s="227"/>
      <c r="G17" s="227"/>
      <c r="H17" s="227"/>
      <c r="I17" s="227"/>
      <c r="J17" s="166"/>
      <c r="K17" s="166"/>
      <c r="L17" s="166"/>
      <c r="M17" s="166"/>
      <c r="N17" s="166"/>
      <c r="O17" s="204"/>
      <c r="P17" s="166"/>
    </row>
    <row r="18" spans="1:16" ht="12.75">
      <c r="A18" s="166"/>
      <c r="B18" s="166"/>
      <c r="C18" s="166"/>
      <c r="D18" s="166"/>
      <c r="E18" s="166"/>
      <c r="F18" s="166"/>
      <c r="G18" s="166"/>
      <c r="H18" s="166"/>
      <c r="I18" s="166"/>
      <c r="J18" s="166"/>
      <c r="K18" s="166"/>
      <c r="L18" s="166"/>
      <c r="M18" s="166"/>
      <c r="N18" s="166"/>
      <c r="O18" s="228">
        <f>SUM(C16:N16)</f>
        <v>32.687591913150229</v>
      </c>
      <c r="P18" s="166" t="s">
        <v>242</v>
      </c>
    </row>
  </sheetData>
  <mergeCells count="2">
    <mergeCell ref="C4:N5"/>
    <mergeCell ref="A7:B7"/>
  </mergeCells>
  <pageMargins left="0.7" right="0.7" top="0.75" bottom="0.75" header="0.3" footer="0.3"/>
  <pageSetup orientation="portrait" r:id="rId1"/>
  <headerFooter>
    <oddFooter>&amp;L&amp;"Times New Roman,Regular"&amp;9O3053190.v1</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1"/>
  <sheetViews>
    <sheetView workbookViewId="0" topLeftCell="A1">
      <selection pane="topLeft" activeCell="B1" sqref="B1"/>
    </sheetView>
  </sheetViews>
  <sheetFormatPr defaultRowHeight="12.75"/>
  <cols>
    <col min="1" max="1" width="21" customWidth="1"/>
    <col min="2" max="2" width="46.7142857142857" style="77" customWidth="1"/>
    <col min="3" max="3" width="9" style="77" customWidth="1"/>
    <col min="4" max="4" width="9" customWidth="1"/>
    <col min="5" max="15" width="9.14285714285714" hidden="1" customWidth="1"/>
    <col min="16" max="16" width="0" hidden="1" customWidth="1"/>
    <col min="17" max="17" width="13.2857142857143" customWidth="1"/>
  </cols>
  <sheetData>
    <row r="1" spans="1:19" ht="15.75">
      <c r="A1" s="154" t="s">
        <v>204</v>
      </c>
      <c r="B1" s="158"/>
      <c r="C1" s="158"/>
      <c r="D1" s="155"/>
      <c r="E1" s="155"/>
      <c r="F1" s="155"/>
      <c r="G1" s="155"/>
      <c r="H1" s="155"/>
      <c r="I1" s="155"/>
      <c r="J1" s="155"/>
      <c r="K1" s="155"/>
      <c r="L1" s="155"/>
      <c r="M1" s="155"/>
      <c r="N1" s="155"/>
      <c r="O1" s="155"/>
      <c r="P1" s="155"/>
      <c r="Q1" s="155"/>
      <c r="R1" s="155"/>
      <c r="S1" s="155"/>
    </row>
    <row r="2" spans="1:19" ht="15.75">
      <c r="A2" s="159" t="s">
        <v>83</v>
      </c>
      <c r="B2" s="159" t="s">
        <v>64</v>
      </c>
      <c r="C2" s="159" t="s">
        <v>130</v>
      </c>
      <c r="D2" s="159" t="s">
        <v>131</v>
      </c>
      <c r="E2" s="160" t="s">
        <v>124</v>
      </c>
      <c r="F2" s="160" t="s">
        <v>125</v>
      </c>
      <c r="G2" s="160" t="s">
        <v>39</v>
      </c>
      <c r="H2" s="160" t="s">
        <v>40</v>
      </c>
      <c r="I2" s="160" t="s">
        <v>41</v>
      </c>
      <c r="J2" s="160" t="s">
        <v>42</v>
      </c>
      <c r="K2" s="160" t="s">
        <v>43</v>
      </c>
      <c r="L2" s="160" t="s">
        <v>44</v>
      </c>
      <c r="M2" s="160" t="s">
        <v>126</v>
      </c>
      <c r="N2" s="160" t="s">
        <v>45</v>
      </c>
      <c r="O2" s="160" t="s">
        <v>127</v>
      </c>
      <c r="P2" s="160" t="s">
        <v>128</v>
      </c>
      <c r="Q2" s="159" t="s">
        <v>132</v>
      </c>
      <c r="R2" s="155" t="s">
        <v>196</v>
      </c>
      <c r="S2" s="155"/>
    </row>
    <row r="3" spans="1:19" ht="15.75">
      <c r="A3" s="160" t="s">
        <v>133</v>
      </c>
      <c r="B3" s="160" t="s">
        <v>134</v>
      </c>
      <c r="C3" s="160" t="s">
        <v>135</v>
      </c>
      <c r="D3" s="160" t="s">
        <v>35</v>
      </c>
      <c r="E3" s="161">
        <v>4000</v>
      </c>
      <c r="F3" s="161">
        <v>9000</v>
      </c>
      <c r="G3" s="161">
        <v>6000</v>
      </c>
      <c r="H3" s="161">
        <v>9000</v>
      </c>
      <c r="I3" s="161">
        <v>5000</v>
      </c>
      <c r="J3" s="161">
        <v>3000</v>
      </c>
      <c r="K3" s="161">
        <v>5000</v>
      </c>
      <c r="L3" s="161">
        <v>6000</v>
      </c>
      <c r="M3" s="161">
        <v>7000</v>
      </c>
      <c r="N3" s="161">
        <v>5000</v>
      </c>
      <c r="O3" s="161">
        <v>7000</v>
      </c>
      <c r="P3" s="161">
        <v>7000</v>
      </c>
      <c r="Q3" s="161">
        <v>73000</v>
      </c>
      <c r="R3" s="155"/>
      <c r="S3" s="155"/>
    </row>
    <row r="4" spans="1:19" ht="15.75">
      <c r="A4" s="160" t="s">
        <v>133</v>
      </c>
      <c r="B4" s="160" t="s">
        <v>134</v>
      </c>
      <c r="C4" s="160" t="s">
        <v>135</v>
      </c>
      <c r="D4" s="160" t="s">
        <v>121</v>
      </c>
      <c r="E4" s="161">
        <v>44000</v>
      </c>
      <c r="F4" s="161">
        <v>110000</v>
      </c>
      <c r="G4" s="161">
        <v>59000</v>
      </c>
      <c r="H4" s="161">
        <v>66000</v>
      </c>
      <c r="I4" s="161">
        <v>55000</v>
      </c>
      <c r="J4" s="161">
        <v>44000</v>
      </c>
      <c r="K4" s="161">
        <v>47000</v>
      </c>
      <c r="L4" s="161">
        <v>51000</v>
      </c>
      <c r="M4" s="161">
        <v>33000</v>
      </c>
      <c r="N4" s="161">
        <v>43000</v>
      </c>
      <c r="O4" s="161">
        <v>35000</v>
      </c>
      <c r="P4" s="161">
        <v>50000</v>
      </c>
      <c r="Q4" s="161">
        <v>637000</v>
      </c>
      <c r="R4" s="155"/>
      <c r="S4" s="155"/>
    </row>
    <row r="5" spans="1:19" ht="15.75">
      <c r="A5" s="160" t="s">
        <v>133</v>
      </c>
      <c r="B5" s="160" t="s">
        <v>134</v>
      </c>
      <c r="C5" s="160" t="s">
        <v>135</v>
      </c>
      <c r="D5" s="160" t="s">
        <v>36</v>
      </c>
      <c r="E5" s="161">
        <v>165000</v>
      </c>
      <c r="F5" s="161">
        <v>316000</v>
      </c>
      <c r="G5" s="161">
        <v>298000</v>
      </c>
      <c r="H5" s="161">
        <v>300000</v>
      </c>
      <c r="I5" s="161">
        <v>233000</v>
      </c>
      <c r="J5" s="161">
        <v>141000</v>
      </c>
      <c r="K5" s="161">
        <v>114000</v>
      </c>
      <c r="L5" s="161">
        <v>83000</v>
      </c>
      <c r="M5" s="161">
        <v>109000</v>
      </c>
      <c r="N5" s="161">
        <v>121000</v>
      </c>
      <c r="O5" s="161">
        <v>126000</v>
      </c>
      <c r="P5" s="161">
        <v>179000</v>
      </c>
      <c r="Q5" s="161">
        <v>2185000</v>
      </c>
      <c r="R5" s="155"/>
      <c r="S5" s="155"/>
    </row>
    <row r="6" spans="1:19" ht="15.75">
      <c r="A6" s="160" t="s">
        <v>133</v>
      </c>
      <c r="B6" s="160" t="s">
        <v>134</v>
      </c>
      <c r="C6" s="160" t="s">
        <v>135</v>
      </c>
      <c r="D6" s="160" t="s">
        <v>37</v>
      </c>
      <c r="E6" s="161">
        <v>151000</v>
      </c>
      <c r="F6" s="161">
        <v>326000</v>
      </c>
      <c r="G6" s="161">
        <v>316000</v>
      </c>
      <c r="H6" s="161">
        <v>316000</v>
      </c>
      <c r="I6" s="161">
        <v>224000</v>
      </c>
      <c r="J6" s="161">
        <v>194000</v>
      </c>
      <c r="K6" s="161">
        <v>64000</v>
      </c>
      <c r="L6" s="161">
        <v>102000</v>
      </c>
      <c r="M6" s="161">
        <v>138000</v>
      </c>
      <c r="N6" s="161">
        <v>109000</v>
      </c>
      <c r="O6" s="161">
        <v>108000</v>
      </c>
      <c r="P6" s="161">
        <v>161000</v>
      </c>
      <c r="Q6" s="161">
        <v>2209000</v>
      </c>
      <c r="R6" s="155"/>
      <c r="S6" s="155"/>
    </row>
    <row r="7" spans="1:19" ht="15.75">
      <c r="A7" s="160" t="s">
        <v>133</v>
      </c>
      <c r="B7" s="160" t="s">
        <v>134</v>
      </c>
      <c r="C7" s="160" t="s">
        <v>135</v>
      </c>
      <c r="D7" s="160" t="s">
        <v>38</v>
      </c>
      <c r="E7" s="161">
        <v>201000</v>
      </c>
      <c r="F7" s="161">
        <v>189000</v>
      </c>
      <c r="G7" s="161">
        <v>199000</v>
      </c>
      <c r="H7" s="161">
        <v>214000</v>
      </c>
      <c r="I7" s="161">
        <v>187000</v>
      </c>
      <c r="J7" s="161">
        <v>205000</v>
      </c>
      <c r="K7" s="161">
        <v>190000</v>
      </c>
      <c r="L7" s="161">
        <v>143000</v>
      </c>
      <c r="M7" s="161">
        <v>207000</v>
      </c>
      <c r="N7" s="161">
        <v>156000</v>
      </c>
      <c r="O7" s="161">
        <v>162000</v>
      </c>
      <c r="P7" s="161">
        <v>178000</v>
      </c>
      <c r="Q7" s="161">
        <v>2231000</v>
      </c>
      <c r="R7" s="155"/>
      <c r="S7" s="155"/>
    </row>
    <row r="8" spans="1:19" ht="15.75">
      <c r="A8" s="160" t="s">
        <v>133</v>
      </c>
      <c r="B8" s="160" t="s">
        <v>134</v>
      </c>
      <c r="C8" s="160" t="s">
        <v>138</v>
      </c>
      <c r="D8" s="160" t="s">
        <v>38</v>
      </c>
      <c r="E8" s="161">
        <v>0</v>
      </c>
      <c r="F8" s="161">
        <v>23000</v>
      </c>
      <c r="G8" s="161">
        <v>2000</v>
      </c>
      <c r="H8" s="161">
        <v>4000</v>
      </c>
      <c r="I8" s="159"/>
      <c r="J8" s="159"/>
      <c r="K8" s="159"/>
      <c r="L8" s="159"/>
      <c r="M8" s="159"/>
      <c r="N8" s="159"/>
      <c r="O8" s="159"/>
      <c r="P8" s="159"/>
      <c r="Q8" s="161">
        <v>29000</v>
      </c>
      <c r="R8" s="155"/>
      <c r="S8" s="155"/>
    </row>
    <row r="9" spans="1:19" ht="15.75">
      <c r="A9" s="160" t="s">
        <v>136</v>
      </c>
      <c r="B9" s="160" t="s">
        <v>137</v>
      </c>
      <c r="C9" s="160" t="s">
        <v>138</v>
      </c>
      <c r="D9" s="160" t="s">
        <v>121</v>
      </c>
      <c r="E9" s="161">
        <v>12000</v>
      </c>
      <c r="F9" s="161">
        <v>15000</v>
      </c>
      <c r="G9" s="161">
        <v>9000</v>
      </c>
      <c r="H9" s="161">
        <v>9000</v>
      </c>
      <c r="I9" s="161">
        <v>8000</v>
      </c>
      <c r="J9" s="161">
        <v>13000</v>
      </c>
      <c r="K9" s="161">
        <v>15000</v>
      </c>
      <c r="L9" s="161">
        <v>8000</v>
      </c>
      <c r="M9" s="161">
        <v>8000</v>
      </c>
      <c r="N9" s="161">
        <v>11000</v>
      </c>
      <c r="O9" s="161">
        <v>9000</v>
      </c>
      <c r="P9" s="161">
        <v>8000</v>
      </c>
      <c r="Q9" s="161">
        <v>125000</v>
      </c>
      <c r="R9" s="155"/>
      <c r="S9" s="155"/>
    </row>
    <row r="10" spans="1:19" ht="15.75">
      <c r="A10" s="160" t="s">
        <v>136</v>
      </c>
      <c r="B10" s="160" t="s">
        <v>137</v>
      </c>
      <c r="C10" s="160" t="s">
        <v>138</v>
      </c>
      <c r="D10" s="160" t="s">
        <v>36</v>
      </c>
      <c r="E10" s="161">
        <v>0</v>
      </c>
      <c r="F10" s="161">
        <v>0</v>
      </c>
      <c r="G10" s="159"/>
      <c r="H10" s="159"/>
      <c r="I10" s="159"/>
      <c r="J10" s="161">
        <v>32000</v>
      </c>
      <c r="K10" s="161">
        <v>16000</v>
      </c>
      <c r="L10" s="161">
        <v>21000</v>
      </c>
      <c r="M10" s="161">
        <v>16000</v>
      </c>
      <c r="N10" s="161">
        <v>21000</v>
      </c>
      <c r="O10" s="161">
        <v>22000</v>
      </c>
      <c r="P10" s="161">
        <v>33000</v>
      </c>
      <c r="Q10" s="161">
        <v>161000</v>
      </c>
      <c r="R10" s="155"/>
      <c r="S10" s="155"/>
    </row>
    <row r="11" spans="1:19" s="145" customFormat="1" ht="15.75">
      <c r="A11" s="160" t="s">
        <v>136</v>
      </c>
      <c r="B11" s="160" t="s">
        <v>137</v>
      </c>
      <c r="C11" s="160" t="s">
        <v>138</v>
      </c>
      <c r="D11" s="160" t="s">
        <v>37</v>
      </c>
      <c r="E11" s="161">
        <v>181000</v>
      </c>
      <c r="F11" s="161">
        <v>146000</v>
      </c>
      <c r="G11" s="161">
        <v>163000</v>
      </c>
      <c r="H11" s="161">
        <v>153000</v>
      </c>
      <c r="I11" s="161">
        <v>131000</v>
      </c>
      <c r="J11" s="161">
        <v>218000</v>
      </c>
      <c r="K11" s="161">
        <v>29000</v>
      </c>
      <c r="L11" s="161">
        <v>166000</v>
      </c>
      <c r="M11" s="161">
        <v>116000</v>
      </c>
      <c r="N11" s="161">
        <v>170000</v>
      </c>
      <c r="O11" s="161">
        <v>169000</v>
      </c>
      <c r="P11" s="161">
        <v>181000</v>
      </c>
      <c r="Q11" s="161">
        <v>1823000</v>
      </c>
      <c r="R11" s="155"/>
      <c r="S11" s="155"/>
    </row>
    <row r="12" spans="1:19" s="145" customFormat="1" ht="15.75">
      <c r="A12" s="160" t="s">
        <v>136</v>
      </c>
      <c r="B12" s="160" t="s">
        <v>137</v>
      </c>
      <c r="C12" s="160" t="s">
        <v>138</v>
      </c>
      <c r="D12" s="160" t="s">
        <v>118</v>
      </c>
      <c r="E12" s="161">
        <v>441000</v>
      </c>
      <c r="F12" s="161">
        <v>677000</v>
      </c>
      <c r="G12" s="161">
        <v>618000</v>
      </c>
      <c r="H12" s="161">
        <v>644000</v>
      </c>
      <c r="I12" s="161">
        <v>566000</v>
      </c>
      <c r="J12" s="161">
        <v>603000</v>
      </c>
      <c r="K12" s="161">
        <v>229000</v>
      </c>
      <c r="L12" s="161">
        <v>349000</v>
      </c>
      <c r="M12" s="161">
        <v>217000</v>
      </c>
      <c r="N12" s="161">
        <v>762000</v>
      </c>
      <c r="O12" s="161">
        <v>400000</v>
      </c>
      <c r="P12" s="161">
        <v>379000</v>
      </c>
      <c r="Q12" s="161">
        <v>5885000</v>
      </c>
      <c r="R12" s="155"/>
      <c r="S12" s="155"/>
    </row>
    <row r="13" spans="1:19" s="145" customFormat="1" ht="15.75">
      <c r="A13" s="160" t="s">
        <v>139</v>
      </c>
      <c r="B13" s="160" t="s">
        <v>150</v>
      </c>
      <c r="C13" s="160" t="s">
        <v>138</v>
      </c>
      <c r="D13" s="160" t="s">
        <v>35</v>
      </c>
      <c r="E13" s="161">
        <v>15000</v>
      </c>
      <c r="F13" s="161">
        <v>12000</v>
      </c>
      <c r="G13" s="161">
        <v>11000</v>
      </c>
      <c r="H13" s="161">
        <v>11000</v>
      </c>
      <c r="I13" s="161">
        <v>11000</v>
      </c>
      <c r="J13" s="161">
        <v>17000</v>
      </c>
      <c r="K13" s="161">
        <v>13000</v>
      </c>
      <c r="L13" s="161">
        <v>11000</v>
      </c>
      <c r="M13" s="161">
        <v>10000</v>
      </c>
      <c r="N13" s="161">
        <v>9000</v>
      </c>
      <c r="O13" s="161">
        <v>11000</v>
      </c>
      <c r="P13" s="161">
        <v>18000</v>
      </c>
      <c r="Q13" s="161">
        <v>149000</v>
      </c>
      <c r="R13" s="155"/>
      <c r="S13" s="155"/>
    </row>
    <row r="14" spans="1:19" s="145" customFormat="1" ht="15.75">
      <c r="A14" s="160" t="s">
        <v>139</v>
      </c>
      <c r="B14" s="160" t="s">
        <v>150</v>
      </c>
      <c r="C14" s="160" t="s">
        <v>138</v>
      </c>
      <c r="D14" s="160" t="s">
        <v>38</v>
      </c>
      <c r="E14" s="161">
        <v>1852000</v>
      </c>
      <c r="F14" s="161">
        <v>2278000</v>
      </c>
      <c r="G14" s="161">
        <v>2381000</v>
      </c>
      <c r="H14" s="161">
        <v>2444000</v>
      </c>
      <c r="I14" s="161">
        <v>2281000</v>
      </c>
      <c r="J14" s="161">
        <v>1698000</v>
      </c>
      <c r="K14" s="161">
        <v>950000</v>
      </c>
      <c r="L14" s="161">
        <v>1017000</v>
      </c>
      <c r="M14" s="161">
        <v>1093000</v>
      </c>
      <c r="N14" s="161">
        <v>1115000</v>
      </c>
      <c r="O14" s="161">
        <v>1303000</v>
      </c>
      <c r="P14" s="161">
        <v>1610000</v>
      </c>
      <c r="Q14" s="161">
        <v>20022000</v>
      </c>
      <c r="R14" s="155"/>
      <c r="S14" s="155"/>
    </row>
    <row r="15" spans="1:19" s="145" customFormat="1" ht="15.75">
      <c r="A15" s="160" t="s">
        <v>140</v>
      </c>
      <c r="B15" s="160" t="s">
        <v>141</v>
      </c>
      <c r="C15" s="160" t="s">
        <v>138</v>
      </c>
      <c r="D15" s="160" t="s">
        <v>121</v>
      </c>
      <c r="E15" s="161">
        <v>17000</v>
      </c>
      <c r="F15" s="161">
        <v>27000</v>
      </c>
      <c r="G15" s="161">
        <v>28000</v>
      </c>
      <c r="H15" s="161">
        <v>29000</v>
      </c>
      <c r="I15" s="161">
        <v>23000</v>
      </c>
      <c r="J15" s="161">
        <v>22000</v>
      </c>
      <c r="K15" s="161">
        <v>22000</v>
      </c>
      <c r="L15" s="161">
        <v>16000</v>
      </c>
      <c r="M15" s="161">
        <v>15000</v>
      </c>
      <c r="N15" s="161">
        <v>17000</v>
      </c>
      <c r="O15" s="161">
        <v>16000</v>
      </c>
      <c r="P15" s="161">
        <v>18000</v>
      </c>
      <c r="Q15" s="161">
        <v>250000</v>
      </c>
      <c r="R15" s="155"/>
      <c r="S15" s="155"/>
    </row>
    <row r="16" spans="1:19" s="145" customFormat="1" ht="15.75">
      <c r="A16" s="160" t="s">
        <v>140</v>
      </c>
      <c r="B16" s="160" t="s">
        <v>141</v>
      </c>
      <c r="C16" s="160" t="s">
        <v>138</v>
      </c>
      <c r="D16" s="160" t="s">
        <v>38</v>
      </c>
      <c r="E16" s="161">
        <v>58000</v>
      </c>
      <c r="F16" s="161">
        <v>94000</v>
      </c>
      <c r="G16" s="161">
        <v>90000</v>
      </c>
      <c r="H16" s="161">
        <v>81000</v>
      </c>
      <c r="I16" s="161">
        <v>73000</v>
      </c>
      <c r="J16" s="161">
        <v>61000</v>
      </c>
      <c r="K16" s="161">
        <v>56000</v>
      </c>
      <c r="L16" s="161">
        <v>39000</v>
      </c>
      <c r="M16" s="161">
        <v>40000</v>
      </c>
      <c r="N16" s="161">
        <v>45000</v>
      </c>
      <c r="O16" s="161">
        <v>38000</v>
      </c>
      <c r="P16" s="161">
        <v>45000</v>
      </c>
      <c r="Q16" s="161">
        <v>720000</v>
      </c>
      <c r="R16" s="155"/>
      <c r="S16" s="155"/>
    </row>
    <row r="17" spans="1:19" s="145" customFormat="1" ht="15.75">
      <c r="A17" s="45"/>
      <c r="B17" s="45"/>
      <c r="C17" s="45"/>
      <c r="D17" s="45"/>
      <c r="E17" s="161">
        <v>3141000</v>
      </c>
      <c r="F17" s="161">
        <v>4222000</v>
      </c>
      <c r="G17" s="161">
        <v>4180000</v>
      </c>
      <c r="H17" s="161">
        <v>4280000</v>
      </c>
      <c r="I17" s="161">
        <v>3797000</v>
      </c>
      <c r="J17" s="161">
        <v>3251000</v>
      </c>
      <c r="K17" s="161">
        <v>1750000</v>
      </c>
      <c r="L17" s="161">
        <v>2012000</v>
      </c>
      <c r="M17" s="161">
        <v>2009000</v>
      </c>
      <c r="N17" s="161">
        <v>2584000</v>
      </c>
      <c r="O17" s="161">
        <v>2406000</v>
      </c>
      <c r="P17" s="161">
        <v>2867000</v>
      </c>
      <c r="Q17" s="161">
        <v>36499000</v>
      </c>
      <c r="R17" s="155"/>
      <c r="S17" s="155"/>
    </row>
    <row r="18" spans="1:19" ht="15.75">
      <c r="A18" s="155"/>
      <c r="B18" s="158"/>
      <c r="C18" s="158"/>
      <c r="D18" s="155"/>
      <c r="E18" s="156">
        <f>SUM(E3:E16)</f>
        <v>3141000</v>
      </c>
      <c r="F18" s="156">
        <f t="shared" si="0" ref="F18:Q18">SUM(F3:F16)</f>
        <v>4222000</v>
      </c>
      <c r="G18" s="156">
        <f t="shared" si="0"/>
        <v>4180000</v>
      </c>
      <c r="H18" s="156">
        <f t="shared" si="0"/>
        <v>4280000</v>
      </c>
      <c r="I18" s="156">
        <f t="shared" si="0"/>
        <v>3797000</v>
      </c>
      <c r="J18" s="156">
        <f t="shared" si="0"/>
        <v>3251000</v>
      </c>
      <c r="K18" s="156">
        <f t="shared" si="0"/>
        <v>1750000</v>
      </c>
      <c r="L18" s="156">
        <f t="shared" si="0"/>
        <v>2012000</v>
      </c>
      <c r="M18" s="156">
        <f t="shared" si="0"/>
        <v>2009000</v>
      </c>
      <c r="N18" s="156">
        <f t="shared" si="0"/>
        <v>2584000</v>
      </c>
      <c r="O18" s="156">
        <f t="shared" si="0"/>
        <v>2406000</v>
      </c>
      <c r="P18" s="156">
        <f t="shared" si="0"/>
        <v>2867000</v>
      </c>
      <c r="Q18" s="156">
        <f t="shared" si="0"/>
        <v>36499000</v>
      </c>
      <c r="R18" s="155"/>
      <c r="S18" s="155"/>
    </row>
    <row r="19" spans="1:19" ht="15.75">
      <c r="A19" s="155"/>
      <c r="B19" s="158"/>
      <c r="C19" s="158"/>
      <c r="D19" s="155"/>
      <c r="E19" s="155"/>
      <c r="F19" s="155"/>
      <c r="G19" s="155"/>
      <c r="H19" s="155"/>
      <c r="I19" s="155"/>
      <c r="J19" s="155"/>
      <c r="K19" s="155"/>
      <c r="L19" s="155"/>
      <c r="M19" s="155"/>
      <c r="N19" s="155"/>
      <c r="O19" s="155"/>
      <c r="P19" s="155"/>
      <c r="Q19" s="155"/>
      <c r="R19" s="155"/>
      <c r="S19" s="155"/>
    </row>
    <row r="20" spans="1:19" ht="15.75">
      <c r="A20" s="155" t="s">
        <v>15</v>
      </c>
      <c r="B20" s="158"/>
      <c r="C20" s="158"/>
      <c r="D20" s="155"/>
      <c r="E20" s="155"/>
      <c r="F20" s="155"/>
      <c r="G20" s="155"/>
      <c r="H20" s="155"/>
      <c r="I20" s="155"/>
      <c r="J20" s="155"/>
      <c r="K20" s="155"/>
      <c r="L20" s="155"/>
      <c r="M20" s="155"/>
      <c r="N20" s="155"/>
      <c r="O20" s="155"/>
      <c r="P20" s="155"/>
      <c r="Q20" s="155"/>
      <c r="R20" s="155"/>
      <c r="S20" s="155"/>
    </row>
    <row r="21" spans="1:19" ht="15.75">
      <c r="A21" s="155" t="s">
        <v>16</v>
      </c>
      <c r="B21" s="158"/>
      <c r="C21" s="158"/>
      <c r="D21" s="155"/>
      <c r="E21" s="156">
        <f>E18</f>
        <v>3141000</v>
      </c>
      <c r="F21" s="156">
        <f t="shared" si="1" ref="F21:Q21">F18</f>
        <v>4222000</v>
      </c>
      <c r="G21" s="156">
        <f t="shared" si="1"/>
        <v>4180000</v>
      </c>
      <c r="H21" s="156">
        <f t="shared" si="1"/>
        <v>4280000</v>
      </c>
      <c r="I21" s="156">
        <f t="shared" si="1"/>
        <v>3797000</v>
      </c>
      <c r="J21" s="156">
        <f t="shared" si="1"/>
        <v>3251000</v>
      </c>
      <c r="K21" s="156">
        <f t="shared" si="1"/>
        <v>1750000</v>
      </c>
      <c r="L21" s="156">
        <f t="shared" si="1"/>
        <v>2012000</v>
      </c>
      <c r="M21" s="156">
        <f t="shared" si="1"/>
        <v>2009000</v>
      </c>
      <c r="N21" s="156">
        <f t="shared" si="1"/>
        <v>2584000</v>
      </c>
      <c r="O21" s="156">
        <f t="shared" si="1"/>
        <v>2406000</v>
      </c>
      <c r="P21" s="156">
        <f t="shared" si="1"/>
        <v>2867000</v>
      </c>
      <c r="Q21" s="156">
        <f t="shared" si="1"/>
        <v>36499000</v>
      </c>
      <c r="R21" s="155"/>
      <c r="S21" s="155"/>
    </row>
    <row r="22" spans="1:19" ht="15.75">
      <c r="A22" s="155" t="s">
        <v>56</v>
      </c>
      <c r="B22" s="158"/>
      <c r="C22" s="158"/>
      <c r="D22" s="155"/>
      <c r="E22" s="155">
        <f>E20+E21</f>
        <v>3141000</v>
      </c>
      <c r="F22" s="155">
        <f t="shared" si="2" ref="F22:Q22">F20+F21</f>
        <v>4222000</v>
      </c>
      <c r="G22" s="155">
        <f t="shared" si="2"/>
        <v>4180000</v>
      </c>
      <c r="H22" s="155">
        <f t="shared" si="2"/>
        <v>4280000</v>
      </c>
      <c r="I22" s="155">
        <f t="shared" si="2"/>
        <v>3797000</v>
      </c>
      <c r="J22" s="155">
        <f t="shared" si="2"/>
        <v>3251000</v>
      </c>
      <c r="K22" s="155">
        <f t="shared" si="2"/>
        <v>1750000</v>
      </c>
      <c r="L22" s="155">
        <f t="shared" si="2"/>
        <v>2012000</v>
      </c>
      <c r="M22" s="155">
        <f t="shared" si="2"/>
        <v>2009000</v>
      </c>
      <c r="N22" s="155">
        <f t="shared" si="2"/>
        <v>2584000</v>
      </c>
      <c r="O22" s="155">
        <f t="shared" si="2"/>
        <v>2406000</v>
      </c>
      <c r="P22" s="155">
        <f t="shared" si="2"/>
        <v>2867000</v>
      </c>
      <c r="Q22" s="155">
        <f t="shared" si="2"/>
        <v>36499000</v>
      </c>
      <c r="R22" s="155"/>
      <c r="S22" s="155"/>
    </row>
    <row r="23" spans="1:19" ht="15.75">
      <c r="A23" s="155"/>
      <c r="B23" s="158"/>
      <c r="C23" s="158"/>
      <c r="D23" s="155"/>
      <c r="E23" s="155"/>
      <c r="F23" s="155"/>
      <c r="G23" s="155"/>
      <c r="H23" s="155"/>
      <c r="I23" s="155"/>
      <c r="J23" s="155"/>
      <c r="K23" s="155"/>
      <c r="L23" s="155"/>
      <c r="M23" s="155"/>
      <c r="N23" s="155"/>
      <c r="O23" s="155"/>
      <c r="P23" s="155"/>
      <c r="Q23" s="155"/>
      <c r="R23" s="155"/>
      <c r="S23" s="155"/>
    </row>
    <row r="24" spans="1:19" ht="15.75">
      <c r="A24" s="155" t="s">
        <v>197</v>
      </c>
      <c r="B24" s="158"/>
      <c r="C24" s="158"/>
      <c r="D24" s="155"/>
      <c r="E24" s="155"/>
      <c r="F24" s="155"/>
      <c r="G24" s="155"/>
      <c r="H24" s="155"/>
      <c r="I24" s="155"/>
      <c r="J24" s="155"/>
      <c r="K24" s="155"/>
      <c r="L24" s="155"/>
      <c r="M24" s="155"/>
      <c r="N24" s="155"/>
      <c r="O24" s="155"/>
      <c r="P24" s="155"/>
      <c r="Q24" s="155"/>
      <c r="R24" s="155"/>
      <c r="S24" s="155"/>
    </row>
    <row r="25" spans="1:19" ht="15.75">
      <c r="A25" s="155" t="s">
        <v>198</v>
      </c>
      <c r="B25" s="158"/>
      <c r="C25" s="158"/>
      <c r="D25" s="155"/>
      <c r="E25" s="156">
        <f>SUM(E13:E16)</f>
        <v>1942000</v>
      </c>
      <c r="F25" s="156">
        <f t="shared" si="3" ref="F25:Q25">SUM(F13:F16)</f>
        <v>2411000</v>
      </c>
      <c r="G25" s="156">
        <f t="shared" si="3"/>
        <v>2510000</v>
      </c>
      <c r="H25" s="156">
        <f t="shared" si="3"/>
        <v>2565000</v>
      </c>
      <c r="I25" s="156">
        <f t="shared" si="3"/>
        <v>2388000</v>
      </c>
      <c r="J25" s="156">
        <f t="shared" si="3"/>
        <v>1798000</v>
      </c>
      <c r="K25" s="156">
        <f t="shared" si="3"/>
        <v>1041000</v>
      </c>
      <c r="L25" s="156">
        <f t="shared" si="3"/>
        <v>1083000</v>
      </c>
      <c r="M25" s="156">
        <f t="shared" si="3"/>
        <v>1158000</v>
      </c>
      <c r="N25" s="156">
        <f t="shared" si="3"/>
        <v>1186000</v>
      </c>
      <c r="O25" s="156">
        <f t="shared" si="3"/>
        <v>1368000</v>
      </c>
      <c r="P25" s="156">
        <f t="shared" si="3"/>
        <v>1691000</v>
      </c>
      <c r="Q25" s="156">
        <f t="shared" si="3"/>
        <v>21141000</v>
      </c>
      <c r="R25" s="155">
        <v>793</v>
      </c>
      <c r="S25" s="155"/>
    </row>
    <row r="26" spans="1:19" ht="15.75">
      <c r="A26" s="155"/>
      <c r="B26" s="158"/>
      <c r="C26" s="158"/>
      <c r="D26" s="155"/>
      <c r="E26" s="155"/>
      <c r="F26" s="155"/>
      <c r="G26" s="155"/>
      <c r="H26" s="155"/>
      <c r="I26" s="155"/>
      <c r="J26" s="155"/>
      <c r="K26" s="155"/>
      <c r="L26" s="155"/>
      <c r="M26" s="155"/>
      <c r="N26" s="155"/>
      <c r="O26" s="155"/>
      <c r="P26" s="155"/>
      <c r="Q26" s="155"/>
      <c r="R26" s="155"/>
      <c r="S26" s="155"/>
    </row>
    <row r="27" spans="1:19" ht="15.75">
      <c r="A27" s="154" t="s">
        <v>205</v>
      </c>
      <c r="B27" s="158"/>
      <c r="C27" s="158"/>
      <c r="D27" s="155"/>
      <c r="E27" s="155"/>
      <c r="F27" s="155"/>
      <c r="G27" s="155"/>
      <c r="H27" s="155"/>
      <c r="I27" s="155"/>
      <c r="J27" s="155"/>
      <c r="K27" s="155"/>
      <c r="L27" s="155"/>
      <c r="M27" s="155"/>
      <c r="N27" s="155"/>
      <c r="O27" s="155"/>
      <c r="P27" s="155"/>
      <c r="Q27" s="155"/>
      <c r="R27" s="155"/>
      <c r="S27" s="155"/>
    </row>
    <row r="28" spans="1:19" ht="15.75">
      <c r="A28" s="155"/>
      <c r="B28" s="158"/>
      <c r="C28" s="158"/>
      <c r="D28" s="155"/>
      <c r="E28" s="155"/>
      <c r="F28" s="155"/>
      <c r="G28" s="155"/>
      <c r="H28" s="155"/>
      <c r="I28" s="155"/>
      <c r="J28" s="155"/>
      <c r="K28" s="155"/>
      <c r="L28" s="155"/>
      <c r="M28" s="155"/>
      <c r="N28" s="155"/>
      <c r="O28" s="155"/>
      <c r="P28" s="155"/>
      <c r="Q28" s="155" t="s">
        <v>56</v>
      </c>
      <c r="R28" s="155" t="s">
        <v>196</v>
      </c>
      <c r="S28" s="155"/>
    </row>
    <row r="29" spans="1:19" ht="15.75">
      <c r="A29" s="155" t="s">
        <v>15</v>
      </c>
      <c r="B29" s="158"/>
      <c r="C29" s="158"/>
      <c r="D29" s="155"/>
      <c r="E29" s="155"/>
      <c r="F29" s="155"/>
      <c r="G29" s="155"/>
      <c r="H29" s="155"/>
      <c r="I29" s="155"/>
      <c r="J29" s="155"/>
      <c r="K29" s="155"/>
      <c r="L29" s="155"/>
      <c r="M29" s="155"/>
      <c r="N29" s="155"/>
      <c r="O29" s="155"/>
      <c r="P29" s="155"/>
      <c r="Q29" s="157"/>
      <c r="R29" s="155"/>
      <c r="S29" s="155"/>
    </row>
    <row r="30" spans="1:19" ht="15.75">
      <c r="A30" s="155" t="s">
        <v>16</v>
      </c>
      <c r="B30" s="158"/>
      <c r="C30" s="158"/>
      <c r="D30" s="155"/>
      <c r="E30" s="155"/>
      <c r="F30" s="155"/>
      <c r="G30" s="155"/>
      <c r="H30" s="155"/>
      <c r="I30" s="155"/>
      <c r="J30" s="155"/>
      <c r="K30" s="155"/>
      <c r="L30" s="155"/>
      <c r="M30" s="155"/>
      <c r="N30" s="155"/>
      <c r="O30" s="155"/>
      <c r="P30" s="155"/>
      <c r="Q30" s="157">
        <v>36568000</v>
      </c>
      <c r="R30" s="155"/>
      <c r="S30" s="155"/>
    </row>
    <row r="31" spans="1:19" ht="15.75">
      <c r="A31" s="155" t="s">
        <v>56</v>
      </c>
      <c r="B31" s="158"/>
      <c r="C31" s="158"/>
      <c r="D31" s="155"/>
      <c r="E31" s="155"/>
      <c r="F31" s="155"/>
      <c r="G31" s="155"/>
      <c r="H31" s="155"/>
      <c r="I31" s="155"/>
      <c r="J31" s="155"/>
      <c r="K31" s="155"/>
      <c r="L31" s="155"/>
      <c r="M31" s="155"/>
      <c r="N31" s="155"/>
      <c r="O31" s="155"/>
      <c r="P31" s="155"/>
      <c r="Q31" s="157">
        <f>Q29+Q30</f>
        <v>36568000</v>
      </c>
      <c r="R31" s="155"/>
      <c r="S31" s="155"/>
    </row>
    <row r="32" spans="1:19" ht="15.75">
      <c r="A32" s="155"/>
      <c r="B32" s="158"/>
      <c r="C32" s="158"/>
      <c r="D32" s="155"/>
      <c r="E32" s="155"/>
      <c r="F32" s="155"/>
      <c r="G32" s="155"/>
      <c r="H32" s="155"/>
      <c r="I32" s="155"/>
      <c r="J32" s="155"/>
      <c r="K32" s="155"/>
      <c r="L32" s="155"/>
      <c r="M32" s="155"/>
      <c r="N32" s="155"/>
      <c r="O32" s="155"/>
      <c r="P32" s="155"/>
      <c r="Q32" s="155"/>
      <c r="R32" s="155"/>
      <c r="S32" s="155"/>
    </row>
    <row r="33" spans="1:19" ht="15.75">
      <c r="A33" s="155" t="s">
        <v>197</v>
      </c>
      <c r="B33" s="158"/>
      <c r="C33" s="158"/>
      <c r="D33" s="155"/>
      <c r="E33" s="155"/>
      <c r="F33" s="155"/>
      <c r="G33" s="155"/>
      <c r="H33" s="155"/>
      <c r="I33" s="155"/>
      <c r="J33" s="155"/>
      <c r="K33" s="155"/>
      <c r="L33" s="155"/>
      <c r="M33" s="155"/>
      <c r="N33" s="155"/>
      <c r="O33" s="155"/>
      <c r="P33" s="155"/>
      <c r="R33" s="155"/>
      <c r="S33" s="155"/>
    </row>
    <row r="34" spans="1:19" ht="15.75">
      <c r="A34" s="155" t="s">
        <v>198</v>
      </c>
      <c r="B34" s="158"/>
      <c r="C34" s="158"/>
      <c r="D34" s="155"/>
      <c r="E34" s="155"/>
      <c r="F34" s="155"/>
      <c r="G34" s="155"/>
      <c r="H34" s="155"/>
      <c r="I34" s="155"/>
      <c r="J34" s="155"/>
      <c r="K34" s="155"/>
      <c r="L34" s="155"/>
      <c r="M34" s="155"/>
      <c r="N34" s="155"/>
      <c r="O34" s="155"/>
      <c r="P34" s="155"/>
      <c r="Q34" s="157">
        <v>19209000</v>
      </c>
      <c r="R34" s="155">
        <v>788</v>
      </c>
      <c r="S34" s="155"/>
    </row>
    <row r="35" spans="1:19" ht="15.75">
      <c r="A35" s="155"/>
      <c r="B35" s="158"/>
      <c r="C35" s="158"/>
      <c r="D35" s="155"/>
      <c r="E35" s="155"/>
      <c r="F35" s="155"/>
      <c r="G35" s="155"/>
      <c r="H35" s="155"/>
      <c r="I35" s="155"/>
      <c r="J35" s="155"/>
      <c r="K35" s="155"/>
      <c r="L35" s="155"/>
      <c r="M35" s="155"/>
      <c r="N35" s="155"/>
      <c r="O35" s="155"/>
      <c r="P35" s="155"/>
      <c r="Q35" s="155"/>
      <c r="R35" s="155"/>
      <c r="S35" s="155"/>
    </row>
    <row r="36" spans="1:19" ht="15.75">
      <c r="A36" s="154" t="s">
        <v>206</v>
      </c>
      <c r="B36" s="158"/>
      <c r="C36" s="158"/>
      <c r="D36" s="155"/>
      <c r="E36" s="155"/>
      <c r="F36" s="155"/>
      <c r="G36" s="155"/>
      <c r="H36" s="155"/>
      <c r="I36" s="155"/>
      <c r="J36" s="155"/>
      <c r="K36" s="155"/>
      <c r="L36" s="155"/>
      <c r="M36" s="155"/>
      <c r="N36" s="155"/>
      <c r="O36" s="155"/>
      <c r="P36" s="155"/>
      <c r="Q36" s="155"/>
      <c r="R36" s="155"/>
      <c r="S36" s="155"/>
    </row>
    <row r="37" spans="1:19" ht="15.75">
      <c r="A37" s="155"/>
      <c r="B37" s="158"/>
      <c r="C37" s="158"/>
      <c r="D37" s="155"/>
      <c r="E37" s="155"/>
      <c r="F37" s="155"/>
      <c r="G37" s="155"/>
      <c r="H37" s="155"/>
      <c r="I37" s="155"/>
      <c r="J37" s="155"/>
      <c r="K37" s="155"/>
      <c r="L37" s="155"/>
      <c r="M37" s="155"/>
      <c r="N37" s="155"/>
      <c r="O37" s="155"/>
      <c r="P37" s="155"/>
      <c r="Q37" s="155" t="s">
        <v>56</v>
      </c>
      <c r="R37" s="155" t="s">
        <v>196</v>
      </c>
      <c r="S37" s="155"/>
    </row>
    <row r="38" spans="1:19" ht="15.75">
      <c r="A38" s="155" t="s">
        <v>15</v>
      </c>
      <c r="B38" s="158"/>
      <c r="C38" s="158"/>
      <c r="D38" s="155"/>
      <c r="E38" s="155"/>
      <c r="F38" s="155"/>
      <c r="G38" s="155"/>
      <c r="H38" s="155"/>
      <c r="I38" s="155"/>
      <c r="J38" s="155"/>
      <c r="K38" s="155"/>
      <c r="L38" s="155"/>
      <c r="M38" s="155"/>
      <c r="N38" s="155"/>
      <c r="O38" s="155"/>
      <c r="P38" s="155"/>
      <c r="Q38" s="157"/>
      <c r="R38" s="155"/>
      <c r="S38" s="155"/>
    </row>
    <row r="39" spans="1:19" ht="15.75">
      <c r="A39" s="155" t="s">
        <v>16</v>
      </c>
      <c r="B39" s="158"/>
      <c r="C39" s="158"/>
      <c r="D39" s="155"/>
      <c r="E39" s="155"/>
      <c r="F39" s="155"/>
      <c r="G39" s="155"/>
      <c r="H39" s="155"/>
      <c r="I39" s="155"/>
      <c r="J39" s="155"/>
      <c r="K39" s="155"/>
      <c r="L39" s="155"/>
      <c r="M39" s="155"/>
      <c r="N39" s="155"/>
      <c r="O39" s="155"/>
      <c r="P39" s="155"/>
      <c r="Q39" s="157">
        <v>42970000</v>
      </c>
      <c r="R39" s="155"/>
      <c r="S39" s="155"/>
    </row>
    <row r="40" spans="1:19" ht="15.75">
      <c r="A40" s="155" t="s">
        <v>56</v>
      </c>
      <c r="B40" s="158"/>
      <c r="C40" s="158"/>
      <c r="D40" s="155"/>
      <c r="E40" s="155"/>
      <c r="F40" s="155"/>
      <c r="G40" s="155"/>
      <c r="H40" s="155"/>
      <c r="I40" s="155"/>
      <c r="J40" s="155"/>
      <c r="K40" s="155"/>
      <c r="L40" s="155"/>
      <c r="M40" s="155"/>
      <c r="N40" s="155"/>
      <c r="O40" s="155"/>
      <c r="P40" s="155"/>
      <c r="Q40" s="157">
        <f>Q38+Q39</f>
        <v>42970000</v>
      </c>
      <c r="R40" s="155"/>
      <c r="S40" s="155"/>
    </row>
    <row r="41" spans="1:19" ht="15.75">
      <c r="A41" s="155"/>
      <c r="B41" s="158"/>
      <c r="C41" s="158"/>
      <c r="D41" s="155"/>
      <c r="E41" s="155"/>
      <c r="F41" s="155"/>
      <c r="G41" s="155"/>
      <c r="H41" s="155"/>
      <c r="I41" s="155"/>
      <c r="J41" s="155"/>
      <c r="K41" s="155"/>
      <c r="L41" s="155"/>
      <c r="M41" s="155"/>
      <c r="N41" s="155"/>
      <c r="O41" s="155"/>
      <c r="P41" s="155"/>
      <c r="Q41" s="155"/>
      <c r="R41" s="155"/>
      <c r="S41" s="155"/>
    </row>
    <row r="42" spans="1:19" ht="15.75">
      <c r="A42" s="155" t="s">
        <v>197</v>
      </c>
      <c r="B42" s="158"/>
      <c r="C42" s="158"/>
      <c r="D42" s="155"/>
      <c r="E42" s="155"/>
      <c r="F42" s="155"/>
      <c r="G42" s="155"/>
      <c r="H42" s="155"/>
      <c r="I42" s="155"/>
      <c r="J42" s="155"/>
      <c r="K42" s="155"/>
      <c r="L42" s="155"/>
      <c r="M42" s="155"/>
      <c r="N42" s="155"/>
      <c r="O42" s="155"/>
      <c r="P42" s="155"/>
      <c r="Q42" s="155"/>
      <c r="R42" s="155"/>
      <c r="S42" s="155"/>
    </row>
    <row r="43" spans="1:19" ht="15.75">
      <c r="A43" s="155" t="s">
        <v>198</v>
      </c>
      <c r="B43" s="158"/>
      <c r="C43" s="158"/>
      <c r="D43" s="155"/>
      <c r="E43" s="155"/>
      <c r="F43" s="155"/>
      <c r="G43" s="155"/>
      <c r="H43" s="155"/>
      <c r="I43" s="155"/>
      <c r="J43" s="155"/>
      <c r="K43" s="155"/>
      <c r="L43" s="155"/>
      <c r="M43" s="155"/>
      <c r="N43" s="155"/>
      <c r="O43" s="155"/>
      <c r="P43" s="155"/>
      <c r="Q43" s="155">
        <v>19657000</v>
      </c>
      <c r="R43" s="155">
        <v>764</v>
      </c>
      <c r="S43" s="155"/>
    </row>
    <row r="44" spans="1:19" ht="15.75">
      <c r="A44" s="155"/>
      <c r="B44" s="158"/>
      <c r="C44" s="158"/>
      <c r="D44" s="155"/>
      <c r="E44" s="155"/>
      <c r="F44" s="155"/>
      <c r="G44" s="155"/>
      <c r="H44" s="155"/>
      <c r="I44" s="155"/>
      <c r="J44" s="155"/>
      <c r="K44" s="155"/>
      <c r="L44" s="155"/>
      <c r="M44" s="155"/>
      <c r="N44" s="155"/>
      <c r="O44" s="155"/>
      <c r="P44" s="155"/>
      <c r="Q44" s="155"/>
      <c r="R44" s="155"/>
      <c r="S44" s="155"/>
    </row>
    <row r="45" spans="1:19" ht="15.75">
      <c r="A45" s="154" t="s">
        <v>207</v>
      </c>
      <c r="B45" s="158"/>
      <c r="C45" s="158"/>
      <c r="D45" s="155"/>
      <c r="E45" s="155"/>
      <c r="F45" s="155"/>
      <c r="G45" s="155"/>
      <c r="H45" s="155"/>
      <c r="I45" s="155"/>
      <c r="J45" s="155"/>
      <c r="K45" s="155"/>
      <c r="L45" s="155"/>
      <c r="M45" s="155"/>
      <c r="N45" s="155"/>
      <c r="O45" s="155"/>
      <c r="P45" s="155"/>
      <c r="Q45" s="155"/>
      <c r="R45" s="155"/>
      <c r="S45" s="155"/>
    </row>
    <row r="46" spans="1:19" ht="15.75">
      <c r="A46" s="155"/>
      <c r="B46" s="158"/>
      <c r="C46" s="158"/>
      <c r="D46" s="155"/>
      <c r="E46" s="155"/>
      <c r="F46" s="155"/>
      <c r="G46" s="155"/>
      <c r="H46" s="155"/>
      <c r="I46" s="155"/>
      <c r="J46" s="155"/>
      <c r="K46" s="155"/>
      <c r="L46" s="155"/>
      <c r="M46" s="155"/>
      <c r="N46" s="155"/>
      <c r="O46" s="155"/>
      <c r="P46" s="155"/>
      <c r="Q46" s="155" t="s">
        <v>56</v>
      </c>
      <c r="R46" s="155" t="s">
        <v>196</v>
      </c>
      <c r="S46" s="155"/>
    </row>
    <row r="47" spans="1:19" ht="15.75">
      <c r="A47" s="155" t="s">
        <v>15</v>
      </c>
      <c r="B47" s="158"/>
      <c r="C47" s="158"/>
      <c r="D47" s="155"/>
      <c r="E47" s="155"/>
      <c r="F47" s="155"/>
      <c r="G47" s="155"/>
      <c r="H47" s="155"/>
      <c r="I47" s="155"/>
      <c r="J47" s="155"/>
      <c r="K47" s="155"/>
      <c r="L47" s="155"/>
      <c r="M47" s="155"/>
      <c r="N47" s="155"/>
      <c r="O47" s="155"/>
      <c r="P47" s="155"/>
      <c r="Q47" s="155"/>
      <c r="R47" s="155"/>
      <c r="S47" s="155"/>
    </row>
    <row r="48" spans="1:19" ht="15.75">
      <c r="A48" s="155" t="s">
        <v>16</v>
      </c>
      <c r="B48" s="158"/>
      <c r="C48" s="158"/>
      <c r="D48" s="155"/>
      <c r="E48" s="155"/>
      <c r="F48" s="155"/>
      <c r="G48" s="155"/>
      <c r="H48" s="155"/>
      <c r="I48" s="155"/>
      <c r="J48" s="155"/>
      <c r="K48" s="155"/>
      <c r="L48" s="155"/>
      <c r="M48" s="155"/>
      <c r="N48" s="155"/>
      <c r="O48" s="155"/>
      <c r="P48" s="155"/>
      <c r="Q48" s="155">
        <v>48368000</v>
      </c>
      <c r="R48" s="155"/>
      <c r="S48" s="155"/>
    </row>
    <row r="49" spans="1:19" ht="15.75">
      <c r="A49" s="155" t="s">
        <v>56</v>
      </c>
      <c r="B49" s="158"/>
      <c r="C49" s="158"/>
      <c r="D49" s="155"/>
      <c r="E49" s="155"/>
      <c r="F49" s="155"/>
      <c r="G49" s="155"/>
      <c r="H49" s="155"/>
      <c r="I49" s="155"/>
      <c r="J49" s="155"/>
      <c r="K49" s="155"/>
      <c r="L49" s="155"/>
      <c r="M49" s="155"/>
      <c r="N49" s="155"/>
      <c r="O49" s="155"/>
      <c r="P49" s="155"/>
      <c r="Q49" s="155">
        <f t="shared" si="4" ref="Q49">Q47+Q48</f>
        <v>48368000</v>
      </c>
      <c r="R49" s="155"/>
      <c r="S49" s="155"/>
    </row>
    <row r="50" spans="1:19" ht="15.75">
      <c r="A50" s="155"/>
      <c r="B50" s="158"/>
      <c r="C50" s="158"/>
      <c r="D50" s="155"/>
      <c r="E50" s="155"/>
      <c r="F50" s="155"/>
      <c r="G50" s="155"/>
      <c r="H50" s="155"/>
      <c r="I50" s="155"/>
      <c r="J50" s="155"/>
      <c r="K50" s="155"/>
      <c r="L50" s="155"/>
      <c r="M50" s="155"/>
      <c r="N50" s="155"/>
      <c r="O50" s="155"/>
      <c r="P50" s="155"/>
      <c r="Q50" s="155"/>
      <c r="R50" s="155"/>
      <c r="S50" s="155"/>
    </row>
    <row r="51" spans="1:19" ht="15.75">
      <c r="A51" s="155" t="s">
        <v>197</v>
      </c>
      <c r="B51" s="158"/>
      <c r="C51" s="158"/>
      <c r="D51" s="155"/>
      <c r="E51" s="155"/>
      <c r="F51" s="155"/>
      <c r="G51" s="155"/>
      <c r="H51" s="155"/>
      <c r="I51" s="155"/>
      <c r="J51" s="155"/>
      <c r="K51" s="155"/>
      <c r="L51" s="155"/>
      <c r="M51" s="155"/>
      <c r="N51" s="155"/>
      <c r="O51" s="155"/>
      <c r="P51" s="155"/>
      <c r="Q51" s="155"/>
      <c r="R51" s="155"/>
      <c r="S51" s="155"/>
    </row>
    <row r="52" spans="1:19" ht="15.75">
      <c r="A52" s="155" t="s">
        <v>198</v>
      </c>
      <c r="B52" s="158"/>
      <c r="C52" s="158"/>
      <c r="D52" s="155"/>
      <c r="E52" s="155"/>
      <c r="F52" s="155"/>
      <c r="G52" s="155"/>
      <c r="H52" s="155"/>
      <c r="I52" s="155"/>
      <c r="J52" s="155"/>
      <c r="K52" s="155"/>
      <c r="L52" s="155"/>
      <c r="M52" s="155"/>
      <c r="N52" s="155"/>
      <c r="O52" s="155"/>
      <c r="P52" s="155"/>
      <c r="Q52" s="155">
        <v>19141000</v>
      </c>
      <c r="R52" s="155">
        <v>757</v>
      </c>
      <c r="S52" s="155"/>
    </row>
    <row r="53" spans="1:19" ht="15.75">
      <c r="A53" s="155"/>
      <c r="B53" s="158"/>
      <c r="C53" s="158"/>
      <c r="D53" s="155"/>
      <c r="E53" s="155"/>
      <c r="F53" s="155"/>
      <c r="G53" s="155"/>
      <c r="H53" s="155"/>
      <c r="I53" s="155"/>
      <c r="J53" s="155"/>
      <c r="K53" s="155"/>
      <c r="L53" s="155"/>
      <c r="M53" s="155"/>
      <c r="N53" s="155"/>
      <c r="O53" s="155"/>
      <c r="P53" s="155"/>
      <c r="Q53" s="155"/>
      <c r="R53" s="155"/>
      <c r="S53" s="155"/>
    </row>
    <row r="54" spans="1:19" ht="15.75">
      <c r="A54" s="154" t="s">
        <v>208</v>
      </c>
      <c r="B54" s="158"/>
      <c r="C54" s="158"/>
      <c r="D54" s="155"/>
      <c r="E54" s="155"/>
      <c r="F54" s="155"/>
      <c r="G54" s="155"/>
      <c r="H54" s="155"/>
      <c r="I54" s="155"/>
      <c r="J54" s="155"/>
      <c r="K54" s="155"/>
      <c r="L54" s="155"/>
      <c r="M54" s="155"/>
      <c r="N54" s="155"/>
      <c r="O54" s="155"/>
      <c r="P54" s="155"/>
      <c r="Q54" s="155"/>
      <c r="R54" s="155"/>
      <c r="S54" s="155"/>
    </row>
    <row r="55" spans="1:19" ht="15.75">
      <c r="A55" s="155"/>
      <c r="B55" s="158"/>
      <c r="C55" s="158"/>
      <c r="D55" s="155"/>
      <c r="E55" s="155"/>
      <c r="F55" s="155"/>
      <c r="G55" s="155"/>
      <c r="H55" s="155"/>
      <c r="I55" s="155"/>
      <c r="J55" s="155"/>
      <c r="K55" s="155"/>
      <c r="L55" s="155"/>
      <c r="M55" s="155"/>
      <c r="N55" s="155"/>
      <c r="O55" s="155"/>
      <c r="P55" s="155"/>
      <c r="Q55" s="155" t="s">
        <v>56</v>
      </c>
      <c r="R55" s="155" t="s">
        <v>196</v>
      </c>
      <c r="S55" s="155"/>
    </row>
    <row r="56" spans="1:19" ht="15.75">
      <c r="A56" s="155" t="s">
        <v>15</v>
      </c>
      <c r="B56" s="158"/>
      <c r="C56" s="158"/>
      <c r="D56" s="155"/>
      <c r="E56" s="155"/>
      <c r="F56" s="155"/>
      <c r="G56" s="155"/>
      <c r="H56" s="155"/>
      <c r="I56" s="155"/>
      <c r="J56" s="155"/>
      <c r="K56" s="155"/>
      <c r="L56" s="155"/>
      <c r="M56" s="155"/>
      <c r="N56" s="155"/>
      <c r="O56" s="155"/>
      <c r="P56" s="155"/>
      <c r="Q56" s="155"/>
      <c r="R56" s="155"/>
      <c r="S56" s="155"/>
    </row>
    <row r="57" spans="1:19" ht="15.75">
      <c r="A57" s="155" t="s">
        <v>16</v>
      </c>
      <c r="B57" s="158"/>
      <c r="C57" s="158"/>
      <c r="D57" s="155"/>
      <c r="E57" s="155"/>
      <c r="F57" s="155"/>
      <c r="G57" s="155"/>
      <c r="H57" s="155"/>
      <c r="I57" s="155"/>
      <c r="J57" s="155"/>
      <c r="K57" s="155"/>
      <c r="L57" s="155"/>
      <c r="M57" s="155"/>
      <c r="N57" s="155"/>
      <c r="O57" s="155"/>
      <c r="P57" s="155"/>
      <c r="Q57" s="155">
        <v>50204000</v>
      </c>
      <c r="R57" s="155"/>
      <c r="S57" s="155"/>
    </row>
    <row r="58" spans="1:19" ht="15.75">
      <c r="A58" s="155" t="s">
        <v>56</v>
      </c>
      <c r="B58" s="158"/>
      <c r="C58" s="158"/>
      <c r="D58" s="155"/>
      <c r="E58" s="155"/>
      <c r="F58" s="155"/>
      <c r="G58" s="155"/>
      <c r="H58" s="155"/>
      <c r="I58" s="155"/>
      <c r="J58" s="155"/>
      <c r="K58" s="155"/>
      <c r="L58" s="155"/>
      <c r="M58" s="155"/>
      <c r="N58" s="155"/>
      <c r="O58" s="155"/>
      <c r="P58" s="155"/>
      <c r="Q58" s="155">
        <f t="shared" si="5" ref="Q58">Q56+Q57</f>
        <v>50204000</v>
      </c>
      <c r="R58" s="155"/>
      <c r="S58" s="155"/>
    </row>
    <row r="59" spans="1:19" ht="15.75">
      <c r="A59" s="155"/>
      <c r="B59" s="158"/>
      <c r="C59" s="158"/>
      <c r="D59" s="155"/>
      <c r="E59" s="155"/>
      <c r="F59" s="155"/>
      <c r="G59" s="155"/>
      <c r="H59" s="155"/>
      <c r="I59" s="155"/>
      <c r="J59" s="155"/>
      <c r="K59" s="155"/>
      <c r="L59" s="155"/>
      <c r="M59" s="155"/>
      <c r="N59" s="155"/>
      <c r="O59" s="155"/>
      <c r="P59" s="155"/>
      <c r="Q59" s="155"/>
      <c r="R59" s="155"/>
      <c r="S59" s="155"/>
    </row>
    <row r="60" spans="1:19" ht="15.75">
      <c r="A60" s="155" t="s">
        <v>197</v>
      </c>
      <c r="B60" s="158"/>
      <c r="C60" s="158"/>
      <c r="D60" s="155"/>
      <c r="E60" s="155"/>
      <c r="F60" s="155"/>
      <c r="G60" s="155"/>
      <c r="H60" s="155"/>
      <c r="I60" s="155"/>
      <c r="J60" s="155"/>
      <c r="K60" s="155"/>
      <c r="L60" s="155"/>
      <c r="M60" s="155"/>
      <c r="N60" s="155"/>
      <c r="O60" s="155"/>
      <c r="P60" s="155"/>
      <c r="Q60" s="155"/>
      <c r="R60" s="155"/>
      <c r="S60" s="155"/>
    </row>
    <row r="61" spans="1:19" ht="15.75">
      <c r="A61" s="155" t="s">
        <v>198</v>
      </c>
      <c r="B61" s="158"/>
      <c r="C61" s="158"/>
      <c r="D61" s="155"/>
      <c r="E61" s="155"/>
      <c r="F61" s="155"/>
      <c r="G61" s="155"/>
      <c r="H61" s="155"/>
      <c r="I61" s="155"/>
      <c r="J61" s="155"/>
      <c r="K61" s="155"/>
      <c r="L61" s="155"/>
      <c r="M61" s="155"/>
      <c r="N61" s="155"/>
      <c r="O61" s="155"/>
      <c r="P61" s="155"/>
      <c r="Q61" s="155">
        <v>19758000</v>
      </c>
      <c r="R61" s="155">
        <v>769</v>
      </c>
      <c r="S61" s="155">
        <v>725</v>
      </c>
    </row>
  </sheetData>
  <printOptions headings="1"/>
  <pageMargins left="0.7" right="0.7" top="0.75" bottom="0.75" header="0.3" footer="0.3"/>
  <pageSetup orientation="portrait" scale="72" r:id="rId1"/>
  <headerFooter>
    <oddFooter>&amp;L&amp;"Times New Roman,Regular"&amp;9O3053190.v1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3" transitionEvaluation="1" transitionEntry="1">
    <pageSetUpPr fitToPage="1"/>
  </sheetPr>
  <dimension ref="A1:Q304"/>
  <sheetViews>
    <sheetView defaultGridColor="0" view="pageBreakPreview" zoomScaleNormal="78" zoomScaleSheetLayoutView="100" colorId="22" workbookViewId="0" topLeftCell="A13">
      <selection pane="topLeft" activeCell="A38" sqref="A38"/>
    </sheetView>
  </sheetViews>
  <sheetFormatPr defaultColWidth="10.85546875" defaultRowHeight="12.75"/>
  <cols>
    <col min="1" max="2" width="15.8571428571429" style="4" customWidth="1"/>
    <col min="3" max="3" width="13.2857142857143" style="4" customWidth="1"/>
    <col min="4" max="4" width="11.4285714285714" style="4" customWidth="1"/>
    <col min="5" max="5" width="13" style="4" customWidth="1"/>
    <col min="6" max="6" width="18.4285714285714" style="4" customWidth="1"/>
    <col min="7" max="8" width="17.7142857142857" style="4" customWidth="1"/>
    <col min="9" max="11" width="10.8571428571429" style="4"/>
    <col min="12" max="12" width="4.85714285714286" style="4" customWidth="1"/>
    <col min="13" max="14" width="10.8571428571429" style="4"/>
    <col min="15" max="15" width="3.28571428571429" style="4" customWidth="1"/>
    <col min="16" max="16384" width="10.8571428571429" style="4"/>
  </cols>
  <sheetData>
    <row r="1" spans="1:8" s="17" customFormat="1" ht="12.75">
      <c r="A1" s="36" t="s">
        <v>7</v>
      </c>
      <c r="B1" s="36"/>
      <c r="C1" s="37"/>
      <c r="D1" s="36"/>
      <c r="E1" s="36"/>
      <c r="F1" s="37" t="s">
        <v>159</v>
      </c>
      <c r="G1" s="36"/>
      <c r="H1" s="36"/>
    </row>
    <row r="2" spans="1:8" s="17" customFormat="1" ht="12.75">
      <c r="A2" s="36" t="s">
        <v>9</v>
      </c>
      <c r="B2" s="36"/>
      <c r="C2" s="37"/>
      <c r="D2" s="36"/>
      <c r="E2" s="36"/>
      <c r="F2" s="36"/>
      <c r="G2" s="36"/>
      <c r="H2" s="36"/>
    </row>
    <row r="3" spans="1:8" s="17" customFormat="1" ht="12.75">
      <c r="A3" s="36"/>
      <c r="B3" s="36"/>
      <c r="C3" s="37"/>
      <c r="D3" s="36"/>
      <c r="E3" s="36"/>
      <c r="F3" s="36" t="s">
        <v>152</v>
      </c>
      <c r="G3" s="36"/>
      <c r="H3" s="36"/>
    </row>
    <row r="4" spans="1:8" s="17" customFormat="1" ht="12.75">
      <c r="A4" s="36" t="str">
        <f>Macros!$E$4</f>
        <v>Utilities, Inc. of  Florida - Sandalhaven </v>
      </c>
      <c r="B4" s="36"/>
      <c r="C4" s="47"/>
      <c r="D4" s="36"/>
      <c r="E4" s="36"/>
      <c r="F4" s="36" t="s">
        <v>13</v>
      </c>
      <c r="G4" s="36"/>
      <c r="H4" s="36"/>
    </row>
    <row r="5" spans="1:8" s="17" customFormat="1" ht="12.75">
      <c r="A5" s="110" t="str">
        <f>Macros!$E$6</f>
        <v>Docket No.: 20200139-WS</v>
      </c>
      <c r="B5" s="36"/>
      <c r="C5" s="36"/>
      <c r="D5" s="36"/>
      <c r="E5" s="36"/>
      <c r="F5" s="36" t="s">
        <v>20</v>
      </c>
      <c r="G5" s="36"/>
      <c r="H5" s="36"/>
    </row>
    <row r="6" spans="1:8" s="17" customFormat="1" ht="12.75">
      <c r="A6" s="36" t="str">
        <f>Macros!$E$14</f>
        <v>Test Year Ended: December 31, 2019</v>
      </c>
      <c r="B6" s="36"/>
      <c r="C6" s="36"/>
      <c r="D6" s="36"/>
      <c r="E6" s="36"/>
      <c r="F6" s="36"/>
      <c r="G6" s="36"/>
      <c r="H6" s="36"/>
    </row>
    <row r="7" spans="1:8" s="17" customFormat="1" ht="12.75">
      <c r="A7" s="36"/>
      <c r="B7" s="36"/>
      <c r="C7" s="36"/>
      <c r="D7" s="36"/>
      <c r="E7" s="36"/>
      <c r="F7" s="36"/>
      <c r="G7" s="36"/>
      <c r="H7" s="36"/>
    </row>
    <row r="8" spans="1:8" s="17" customFormat="1" ht="12.75">
      <c r="A8" s="36" t="s">
        <v>95</v>
      </c>
      <c r="B8" s="36"/>
      <c r="C8" s="36"/>
      <c r="D8" s="36"/>
      <c r="E8" s="36"/>
      <c r="F8" s="36"/>
      <c r="G8" s="36"/>
      <c r="H8" s="36"/>
    </row>
    <row r="9" spans="1:8" s="17" customFormat="1" ht="12.75">
      <c r="A9" s="36" t="s">
        <v>117</v>
      </c>
      <c r="B9" s="36"/>
      <c r="C9" s="36"/>
      <c r="D9" s="36"/>
      <c r="E9" s="36"/>
      <c r="F9" s="36"/>
      <c r="G9" s="36"/>
      <c r="H9" s="36"/>
    </row>
    <row r="10" spans="1:8" s="17" customFormat="1" ht="13.5" thickBot="1">
      <c r="A10" s="40"/>
      <c r="B10" s="40"/>
      <c r="C10" s="40"/>
      <c r="D10" s="40"/>
      <c r="E10" s="40"/>
      <c r="F10" s="40"/>
      <c r="G10" s="40"/>
      <c r="H10" s="40"/>
    </row>
    <row r="11" spans="1:8" s="17" customFormat="1" ht="12.75">
      <c r="A11" s="36"/>
      <c r="B11" s="41" t="s">
        <v>57</v>
      </c>
      <c r="C11" s="41" t="s">
        <v>58</v>
      </c>
      <c r="D11" s="41" t="s">
        <v>59</v>
      </c>
      <c r="E11" s="41" t="s">
        <v>60</v>
      </c>
      <c r="F11" s="41" t="s">
        <v>61</v>
      </c>
      <c r="G11" s="41" t="s">
        <v>119</v>
      </c>
      <c r="H11" s="53" t="s">
        <v>12</v>
      </c>
    </row>
    <row r="12" spans="1:8" s="17" customFormat="1" ht="12.75">
      <c r="A12" s="36"/>
      <c r="B12" s="36"/>
      <c r="C12" s="36"/>
      <c r="D12" s="36"/>
      <c r="E12" s="36"/>
      <c r="F12" s="36"/>
      <c r="G12" s="41" t="s">
        <v>154</v>
      </c>
      <c r="H12" s="41" t="s">
        <v>56</v>
      </c>
    </row>
    <row r="13" spans="1:17" s="17" customFormat="1" ht="15">
      <c r="A13" s="41" t="s">
        <v>101</v>
      </c>
      <c r="B13" s="49" t="s">
        <v>18</v>
      </c>
      <c r="C13" s="49"/>
      <c r="D13" s="62"/>
      <c r="E13" s="49"/>
      <c r="F13" s="41" t="s">
        <v>0</v>
      </c>
      <c r="G13" s="41" t="s">
        <v>96</v>
      </c>
      <c r="H13" s="41" t="s">
        <v>96</v>
      </c>
      <c r="J13" s="90"/>
      <c r="K13" s="93"/>
      <c r="L13" s="93"/>
      <c r="M13" s="90"/>
      <c r="N13" s="93"/>
      <c r="P13" s="90"/>
      <c r="Q13" s="93"/>
    </row>
    <row r="14" spans="1:16" s="17" customFormat="1" ht="15">
      <c r="A14" s="42" t="s">
        <v>69</v>
      </c>
      <c r="B14" s="42" t="s">
        <v>32</v>
      </c>
      <c r="C14" s="42" t="s">
        <v>32</v>
      </c>
      <c r="D14" s="42" t="s">
        <v>32</v>
      </c>
      <c r="E14" s="42" t="s">
        <v>32</v>
      </c>
      <c r="F14" s="42" t="s">
        <v>97</v>
      </c>
      <c r="G14" s="42" t="s">
        <v>144</v>
      </c>
      <c r="H14" s="42" t="s">
        <v>153</v>
      </c>
      <c r="I14" s="170"/>
      <c r="J14" s="171"/>
      <c r="M14" s="171"/>
      <c r="P14" s="171"/>
    </row>
    <row r="15" spans="1:16" s="17" customFormat="1" ht="12.75">
      <c r="A15" s="63"/>
      <c r="B15" s="39"/>
      <c r="C15" s="39"/>
      <c r="D15" s="39"/>
      <c r="E15" s="39"/>
      <c r="F15" s="39"/>
      <c r="G15" s="39"/>
      <c r="H15" s="85"/>
      <c r="I15" s="169"/>
      <c r="J15" s="171"/>
      <c r="M15" s="171"/>
      <c r="P15" s="171"/>
    </row>
    <row r="16" spans="1:17" s="17" customFormat="1" ht="12.75">
      <c r="A16" s="231">
        <v>43466</v>
      </c>
      <c r="B16" s="86"/>
      <c r="C16" s="167"/>
      <c r="D16" s="167"/>
      <c r="E16" s="167"/>
      <c r="F16" s="86">
        <f t="shared" si="0" ref="F16:F27">SUM(B16:E16)</f>
        <v>0</v>
      </c>
      <c r="G16" s="232">
        <f>'EWD2019'!AH4</f>
        <v>4.0705714285714292</v>
      </c>
      <c r="H16" s="232">
        <f t="shared" si="1" ref="H16:H27">F16+G16</f>
        <v>4.0705714285714292</v>
      </c>
      <c r="J16" s="91"/>
      <c r="K16" s="91"/>
      <c r="L16" s="91"/>
      <c r="M16" s="91"/>
      <c r="N16" s="91"/>
      <c r="P16" s="91"/>
      <c r="Q16" s="91"/>
    </row>
    <row r="17" spans="1:17" s="17" customFormat="1" ht="12.75">
      <c r="A17" s="231">
        <v>43497</v>
      </c>
      <c r="B17" s="86"/>
      <c r="C17" s="167"/>
      <c r="D17" s="167"/>
      <c r="E17" s="167"/>
      <c r="F17" s="86">
        <f t="shared" si="0"/>
        <v>0</v>
      </c>
      <c r="G17" s="232">
        <f>'EWD2019'!AH5</f>
        <v>4.0870344827586225</v>
      </c>
      <c r="H17" s="232">
        <f t="shared" si="1"/>
        <v>4.0870344827586225</v>
      </c>
      <c r="J17" s="91"/>
      <c r="K17" s="91"/>
      <c r="L17" s="91"/>
      <c r="M17" s="91"/>
      <c r="N17" s="91"/>
      <c r="P17" s="91"/>
      <c r="Q17" s="91"/>
    </row>
    <row r="18" spans="1:17" s="17" customFormat="1" ht="12.75">
      <c r="A18" s="231">
        <v>43525</v>
      </c>
      <c r="B18" s="86"/>
      <c r="C18" s="167"/>
      <c r="D18" s="167"/>
      <c r="E18" s="167"/>
      <c r="F18" s="86">
        <f t="shared" si="0"/>
        <v>0</v>
      </c>
      <c r="G18" s="232">
        <f>'EWD2019'!AH6</f>
        <v>4.4019999999999992</v>
      </c>
      <c r="H18" s="232">
        <f t="shared" si="1"/>
        <v>4.4019999999999992</v>
      </c>
      <c r="J18" s="91"/>
      <c r="K18" s="91"/>
      <c r="L18" s="91"/>
      <c r="M18" s="91"/>
      <c r="N18" s="172"/>
      <c r="P18" s="91"/>
      <c r="Q18" s="172"/>
    </row>
    <row r="19" spans="1:17" s="17" customFormat="1" ht="12.75">
      <c r="A19" s="231">
        <v>43556</v>
      </c>
      <c r="B19" s="86"/>
      <c r="C19" s="167"/>
      <c r="D19" s="167"/>
      <c r="E19" s="167"/>
      <c r="F19" s="86">
        <f t="shared" si="0"/>
        <v>0</v>
      </c>
      <c r="G19" s="232">
        <f>'EWD2019'!AH7</f>
        <v>4.1429249492900606</v>
      </c>
      <c r="H19" s="232">
        <f t="shared" si="1"/>
        <v>4.1429249492900606</v>
      </c>
      <c r="J19" s="91"/>
      <c r="K19" s="91"/>
      <c r="L19" s="91"/>
      <c r="M19" s="91"/>
      <c r="N19" s="91"/>
      <c r="P19" s="91"/>
      <c r="Q19" s="91"/>
    </row>
    <row r="20" spans="1:17" s="17" customFormat="1" ht="12.75">
      <c r="A20" s="231">
        <v>43586</v>
      </c>
      <c r="B20" s="86"/>
      <c r="C20" s="167"/>
      <c r="D20" s="167"/>
      <c r="E20" s="167"/>
      <c r="F20" s="86">
        <f t="shared" si="0"/>
        <v>0</v>
      </c>
      <c r="G20" s="232">
        <f>'EWD2019'!AH8</f>
        <v>3.3003728448275842</v>
      </c>
      <c r="H20" s="232">
        <f t="shared" si="1"/>
        <v>3.3003728448275842</v>
      </c>
      <c r="J20" s="91"/>
      <c r="K20" s="91"/>
      <c r="L20" s="91"/>
      <c r="M20" s="91"/>
      <c r="N20" s="91"/>
      <c r="P20" s="91"/>
      <c r="Q20" s="91"/>
    </row>
    <row r="21" spans="1:17" s="17" customFormat="1" ht="12.75">
      <c r="A21" s="231">
        <v>43617</v>
      </c>
      <c r="B21" s="86"/>
      <c r="C21" s="167"/>
      <c r="D21" s="167"/>
      <c r="E21" s="167"/>
      <c r="F21" s="86">
        <f t="shared" si="0"/>
        <v>0</v>
      </c>
      <c r="G21" s="232">
        <f>'EWD2019'!AH9</f>
        <v>2.3138303571428569</v>
      </c>
      <c r="H21" s="232">
        <f t="shared" si="1"/>
        <v>2.3138303571428569</v>
      </c>
      <c r="J21" s="91"/>
      <c r="K21" s="91"/>
      <c r="L21" s="91"/>
      <c r="M21" s="91"/>
      <c r="N21" s="91"/>
      <c r="P21" s="91"/>
      <c r="Q21" s="91"/>
    </row>
    <row r="22" spans="1:17" s="17" customFormat="1" ht="12.75">
      <c r="A22" s="231">
        <v>43647</v>
      </c>
      <c r="B22" s="86"/>
      <c r="C22" s="167"/>
      <c r="D22" s="167"/>
      <c r="E22" s="167"/>
      <c r="F22" s="86">
        <f t="shared" si="0"/>
        <v>0</v>
      </c>
      <c r="G22" s="232">
        <f>'EWD2019'!AH10</f>
        <v>3.4125446428571458</v>
      </c>
      <c r="H22" s="232">
        <f t="shared" si="1"/>
        <v>3.4125446428571458</v>
      </c>
      <c r="J22" s="91"/>
      <c r="K22" s="91"/>
      <c r="L22" s="91"/>
      <c r="M22" s="91"/>
      <c r="N22" s="91"/>
      <c r="P22" s="91"/>
      <c r="Q22" s="91"/>
    </row>
    <row r="23" spans="1:17" s="17" customFormat="1" ht="12.75">
      <c r="A23" s="231">
        <v>43678</v>
      </c>
      <c r="B23" s="86"/>
      <c r="C23" s="167"/>
      <c r="D23" s="167"/>
      <c r="E23" s="167"/>
      <c r="F23" s="86">
        <f t="shared" si="0"/>
        <v>0</v>
      </c>
      <c r="G23" s="232">
        <f>'EWD2019'!AH11</f>
        <v>2.6421291666666655</v>
      </c>
      <c r="H23" s="232">
        <f t="shared" si="1"/>
        <v>2.6421291666666655</v>
      </c>
      <c r="J23" s="91"/>
      <c r="K23" s="91"/>
      <c r="L23" s="91"/>
      <c r="M23" s="91"/>
      <c r="N23" s="91"/>
      <c r="P23" s="91"/>
      <c r="Q23" s="91"/>
    </row>
    <row r="24" spans="1:17" s="17" customFormat="1" ht="12.75">
      <c r="A24" s="231">
        <v>43709</v>
      </c>
      <c r="B24" s="86"/>
      <c r="C24" s="167"/>
      <c r="D24" s="167"/>
      <c r="E24" s="167"/>
      <c r="F24" s="86">
        <f t="shared" si="0"/>
        <v>0</v>
      </c>
      <c r="G24" s="232">
        <f>'EWD2019'!AH12</f>
        <v>2.1338666666666661</v>
      </c>
      <c r="H24" s="232">
        <f t="shared" si="1"/>
        <v>2.1338666666666661</v>
      </c>
      <c r="J24" s="91"/>
      <c r="K24" s="91"/>
      <c r="L24" s="91"/>
      <c r="M24" s="91"/>
      <c r="N24" s="91"/>
      <c r="P24" s="91"/>
      <c r="Q24" s="91"/>
    </row>
    <row r="25" spans="1:17" s="17" customFormat="1" ht="12.75">
      <c r="A25" s="231">
        <v>43739</v>
      </c>
      <c r="B25" s="86"/>
      <c r="C25" s="167"/>
      <c r="D25" s="167"/>
      <c r="E25" s="167"/>
      <c r="F25" s="86">
        <f t="shared" si="0"/>
        <v>0</v>
      </c>
      <c r="G25" s="232">
        <f>'EWD2019'!AH13</f>
        <v>2.751250000000002</v>
      </c>
      <c r="H25" s="232">
        <f t="shared" si="1"/>
        <v>2.751250000000002</v>
      </c>
      <c r="J25" s="91"/>
      <c r="K25" s="91"/>
      <c r="L25" s="91"/>
      <c r="M25" s="91"/>
      <c r="N25" s="91"/>
      <c r="P25" s="91"/>
      <c r="Q25" s="91"/>
    </row>
    <row r="26" spans="1:17" s="17" customFormat="1" ht="12.75">
      <c r="A26" s="231">
        <v>43770</v>
      </c>
      <c r="B26" s="86"/>
      <c r="C26" s="167"/>
      <c r="D26" s="167"/>
      <c r="E26" s="167"/>
      <c r="F26" s="86">
        <f t="shared" si="0"/>
        <v>0</v>
      </c>
      <c r="G26" s="232">
        <f>'EWD2019'!AH14</f>
        <v>3.3640928571428561</v>
      </c>
      <c r="H26" s="232">
        <f t="shared" si="1"/>
        <v>3.3640928571428561</v>
      </c>
      <c r="J26" s="91"/>
      <c r="K26" s="91"/>
      <c r="L26" s="91"/>
      <c r="M26" s="91"/>
      <c r="N26" s="91"/>
      <c r="P26" s="91"/>
      <c r="Q26" s="91"/>
    </row>
    <row r="27" spans="1:17" s="17" customFormat="1" ht="15">
      <c r="A27" s="231">
        <v>43800</v>
      </c>
      <c r="B27" s="87">
        <v>0</v>
      </c>
      <c r="C27" s="168" t="s">
        <v>92</v>
      </c>
      <c r="D27" s="168" t="s">
        <v>92</v>
      </c>
      <c r="E27" s="168" t="s">
        <v>92</v>
      </c>
      <c r="F27" s="87">
        <f t="shared" si="0"/>
        <v>0</v>
      </c>
      <c r="G27" s="233">
        <f>'EWD2019'!AH15</f>
        <v>3.8591386243386259</v>
      </c>
      <c r="H27" s="234">
        <f t="shared" si="1"/>
        <v>3.8591386243386259</v>
      </c>
      <c r="J27" s="91"/>
      <c r="K27" s="91"/>
      <c r="L27" s="91"/>
      <c r="M27" s="91"/>
      <c r="N27" s="91"/>
      <c r="P27" s="91"/>
      <c r="Q27" s="91"/>
    </row>
    <row r="28" spans="1:16" s="17" customFormat="1" ht="12.75">
      <c r="A28" s="48"/>
      <c r="B28" s="88"/>
      <c r="C28" s="88"/>
      <c r="D28" s="88"/>
      <c r="E28" s="88"/>
      <c r="F28" s="88"/>
      <c r="G28" s="88"/>
      <c r="H28" s="88"/>
      <c r="J28" s="91"/>
      <c r="M28" s="91"/>
      <c r="P28" s="91"/>
    </row>
    <row r="29" spans="1:17" s="17" customFormat="1" ht="15">
      <c r="A29" s="48" t="s">
        <v>56</v>
      </c>
      <c r="B29" s="89">
        <f t="shared" si="2" ref="B29:G29">SUM(B16:B27)</f>
        <v>0</v>
      </c>
      <c r="C29" s="89">
        <f t="shared" si="2"/>
        <v>0</v>
      </c>
      <c r="D29" s="89">
        <f t="shared" si="2"/>
        <v>0</v>
      </c>
      <c r="E29" s="89">
        <f t="shared" si="2"/>
        <v>0</v>
      </c>
      <c r="F29" s="89">
        <f t="shared" si="2"/>
        <v>0</v>
      </c>
      <c r="G29" s="89">
        <f t="shared" si="2"/>
        <v>40.479756020262521</v>
      </c>
      <c r="H29" s="89">
        <f t="shared" si="3" ref="H29">SUM(H16:H27)</f>
        <v>40.479756020262521</v>
      </c>
      <c r="I29" s="78"/>
      <c r="J29" s="91"/>
      <c r="K29" s="91"/>
      <c r="L29" s="91"/>
      <c r="M29" s="91"/>
      <c r="N29" s="91"/>
      <c r="P29" s="91"/>
      <c r="Q29" s="91"/>
    </row>
    <row r="30" spans="1:16" s="17" customFormat="1" ht="12.75">
      <c r="A30" s="48"/>
      <c r="B30" s="36"/>
      <c r="C30" s="36"/>
      <c r="D30" s="36"/>
      <c r="E30" s="36"/>
      <c r="F30" s="36"/>
      <c r="G30" s="36"/>
      <c r="H30" s="36"/>
      <c r="J30" s="91"/>
      <c r="M30" s="91"/>
      <c r="P30" s="91"/>
    </row>
    <row r="31" spans="1:8" s="17" customFormat="1" ht="12.75">
      <c r="A31" s="48"/>
      <c r="B31" s="36"/>
      <c r="C31" s="36"/>
      <c r="D31" s="36"/>
      <c r="E31" s="36"/>
      <c r="F31" s="36"/>
      <c r="G31" s="36"/>
      <c r="H31" s="36"/>
    </row>
    <row r="32" spans="1:8" s="17" customFormat="1" ht="12.75">
      <c r="A32" s="13"/>
      <c r="B32" s="54" t="s">
        <v>145</v>
      </c>
      <c r="C32" s="36"/>
      <c r="D32" s="36"/>
      <c r="E32" s="36"/>
      <c r="F32" s="9"/>
      <c r="G32" s="9"/>
      <c r="H32" s="9"/>
    </row>
    <row r="33" spans="1:8" s="17" customFormat="1" ht="12.75">
      <c r="A33" s="5"/>
      <c r="B33" s="4"/>
      <c r="C33" s="4"/>
      <c r="D33" s="4"/>
      <c r="E33" s="4"/>
      <c r="F33" s="4"/>
      <c r="G33" s="4"/>
      <c r="H33" s="4"/>
    </row>
    <row r="34" spans="1:8" s="17" customFormat="1" ht="12.75">
      <c r="A34" s="5"/>
      <c r="B34" s="4"/>
      <c r="C34" s="4"/>
      <c r="D34" s="4"/>
      <c r="E34" s="4"/>
      <c r="F34" s="4"/>
      <c r="G34" s="4"/>
      <c r="H34" s="4"/>
    </row>
    <row r="35" spans="1:8" s="17" customFormat="1" ht="12.75">
      <c r="A35" s="5"/>
      <c r="B35" s="4"/>
      <c r="C35" s="4"/>
      <c r="D35" s="4"/>
      <c r="E35" s="4"/>
      <c r="F35" s="4"/>
      <c r="G35" s="4"/>
      <c r="H35" s="4"/>
    </row>
    <row r="36" spans="1:8" s="17" customFormat="1" ht="12.75">
      <c r="A36" s="5"/>
      <c r="B36" s="4"/>
      <c r="C36" s="4"/>
      <c r="D36" s="4"/>
      <c r="E36" s="4"/>
      <c r="F36" s="4"/>
      <c r="G36" s="4"/>
      <c r="H36" s="4"/>
    </row>
    <row r="37" spans="1:8" s="17" customFormat="1" ht="12.75">
      <c r="A37" s="5"/>
      <c r="B37" s="4"/>
      <c r="C37" s="4"/>
      <c r="D37" s="4"/>
      <c r="E37" s="4"/>
      <c r="F37" s="4"/>
      <c r="G37" s="4"/>
      <c r="H37" s="4"/>
    </row>
    <row r="38" spans="1:8" s="17" customFormat="1" ht="12.75">
      <c r="A38" s="5"/>
      <c r="B38" s="4"/>
      <c r="C38" s="4"/>
      <c r="D38" s="4"/>
      <c r="E38" s="4"/>
      <c r="F38" s="4"/>
      <c r="G38" s="4"/>
      <c r="H38" s="4"/>
    </row>
    <row r="39" spans="1:8" s="17" customFormat="1" ht="12.75">
      <c r="A39" s="5"/>
      <c r="B39" s="4"/>
      <c r="C39" s="4"/>
      <c r="D39" s="4"/>
      <c r="E39" s="4"/>
      <c r="F39" s="4"/>
      <c r="G39" s="4"/>
      <c r="H39" s="4"/>
    </row>
    <row r="40" spans="1:8" s="17" customFormat="1" ht="12.75">
      <c r="A40" s="5"/>
      <c r="B40" s="4"/>
      <c r="C40" s="4"/>
      <c r="D40" s="4"/>
      <c r="E40" s="4"/>
      <c r="F40" s="4"/>
      <c r="G40" s="4"/>
      <c r="H40" s="4"/>
    </row>
    <row r="41" spans="1:8" s="17" customFormat="1" ht="12.75">
      <c r="A41" s="5"/>
      <c r="B41" s="4"/>
      <c r="C41" s="4"/>
      <c r="D41" s="4"/>
      <c r="E41" s="4"/>
      <c r="F41" s="4"/>
      <c r="G41" s="4"/>
      <c r="H41" s="4"/>
    </row>
    <row r="42" spans="1:8" s="17" customFormat="1" ht="12.75">
      <c r="A42" s="5"/>
      <c r="B42" s="4"/>
      <c r="C42" s="4"/>
      <c r="D42" s="4"/>
      <c r="E42" s="4"/>
      <c r="F42" s="4"/>
      <c r="G42" s="4"/>
      <c r="H42" s="4"/>
    </row>
    <row r="43" spans="1:8" s="17" customFormat="1" ht="12.75">
      <c r="A43" s="5"/>
      <c r="B43" s="4"/>
      <c r="C43" s="4"/>
      <c r="D43" s="4"/>
      <c r="E43" s="4"/>
      <c r="F43" s="4"/>
      <c r="G43" s="4"/>
      <c r="H43" s="4"/>
    </row>
    <row r="44" spans="1:8" s="17" customFormat="1" ht="12.75">
      <c r="A44" s="5"/>
      <c r="B44" s="4"/>
      <c r="C44" s="4"/>
      <c r="D44" s="4"/>
      <c r="E44" s="4"/>
      <c r="F44" s="4"/>
      <c r="G44" s="4"/>
      <c r="H44" s="4"/>
    </row>
    <row r="45" spans="1:8" s="17" customFormat="1" ht="12.75">
      <c r="A45" s="5"/>
      <c r="B45" s="4"/>
      <c r="C45" s="4"/>
      <c r="D45" s="4"/>
      <c r="E45" s="4"/>
      <c r="F45" s="4"/>
      <c r="G45" s="4"/>
      <c r="H45" s="4"/>
    </row>
    <row r="46" spans="1:8" s="17" customFormat="1" ht="12.75">
      <c r="A46" s="5"/>
      <c r="B46" s="4"/>
      <c r="C46" s="4"/>
      <c r="D46" s="4"/>
      <c r="E46" s="4"/>
      <c r="F46" s="4"/>
      <c r="G46" s="4"/>
      <c r="H46" s="4"/>
    </row>
    <row r="47" spans="1:8" s="17" customFormat="1" ht="12.75">
      <c r="A47" s="5"/>
      <c r="B47" s="4"/>
      <c r="C47" s="4"/>
      <c r="D47" s="4"/>
      <c r="E47" s="4"/>
      <c r="F47" s="4"/>
      <c r="G47" s="4"/>
      <c r="H47" s="4"/>
    </row>
    <row r="48" spans="1:8" s="17" customFormat="1" ht="12.75">
      <c r="A48" s="5"/>
      <c r="B48" s="4"/>
      <c r="C48" s="4"/>
      <c r="D48" s="4"/>
      <c r="E48" s="4"/>
      <c r="F48" s="4"/>
      <c r="G48" s="4"/>
      <c r="H48" s="4"/>
    </row>
    <row r="49" spans="1:8" s="17" customFormat="1" ht="12.75">
      <c r="A49" s="5"/>
      <c r="B49" s="4"/>
      <c r="C49" s="4"/>
      <c r="D49" s="4"/>
      <c r="E49" s="4"/>
      <c r="F49" s="4"/>
      <c r="G49" s="4"/>
      <c r="H49" s="4"/>
    </row>
    <row r="50" spans="1:8" s="17" customFormat="1" ht="12.75">
      <c r="A50" s="5"/>
      <c r="B50" s="4"/>
      <c r="C50" s="4"/>
      <c r="D50" s="4"/>
      <c r="E50" s="4"/>
      <c r="F50" s="4"/>
      <c r="G50" s="4"/>
      <c r="H50" s="4"/>
    </row>
    <row r="51" spans="1:8" s="17" customFormat="1" ht="12.75">
      <c r="A51" s="5"/>
      <c r="B51" s="4"/>
      <c r="C51" s="4"/>
      <c r="D51" s="4"/>
      <c r="E51" s="4"/>
      <c r="F51" s="4"/>
      <c r="G51" s="4"/>
      <c r="H51" s="4"/>
    </row>
    <row r="52" spans="1:8" s="17" customFormat="1" ht="12.75">
      <c r="A52" s="5"/>
      <c r="B52" s="4"/>
      <c r="C52" s="4"/>
      <c r="D52" s="4"/>
      <c r="E52" s="4"/>
      <c r="F52" s="4"/>
      <c r="G52" s="4"/>
      <c r="H52" s="4"/>
    </row>
    <row r="53" spans="1:8" s="17" customFormat="1" ht="12.75">
      <c r="A53" s="5"/>
      <c r="B53" s="4"/>
      <c r="C53" s="4"/>
      <c r="D53" s="4"/>
      <c r="E53" s="4"/>
      <c r="F53" s="4"/>
      <c r="G53" s="4"/>
      <c r="H53" s="4"/>
    </row>
    <row r="54" spans="1:8" s="17" customFormat="1" ht="12.75">
      <c r="A54" s="5"/>
      <c r="B54" s="4"/>
      <c r="C54" s="4"/>
      <c r="D54" s="4"/>
      <c r="E54" s="4"/>
      <c r="F54" s="4"/>
      <c r="G54" s="4"/>
      <c r="H54" s="4"/>
    </row>
    <row r="55" spans="1:8" s="17" customFormat="1" ht="12.75">
      <c r="A55" s="5"/>
      <c r="B55" s="4"/>
      <c r="C55" s="4"/>
      <c r="D55" s="4"/>
      <c r="E55" s="4"/>
      <c r="F55" s="4"/>
      <c r="G55" s="4"/>
      <c r="H55" s="4"/>
    </row>
    <row r="56" spans="1:8" s="17" customFormat="1" ht="12.75">
      <c r="A56" s="5"/>
      <c r="B56" s="4"/>
      <c r="C56" s="4"/>
      <c r="D56" s="4"/>
      <c r="E56" s="4"/>
      <c r="F56" s="4"/>
      <c r="G56" s="4"/>
      <c r="H56" s="4"/>
    </row>
    <row r="57" spans="1:8" s="17" customFormat="1" ht="12.75">
      <c r="A57" s="5"/>
      <c r="B57" s="4"/>
      <c r="C57" s="4"/>
      <c r="D57" s="4"/>
      <c r="E57" s="4"/>
      <c r="F57" s="4"/>
      <c r="G57" s="4"/>
      <c r="H57" s="4"/>
    </row>
    <row r="58" spans="1:8" s="17" customFormat="1" ht="12.75">
      <c r="A58" s="4"/>
      <c r="B58" s="4"/>
      <c r="C58" s="4"/>
      <c r="D58" s="4"/>
      <c r="E58" s="4"/>
      <c r="F58" s="4"/>
      <c r="G58" s="4"/>
      <c r="H58" s="4"/>
    </row>
    <row r="59" spans="1:8" s="17" customFormat="1" ht="12.75">
      <c r="A59" s="4"/>
      <c r="B59" s="4"/>
      <c r="C59" s="4"/>
      <c r="D59" s="4"/>
      <c r="E59" s="4"/>
      <c r="F59" s="4"/>
      <c r="G59" s="4"/>
      <c r="H59" s="4"/>
    </row>
    <row r="60" spans="1:8" s="17" customFormat="1" ht="12.75">
      <c r="A60" s="4"/>
      <c r="B60" s="4"/>
      <c r="C60" s="4"/>
      <c r="D60" s="4"/>
      <c r="E60" s="4"/>
      <c r="F60" s="4"/>
      <c r="G60" s="4"/>
      <c r="H60" s="4"/>
    </row>
    <row r="61" spans="1:8" s="17" customFormat="1" ht="12.75">
      <c r="A61" s="4"/>
      <c r="B61" s="4"/>
      <c r="C61" s="4"/>
      <c r="D61" s="4"/>
      <c r="E61" s="4"/>
      <c r="F61" s="4"/>
      <c r="G61" s="4"/>
      <c r="H61" s="4"/>
    </row>
    <row r="62" spans="1:8" s="17" customFormat="1" ht="12.75">
      <c r="A62" s="4"/>
      <c r="B62" s="4"/>
      <c r="C62" s="4"/>
      <c r="D62" s="4"/>
      <c r="E62" s="4"/>
      <c r="F62" s="4"/>
      <c r="G62" s="4"/>
      <c r="H62" s="4"/>
    </row>
    <row r="63" spans="1:8" s="17" customFormat="1" ht="12.75">
      <c r="A63" s="4"/>
      <c r="B63" s="4"/>
      <c r="C63" s="4"/>
      <c r="D63" s="4"/>
      <c r="E63" s="4"/>
      <c r="F63" s="4"/>
      <c r="G63" s="4"/>
      <c r="H63" s="4"/>
    </row>
    <row r="64" spans="1:8" s="17" customFormat="1" ht="12.75">
      <c r="A64" s="4"/>
      <c r="B64" s="4"/>
      <c r="C64" s="4"/>
      <c r="D64" s="4"/>
      <c r="E64" s="4"/>
      <c r="F64" s="4"/>
      <c r="G64" s="4"/>
      <c r="H64" s="4"/>
    </row>
    <row r="65" spans="1:8" s="17" customFormat="1" ht="12.75">
      <c r="A65" s="4"/>
      <c r="B65" s="4"/>
      <c r="C65" s="4"/>
      <c r="D65" s="4"/>
      <c r="E65" s="4"/>
      <c r="F65" s="4"/>
      <c r="G65" s="4"/>
      <c r="H65" s="4"/>
    </row>
    <row r="66" spans="1:8" s="17" customFormat="1" ht="12.75">
      <c r="A66" s="4"/>
      <c r="B66" s="4"/>
      <c r="C66" s="4"/>
      <c r="D66" s="4"/>
      <c r="E66" s="4"/>
      <c r="F66" s="4"/>
      <c r="G66" s="4"/>
      <c r="H66" s="4"/>
    </row>
    <row r="67" spans="1:8" s="17" customFormat="1" ht="12.75">
      <c r="A67" s="4"/>
      <c r="B67" s="4"/>
      <c r="C67" s="4"/>
      <c r="D67" s="4"/>
      <c r="E67" s="4"/>
      <c r="F67" s="4"/>
      <c r="G67" s="4"/>
      <c r="H67" s="4"/>
    </row>
    <row r="68" spans="1:8" s="17" customFormat="1" ht="12.75">
      <c r="A68" s="4"/>
      <c r="B68" s="4"/>
      <c r="C68" s="4"/>
      <c r="D68" s="4"/>
      <c r="E68" s="4"/>
      <c r="F68" s="4"/>
      <c r="G68" s="4"/>
      <c r="H68" s="4"/>
    </row>
    <row r="69" spans="1:8" s="17" customFormat="1" ht="12.75">
      <c r="A69" s="4"/>
      <c r="B69" s="4"/>
      <c r="C69" s="4"/>
      <c r="D69" s="4"/>
      <c r="E69" s="4"/>
      <c r="F69" s="4"/>
      <c r="G69" s="4"/>
      <c r="H69" s="4"/>
    </row>
    <row r="70" spans="1:8" s="17" customFormat="1" ht="12.75">
      <c r="A70" s="4"/>
      <c r="B70" s="4"/>
      <c r="C70" s="4"/>
      <c r="D70" s="4"/>
      <c r="E70" s="4"/>
      <c r="F70" s="4"/>
      <c r="G70" s="4"/>
      <c r="H70" s="4"/>
    </row>
    <row r="71" spans="1:8" s="17" customFormat="1" ht="12.75">
      <c r="A71" s="13"/>
      <c r="B71" s="13"/>
      <c r="C71" s="13"/>
      <c r="D71" s="13"/>
      <c r="E71" s="13"/>
      <c r="F71" s="13"/>
      <c r="G71" s="13"/>
      <c r="H71" s="13"/>
    </row>
    <row r="72" spans="1:8" s="17" customFormat="1" ht="12.75">
      <c r="A72" s="4"/>
      <c r="B72" s="4"/>
      <c r="C72" s="4"/>
      <c r="D72" s="4"/>
      <c r="E72" s="4"/>
      <c r="F72" s="4"/>
      <c r="G72" s="4"/>
      <c r="H72" s="4"/>
    </row>
    <row r="73" spans="1:8" s="17" customFormat="1" ht="12.75">
      <c r="A73" s="4"/>
      <c r="B73" s="4"/>
      <c r="C73" s="4"/>
      <c r="D73" s="4"/>
      <c r="E73" s="4"/>
      <c r="F73" s="4"/>
      <c r="G73" s="4"/>
      <c r="H73" s="4"/>
    </row>
    <row r="74" spans="1:8" s="17" customFormat="1" ht="12.75">
      <c r="A74" s="4"/>
      <c r="B74" s="4"/>
      <c r="C74" s="4"/>
      <c r="D74" s="4"/>
      <c r="E74" s="4"/>
      <c r="F74" s="4"/>
      <c r="G74" s="4"/>
      <c r="H74" s="4"/>
    </row>
    <row r="75" spans="1:8" s="17" customFormat="1" ht="12.75">
      <c r="A75" s="4"/>
      <c r="B75" s="4"/>
      <c r="C75" s="4"/>
      <c r="D75" s="4"/>
      <c r="E75" s="4"/>
      <c r="F75" s="4"/>
      <c r="G75" s="4"/>
      <c r="H75" s="4"/>
    </row>
    <row r="144" ht="12.75">
      <c r="I144" s="14"/>
    </row>
    <row r="147" ht="12.75">
      <c r="I147" s="14"/>
    </row>
    <row r="270" spans="1:2" ht="12.75">
      <c r="A270" s="8"/>
      <c r="B270" s="8"/>
    </row>
    <row r="271" spans="1:2" ht="12.75">
      <c r="A271" s="8"/>
      <c r="B271" s="8"/>
    </row>
    <row r="272" spans="1:2" ht="12.75">
      <c r="A272" s="8"/>
      <c r="B272" s="8"/>
    </row>
    <row r="273" spans="1:2" ht="12.75">
      <c r="A273" s="8"/>
      <c r="B273" s="8"/>
    </row>
    <row r="274" spans="1:2" ht="12.75">
      <c r="A274" s="8"/>
      <c r="B274" s="8"/>
    </row>
    <row r="304" ht="12.75">
      <c r="A304" s="8"/>
    </row>
  </sheetData>
  <pageMargins left="0.5" right="0.25" top="0.27" bottom="0.25" header="0.25" footer="0.5"/>
  <pageSetup orientation="landscape" r:id="rId1"/>
  <headerFooter alignWithMargins="0">
    <oddFooter>&amp;L&amp;"Times New Roman,Regular"&amp;9O3053190.v1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5" transitionEvaluation="1" transitionEntry="1">
    <pageSetUpPr fitToPage="1"/>
  </sheetPr>
  <dimension ref="A1:P556"/>
  <sheetViews>
    <sheetView defaultGridColor="0" view="pageBreakPreview" zoomScaleNormal="78" zoomScaleSheetLayoutView="100" colorId="22" workbookViewId="0" topLeftCell="A1">
      <selection pane="topLeft" activeCell="A4" sqref="A4"/>
    </sheetView>
  </sheetViews>
  <sheetFormatPr defaultColWidth="10.85546875" defaultRowHeight="12.75"/>
  <cols>
    <col min="1" max="2" width="3.85714285714286" style="4" customWidth="1"/>
    <col min="3" max="3" width="52.8571428571429" style="11" customWidth="1"/>
    <col min="4" max="4" width="10.8571428571429" style="11"/>
    <col min="5" max="5" width="15.8571428571429" style="11" customWidth="1"/>
    <col min="6" max="6" width="6.85714285714286" style="11" customWidth="1"/>
    <col min="7" max="7" width="15.8571428571429" style="11" customWidth="1"/>
    <col min="8" max="8" width="6.14285714285714" style="4" customWidth="1"/>
    <col min="9" max="16384" width="10.8571428571429" style="4"/>
  </cols>
  <sheetData>
    <row r="1" spans="1:8" s="17" customFormat="1" ht="12.75">
      <c r="A1" s="36" t="s">
        <v>99</v>
      </c>
      <c r="B1" s="36"/>
      <c r="C1" s="36"/>
      <c r="D1" s="36"/>
      <c r="E1" s="37" t="str">
        <f>'F 2'!$F$1</f>
        <v>Florida Public Service Commission</v>
      </c>
      <c r="F1" s="37"/>
      <c r="G1" s="36"/>
      <c r="H1" s="36"/>
    </row>
    <row r="2" spans="1:8" s="17" customFormat="1" ht="12.75">
      <c r="A2" s="36"/>
      <c r="B2" s="36"/>
      <c r="C2" s="36"/>
      <c r="D2" s="36"/>
      <c r="E2" s="37"/>
      <c r="F2" s="37"/>
      <c r="G2" s="36"/>
      <c r="H2" s="36"/>
    </row>
    <row r="3" spans="1:8" s="17" customFormat="1" ht="12.75">
      <c r="A3" s="36" t="str">
        <f>Macros!$E$4</f>
        <v>Utilities, Inc. of  Florida - Sandalhaven </v>
      </c>
      <c r="B3" s="36"/>
      <c r="C3" s="36"/>
      <c r="D3" s="36"/>
      <c r="E3" s="37" t="s">
        <v>163</v>
      </c>
      <c r="F3" s="37"/>
      <c r="G3" s="36"/>
      <c r="H3" s="36"/>
    </row>
    <row r="4" spans="1:8" s="17" customFormat="1" ht="12.75">
      <c r="A4" s="36" t="str">
        <f>'F 2'!$A$5</f>
        <v>Docket No.: 20200139-WS</v>
      </c>
      <c r="B4" s="38"/>
      <c r="C4" s="36"/>
      <c r="D4" s="46"/>
      <c r="E4" s="47" t="s">
        <v>13</v>
      </c>
      <c r="F4" s="36"/>
      <c r="G4" s="36"/>
      <c r="H4" s="36"/>
    </row>
    <row r="5" spans="1:8" s="17" customFormat="1" ht="12.75">
      <c r="A5" s="36" t="str">
        <f>Macros!$E$14</f>
        <v>Test Year Ended: December 31, 2019</v>
      </c>
      <c r="B5" s="38"/>
      <c r="C5" s="36"/>
      <c r="D5" s="36"/>
      <c r="E5" s="36" t="s">
        <v>20</v>
      </c>
      <c r="F5" s="36"/>
      <c r="G5" s="36"/>
      <c r="H5" s="36"/>
    </row>
    <row r="6" spans="1:8" s="17" customFormat="1" ht="12.75">
      <c r="A6" s="36"/>
      <c r="B6" s="36"/>
      <c r="C6" s="36"/>
      <c r="D6" s="36"/>
      <c r="E6" s="36"/>
      <c r="F6" s="36"/>
      <c r="G6" s="36"/>
      <c r="H6" s="36"/>
    </row>
    <row r="7" spans="1:8" s="17" customFormat="1" ht="11.25">
      <c r="A7" s="241" t="s">
        <v>74</v>
      </c>
      <c r="B7" s="242"/>
      <c r="C7" s="242"/>
      <c r="D7" s="242"/>
      <c r="E7" s="242"/>
      <c r="F7" s="242"/>
      <c r="G7" s="242"/>
      <c r="H7" s="242"/>
    </row>
    <row r="8" spans="1:8" s="17" customFormat="1" ht="11.25">
      <c r="A8" s="242"/>
      <c r="B8" s="242"/>
      <c r="C8" s="242"/>
      <c r="D8" s="242"/>
      <c r="E8" s="242"/>
      <c r="F8" s="242"/>
      <c r="G8" s="242"/>
      <c r="H8" s="242"/>
    </row>
    <row r="9" spans="1:8" s="17" customFormat="1" ht="13.5" thickBot="1">
      <c r="A9" s="40"/>
      <c r="B9" s="40"/>
      <c r="C9" s="40"/>
      <c r="D9" s="40"/>
      <c r="E9" s="40"/>
      <c r="F9" s="40"/>
      <c r="G9" s="40"/>
      <c r="H9" s="40"/>
    </row>
    <row r="10" spans="1:8" s="17" customFormat="1" ht="12.75">
      <c r="A10" s="36"/>
      <c r="B10" s="36"/>
      <c r="C10" s="36"/>
      <c r="D10" s="36"/>
      <c r="E10" s="41"/>
      <c r="F10" s="41"/>
      <c r="G10" s="41"/>
      <c r="H10" s="36"/>
    </row>
    <row r="11" spans="1:8" s="17" customFormat="1" ht="12.75">
      <c r="A11" s="48"/>
      <c r="B11" s="36"/>
      <c r="C11" s="36"/>
      <c r="D11" s="36"/>
      <c r="E11" s="36"/>
      <c r="F11" s="36"/>
      <c r="G11" s="36"/>
      <c r="H11" s="39"/>
    </row>
    <row r="12" spans="1:7" s="17" customFormat="1" ht="12.75">
      <c r="A12" s="36"/>
      <c r="B12" s="36"/>
      <c r="C12" s="36"/>
      <c r="D12" s="36"/>
      <c r="E12" s="59" t="s">
        <v>120</v>
      </c>
      <c r="F12" s="41"/>
      <c r="G12" s="59" t="s">
        <v>98</v>
      </c>
    </row>
    <row r="13" spans="1:7" s="17" customFormat="1" ht="12" customHeight="1">
      <c r="A13" s="36"/>
      <c r="B13" s="36"/>
      <c r="C13" s="36"/>
      <c r="D13" s="36"/>
      <c r="E13" s="36"/>
      <c r="F13" s="36"/>
      <c r="G13" s="36"/>
    </row>
    <row r="14" spans="1:7" s="17" customFormat="1" ht="15">
      <c r="A14" s="235" t="s">
        <v>86</v>
      </c>
      <c r="B14" s="36" t="s">
        <v>243</v>
      </c>
      <c r="C14" s="36"/>
      <c r="D14" s="36"/>
      <c r="E14" s="36"/>
      <c r="F14" s="36"/>
      <c r="G14" s="173">
        <v>300000</v>
      </c>
    </row>
    <row r="15" spans="1:7" s="17" customFormat="1" ht="15">
      <c r="A15" s="48"/>
      <c r="B15" s="241"/>
      <c r="C15" s="242"/>
      <c r="D15" s="242"/>
      <c r="E15" s="36"/>
      <c r="F15" s="36"/>
      <c r="G15" s="174"/>
    </row>
    <row r="16" spans="1:7" s="17" customFormat="1" ht="15">
      <c r="A16" s="48" t="s">
        <v>87</v>
      </c>
      <c r="B16" s="36"/>
      <c r="C16" s="36"/>
      <c r="D16" s="36"/>
      <c r="E16" s="36"/>
      <c r="F16" s="36"/>
      <c r="G16" s="174"/>
    </row>
    <row r="17" spans="1:7" s="17" customFormat="1" ht="15">
      <c r="A17" s="36"/>
      <c r="B17" s="52" t="s">
        <v>244</v>
      </c>
      <c r="C17" s="36"/>
      <c r="D17" s="36"/>
      <c r="E17" s="42" t="s">
        <v>246</v>
      </c>
      <c r="F17" s="36"/>
      <c r="G17" s="174">
        <f>'F 2'!H18*1000/31*1000</f>
        <v>141999.99999999997</v>
      </c>
    </row>
    <row r="18" spans="1:7" s="17" customFormat="1" ht="15">
      <c r="A18" s="36"/>
      <c r="B18" s="36" t="s">
        <v>245</v>
      </c>
      <c r="C18" s="36"/>
      <c r="D18" s="36"/>
      <c r="E18" s="36"/>
      <c r="F18" s="36"/>
      <c r="G18" s="174">
        <f>'F 2'!H29*1000/365*1000</f>
        <v>110903.44115140416</v>
      </c>
    </row>
    <row r="19" spans="1:7" s="17" customFormat="1" ht="15">
      <c r="A19" s="48"/>
      <c r="B19" s="36"/>
      <c r="C19" s="36"/>
      <c r="D19" s="36"/>
      <c r="E19" s="36"/>
      <c r="F19" s="36"/>
      <c r="G19" s="174"/>
    </row>
    <row r="20" spans="1:7" s="17" customFormat="1" ht="12.75">
      <c r="A20" s="48"/>
      <c r="B20" s="241" t="s">
        <v>75</v>
      </c>
      <c r="C20" s="242"/>
      <c r="D20" s="242"/>
      <c r="E20" s="36"/>
      <c r="F20" s="36"/>
      <c r="G20" s="36"/>
    </row>
    <row r="21" spans="1:7" s="17" customFormat="1" ht="12.75">
      <c r="A21" s="48"/>
      <c r="B21" s="242"/>
      <c r="C21" s="242"/>
      <c r="D21" s="242"/>
      <c r="E21" s="36"/>
      <c r="F21" s="36"/>
      <c r="G21" s="36"/>
    </row>
    <row r="22" spans="1:7" s="17" customFormat="1" ht="12.75">
      <c r="A22" s="48"/>
      <c r="B22" s="242"/>
      <c r="C22" s="242"/>
      <c r="D22" s="242"/>
      <c r="E22" s="36"/>
      <c r="F22" s="36"/>
      <c r="G22" s="36"/>
    </row>
    <row r="23" spans="1:7" s="17" customFormat="1" ht="12.75">
      <c r="A23" s="16"/>
      <c r="B23" s="242"/>
      <c r="C23" s="242"/>
      <c r="D23" s="242"/>
      <c r="E23" s="36"/>
      <c r="F23" s="36"/>
      <c r="G23" s="36"/>
    </row>
    <row r="24" spans="1:7" s="17" customFormat="1" ht="12">
      <c r="A24" s="22"/>
      <c r="B24" s="15"/>
      <c r="C24" s="10"/>
      <c r="D24" s="10"/>
      <c r="E24" s="10"/>
      <c r="F24" s="10"/>
      <c r="G24" s="10"/>
    </row>
    <row r="25" spans="1:7" s="17" customFormat="1" ht="12">
      <c r="A25" s="22"/>
      <c r="C25" s="11"/>
      <c r="D25" s="11"/>
      <c r="E25" s="11"/>
      <c r="F25" s="11"/>
      <c r="G25" s="11"/>
    </row>
    <row r="26" spans="1:7" s="17" customFormat="1" ht="12">
      <c r="A26" s="22"/>
      <c r="C26" s="11"/>
      <c r="D26" s="11"/>
      <c r="E26" s="11"/>
      <c r="F26" s="11"/>
      <c r="G26" s="11"/>
    </row>
    <row r="27" spans="1:7" s="17" customFormat="1" ht="12">
      <c r="A27" s="22"/>
      <c r="C27" s="11"/>
      <c r="D27" s="11"/>
      <c r="E27" s="11"/>
      <c r="F27" s="11"/>
      <c r="G27" s="11"/>
    </row>
    <row r="28" spans="1:7" s="17" customFormat="1" ht="12">
      <c r="A28" s="22"/>
      <c r="C28" s="11"/>
      <c r="D28" s="11"/>
      <c r="E28" s="11"/>
      <c r="F28" s="11"/>
      <c r="G28" s="11"/>
    </row>
    <row r="29" spans="1:7" s="17" customFormat="1" ht="12">
      <c r="A29" s="22"/>
      <c r="C29" s="11"/>
      <c r="D29" s="11"/>
      <c r="E29" s="11"/>
      <c r="F29" s="11"/>
      <c r="G29" s="11"/>
    </row>
    <row r="30" spans="1:7" s="17" customFormat="1" ht="12">
      <c r="A30" s="22"/>
      <c r="C30" s="11"/>
      <c r="D30" s="11"/>
      <c r="E30" s="11"/>
      <c r="F30" s="11"/>
      <c r="G30" s="11"/>
    </row>
    <row r="31" spans="1:7" s="17" customFormat="1" ht="12">
      <c r="A31" s="22"/>
      <c r="C31" s="11"/>
      <c r="D31" s="11"/>
      <c r="E31" s="11"/>
      <c r="F31" s="11"/>
      <c r="G31" s="11"/>
    </row>
    <row r="32" spans="1:7" s="17" customFormat="1" ht="12">
      <c r="A32" s="22"/>
      <c r="C32" s="11"/>
      <c r="D32" s="11"/>
      <c r="E32" s="11"/>
      <c r="F32" s="11"/>
      <c r="G32" s="11"/>
    </row>
    <row r="33" spans="3:7" s="17" customFormat="1" ht="12">
      <c r="C33" s="11"/>
      <c r="D33" s="11"/>
      <c r="E33" s="11"/>
      <c r="F33" s="11"/>
      <c r="G33" s="11"/>
    </row>
    <row r="34" spans="3:7" s="17" customFormat="1" ht="12">
      <c r="C34" s="11"/>
      <c r="D34" s="11"/>
      <c r="E34" s="11"/>
      <c r="F34" s="11"/>
      <c r="G34" s="11"/>
    </row>
    <row r="35" spans="3:7" s="17" customFormat="1" ht="12">
      <c r="C35" s="11"/>
      <c r="D35" s="11"/>
      <c r="E35" s="11"/>
      <c r="F35" s="11"/>
      <c r="G35" s="11"/>
    </row>
    <row r="36" spans="3:7" s="17" customFormat="1" ht="12">
      <c r="C36" s="11"/>
      <c r="D36" s="11"/>
      <c r="E36" s="11"/>
      <c r="F36" s="11"/>
      <c r="G36" s="11"/>
    </row>
    <row r="37" spans="3:7" s="17" customFormat="1" ht="12">
      <c r="C37" s="11"/>
      <c r="D37" s="11"/>
      <c r="E37" s="11"/>
      <c r="F37" s="11"/>
      <c r="G37" s="11"/>
    </row>
    <row r="38" spans="3:7" s="17" customFormat="1" ht="12">
      <c r="C38" s="11"/>
      <c r="D38" s="11"/>
      <c r="E38" s="11"/>
      <c r="F38" s="11"/>
      <c r="G38" s="11"/>
    </row>
    <row r="39" spans="3:7" s="17" customFormat="1" ht="12">
      <c r="C39" s="11"/>
      <c r="D39" s="11"/>
      <c r="E39" s="11"/>
      <c r="F39" s="11"/>
      <c r="G39" s="11"/>
    </row>
    <row r="40" spans="3:7" s="17" customFormat="1" ht="12">
      <c r="C40" s="11"/>
      <c r="D40" s="11"/>
      <c r="E40" s="11"/>
      <c r="F40" s="11"/>
      <c r="G40" s="11"/>
    </row>
    <row r="41" spans="3:7" s="17" customFormat="1" ht="12">
      <c r="C41" s="11"/>
      <c r="D41" s="11"/>
      <c r="E41" s="11"/>
      <c r="F41" s="11"/>
      <c r="G41" s="11"/>
    </row>
    <row r="42" spans="3:7" s="17" customFormat="1" ht="12">
      <c r="C42" s="11"/>
      <c r="D42" s="11"/>
      <c r="E42" s="11"/>
      <c r="F42" s="11"/>
      <c r="G42" s="11"/>
    </row>
    <row r="43" spans="3:7" s="17" customFormat="1" ht="12">
      <c r="C43" s="11"/>
      <c r="D43" s="11"/>
      <c r="E43" s="11"/>
      <c r="F43" s="11"/>
      <c r="G43" s="11"/>
    </row>
    <row r="44" spans="3:7" s="17" customFormat="1" ht="12">
      <c r="C44" s="11"/>
      <c r="D44" s="11"/>
      <c r="E44" s="11"/>
      <c r="F44" s="11"/>
      <c r="G44" s="11"/>
    </row>
    <row r="45" spans="3:7" s="17" customFormat="1" ht="12">
      <c r="C45" s="11"/>
      <c r="D45" s="11"/>
      <c r="E45" s="11"/>
      <c r="F45" s="11"/>
      <c r="G45" s="11"/>
    </row>
    <row r="46" spans="3:7" s="17" customFormat="1" ht="12">
      <c r="C46" s="11"/>
      <c r="D46" s="11"/>
      <c r="E46" s="11"/>
      <c r="F46" s="11"/>
      <c r="G46" s="11"/>
    </row>
    <row r="47" spans="3:7" s="17" customFormat="1" ht="12">
      <c r="C47" s="11"/>
      <c r="D47" s="11"/>
      <c r="E47" s="11"/>
      <c r="F47" s="11"/>
      <c r="G47" s="11"/>
    </row>
    <row r="48" spans="1:7" s="17" customFormat="1" ht="12">
      <c r="A48" s="16"/>
      <c r="C48" s="11"/>
      <c r="D48" s="11"/>
      <c r="E48" s="11"/>
      <c r="F48" s="11"/>
      <c r="G48" s="11"/>
    </row>
    <row r="49" spans="2:8" s="17" customFormat="1" ht="12">
      <c r="B49" s="16"/>
      <c r="C49" s="7"/>
      <c r="D49" s="7"/>
      <c r="E49" s="7"/>
      <c r="F49" s="7"/>
      <c r="G49" s="7"/>
      <c r="H49" s="16"/>
    </row>
    <row r="50" spans="3:7" s="17" customFormat="1" ht="12">
      <c r="C50" s="11"/>
      <c r="D50" s="11"/>
      <c r="E50" s="11"/>
      <c r="F50" s="11"/>
      <c r="G50" s="11"/>
    </row>
    <row r="51" spans="3:7" s="17" customFormat="1" ht="12">
      <c r="C51" s="11"/>
      <c r="D51" s="11"/>
      <c r="E51" s="11"/>
      <c r="F51" s="11"/>
      <c r="G51" s="11"/>
    </row>
    <row r="52" spans="3:7" s="17" customFormat="1" ht="12">
      <c r="C52" s="11"/>
      <c r="D52" s="11"/>
      <c r="E52" s="11"/>
      <c r="F52" s="11"/>
      <c r="G52" s="11"/>
    </row>
    <row r="53" spans="3:7" s="17" customFormat="1" ht="12">
      <c r="C53" s="11"/>
      <c r="D53" s="11"/>
      <c r="E53" s="11"/>
      <c r="F53" s="11"/>
      <c r="G53" s="11"/>
    </row>
    <row r="54" spans="3:7" s="17" customFormat="1" ht="12">
      <c r="C54" s="11"/>
      <c r="D54" s="11"/>
      <c r="E54" s="11"/>
      <c r="F54" s="11"/>
      <c r="G54" s="11"/>
    </row>
    <row r="55" spans="3:7" s="17" customFormat="1" ht="12">
      <c r="C55" s="11"/>
      <c r="D55" s="11"/>
      <c r="E55" s="11"/>
      <c r="F55" s="11"/>
      <c r="G55" s="11"/>
    </row>
    <row r="56" spans="3:7" s="17" customFormat="1" ht="12">
      <c r="C56" s="11"/>
      <c r="D56" s="11"/>
      <c r="E56" s="11"/>
      <c r="F56" s="11"/>
      <c r="G56" s="11"/>
    </row>
    <row r="57" spans="3:7" s="17" customFormat="1" ht="12">
      <c r="C57" s="11"/>
      <c r="D57" s="11"/>
      <c r="E57" s="11"/>
      <c r="F57" s="11"/>
      <c r="G57" s="11"/>
    </row>
    <row r="58" spans="3:8" s="17" customFormat="1" ht="12">
      <c r="C58" s="11"/>
      <c r="D58" s="11"/>
      <c r="E58" s="11"/>
      <c r="F58" s="11"/>
      <c r="G58" s="11"/>
      <c r="H58" s="18"/>
    </row>
    <row r="59" spans="3:8" s="17" customFormat="1" ht="12">
      <c r="C59" s="11"/>
      <c r="D59" s="11"/>
      <c r="E59" s="11"/>
      <c r="F59" s="11"/>
      <c r="G59" s="11"/>
      <c r="H59" s="20"/>
    </row>
    <row r="60" spans="3:8" s="17" customFormat="1" ht="12">
      <c r="C60" s="11"/>
      <c r="D60" s="11"/>
      <c r="E60" s="11"/>
      <c r="F60" s="11"/>
      <c r="G60" s="11"/>
      <c r="H60" s="20"/>
    </row>
    <row r="61" spans="3:8" s="17" customFormat="1" ht="12">
      <c r="C61" s="11"/>
      <c r="D61" s="11"/>
      <c r="E61" s="11"/>
      <c r="F61" s="11"/>
      <c r="G61" s="11"/>
      <c r="H61" s="20"/>
    </row>
    <row r="62" spans="3:8" s="17" customFormat="1" ht="12">
      <c r="C62" s="11"/>
      <c r="D62" s="11"/>
      <c r="E62" s="11"/>
      <c r="F62" s="11"/>
      <c r="G62" s="11"/>
      <c r="H62" s="20"/>
    </row>
    <row r="63" spans="3:8" s="17" customFormat="1" ht="12">
      <c r="C63" s="11"/>
      <c r="D63" s="11"/>
      <c r="E63" s="11"/>
      <c r="F63" s="11"/>
      <c r="G63" s="11"/>
      <c r="H63" s="20"/>
    </row>
    <row r="64" spans="3:8" s="17" customFormat="1" ht="12">
      <c r="C64" s="11"/>
      <c r="D64" s="11"/>
      <c r="E64" s="11"/>
      <c r="F64" s="11"/>
      <c r="G64" s="11"/>
      <c r="H64" s="20"/>
    </row>
    <row r="65" spans="3:8" s="17" customFormat="1" ht="12">
      <c r="C65" s="11"/>
      <c r="D65" s="11"/>
      <c r="E65" s="11"/>
      <c r="F65" s="11"/>
      <c r="G65" s="11"/>
      <c r="H65" s="20"/>
    </row>
    <row r="66" spans="3:8" s="17" customFormat="1" ht="12">
      <c r="C66" s="11"/>
      <c r="D66" s="11"/>
      <c r="E66" s="11"/>
      <c r="F66" s="11"/>
      <c r="G66" s="11"/>
      <c r="H66" s="20"/>
    </row>
    <row r="67" spans="3:8" s="17" customFormat="1" ht="12">
      <c r="C67" s="11"/>
      <c r="D67" s="11"/>
      <c r="E67" s="11"/>
      <c r="F67" s="11"/>
      <c r="G67" s="11"/>
      <c r="H67" s="20"/>
    </row>
    <row r="68" spans="3:8" s="17" customFormat="1" ht="12">
      <c r="C68" s="11"/>
      <c r="D68" s="11"/>
      <c r="E68" s="11"/>
      <c r="F68" s="11"/>
      <c r="G68" s="11"/>
      <c r="H68" s="20"/>
    </row>
    <row r="69" spans="3:8" s="17" customFormat="1" ht="12">
      <c r="C69" s="11"/>
      <c r="D69" s="11"/>
      <c r="E69" s="11"/>
      <c r="F69" s="11"/>
      <c r="G69" s="11"/>
      <c r="H69" s="20"/>
    </row>
    <row r="70" spans="3:8" s="17" customFormat="1" ht="12">
      <c r="C70" s="11"/>
      <c r="D70" s="11"/>
      <c r="E70" s="11"/>
      <c r="F70" s="11"/>
      <c r="G70" s="11"/>
      <c r="H70" s="20"/>
    </row>
    <row r="71" spans="3:8" s="17" customFormat="1" ht="12">
      <c r="C71" s="11"/>
      <c r="D71" s="11"/>
      <c r="E71" s="11"/>
      <c r="F71" s="11"/>
      <c r="G71" s="11"/>
      <c r="H71" s="20"/>
    </row>
    <row r="72" spans="3:8" s="17" customFormat="1" ht="12">
      <c r="C72" s="11"/>
      <c r="D72" s="11"/>
      <c r="E72" s="11"/>
      <c r="F72" s="11"/>
      <c r="G72" s="11"/>
      <c r="H72" s="20"/>
    </row>
    <row r="73" spans="3:8" s="17" customFormat="1" ht="12">
      <c r="C73" s="11"/>
      <c r="D73" s="11"/>
      <c r="E73" s="11"/>
      <c r="F73" s="11"/>
      <c r="G73" s="11"/>
      <c r="H73" s="20"/>
    </row>
    <row r="74" spans="3:8" s="17" customFormat="1" ht="12">
      <c r="C74" s="11"/>
      <c r="D74" s="11"/>
      <c r="E74" s="11"/>
      <c r="F74" s="11"/>
      <c r="G74" s="11"/>
      <c r="H74" s="20"/>
    </row>
    <row r="75" spans="3:8" s="17" customFormat="1" ht="12">
      <c r="C75" s="11"/>
      <c r="D75" s="11"/>
      <c r="E75" s="11"/>
      <c r="F75" s="11"/>
      <c r="G75" s="11"/>
      <c r="H75" s="20"/>
    </row>
    <row r="76" spans="3:8" s="17" customFormat="1" ht="12">
      <c r="C76" s="11"/>
      <c r="D76" s="11"/>
      <c r="E76" s="11"/>
      <c r="F76" s="11"/>
      <c r="G76" s="11"/>
      <c r="H76" s="20"/>
    </row>
    <row r="77" spans="3:8" s="17" customFormat="1" ht="12">
      <c r="C77" s="11"/>
      <c r="D77" s="11"/>
      <c r="E77" s="11"/>
      <c r="F77" s="11"/>
      <c r="G77" s="11"/>
      <c r="H77" s="20"/>
    </row>
    <row r="78" spans="3:8" s="17" customFormat="1" ht="12">
      <c r="C78" s="11"/>
      <c r="D78" s="11"/>
      <c r="E78" s="11"/>
      <c r="F78" s="11"/>
      <c r="G78" s="11"/>
      <c r="H78" s="20"/>
    </row>
    <row r="79" spans="3:8" s="17" customFormat="1" ht="12">
      <c r="C79" s="11"/>
      <c r="D79" s="11"/>
      <c r="E79" s="11"/>
      <c r="F79" s="11"/>
      <c r="G79" s="11"/>
      <c r="H79" s="20"/>
    </row>
    <row r="80" spans="3:8" s="17" customFormat="1" ht="12">
      <c r="C80" s="11"/>
      <c r="D80" s="11"/>
      <c r="E80" s="11"/>
      <c r="F80" s="11"/>
      <c r="G80" s="11"/>
      <c r="H80" s="20"/>
    </row>
    <row r="81" spans="3:8" s="17" customFormat="1" ht="12">
      <c r="C81" s="11"/>
      <c r="D81" s="11"/>
      <c r="E81" s="11"/>
      <c r="F81" s="11"/>
      <c r="G81" s="11"/>
      <c r="H81" s="20"/>
    </row>
    <row r="82" spans="3:8" s="17" customFormat="1" ht="12">
      <c r="C82" s="11"/>
      <c r="D82" s="11"/>
      <c r="E82" s="11"/>
      <c r="F82" s="11"/>
      <c r="G82" s="11"/>
      <c r="H82" s="20"/>
    </row>
    <row r="83" spans="3:8" s="17" customFormat="1" ht="12">
      <c r="C83" s="11"/>
      <c r="D83" s="11"/>
      <c r="E83" s="11"/>
      <c r="F83" s="11"/>
      <c r="G83" s="11"/>
      <c r="H83" s="20"/>
    </row>
    <row r="84" spans="3:8" s="17" customFormat="1" ht="12">
      <c r="C84" s="11"/>
      <c r="D84" s="11"/>
      <c r="E84" s="11"/>
      <c r="F84" s="11"/>
      <c r="G84" s="11"/>
      <c r="H84" s="20"/>
    </row>
    <row r="85" spans="3:8" s="17" customFormat="1" ht="12">
      <c r="C85" s="11"/>
      <c r="D85" s="11"/>
      <c r="E85" s="11"/>
      <c r="F85" s="11"/>
      <c r="G85" s="11"/>
      <c r="H85" s="20"/>
    </row>
    <row r="86" spans="3:8" s="17" customFormat="1" ht="12">
      <c r="C86" s="11"/>
      <c r="D86" s="11"/>
      <c r="E86" s="11"/>
      <c r="F86" s="11"/>
      <c r="G86" s="11"/>
      <c r="H86" s="20"/>
    </row>
    <row r="87" spans="3:8" s="17" customFormat="1" ht="12">
      <c r="C87" s="11"/>
      <c r="D87" s="11"/>
      <c r="E87" s="11"/>
      <c r="F87" s="11"/>
      <c r="G87" s="11"/>
      <c r="H87" s="20"/>
    </row>
    <row r="88" spans="3:7" s="17" customFormat="1" ht="12">
      <c r="C88" s="11"/>
      <c r="D88" s="11"/>
      <c r="E88" s="11"/>
      <c r="F88" s="11"/>
      <c r="G88" s="11"/>
    </row>
    <row r="89" spans="3:8" s="17" customFormat="1" ht="12">
      <c r="C89" s="11"/>
      <c r="D89" s="11"/>
      <c r="E89" s="11"/>
      <c r="F89" s="11"/>
      <c r="G89" s="11"/>
      <c r="H89" s="18"/>
    </row>
    <row r="90" spans="3:7" s="17" customFormat="1" ht="12">
      <c r="C90" s="11"/>
      <c r="D90" s="11"/>
      <c r="E90" s="11"/>
      <c r="F90" s="11"/>
      <c r="G90" s="11"/>
    </row>
    <row r="91" spans="3:7" s="17" customFormat="1" ht="12">
      <c r="C91" s="11"/>
      <c r="D91" s="11"/>
      <c r="E91" s="11"/>
      <c r="F91" s="11"/>
      <c r="G91" s="11"/>
    </row>
    <row r="92" spans="3:7" s="17" customFormat="1" ht="12">
      <c r="C92" s="11"/>
      <c r="D92" s="11"/>
      <c r="E92" s="11"/>
      <c r="F92" s="11"/>
      <c r="G92" s="11"/>
    </row>
    <row r="93" spans="3:7" s="17" customFormat="1" ht="12">
      <c r="C93" s="11"/>
      <c r="D93" s="11"/>
      <c r="E93" s="11"/>
      <c r="F93" s="11"/>
      <c r="G93" s="11"/>
    </row>
    <row r="94" spans="3:7" s="17" customFormat="1" ht="12">
      <c r="C94" s="11"/>
      <c r="D94" s="11"/>
      <c r="E94" s="11"/>
      <c r="F94" s="11"/>
      <c r="G94" s="11"/>
    </row>
    <row r="95" spans="3:7" s="17" customFormat="1" ht="12">
      <c r="C95" s="11"/>
      <c r="D95" s="11"/>
      <c r="E95" s="11"/>
      <c r="F95" s="11"/>
      <c r="G95" s="11"/>
    </row>
    <row r="96" spans="3:7" s="17" customFormat="1" ht="12">
      <c r="C96" s="11"/>
      <c r="D96" s="11"/>
      <c r="E96" s="11"/>
      <c r="F96" s="11"/>
      <c r="G96" s="11"/>
    </row>
    <row r="97" spans="3:7" s="17" customFormat="1" ht="12">
      <c r="C97" s="11"/>
      <c r="D97" s="11"/>
      <c r="E97" s="11"/>
      <c r="F97" s="11"/>
      <c r="G97" s="11"/>
    </row>
    <row r="98" spans="3:7" s="17" customFormat="1" ht="12">
      <c r="C98" s="11"/>
      <c r="D98" s="11"/>
      <c r="E98" s="11"/>
      <c r="F98" s="11"/>
      <c r="G98" s="11"/>
    </row>
    <row r="99" spans="3:7" s="17" customFormat="1" ht="12">
      <c r="C99" s="11"/>
      <c r="D99" s="11"/>
      <c r="E99" s="11"/>
      <c r="F99" s="11"/>
      <c r="G99" s="11"/>
    </row>
    <row r="100" spans="3:7" s="17" customFormat="1" ht="12">
      <c r="C100" s="11"/>
      <c r="D100" s="11"/>
      <c r="E100" s="11"/>
      <c r="F100" s="11"/>
      <c r="G100" s="11"/>
    </row>
    <row r="101" spans="3:7" s="17" customFormat="1" ht="12">
      <c r="C101" s="11"/>
      <c r="D101" s="11"/>
      <c r="E101" s="11"/>
      <c r="F101" s="11"/>
      <c r="G101" s="11"/>
    </row>
    <row r="102" spans="3:7" s="17" customFormat="1" ht="12">
      <c r="C102" s="11"/>
      <c r="D102" s="11"/>
      <c r="E102" s="11"/>
      <c r="F102" s="11"/>
      <c r="G102" s="11"/>
    </row>
    <row r="103" spans="3:7" s="17" customFormat="1" ht="12">
      <c r="C103" s="11"/>
      <c r="D103" s="11"/>
      <c r="E103" s="11"/>
      <c r="F103" s="11"/>
      <c r="G103" s="11"/>
    </row>
    <row r="104" spans="3:7" s="17" customFormat="1" ht="12">
      <c r="C104" s="11"/>
      <c r="D104" s="11"/>
      <c r="E104" s="11"/>
      <c r="F104" s="11"/>
      <c r="G104" s="11"/>
    </row>
    <row r="105" spans="3:7" s="17" customFormat="1" ht="12">
      <c r="C105" s="11"/>
      <c r="D105" s="11"/>
      <c r="E105" s="11"/>
      <c r="F105" s="11"/>
      <c r="G105" s="11"/>
    </row>
    <row r="106" spans="3:7" s="17" customFormat="1" ht="12">
      <c r="C106" s="11"/>
      <c r="D106" s="11"/>
      <c r="E106" s="11"/>
      <c r="F106" s="11"/>
      <c r="G106" s="11"/>
    </row>
    <row r="107" spans="3:7" s="17" customFormat="1" ht="12">
      <c r="C107" s="11"/>
      <c r="D107" s="11"/>
      <c r="E107" s="11"/>
      <c r="F107" s="11"/>
      <c r="G107" s="11"/>
    </row>
    <row r="108" spans="3:7" s="17" customFormat="1" ht="12">
      <c r="C108" s="11"/>
      <c r="D108" s="11"/>
      <c r="E108" s="11"/>
      <c r="F108" s="11"/>
      <c r="G108" s="11"/>
    </row>
    <row r="109" spans="3:7" s="17" customFormat="1" ht="12">
      <c r="C109" s="11"/>
      <c r="D109" s="11"/>
      <c r="E109" s="11"/>
      <c r="F109" s="11"/>
      <c r="G109" s="11"/>
    </row>
    <row r="110" spans="3:7" s="17" customFormat="1" ht="12">
      <c r="C110" s="11"/>
      <c r="D110" s="11"/>
      <c r="E110" s="11"/>
      <c r="F110" s="11"/>
      <c r="G110" s="11"/>
    </row>
    <row r="111" spans="3:7" s="17" customFormat="1" ht="12">
      <c r="C111" s="11"/>
      <c r="D111" s="11"/>
      <c r="E111" s="11"/>
      <c r="F111" s="11"/>
      <c r="G111" s="11"/>
    </row>
    <row r="112" spans="3:7" s="17" customFormat="1" ht="12">
      <c r="C112" s="11"/>
      <c r="D112" s="11"/>
      <c r="E112" s="11"/>
      <c r="F112" s="11"/>
      <c r="G112" s="11"/>
    </row>
    <row r="113" spans="3:7" s="17" customFormat="1" ht="12">
      <c r="C113" s="11"/>
      <c r="D113" s="11"/>
      <c r="E113" s="11"/>
      <c r="F113" s="11"/>
      <c r="G113" s="11"/>
    </row>
    <row r="114" spans="3:7" s="17" customFormat="1" ht="12">
      <c r="C114" s="11"/>
      <c r="D114" s="11"/>
      <c r="E114" s="11"/>
      <c r="F114" s="11"/>
      <c r="G114" s="11"/>
    </row>
    <row r="115" spans="3:7" s="17" customFormat="1" ht="12">
      <c r="C115" s="11"/>
      <c r="D115" s="11"/>
      <c r="E115" s="11"/>
      <c r="F115" s="11"/>
      <c r="G115" s="11"/>
    </row>
    <row r="116" spans="3:7" s="17" customFormat="1" ht="12">
      <c r="C116" s="11"/>
      <c r="D116" s="11"/>
      <c r="E116" s="11"/>
      <c r="F116" s="11"/>
      <c r="G116" s="11"/>
    </row>
    <row r="117" spans="3:7" s="17" customFormat="1" ht="12">
      <c r="C117" s="11"/>
      <c r="D117" s="11"/>
      <c r="E117" s="11"/>
      <c r="F117" s="11"/>
      <c r="G117" s="11"/>
    </row>
    <row r="118" spans="3:7" s="17" customFormat="1" ht="12">
      <c r="C118" s="11"/>
      <c r="D118" s="11"/>
      <c r="E118" s="11"/>
      <c r="F118" s="11"/>
      <c r="G118" s="11"/>
    </row>
    <row r="119" spans="3:7" s="17" customFormat="1" ht="12">
      <c r="C119" s="11"/>
      <c r="D119" s="11"/>
      <c r="E119" s="11"/>
      <c r="F119" s="11"/>
      <c r="G119" s="11"/>
    </row>
    <row r="120" spans="3:7" s="17" customFormat="1" ht="12">
      <c r="C120" s="11"/>
      <c r="D120" s="11"/>
      <c r="E120" s="11"/>
      <c r="F120" s="11"/>
      <c r="G120" s="11"/>
    </row>
    <row r="121" spans="3:7" s="17" customFormat="1" ht="12">
      <c r="C121" s="11"/>
      <c r="D121" s="11"/>
      <c r="E121" s="11"/>
      <c r="F121" s="11"/>
      <c r="G121" s="11"/>
    </row>
    <row r="122" spans="3:7" s="17" customFormat="1" ht="12">
      <c r="C122" s="11"/>
      <c r="D122" s="11"/>
      <c r="E122" s="11"/>
      <c r="F122" s="11"/>
      <c r="G122" s="11"/>
    </row>
    <row r="123" spans="3:7" s="17" customFormat="1" ht="12">
      <c r="C123" s="11"/>
      <c r="D123" s="11"/>
      <c r="E123" s="11"/>
      <c r="F123" s="11"/>
      <c r="G123" s="11"/>
    </row>
    <row r="124" spans="3:7" s="17" customFormat="1" ht="12">
      <c r="C124" s="11"/>
      <c r="D124" s="11"/>
      <c r="E124" s="11"/>
      <c r="F124" s="11"/>
      <c r="G124" s="11"/>
    </row>
    <row r="125" spans="3:7" s="17" customFormat="1" ht="12">
      <c r="C125" s="11"/>
      <c r="D125" s="11"/>
      <c r="E125" s="11"/>
      <c r="F125" s="11"/>
      <c r="G125" s="11"/>
    </row>
    <row r="126" spans="3:7" s="17" customFormat="1" ht="12">
      <c r="C126" s="11"/>
      <c r="D126" s="11"/>
      <c r="E126" s="11"/>
      <c r="F126" s="11"/>
      <c r="G126" s="11"/>
    </row>
    <row r="127" spans="3:7" s="17" customFormat="1" ht="12">
      <c r="C127" s="11"/>
      <c r="D127" s="11"/>
      <c r="E127" s="11"/>
      <c r="F127" s="11"/>
      <c r="G127" s="11"/>
    </row>
    <row r="128" spans="3:7" s="17" customFormat="1" ht="12">
      <c r="C128" s="11"/>
      <c r="D128" s="11"/>
      <c r="E128" s="11"/>
      <c r="F128" s="11"/>
      <c r="G128" s="11"/>
    </row>
    <row r="129" spans="3:8" s="17" customFormat="1" ht="12">
      <c r="C129" s="11"/>
      <c r="D129" s="11"/>
      <c r="E129" s="11"/>
      <c r="F129" s="11"/>
      <c r="G129" s="11"/>
      <c r="H129" s="18"/>
    </row>
    <row r="130" spans="3:8" s="17" customFormat="1" ht="12">
      <c r="C130" s="11"/>
      <c r="D130" s="11"/>
      <c r="E130" s="11"/>
      <c r="F130" s="11"/>
      <c r="G130" s="11"/>
      <c r="H130" s="20"/>
    </row>
    <row r="131" spans="3:8" s="17" customFormat="1" ht="12">
      <c r="C131" s="11"/>
      <c r="D131" s="11"/>
      <c r="E131" s="11"/>
      <c r="F131" s="11"/>
      <c r="G131" s="11"/>
      <c r="H131" s="20"/>
    </row>
    <row r="132" spans="3:16" s="17" customFormat="1" ht="12">
      <c r="C132" s="11"/>
      <c r="D132" s="11"/>
      <c r="E132" s="11"/>
      <c r="F132" s="11"/>
      <c r="G132" s="11"/>
      <c r="H132" s="20"/>
      <c r="L132" s="18"/>
      <c r="P132" s="18"/>
    </row>
    <row r="133" spans="3:8" s="17" customFormat="1" ht="12">
      <c r="C133" s="11"/>
      <c r="D133" s="11"/>
      <c r="E133" s="11"/>
      <c r="F133" s="11"/>
      <c r="G133" s="11"/>
      <c r="H133" s="20"/>
    </row>
    <row r="134" spans="3:8" s="17" customFormat="1" ht="12">
      <c r="C134" s="11"/>
      <c r="D134" s="11"/>
      <c r="E134" s="11"/>
      <c r="F134" s="11"/>
      <c r="G134" s="11"/>
      <c r="H134" s="20"/>
    </row>
    <row r="135" spans="3:16" s="17" customFormat="1" ht="12">
      <c r="C135" s="11"/>
      <c r="D135" s="11"/>
      <c r="E135" s="11"/>
      <c r="F135" s="11"/>
      <c r="G135" s="11"/>
      <c r="H135" s="20"/>
      <c r="L135" s="18"/>
      <c r="P135" s="18"/>
    </row>
    <row r="136" spans="3:8" s="17" customFormat="1" ht="12">
      <c r="C136" s="11"/>
      <c r="D136" s="11"/>
      <c r="E136" s="11"/>
      <c r="F136" s="11"/>
      <c r="G136" s="11"/>
      <c r="H136" s="20"/>
    </row>
    <row r="137" spans="3:8" s="17" customFormat="1" ht="12">
      <c r="C137" s="11"/>
      <c r="D137" s="11"/>
      <c r="E137" s="11"/>
      <c r="F137" s="11"/>
      <c r="G137" s="11"/>
      <c r="H137" s="20"/>
    </row>
    <row r="138" spans="3:8" s="17" customFormat="1" ht="12">
      <c r="C138" s="11"/>
      <c r="D138" s="11"/>
      <c r="E138" s="11"/>
      <c r="F138" s="11"/>
      <c r="G138" s="11"/>
      <c r="H138" s="20"/>
    </row>
    <row r="139" spans="3:8" s="17" customFormat="1" ht="12">
      <c r="C139" s="11"/>
      <c r="D139" s="11"/>
      <c r="E139" s="11"/>
      <c r="F139" s="11"/>
      <c r="G139" s="11"/>
      <c r="H139" s="20"/>
    </row>
    <row r="140" spans="3:8" s="17" customFormat="1" ht="12">
      <c r="C140" s="11"/>
      <c r="D140" s="11"/>
      <c r="E140" s="11"/>
      <c r="F140" s="11"/>
      <c r="G140" s="11"/>
      <c r="H140" s="20"/>
    </row>
    <row r="141" spans="3:8" s="17" customFormat="1" ht="12">
      <c r="C141" s="11"/>
      <c r="D141" s="11"/>
      <c r="E141" s="11"/>
      <c r="F141" s="11"/>
      <c r="G141" s="11"/>
      <c r="H141" s="20"/>
    </row>
    <row r="142" spans="3:8" s="17" customFormat="1" ht="12">
      <c r="C142" s="11"/>
      <c r="D142" s="11"/>
      <c r="E142" s="11"/>
      <c r="F142" s="11"/>
      <c r="G142" s="11"/>
      <c r="H142" s="20"/>
    </row>
    <row r="143" spans="3:8" s="17" customFormat="1" ht="12">
      <c r="C143" s="11"/>
      <c r="D143" s="11"/>
      <c r="E143" s="11"/>
      <c r="F143" s="11"/>
      <c r="G143" s="11"/>
      <c r="H143" s="20"/>
    </row>
    <row r="144" spans="3:8" s="17" customFormat="1" ht="12">
      <c r="C144" s="11"/>
      <c r="D144" s="11"/>
      <c r="E144" s="11"/>
      <c r="F144" s="11"/>
      <c r="G144" s="11"/>
      <c r="H144" s="20"/>
    </row>
    <row r="145" spans="3:8" s="17" customFormat="1" ht="12">
      <c r="C145" s="11"/>
      <c r="D145" s="11"/>
      <c r="E145" s="11"/>
      <c r="F145" s="11"/>
      <c r="G145" s="11"/>
      <c r="H145" s="20"/>
    </row>
    <row r="146" spans="3:8" s="17" customFormat="1" ht="12">
      <c r="C146" s="11"/>
      <c r="D146" s="11"/>
      <c r="E146" s="11"/>
      <c r="F146" s="11"/>
      <c r="G146" s="11"/>
      <c r="H146" s="20"/>
    </row>
    <row r="147" spans="3:8" s="17" customFormat="1" ht="12">
      <c r="C147" s="11"/>
      <c r="D147" s="11"/>
      <c r="E147" s="11"/>
      <c r="F147" s="11"/>
      <c r="G147" s="11"/>
      <c r="H147" s="20"/>
    </row>
    <row r="148" spans="3:8" s="17" customFormat="1" ht="12">
      <c r="C148" s="11"/>
      <c r="D148" s="11"/>
      <c r="E148" s="11"/>
      <c r="F148" s="11"/>
      <c r="G148" s="11"/>
      <c r="H148" s="20"/>
    </row>
    <row r="149" spans="3:8" s="17" customFormat="1" ht="12">
      <c r="C149" s="11"/>
      <c r="D149" s="11"/>
      <c r="E149" s="11"/>
      <c r="F149" s="11"/>
      <c r="G149" s="11"/>
      <c r="H149" s="20"/>
    </row>
    <row r="150" spans="3:8" s="17" customFormat="1" ht="12">
      <c r="C150" s="11"/>
      <c r="D150" s="11"/>
      <c r="E150" s="11"/>
      <c r="F150" s="11"/>
      <c r="G150" s="11"/>
      <c r="H150" s="20"/>
    </row>
    <row r="151" spans="3:8" s="17" customFormat="1" ht="12">
      <c r="C151" s="11"/>
      <c r="D151" s="11"/>
      <c r="E151" s="11"/>
      <c r="F151" s="11"/>
      <c r="G151" s="11"/>
      <c r="H151" s="20"/>
    </row>
    <row r="152" spans="3:8" s="17" customFormat="1" ht="12">
      <c r="C152" s="11"/>
      <c r="D152" s="11"/>
      <c r="E152" s="11"/>
      <c r="F152" s="11"/>
      <c r="G152" s="11"/>
      <c r="H152" s="20"/>
    </row>
    <row r="153" spans="3:8" s="17" customFormat="1" ht="12">
      <c r="C153" s="11"/>
      <c r="D153" s="11"/>
      <c r="E153" s="11"/>
      <c r="F153" s="11"/>
      <c r="G153" s="11"/>
      <c r="H153" s="20"/>
    </row>
    <row r="154" spans="3:8" s="17" customFormat="1" ht="12">
      <c r="C154" s="11"/>
      <c r="D154" s="11"/>
      <c r="E154" s="11"/>
      <c r="F154" s="11"/>
      <c r="G154" s="11"/>
      <c r="H154" s="20"/>
    </row>
    <row r="155" spans="3:8" s="17" customFormat="1" ht="12">
      <c r="C155" s="11"/>
      <c r="D155" s="11"/>
      <c r="E155" s="11"/>
      <c r="F155" s="11"/>
      <c r="G155" s="11"/>
      <c r="H155" s="20"/>
    </row>
    <row r="156" spans="3:8" s="17" customFormat="1" ht="12">
      <c r="C156" s="11"/>
      <c r="D156" s="11"/>
      <c r="E156" s="11"/>
      <c r="F156" s="11"/>
      <c r="G156" s="11"/>
      <c r="H156" s="20"/>
    </row>
    <row r="157" spans="3:8" s="17" customFormat="1" ht="12">
      <c r="C157" s="11"/>
      <c r="D157" s="11"/>
      <c r="E157" s="11"/>
      <c r="F157" s="11"/>
      <c r="G157" s="11"/>
      <c r="H157" s="20"/>
    </row>
    <row r="158" spans="3:8" s="17" customFormat="1" ht="12">
      <c r="C158" s="11"/>
      <c r="D158" s="11"/>
      <c r="E158" s="11"/>
      <c r="F158" s="11"/>
      <c r="G158" s="11"/>
      <c r="H158" s="20"/>
    </row>
    <row r="159" spans="3:7" s="17" customFormat="1" ht="12">
      <c r="C159" s="11"/>
      <c r="D159" s="11"/>
      <c r="E159" s="11"/>
      <c r="F159" s="11"/>
      <c r="G159" s="11"/>
    </row>
    <row r="160" spans="3:8" s="17" customFormat="1" ht="12">
      <c r="C160" s="11"/>
      <c r="D160" s="11"/>
      <c r="E160" s="11"/>
      <c r="F160" s="11"/>
      <c r="G160" s="11"/>
      <c r="H160" s="18"/>
    </row>
    <row r="161" spans="3:7" s="17" customFormat="1" ht="12">
      <c r="C161" s="11"/>
      <c r="D161" s="11"/>
      <c r="E161" s="11"/>
      <c r="F161" s="11"/>
      <c r="G161" s="11"/>
    </row>
    <row r="162" spans="3:7" s="17" customFormat="1" ht="12">
      <c r="C162" s="11"/>
      <c r="D162" s="11"/>
      <c r="E162" s="11"/>
      <c r="F162" s="11"/>
      <c r="G162" s="11"/>
    </row>
    <row r="163" spans="3:7" s="17" customFormat="1" ht="12">
      <c r="C163" s="11"/>
      <c r="D163" s="11"/>
      <c r="E163" s="11"/>
      <c r="F163" s="11"/>
      <c r="G163" s="11"/>
    </row>
    <row r="164" spans="3:7" s="17" customFormat="1" ht="12">
      <c r="C164" s="11"/>
      <c r="D164" s="11"/>
      <c r="E164" s="11"/>
      <c r="F164" s="11"/>
      <c r="G164" s="11"/>
    </row>
    <row r="165" spans="3:7" s="17" customFormat="1" ht="12">
      <c r="C165" s="11"/>
      <c r="D165" s="11"/>
      <c r="E165" s="11"/>
      <c r="F165" s="11"/>
      <c r="G165" s="11"/>
    </row>
    <row r="166" spans="3:7" s="17" customFormat="1" ht="12">
      <c r="C166" s="11"/>
      <c r="D166" s="11"/>
      <c r="E166" s="11"/>
      <c r="F166" s="11"/>
      <c r="G166" s="11"/>
    </row>
    <row r="167" spans="3:7" s="17" customFormat="1" ht="12">
      <c r="C167" s="11"/>
      <c r="D167" s="11"/>
      <c r="E167" s="11"/>
      <c r="F167" s="11"/>
      <c r="G167" s="11"/>
    </row>
    <row r="168" spans="3:7" s="17" customFormat="1" ht="12">
      <c r="C168" s="11"/>
      <c r="D168" s="11"/>
      <c r="E168" s="11"/>
      <c r="F168" s="11"/>
      <c r="G168" s="11"/>
    </row>
    <row r="169" spans="3:7" s="17" customFormat="1" ht="12">
      <c r="C169" s="11"/>
      <c r="D169" s="11"/>
      <c r="E169" s="11"/>
      <c r="F169" s="11"/>
      <c r="G169" s="11"/>
    </row>
    <row r="170" spans="3:7" s="17" customFormat="1" ht="12">
      <c r="C170" s="11"/>
      <c r="D170" s="11"/>
      <c r="E170" s="11"/>
      <c r="F170" s="11"/>
      <c r="G170" s="11"/>
    </row>
    <row r="171" spans="3:7" s="17" customFormat="1" ht="12">
      <c r="C171" s="11"/>
      <c r="D171" s="11"/>
      <c r="E171" s="11"/>
      <c r="F171" s="11"/>
      <c r="G171" s="11"/>
    </row>
    <row r="172" spans="3:7" s="17" customFormat="1" ht="12">
      <c r="C172" s="11"/>
      <c r="D172" s="11"/>
      <c r="E172" s="11"/>
      <c r="F172" s="11"/>
      <c r="G172" s="11"/>
    </row>
    <row r="173" spans="3:7" s="17" customFormat="1" ht="12">
      <c r="C173" s="11"/>
      <c r="D173" s="11"/>
      <c r="E173" s="11"/>
      <c r="F173" s="11"/>
      <c r="G173" s="11"/>
    </row>
    <row r="174" spans="3:7" s="17" customFormat="1" ht="12">
      <c r="C174" s="11"/>
      <c r="D174" s="12"/>
      <c r="E174" s="11"/>
      <c r="F174" s="11"/>
      <c r="G174" s="11"/>
    </row>
    <row r="175" spans="3:7" s="17" customFormat="1" ht="12">
      <c r="C175" s="11"/>
      <c r="D175" s="11"/>
      <c r="E175" s="11"/>
      <c r="F175" s="11"/>
      <c r="G175" s="11"/>
    </row>
    <row r="176" spans="3:7" s="17" customFormat="1" ht="12">
      <c r="C176" s="11"/>
      <c r="D176" s="12"/>
      <c r="E176" s="11"/>
      <c r="F176" s="11"/>
      <c r="G176" s="11"/>
    </row>
    <row r="177" spans="3:7" s="17" customFormat="1" ht="12">
      <c r="C177" s="11"/>
      <c r="D177" s="12"/>
      <c r="E177" s="11"/>
      <c r="F177" s="11"/>
      <c r="G177" s="11"/>
    </row>
    <row r="178" spans="3:7" s="17" customFormat="1" ht="12">
      <c r="C178" s="11"/>
      <c r="D178" s="12"/>
      <c r="E178" s="11"/>
      <c r="F178" s="11"/>
      <c r="G178" s="11"/>
    </row>
    <row r="179" spans="3:7" s="17" customFormat="1" ht="12">
      <c r="C179" s="11"/>
      <c r="D179" s="12"/>
      <c r="E179" s="11"/>
      <c r="F179" s="11"/>
      <c r="G179" s="11"/>
    </row>
    <row r="180" spans="3:7" s="17" customFormat="1" ht="12">
      <c r="C180" s="11"/>
      <c r="D180" s="12"/>
      <c r="E180" s="11"/>
      <c r="F180" s="11"/>
      <c r="G180" s="11"/>
    </row>
    <row r="181" spans="3:7" s="17" customFormat="1" ht="12">
      <c r="C181" s="11"/>
      <c r="D181" s="12"/>
      <c r="E181" s="11"/>
      <c r="F181" s="11"/>
      <c r="G181" s="11"/>
    </row>
    <row r="182" spans="3:7" s="17" customFormat="1" ht="12">
      <c r="C182" s="11"/>
      <c r="D182" s="12"/>
      <c r="E182" s="11"/>
      <c r="F182" s="11"/>
      <c r="G182" s="11"/>
    </row>
    <row r="183" spans="3:7" s="17" customFormat="1" ht="12">
      <c r="C183" s="11"/>
      <c r="D183" s="12"/>
      <c r="E183" s="11"/>
      <c r="F183" s="11"/>
      <c r="G183" s="11"/>
    </row>
    <row r="184" spans="3:7" s="17" customFormat="1" ht="12">
      <c r="C184" s="11"/>
      <c r="D184" s="11"/>
      <c r="E184" s="11"/>
      <c r="F184" s="11"/>
      <c r="G184" s="11"/>
    </row>
    <row r="185" spans="3:7" s="17" customFormat="1" ht="12">
      <c r="C185" s="11"/>
      <c r="D185" s="11"/>
      <c r="E185" s="11"/>
      <c r="F185" s="11"/>
      <c r="G185" s="11"/>
    </row>
    <row r="186" spans="3:7" s="17" customFormat="1" ht="12">
      <c r="C186" s="11"/>
      <c r="D186" s="11"/>
      <c r="E186" s="11"/>
      <c r="F186" s="11"/>
      <c r="G186" s="11"/>
    </row>
    <row r="187" spans="3:7" s="17" customFormat="1" ht="12">
      <c r="C187" s="11"/>
      <c r="D187" s="11"/>
      <c r="E187" s="11"/>
      <c r="F187" s="11"/>
      <c r="G187" s="11"/>
    </row>
    <row r="188" spans="3:7" s="17" customFormat="1" ht="12">
      <c r="C188" s="11"/>
      <c r="D188" s="11"/>
      <c r="E188" s="11"/>
      <c r="F188" s="11"/>
      <c r="G188" s="11"/>
    </row>
    <row r="189" spans="3:8" s="17" customFormat="1" ht="12">
      <c r="C189" s="11"/>
      <c r="D189" s="11"/>
      <c r="E189" s="11"/>
      <c r="F189" s="11"/>
      <c r="G189" s="11"/>
      <c r="H189" s="18"/>
    </row>
    <row r="190" spans="3:8" s="17" customFormat="1" ht="12">
      <c r="C190" s="11"/>
      <c r="D190" s="11"/>
      <c r="E190" s="11"/>
      <c r="F190" s="11"/>
      <c r="G190" s="11"/>
      <c r="H190" s="20"/>
    </row>
    <row r="191" spans="3:8" s="17" customFormat="1" ht="12">
      <c r="C191" s="11"/>
      <c r="D191" s="11"/>
      <c r="E191" s="11"/>
      <c r="F191" s="11"/>
      <c r="G191" s="11"/>
      <c r="H191" s="20"/>
    </row>
    <row r="192" spans="3:8" s="17" customFormat="1" ht="12">
      <c r="C192" s="11"/>
      <c r="D192" s="11"/>
      <c r="E192" s="11"/>
      <c r="F192" s="11"/>
      <c r="G192" s="11"/>
      <c r="H192" s="20"/>
    </row>
    <row r="193" spans="3:8" s="17" customFormat="1" ht="12">
      <c r="C193" s="11"/>
      <c r="D193" s="11"/>
      <c r="E193" s="11"/>
      <c r="F193" s="11"/>
      <c r="G193" s="11"/>
      <c r="H193" s="20"/>
    </row>
    <row r="194" spans="3:8" s="17" customFormat="1" ht="12">
      <c r="C194" s="11"/>
      <c r="D194" s="11"/>
      <c r="E194" s="11"/>
      <c r="F194" s="11"/>
      <c r="G194" s="11"/>
      <c r="H194" s="20"/>
    </row>
    <row r="195" spans="3:8" s="17" customFormat="1" ht="12">
      <c r="C195" s="11"/>
      <c r="D195" s="11"/>
      <c r="E195" s="11"/>
      <c r="F195" s="11"/>
      <c r="G195" s="11"/>
      <c r="H195" s="20"/>
    </row>
    <row r="196" spans="3:8" s="17" customFormat="1" ht="12">
      <c r="C196" s="11"/>
      <c r="D196" s="11"/>
      <c r="E196" s="11"/>
      <c r="F196" s="11"/>
      <c r="G196" s="11"/>
      <c r="H196" s="20"/>
    </row>
    <row r="197" spans="3:8" s="17" customFormat="1" ht="12">
      <c r="C197" s="11"/>
      <c r="D197" s="11"/>
      <c r="E197" s="11"/>
      <c r="F197" s="11"/>
      <c r="G197" s="11"/>
      <c r="H197" s="20"/>
    </row>
    <row r="198" spans="3:8" s="17" customFormat="1" ht="12">
      <c r="C198" s="11"/>
      <c r="D198" s="11"/>
      <c r="E198" s="11"/>
      <c r="F198" s="11"/>
      <c r="G198" s="11"/>
      <c r="H198" s="20"/>
    </row>
    <row r="199" spans="3:8" s="17" customFormat="1" ht="12">
      <c r="C199" s="11"/>
      <c r="D199" s="11"/>
      <c r="E199" s="11"/>
      <c r="F199" s="11"/>
      <c r="G199" s="11"/>
      <c r="H199" s="20"/>
    </row>
    <row r="200" spans="3:8" s="17" customFormat="1" ht="12">
      <c r="C200" s="11"/>
      <c r="D200" s="11"/>
      <c r="E200" s="11"/>
      <c r="F200" s="11"/>
      <c r="G200" s="11"/>
      <c r="H200" s="20"/>
    </row>
    <row r="201" spans="3:8" s="17" customFormat="1" ht="12">
      <c r="C201" s="11"/>
      <c r="D201" s="11"/>
      <c r="E201" s="11"/>
      <c r="F201" s="11"/>
      <c r="G201" s="11"/>
      <c r="H201" s="20"/>
    </row>
    <row r="202" spans="3:8" s="17" customFormat="1" ht="12">
      <c r="C202" s="11"/>
      <c r="D202" s="11"/>
      <c r="E202" s="11"/>
      <c r="F202" s="11"/>
      <c r="G202" s="11"/>
      <c r="H202" s="20"/>
    </row>
    <row r="203" spans="3:8" s="17" customFormat="1" ht="12">
      <c r="C203" s="11"/>
      <c r="D203" s="11"/>
      <c r="E203" s="11"/>
      <c r="F203" s="11"/>
      <c r="G203" s="11"/>
      <c r="H203" s="20"/>
    </row>
    <row r="204" spans="3:8" s="17" customFormat="1" ht="12">
      <c r="C204" s="11"/>
      <c r="D204" s="11"/>
      <c r="E204" s="11"/>
      <c r="F204" s="11"/>
      <c r="G204" s="11"/>
      <c r="H204" s="20"/>
    </row>
    <row r="205" spans="3:8" s="17" customFormat="1" ht="12">
      <c r="C205" s="11"/>
      <c r="D205" s="11"/>
      <c r="E205" s="11"/>
      <c r="F205" s="11"/>
      <c r="G205" s="11"/>
      <c r="H205" s="20"/>
    </row>
    <row r="206" spans="3:8" s="17" customFormat="1" ht="12">
      <c r="C206" s="11"/>
      <c r="D206" s="11"/>
      <c r="E206" s="11"/>
      <c r="F206" s="11"/>
      <c r="G206" s="11"/>
      <c r="H206" s="20"/>
    </row>
    <row r="207" spans="3:8" s="17" customFormat="1" ht="12">
      <c r="C207" s="11"/>
      <c r="D207" s="11"/>
      <c r="E207" s="11"/>
      <c r="F207" s="11"/>
      <c r="G207" s="11"/>
      <c r="H207" s="20"/>
    </row>
    <row r="208" spans="3:8" s="17" customFormat="1" ht="12">
      <c r="C208" s="11"/>
      <c r="D208" s="11"/>
      <c r="E208" s="11"/>
      <c r="F208" s="11"/>
      <c r="G208" s="11"/>
      <c r="H208" s="20"/>
    </row>
    <row r="209" spans="3:7" s="17" customFormat="1" ht="12">
      <c r="C209" s="11"/>
      <c r="D209" s="11"/>
      <c r="E209" s="11"/>
      <c r="F209" s="11"/>
      <c r="G209" s="11"/>
    </row>
    <row r="210" spans="3:7" s="17" customFormat="1" ht="12">
      <c r="C210" s="11"/>
      <c r="D210" s="11"/>
      <c r="E210" s="11"/>
      <c r="F210" s="11"/>
      <c r="G210" s="11"/>
    </row>
    <row r="211" spans="3:7" s="17" customFormat="1" ht="12">
      <c r="C211" s="11"/>
      <c r="D211" s="11"/>
      <c r="E211" s="11"/>
      <c r="F211" s="11"/>
      <c r="G211" s="11"/>
    </row>
    <row r="212" spans="3:7" s="17" customFormat="1" ht="12">
      <c r="C212" s="11"/>
      <c r="D212" s="11"/>
      <c r="E212" s="11"/>
      <c r="F212" s="11"/>
      <c r="G212" s="11"/>
    </row>
    <row r="213" spans="3:7" s="17" customFormat="1" ht="12">
      <c r="C213" s="11"/>
      <c r="D213" s="11"/>
      <c r="E213" s="11"/>
      <c r="F213" s="11"/>
      <c r="G213" s="11"/>
    </row>
    <row r="214" spans="3:7" s="17" customFormat="1" ht="12">
      <c r="C214" s="11"/>
      <c r="D214" s="11"/>
      <c r="E214" s="11"/>
      <c r="F214" s="11"/>
      <c r="G214" s="11"/>
    </row>
    <row r="215" spans="3:7" s="17" customFormat="1" ht="12">
      <c r="C215" s="11"/>
      <c r="D215" s="11"/>
      <c r="E215" s="11"/>
      <c r="F215" s="11"/>
      <c r="G215" s="11"/>
    </row>
    <row r="216" spans="3:7" s="17" customFormat="1" ht="12">
      <c r="C216" s="11"/>
      <c r="D216" s="11"/>
      <c r="E216" s="11"/>
      <c r="F216" s="11"/>
      <c r="G216" s="11"/>
    </row>
    <row r="217" spans="3:7" s="17" customFormat="1" ht="12">
      <c r="C217" s="11"/>
      <c r="D217" s="11"/>
      <c r="E217" s="11"/>
      <c r="F217" s="11"/>
      <c r="G217" s="11"/>
    </row>
    <row r="218" spans="3:7" s="17" customFormat="1" ht="12">
      <c r="C218" s="11"/>
      <c r="D218" s="11"/>
      <c r="E218" s="11"/>
      <c r="F218" s="11"/>
      <c r="G218" s="11"/>
    </row>
    <row r="219" spans="3:7" s="17" customFormat="1" ht="12">
      <c r="C219" s="11"/>
      <c r="D219" s="11"/>
      <c r="E219" s="11"/>
      <c r="F219" s="11"/>
      <c r="G219" s="11"/>
    </row>
    <row r="220" spans="3:7" s="17" customFormat="1" ht="12">
      <c r="C220" s="11"/>
      <c r="D220" s="11"/>
      <c r="E220" s="11"/>
      <c r="F220" s="11"/>
      <c r="G220" s="11"/>
    </row>
    <row r="221" spans="3:7" s="17" customFormat="1" ht="12">
      <c r="C221" s="11"/>
      <c r="D221" s="11"/>
      <c r="E221" s="11"/>
      <c r="F221" s="11"/>
      <c r="G221" s="11"/>
    </row>
    <row r="222" spans="3:7" s="17" customFormat="1" ht="12">
      <c r="C222" s="11"/>
      <c r="D222" s="11"/>
      <c r="E222" s="11"/>
      <c r="F222" s="11"/>
      <c r="G222" s="11"/>
    </row>
    <row r="223" spans="3:7" s="17" customFormat="1" ht="12">
      <c r="C223" s="11"/>
      <c r="D223" s="11"/>
      <c r="E223" s="11"/>
      <c r="F223" s="11"/>
      <c r="G223" s="11"/>
    </row>
    <row r="224" spans="3:7" s="17" customFormat="1" ht="12">
      <c r="C224" s="11"/>
      <c r="D224" s="11"/>
      <c r="E224" s="11"/>
      <c r="F224" s="11"/>
      <c r="G224" s="11"/>
    </row>
    <row r="225" spans="3:7" s="17" customFormat="1" ht="12">
      <c r="C225" s="11"/>
      <c r="D225" s="11"/>
      <c r="E225" s="11"/>
      <c r="F225" s="11"/>
      <c r="G225" s="11"/>
    </row>
    <row r="226" spans="3:7" s="17" customFormat="1" ht="12">
      <c r="C226" s="11"/>
      <c r="D226" s="11"/>
      <c r="E226" s="11"/>
      <c r="F226" s="11"/>
      <c r="G226" s="11"/>
    </row>
    <row r="227" spans="3:8" s="17" customFormat="1" ht="12">
      <c r="C227" s="11"/>
      <c r="D227" s="11"/>
      <c r="E227" s="11"/>
      <c r="F227" s="11"/>
      <c r="G227" s="11"/>
      <c r="H227" s="18"/>
    </row>
    <row r="228" spans="3:8" s="17" customFormat="1" ht="12">
      <c r="C228" s="11"/>
      <c r="D228" s="11"/>
      <c r="E228" s="11"/>
      <c r="F228" s="11"/>
      <c r="G228" s="11"/>
      <c r="H228" s="20"/>
    </row>
    <row r="229" spans="3:8" s="17" customFormat="1" ht="12">
      <c r="C229" s="11"/>
      <c r="D229" s="11"/>
      <c r="E229" s="11"/>
      <c r="F229" s="11"/>
      <c r="G229" s="11"/>
      <c r="H229" s="20"/>
    </row>
    <row r="230" spans="3:8" s="17" customFormat="1" ht="12">
      <c r="C230" s="11"/>
      <c r="D230" s="11"/>
      <c r="E230" s="11"/>
      <c r="F230" s="11"/>
      <c r="G230" s="11"/>
      <c r="H230" s="20"/>
    </row>
    <row r="231" spans="3:8" s="17" customFormat="1" ht="12">
      <c r="C231" s="11"/>
      <c r="D231" s="11"/>
      <c r="E231" s="11"/>
      <c r="F231" s="11"/>
      <c r="G231" s="11"/>
      <c r="H231" s="20"/>
    </row>
    <row r="232" spans="3:8" s="17" customFormat="1" ht="12">
      <c r="C232" s="11"/>
      <c r="D232" s="11"/>
      <c r="E232" s="11"/>
      <c r="F232" s="11"/>
      <c r="G232" s="11"/>
      <c r="H232" s="20"/>
    </row>
    <row r="233" spans="3:8" s="17" customFormat="1" ht="12">
      <c r="C233" s="11"/>
      <c r="D233" s="11"/>
      <c r="E233" s="11"/>
      <c r="F233" s="11"/>
      <c r="G233" s="11"/>
      <c r="H233" s="20"/>
    </row>
    <row r="234" spans="3:8" s="17" customFormat="1" ht="12">
      <c r="C234" s="11"/>
      <c r="D234" s="11"/>
      <c r="E234" s="11"/>
      <c r="F234" s="11"/>
      <c r="G234" s="11"/>
      <c r="H234" s="20"/>
    </row>
    <row r="235" spans="3:8" s="17" customFormat="1" ht="12">
      <c r="C235" s="11"/>
      <c r="D235" s="11"/>
      <c r="E235" s="11"/>
      <c r="F235" s="11"/>
      <c r="G235" s="11"/>
      <c r="H235" s="20"/>
    </row>
    <row r="236" spans="3:8" s="17" customFormat="1" ht="12">
      <c r="C236" s="11"/>
      <c r="D236" s="11"/>
      <c r="E236" s="11"/>
      <c r="F236" s="11"/>
      <c r="G236" s="11"/>
      <c r="H236" s="20"/>
    </row>
    <row r="237" spans="3:8" s="17" customFormat="1" ht="12">
      <c r="C237" s="11"/>
      <c r="D237" s="11"/>
      <c r="E237" s="11"/>
      <c r="F237" s="11"/>
      <c r="G237" s="11"/>
      <c r="H237" s="20"/>
    </row>
    <row r="238" spans="3:8" s="17" customFormat="1" ht="12">
      <c r="C238" s="11"/>
      <c r="D238" s="11"/>
      <c r="E238" s="11"/>
      <c r="F238" s="11"/>
      <c r="G238" s="11"/>
      <c r="H238" s="20"/>
    </row>
    <row r="239" spans="3:8" s="17" customFormat="1" ht="12">
      <c r="C239" s="11"/>
      <c r="D239" s="11"/>
      <c r="E239" s="11"/>
      <c r="F239" s="11"/>
      <c r="G239" s="11"/>
      <c r="H239" s="20"/>
    </row>
    <row r="240" spans="3:8" s="17" customFormat="1" ht="12">
      <c r="C240" s="11"/>
      <c r="D240" s="11"/>
      <c r="E240" s="11"/>
      <c r="F240" s="11"/>
      <c r="G240" s="11"/>
      <c r="H240" s="20"/>
    </row>
    <row r="241" spans="3:8" s="17" customFormat="1" ht="12">
      <c r="C241" s="11"/>
      <c r="D241" s="11"/>
      <c r="E241" s="11"/>
      <c r="F241" s="11"/>
      <c r="G241" s="11"/>
      <c r="H241" s="20"/>
    </row>
    <row r="242" spans="3:8" s="17" customFormat="1" ht="12">
      <c r="C242" s="11"/>
      <c r="D242" s="11"/>
      <c r="E242" s="11"/>
      <c r="F242" s="11"/>
      <c r="G242" s="11"/>
      <c r="H242" s="20"/>
    </row>
    <row r="243" spans="3:8" s="17" customFormat="1" ht="12">
      <c r="C243" s="11"/>
      <c r="D243" s="11"/>
      <c r="E243" s="11"/>
      <c r="F243" s="11"/>
      <c r="G243" s="11"/>
      <c r="H243" s="20"/>
    </row>
    <row r="244" spans="3:8" s="17" customFormat="1" ht="12">
      <c r="C244" s="11"/>
      <c r="D244" s="11"/>
      <c r="E244" s="11"/>
      <c r="F244" s="11"/>
      <c r="G244" s="11"/>
      <c r="H244" s="20"/>
    </row>
    <row r="245" spans="3:8" s="17" customFormat="1" ht="12">
      <c r="C245" s="11"/>
      <c r="D245" s="11"/>
      <c r="E245" s="11"/>
      <c r="F245" s="11"/>
      <c r="G245" s="11"/>
      <c r="H245" s="20"/>
    </row>
    <row r="246" spans="3:8" s="17" customFormat="1" ht="12">
      <c r="C246" s="11"/>
      <c r="D246" s="11"/>
      <c r="E246" s="11"/>
      <c r="F246" s="11"/>
      <c r="G246" s="11"/>
      <c r="H246" s="20"/>
    </row>
    <row r="247" spans="3:8" s="17" customFormat="1" ht="12">
      <c r="C247" s="11"/>
      <c r="D247" s="11"/>
      <c r="E247" s="11"/>
      <c r="F247" s="11"/>
      <c r="G247" s="11"/>
      <c r="H247" s="20"/>
    </row>
    <row r="248" spans="3:8" s="17" customFormat="1" ht="12">
      <c r="C248" s="11"/>
      <c r="D248" s="11"/>
      <c r="E248" s="11"/>
      <c r="F248" s="11"/>
      <c r="G248" s="11"/>
      <c r="H248" s="20"/>
    </row>
    <row r="249" spans="3:8" s="17" customFormat="1" ht="12">
      <c r="C249" s="11"/>
      <c r="D249" s="11"/>
      <c r="E249" s="11"/>
      <c r="F249" s="11"/>
      <c r="G249" s="11"/>
      <c r="H249" s="20"/>
    </row>
    <row r="250" spans="3:8" s="17" customFormat="1" ht="12">
      <c r="C250" s="11"/>
      <c r="D250" s="11"/>
      <c r="E250" s="11"/>
      <c r="F250" s="11"/>
      <c r="G250" s="11"/>
      <c r="H250" s="20"/>
    </row>
    <row r="251" spans="3:8" s="17" customFormat="1" ht="12">
      <c r="C251" s="11"/>
      <c r="D251" s="11"/>
      <c r="E251" s="11"/>
      <c r="F251" s="11"/>
      <c r="G251" s="11"/>
      <c r="H251" s="20"/>
    </row>
    <row r="252" spans="3:8" s="17" customFormat="1" ht="12">
      <c r="C252" s="11"/>
      <c r="D252" s="11"/>
      <c r="E252" s="11"/>
      <c r="F252" s="11"/>
      <c r="G252" s="11"/>
      <c r="H252" s="20"/>
    </row>
    <row r="253" spans="3:8" s="17" customFormat="1" ht="12">
      <c r="C253" s="11"/>
      <c r="D253" s="11"/>
      <c r="E253" s="11"/>
      <c r="F253" s="11"/>
      <c r="G253" s="11"/>
      <c r="H253" s="20"/>
    </row>
    <row r="254" spans="3:8" s="17" customFormat="1" ht="12">
      <c r="C254" s="11"/>
      <c r="D254" s="11"/>
      <c r="E254" s="11"/>
      <c r="F254" s="11"/>
      <c r="G254" s="11"/>
      <c r="H254" s="20"/>
    </row>
    <row r="255" spans="3:8" s="17" customFormat="1" ht="12">
      <c r="C255" s="11"/>
      <c r="D255" s="11"/>
      <c r="E255" s="11"/>
      <c r="F255" s="11"/>
      <c r="G255" s="11"/>
      <c r="H255" s="20"/>
    </row>
    <row r="256" spans="3:8" s="17" customFormat="1" ht="12">
      <c r="C256" s="11"/>
      <c r="D256" s="11"/>
      <c r="E256" s="11"/>
      <c r="F256" s="11"/>
      <c r="G256" s="11"/>
      <c r="H256" s="20"/>
    </row>
    <row r="257" spans="1:8" s="17" customFormat="1" ht="12">
      <c r="A257" s="19"/>
      <c r="C257" s="11"/>
      <c r="D257" s="11"/>
      <c r="E257" s="11"/>
      <c r="F257" s="11"/>
      <c r="G257" s="11"/>
      <c r="H257" s="20"/>
    </row>
    <row r="258" spans="1:8" s="17" customFormat="1" ht="12">
      <c r="A258" s="19"/>
      <c r="B258" s="19"/>
      <c r="C258" s="12"/>
      <c r="D258" s="11"/>
      <c r="E258" s="11"/>
      <c r="F258" s="11"/>
      <c r="G258" s="11"/>
      <c r="H258" s="20"/>
    </row>
    <row r="259" spans="1:8" s="17" customFormat="1" ht="12">
      <c r="A259" s="19"/>
      <c r="B259" s="19"/>
      <c r="C259" s="12"/>
      <c r="D259" s="11"/>
      <c r="E259" s="11"/>
      <c r="F259" s="11"/>
      <c r="G259" s="11"/>
      <c r="H259" s="20"/>
    </row>
    <row r="260" spans="1:8" s="17" customFormat="1" ht="12">
      <c r="A260" s="19"/>
      <c r="B260" s="19"/>
      <c r="C260" s="12"/>
      <c r="D260" s="11"/>
      <c r="E260" s="11"/>
      <c r="F260" s="11"/>
      <c r="G260" s="11"/>
      <c r="H260" s="20"/>
    </row>
    <row r="261" spans="1:8" s="17" customFormat="1" ht="12">
      <c r="A261" s="19"/>
      <c r="B261" s="19"/>
      <c r="C261" s="12"/>
      <c r="D261" s="11"/>
      <c r="E261" s="11"/>
      <c r="F261" s="11"/>
      <c r="G261" s="11"/>
      <c r="H261" s="20"/>
    </row>
    <row r="262" spans="2:8" s="17" customFormat="1" ht="12">
      <c r="B262" s="19"/>
      <c r="C262" s="12"/>
      <c r="D262" s="11"/>
      <c r="E262" s="11"/>
      <c r="F262" s="11"/>
      <c r="G262" s="11"/>
      <c r="H262" s="20"/>
    </row>
    <row r="263" spans="3:8" s="17" customFormat="1" ht="12">
      <c r="C263" s="11"/>
      <c r="D263" s="11"/>
      <c r="E263" s="11"/>
      <c r="F263" s="11"/>
      <c r="G263" s="11"/>
      <c r="H263" s="20"/>
    </row>
    <row r="264" spans="3:7" s="17" customFormat="1" ht="12">
      <c r="C264" s="11"/>
      <c r="D264" s="11"/>
      <c r="E264" s="11"/>
      <c r="F264" s="11"/>
      <c r="G264" s="11"/>
    </row>
    <row r="265" spans="3:8" s="17" customFormat="1" ht="12">
      <c r="C265" s="11"/>
      <c r="D265" s="11"/>
      <c r="E265" s="11"/>
      <c r="F265" s="11"/>
      <c r="G265" s="11"/>
      <c r="H265" s="18"/>
    </row>
    <row r="266" spans="3:7" s="17" customFormat="1" ht="12">
      <c r="C266" s="11"/>
      <c r="D266" s="11"/>
      <c r="E266" s="11"/>
      <c r="F266" s="11"/>
      <c r="G266" s="11"/>
    </row>
    <row r="267" spans="3:8" s="17" customFormat="1" ht="12">
      <c r="C267" s="11"/>
      <c r="D267" s="11"/>
      <c r="E267" s="11"/>
      <c r="F267" s="11"/>
      <c r="G267" s="11"/>
      <c r="H267" s="19"/>
    </row>
    <row r="268" spans="3:7" s="17" customFormat="1" ht="12">
      <c r="C268" s="11"/>
      <c r="D268" s="11"/>
      <c r="E268" s="11"/>
      <c r="F268" s="11"/>
      <c r="G268" s="11"/>
    </row>
    <row r="269" spans="3:7" s="17" customFormat="1" ht="12">
      <c r="C269" s="11"/>
      <c r="D269" s="11"/>
      <c r="E269" s="11"/>
      <c r="F269" s="11"/>
      <c r="G269" s="11"/>
    </row>
    <row r="270" spans="3:7" s="17" customFormat="1" ht="12">
      <c r="C270" s="11"/>
      <c r="D270" s="11"/>
      <c r="E270" s="11"/>
      <c r="F270" s="11"/>
      <c r="G270" s="11"/>
    </row>
    <row r="271" spans="3:7" s="17" customFormat="1" ht="12">
      <c r="C271" s="11"/>
      <c r="D271" s="11"/>
      <c r="E271" s="11"/>
      <c r="F271" s="11"/>
      <c r="G271" s="11"/>
    </row>
    <row r="272" spans="3:7" s="17" customFormat="1" ht="12">
      <c r="C272" s="11"/>
      <c r="D272" s="11"/>
      <c r="E272" s="11"/>
      <c r="F272" s="11"/>
      <c r="G272" s="11"/>
    </row>
    <row r="273" spans="3:7" s="17" customFormat="1" ht="12">
      <c r="C273" s="11"/>
      <c r="D273" s="11"/>
      <c r="E273" s="11"/>
      <c r="F273" s="11"/>
      <c r="G273" s="11"/>
    </row>
    <row r="274" spans="3:7" s="17" customFormat="1" ht="12">
      <c r="C274" s="11"/>
      <c r="D274" s="11"/>
      <c r="E274" s="11"/>
      <c r="F274" s="11"/>
      <c r="G274" s="11"/>
    </row>
    <row r="275" spans="3:7" s="17" customFormat="1" ht="12">
      <c r="C275" s="11"/>
      <c r="D275" s="11"/>
      <c r="E275" s="11"/>
      <c r="F275" s="11"/>
      <c r="G275" s="11"/>
    </row>
    <row r="276" spans="3:7" s="17" customFormat="1" ht="12">
      <c r="C276" s="11"/>
      <c r="D276" s="11"/>
      <c r="E276" s="11"/>
      <c r="F276" s="11"/>
      <c r="G276" s="11"/>
    </row>
    <row r="277" spans="3:7" s="17" customFormat="1" ht="12">
      <c r="C277" s="11"/>
      <c r="D277" s="11"/>
      <c r="E277" s="11"/>
      <c r="F277" s="11"/>
      <c r="G277" s="11"/>
    </row>
    <row r="278" spans="3:7" s="17" customFormat="1" ht="12">
      <c r="C278" s="11"/>
      <c r="D278" s="11"/>
      <c r="E278" s="11"/>
      <c r="F278" s="11"/>
      <c r="G278" s="11"/>
    </row>
    <row r="279" spans="3:7" s="17" customFormat="1" ht="12">
      <c r="C279" s="11"/>
      <c r="D279" s="11"/>
      <c r="E279" s="11"/>
      <c r="F279" s="11"/>
      <c r="G279" s="11"/>
    </row>
    <row r="280" spans="3:7" s="17" customFormat="1" ht="12">
      <c r="C280" s="11"/>
      <c r="D280" s="11"/>
      <c r="E280" s="11"/>
      <c r="F280" s="11"/>
      <c r="G280" s="11"/>
    </row>
    <row r="281" spans="3:7" s="17" customFormat="1" ht="12">
      <c r="C281" s="11"/>
      <c r="D281" s="11"/>
      <c r="E281" s="11"/>
      <c r="F281" s="11"/>
      <c r="G281" s="11"/>
    </row>
    <row r="282" spans="3:7" s="17" customFormat="1" ht="12">
      <c r="C282" s="11"/>
      <c r="D282" s="11"/>
      <c r="E282" s="11"/>
      <c r="F282" s="11"/>
      <c r="G282" s="11"/>
    </row>
    <row r="283" spans="3:7" s="17" customFormat="1" ht="12">
      <c r="C283" s="11"/>
      <c r="D283" s="11"/>
      <c r="E283" s="11"/>
      <c r="F283" s="11"/>
      <c r="G283" s="11"/>
    </row>
    <row r="284" spans="3:7" s="17" customFormat="1" ht="12">
      <c r="C284" s="11"/>
      <c r="D284" s="11"/>
      <c r="E284" s="11"/>
      <c r="F284" s="11"/>
      <c r="G284" s="11"/>
    </row>
    <row r="285" spans="3:7" s="17" customFormat="1" ht="12">
      <c r="C285" s="11"/>
      <c r="D285" s="11"/>
      <c r="E285" s="11"/>
      <c r="F285" s="11"/>
      <c r="G285" s="11"/>
    </row>
    <row r="286" spans="3:7" s="17" customFormat="1" ht="12">
      <c r="C286" s="11"/>
      <c r="D286" s="11"/>
      <c r="E286" s="11"/>
      <c r="F286" s="11"/>
      <c r="G286" s="11"/>
    </row>
    <row r="287" spans="3:8" s="17" customFormat="1" ht="12">
      <c r="C287" s="11"/>
      <c r="D287" s="11"/>
      <c r="E287" s="11"/>
      <c r="F287" s="11"/>
      <c r="G287" s="11"/>
      <c r="H287" s="18"/>
    </row>
    <row r="288" spans="3:8" s="17" customFormat="1" ht="12">
      <c r="C288" s="11"/>
      <c r="D288" s="11"/>
      <c r="E288" s="11"/>
      <c r="F288" s="11"/>
      <c r="G288" s="11"/>
      <c r="H288" s="20"/>
    </row>
    <row r="289" spans="3:8" s="17" customFormat="1" ht="12">
      <c r="C289" s="11"/>
      <c r="D289" s="11"/>
      <c r="E289" s="11"/>
      <c r="F289" s="11"/>
      <c r="G289" s="11"/>
      <c r="H289" s="20"/>
    </row>
    <row r="290" spans="3:8" s="17" customFormat="1" ht="12">
      <c r="C290" s="11"/>
      <c r="D290" s="11"/>
      <c r="E290" s="11"/>
      <c r="F290" s="11"/>
      <c r="G290" s="11"/>
      <c r="H290" s="20"/>
    </row>
    <row r="291" spans="1:8" s="17" customFormat="1" ht="12">
      <c r="A291" s="19"/>
      <c r="C291" s="11"/>
      <c r="D291" s="11"/>
      <c r="E291" s="11"/>
      <c r="F291" s="11"/>
      <c r="G291" s="11"/>
      <c r="H291" s="20"/>
    </row>
    <row r="292" spans="2:8" s="17" customFormat="1" ht="12">
      <c r="B292" s="19"/>
      <c r="C292" s="11"/>
      <c r="D292" s="11"/>
      <c r="E292" s="11"/>
      <c r="F292" s="11"/>
      <c r="G292" s="11"/>
      <c r="H292" s="20"/>
    </row>
    <row r="293" spans="3:8" s="17" customFormat="1" ht="12">
      <c r="C293" s="11"/>
      <c r="D293" s="11"/>
      <c r="E293" s="11"/>
      <c r="F293" s="11"/>
      <c r="G293" s="11"/>
      <c r="H293" s="20"/>
    </row>
    <row r="294" spans="3:8" s="17" customFormat="1" ht="12">
      <c r="C294" s="11"/>
      <c r="D294" s="11"/>
      <c r="E294" s="11"/>
      <c r="F294" s="11"/>
      <c r="G294" s="11"/>
      <c r="H294" s="20"/>
    </row>
    <row r="295" spans="3:8" s="17" customFormat="1" ht="12">
      <c r="C295" s="11"/>
      <c r="D295" s="11"/>
      <c r="E295" s="11"/>
      <c r="F295" s="11"/>
      <c r="G295" s="11"/>
      <c r="H295" s="20"/>
    </row>
    <row r="296" spans="3:8" s="17" customFormat="1" ht="12">
      <c r="C296" s="11"/>
      <c r="D296" s="11"/>
      <c r="E296" s="11"/>
      <c r="F296" s="11"/>
      <c r="G296" s="11"/>
      <c r="H296" s="20"/>
    </row>
    <row r="297" spans="3:8" s="17" customFormat="1" ht="12">
      <c r="C297" s="11"/>
      <c r="D297" s="11"/>
      <c r="E297" s="11"/>
      <c r="F297" s="11"/>
      <c r="G297" s="11"/>
      <c r="H297" s="20"/>
    </row>
    <row r="298" spans="3:8" s="17" customFormat="1" ht="12">
      <c r="C298" s="11"/>
      <c r="D298" s="11"/>
      <c r="E298" s="11"/>
      <c r="F298" s="11"/>
      <c r="G298" s="11"/>
      <c r="H298" s="20"/>
    </row>
    <row r="299" spans="3:8" s="17" customFormat="1" ht="12">
      <c r="C299" s="11"/>
      <c r="D299" s="11"/>
      <c r="E299" s="11"/>
      <c r="F299" s="11"/>
      <c r="G299" s="11"/>
      <c r="H299" s="20"/>
    </row>
    <row r="300" spans="3:8" s="17" customFormat="1" ht="12">
      <c r="C300" s="11"/>
      <c r="D300" s="11"/>
      <c r="E300" s="11"/>
      <c r="F300" s="11"/>
      <c r="G300" s="11"/>
      <c r="H300" s="20"/>
    </row>
    <row r="301" spans="3:8" s="17" customFormat="1" ht="12">
      <c r="C301" s="11"/>
      <c r="D301" s="11"/>
      <c r="E301" s="11"/>
      <c r="F301" s="11"/>
      <c r="G301" s="11"/>
      <c r="H301" s="20"/>
    </row>
    <row r="302" spans="3:8" s="17" customFormat="1" ht="12">
      <c r="C302" s="11"/>
      <c r="D302" s="11"/>
      <c r="E302" s="11"/>
      <c r="F302" s="11"/>
      <c r="G302" s="11"/>
      <c r="H302" s="20"/>
    </row>
    <row r="303" spans="3:8" s="17" customFormat="1" ht="12">
      <c r="C303" s="11"/>
      <c r="D303" s="11"/>
      <c r="E303" s="11"/>
      <c r="F303" s="11"/>
      <c r="G303" s="11"/>
      <c r="H303" s="20"/>
    </row>
    <row r="304" spans="3:8" s="17" customFormat="1" ht="12">
      <c r="C304" s="11"/>
      <c r="D304" s="11"/>
      <c r="E304" s="11"/>
      <c r="F304" s="11"/>
      <c r="G304" s="11"/>
      <c r="H304" s="20"/>
    </row>
    <row r="305" spans="3:8" s="17" customFormat="1" ht="12">
      <c r="C305" s="11"/>
      <c r="D305" s="11"/>
      <c r="E305" s="11"/>
      <c r="F305" s="11"/>
      <c r="G305" s="11"/>
      <c r="H305" s="20"/>
    </row>
    <row r="306" spans="3:8" s="17" customFormat="1" ht="12">
      <c r="C306" s="11"/>
      <c r="D306" s="11"/>
      <c r="E306" s="11"/>
      <c r="F306" s="11"/>
      <c r="G306" s="11"/>
      <c r="H306" s="20"/>
    </row>
    <row r="307" spans="3:8" s="17" customFormat="1" ht="12">
      <c r="C307" s="11"/>
      <c r="D307" s="11"/>
      <c r="E307" s="11"/>
      <c r="F307" s="11"/>
      <c r="G307" s="11"/>
      <c r="H307" s="20"/>
    </row>
    <row r="308" spans="3:8" s="17" customFormat="1" ht="12">
      <c r="C308" s="11"/>
      <c r="D308" s="11"/>
      <c r="E308" s="11"/>
      <c r="F308" s="11"/>
      <c r="G308" s="11"/>
      <c r="H308" s="20"/>
    </row>
    <row r="309" spans="3:8" s="17" customFormat="1" ht="12">
      <c r="C309" s="11"/>
      <c r="D309" s="11"/>
      <c r="E309" s="11"/>
      <c r="F309" s="11"/>
      <c r="G309" s="11"/>
      <c r="H309" s="20"/>
    </row>
    <row r="310" spans="3:8" s="17" customFormat="1" ht="12">
      <c r="C310" s="11"/>
      <c r="D310" s="11"/>
      <c r="E310" s="11"/>
      <c r="F310" s="11"/>
      <c r="G310" s="11"/>
      <c r="H310" s="20"/>
    </row>
    <row r="311" spans="3:8" s="17" customFormat="1" ht="12">
      <c r="C311" s="11"/>
      <c r="D311" s="11"/>
      <c r="E311" s="11"/>
      <c r="F311" s="11"/>
      <c r="G311" s="11"/>
      <c r="H311" s="20"/>
    </row>
    <row r="312" spans="3:8" s="17" customFormat="1" ht="12">
      <c r="C312" s="11"/>
      <c r="D312" s="11"/>
      <c r="E312" s="11"/>
      <c r="F312" s="11"/>
      <c r="G312" s="11"/>
      <c r="H312" s="20"/>
    </row>
    <row r="313" spans="3:8" s="17" customFormat="1" ht="12">
      <c r="C313" s="11"/>
      <c r="D313" s="11"/>
      <c r="E313" s="11"/>
      <c r="F313" s="11"/>
      <c r="G313" s="11"/>
      <c r="H313" s="20"/>
    </row>
    <row r="314" spans="3:8" s="17" customFormat="1" ht="12">
      <c r="C314" s="11"/>
      <c r="D314" s="11"/>
      <c r="E314" s="11"/>
      <c r="F314" s="11"/>
      <c r="G314" s="11"/>
      <c r="H314" s="20"/>
    </row>
    <row r="315" spans="3:8" s="17" customFormat="1" ht="12">
      <c r="C315" s="11"/>
      <c r="D315" s="11"/>
      <c r="E315" s="11"/>
      <c r="F315" s="11"/>
      <c r="G315" s="11"/>
      <c r="H315" s="20"/>
    </row>
    <row r="316" spans="3:8" s="17" customFormat="1" ht="12">
      <c r="C316" s="11"/>
      <c r="D316" s="11"/>
      <c r="E316" s="11"/>
      <c r="F316" s="11"/>
      <c r="G316" s="11"/>
      <c r="H316" s="20"/>
    </row>
    <row r="317" spans="3:8" s="17" customFormat="1" ht="12">
      <c r="C317" s="11"/>
      <c r="D317" s="11"/>
      <c r="E317" s="11"/>
      <c r="F317" s="11"/>
      <c r="G317" s="11"/>
      <c r="H317" s="20"/>
    </row>
    <row r="318" spans="3:8" s="17" customFormat="1" ht="12">
      <c r="C318" s="11"/>
      <c r="D318" s="11"/>
      <c r="E318" s="11"/>
      <c r="F318" s="11"/>
      <c r="G318" s="11"/>
      <c r="H318" s="20"/>
    </row>
    <row r="319" spans="3:8" s="17" customFormat="1" ht="12">
      <c r="C319" s="11"/>
      <c r="D319" s="11"/>
      <c r="E319" s="11"/>
      <c r="F319" s="11"/>
      <c r="G319" s="11"/>
      <c r="H319" s="20"/>
    </row>
    <row r="320" spans="3:8" s="17" customFormat="1" ht="12">
      <c r="C320" s="11"/>
      <c r="D320" s="11"/>
      <c r="E320" s="11"/>
      <c r="F320" s="11"/>
      <c r="G320" s="11"/>
      <c r="H320" s="20"/>
    </row>
    <row r="321" spans="3:8" s="17" customFormat="1" ht="12">
      <c r="C321" s="11"/>
      <c r="D321" s="11"/>
      <c r="E321" s="11"/>
      <c r="F321" s="11"/>
      <c r="G321" s="11"/>
      <c r="H321" s="20"/>
    </row>
    <row r="322" spans="3:8" s="17" customFormat="1" ht="12">
      <c r="C322" s="11"/>
      <c r="D322" s="11"/>
      <c r="E322" s="11"/>
      <c r="F322" s="11"/>
      <c r="G322" s="11"/>
      <c r="H322" s="20"/>
    </row>
    <row r="323" spans="3:8" s="17" customFormat="1" ht="12">
      <c r="C323" s="11"/>
      <c r="D323" s="11"/>
      <c r="E323" s="11"/>
      <c r="F323" s="11"/>
      <c r="G323" s="11"/>
      <c r="H323" s="20"/>
    </row>
    <row r="324" spans="3:7" s="17" customFormat="1" ht="12">
      <c r="C324" s="11"/>
      <c r="D324" s="11"/>
      <c r="E324" s="11"/>
      <c r="F324" s="11"/>
      <c r="G324" s="11"/>
    </row>
    <row r="325" spans="3:8" s="17" customFormat="1" ht="12">
      <c r="C325" s="11"/>
      <c r="D325" s="11"/>
      <c r="E325" s="11"/>
      <c r="F325" s="11"/>
      <c r="G325" s="11"/>
      <c r="H325" s="18"/>
    </row>
    <row r="326" spans="3:7" s="17" customFormat="1" ht="12">
      <c r="C326" s="11"/>
      <c r="D326" s="11"/>
      <c r="E326" s="11"/>
      <c r="F326" s="11"/>
      <c r="G326" s="11"/>
    </row>
    <row r="327" spans="3:8" s="17" customFormat="1" ht="12">
      <c r="C327" s="11"/>
      <c r="D327" s="11"/>
      <c r="E327" s="11"/>
      <c r="F327" s="11"/>
      <c r="G327" s="11"/>
      <c r="H327" s="19"/>
    </row>
    <row r="328" spans="3:7" s="17" customFormat="1" ht="12">
      <c r="C328" s="11"/>
      <c r="D328" s="11"/>
      <c r="E328" s="11"/>
      <c r="F328" s="11"/>
      <c r="G328" s="11"/>
    </row>
    <row r="329" spans="3:7" s="17" customFormat="1" ht="12">
      <c r="C329" s="11"/>
      <c r="D329" s="11"/>
      <c r="E329" s="11"/>
      <c r="F329" s="11"/>
      <c r="G329" s="11"/>
    </row>
    <row r="330" spans="3:7" s="17" customFormat="1" ht="12">
      <c r="C330" s="11"/>
      <c r="D330" s="11"/>
      <c r="E330" s="11"/>
      <c r="F330" s="11"/>
      <c r="G330" s="11"/>
    </row>
    <row r="331" spans="3:7" s="17" customFormat="1" ht="12">
      <c r="C331" s="11"/>
      <c r="D331" s="11"/>
      <c r="E331" s="11"/>
      <c r="F331" s="11"/>
      <c r="G331" s="11"/>
    </row>
    <row r="332" spans="3:7" s="17" customFormat="1" ht="12">
      <c r="C332" s="11"/>
      <c r="D332" s="11"/>
      <c r="E332" s="11"/>
      <c r="F332" s="11"/>
      <c r="G332" s="11"/>
    </row>
    <row r="333" spans="3:7" s="17" customFormat="1" ht="12">
      <c r="C333" s="11"/>
      <c r="D333" s="11"/>
      <c r="E333" s="11"/>
      <c r="F333" s="11"/>
      <c r="G333" s="11"/>
    </row>
    <row r="334" spans="3:7" s="17" customFormat="1" ht="12">
      <c r="C334" s="11"/>
      <c r="D334" s="11"/>
      <c r="E334" s="11"/>
      <c r="F334" s="11"/>
      <c r="G334" s="11"/>
    </row>
    <row r="335" spans="3:7" s="17" customFormat="1" ht="12">
      <c r="C335" s="11"/>
      <c r="D335" s="11"/>
      <c r="E335" s="11"/>
      <c r="F335" s="11"/>
      <c r="G335" s="11"/>
    </row>
    <row r="336" spans="3:7" s="17" customFormat="1" ht="12">
      <c r="C336" s="11"/>
      <c r="D336" s="11"/>
      <c r="E336" s="11"/>
      <c r="F336" s="11"/>
      <c r="G336" s="11"/>
    </row>
    <row r="337" spans="3:7" s="17" customFormat="1" ht="12">
      <c r="C337" s="11"/>
      <c r="D337" s="11"/>
      <c r="E337" s="11"/>
      <c r="F337" s="11"/>
      <c r="G337" s="11"/>
    </row>
    <row r="338" spans="3:7" s="17" customFormat="1" ht="12">
      <c r="C338" s="11"/>
      <c r="D338" s="11"/>
      <c r="E338" s="11"/>
      <c r="F338" s="11"/>
      <c r="G338" s="11"/>
    </row>
    <row r="339" spans="3:7" s="17" customFormat="1" ht="12">
      <c r="C339" s="11"/>
      <c r="D339" s="11"/>
      <c r="E339" s="11"/>
      <c r="F339" s="11"/>
      <c r="G339" s="11"/>
    </row>
    <row r="340" spans="3:7" s="17" customFormat="1" ht="12">
      <c r="C340" s="11"/>
      <c r="D340" s="11"/>
      <c r="E340" s="11"/>
      <c r="F340" s="11"/>
      <c r="G340" s="11"/>
    </row>
    <row r="341" spans="3:7" s="17" customFormat="1" ht="12">
      <c r="C341" s="11"/>
      <c r="D341" s="11"/>
      <c r="E341" s="11"/>
      <c r="F341" s="11"/>
      <c r="G341" s="11"/>
    </row>
    <row r="342" spans="3:7" s="17" customFormat="1" ht="12">
      <c r="C342" s="11"/>
      <c r="D342" s="11"/>
      <c r="E342" s="11"/>
      <c r="F342" s="11"/>
      <c r="G342" s="11"/>
    </row>
    <row r="343" spans="3:7" s="17" customFormat="1" ht="12">
      <c r="C343" s="11"/>
      <c r="D343" s="11"/>
      <c r="E343" s="11"/>
      <c r="F343" s="11"/>
      <c r="G343" s="11"/>
    </row>
    <row r="344" spans="3:7" s="17" customFormat="1" ht="12">
      <c r="C344" s="11"/>
      <c r="D344" s="11"/>
      <c r="E344" s="11"/>
      <c r="F344" s="11"/>
      <c r="G344" s="11"/>
    </row>
    <row r="345" spans="3:7" s="17" customFormat="1" ht="12">
      <c r="C345" s="11"/>
      <c r="D345" s="11"/>
      <c r="E345" s="11"/>
      <c r="F345" s="11"/>
      <c r="G345" s="11"/>
    </row>
    <row r="346" spans="3:7" s="17" customFormat="1" ht="12">
      <c r="C346" s="11"/>
      <c r="D346" s="11"/>
      <c r="E346" s="11"/>
      <c r="F346" s="11"/>
      <c r="G346" s="11"/>
    </row>
    <row r="347" spans="3:7" s="17" customFormat="1" ht="12">
      <c r="C347" s="11"/>
      <c r="D347" s="11"/>
      <c r="E347" s="11"/>
      <c r="F347" s="11"/>
      <c r="G347" s="11"/>
    </row>
    <row r="348" spans="3:7" s="17" customFormat="1" ht="12">
      <c r="C348" s="11"/>
      <c r="D348" s="11"/>
      <c r="E348" s="11"/>
      <c r="F348" s="11"/>
      <c r="G348" s="11"/>
    </row>
    <row r="349" spans="3:7" s="17" customFormat="1" ht="12">
      <c r="C349" s="11"/>
      <c r="D349" s="11"/>
      <c r="E349" s="11"/>
      <c r="F349" s="11"/>
      <c r="G349" s="11"/>
    </row>
    <row r="350" spans="3:7" s="17" customFormat="1" ht="12">
      <c r="C350" s="11"/>
      <c r="D350" s="11"/>
      <c r="E350" s="11"/>
      <c r="F350" s="11"/>
      <c r="G350" s="11"/>
    </row>
    <row r="351" spans="3:7" s="17" customFormat="1" ht="12">
      <c r="C351" s="11"/>
      <c r="D351" s="11"/>
      <c r="E351" s="11"/>
      <c r="F351" s="11"/>
      <c r="G351" s="11"/>
    </row>
    <row r="352" spans="3:7" s="17" customFormat="1" ht="12">
      <c r="C352" s="11"/>
      <c r="D352" s="11"/>
      <c r="E352" s="11"/>
      <c r="F352" s="11"/>
      <c r="G352" s="11"/>
    </row>
    <row r="353" spans="3:7" s="17" customFormat="1" ht="12">
      <c r="C353" s="11"/>
      <c r="D353" s="11"/>
      <c r="E353" s="11"/>
      <c r="F353" s="11"/>
      <c r="G353" s="11"/>
    </row>
    <row r="354" spans="3:7" s="17" customFormat="1" ht="12">
      <c r="C354" s="11"/>
      <c r="D354" s="11"/>
      <c r="E354" s="11"/>
      <c r="F354" s="11"/>
      <c r="G354" s="11"/>
    </row>
    <row r="355" spans="3:7" s="17" customFormat="1" ht="12">
      <c r="C355" s="11"/>
      <c r="D355" s="11"/>
      <c r="E355" s="11"/>
      <c r="F355" s="11"/>
      <c r="G355" s="11"/>
    </row>
    <row r="356" spans="3:7" s="17" customFormat="1" ht="12">
      <c r="C356" s="11"/>
      <c r="D356" s="11"/>
      <c r="E356" s="11"/>
      <c r="F356" s="11"/>
      <c r="G356" s="11"/>
    </row>
    <row r="357" spans="3:7" s="17" customFormat="1" ht="12">
      <c r="C357" s="11"/>
      <c r="D357" s="11"/>
      <c r="E357" s="11"/>
      <c r="F357" s="11"/>
      <c r="G357" s="11"/>
    </row>
    <row r="358" spans="3:7" s="17" customFormat="1" ht="12">
      <c r="C358" s="11"/>
      <c r="D358" s="11"/>
      <c r="E358" s="11"/>
      <c r="F358" s="11"/>
      <c r="G358" s="11"/>
    </row>
    <row r="359" spans="3:7" s="17" customFormat="1" ht="12">
      <c r="C359" s="11"/>
      <c r="D359" s="11"/>
      <c r="E359" s="11"/>
      <c r="F359" s="11"/>
      <c r="G359" s="11"/>
    </row>
    <row r="360" spans="3:7" s="17" customFormat="1" ht="12">
      <c r="C360" s="11"/>
      <c r="D360" s="11"/>
      <c r="E360" s="11"/>
      <c r="F360" s="11"/>
      <c r="G360" s="11"/>
    </row>
    <row r="361" spans="3:7" s="17" customFormat="1" ht="12">
      <c r="C361" s="11"/>
      <c r="D361" s="11"/>
      <c r="E361" s="11"/>
      <c r="F361" s="11"/>
      <c r="G361" s="11"/>
    </row>
    <row r="362" spans="3:7" s="17" customFormat="1" ht="12">
      <c r="C362" s="11"/>
      <c r="D362" s="11"/>
      <c r="E362" s="11"/>
      <c r="F362" s="11"/>
      <c r="G362" s="11"/>
    </row>
    <row r="363" spans="3:7" s="17" customFormat="1" ht="12">
      <c r="C363" s="11"/>
      <c r="D363" s="11"/>
      <c r="E363" s="11"/>
      <c r="F363" s="11"/>
      <c r="G363" s="11"/>
    </row>
    <row r="364" spans="3:7" s="17" customFormat="1" ht="12">
      <c r="C364" s="11"/>
      <c r="D364" s="11"/>
      <c r="E364" s="11"/>
      <c r="F364" s="11"/>
      <c r="G364" s="11"/>
    </row>
    <row r="365" spans="3:7" s="17" customFormat="1" ht="12">
      <c r="C365" s="11"/>
      <c r="D365" s="11"/>
      <c r="E365" s="11"/>
      <c r="F365" s="11"/>
      <c r="G365" s="11"/>
    </row>
    <row r="366" spans="3:7" s="17" customFormat="1" ht="12">
      <c r="C366" s="11"/>
      <c r="D366" s="11"/>
      <c r="E366" s="11"/>
      <c r="F366" s="11"/>
      <c r="G366" s="11"/>
    </row>
    <row r="367" spans="3:7" s="17" customFormat="1" ht="12">
      <c r="C367" s="11"/>
      <c r="D367" s="11"/>
      <c r="E367" s="11"/>
      <c r="F367" s="11"/>
      <c r="G367" s="11"/>
    </row>
    <row r="368" spans="3:7" s="17" customFormat="1" ht="12">
      <c r="C368" s="11"/>
      <c r="D368" s="11"/>
      <c r="E368" s="11"/>
      <c r="F368" s="11"/>
      <c r="G368" s="11"/>
    </row>
    <row r="369" spans="3:7" s="17" customFormat="1" ht="12">
      <c r="C369" s="11"/>
      <c r="D369" s="11"/>
      <c r="E369" s="11"/>
      <c r="F369" s="11"/>
      <c r="G369" s="11"/>
    </row>
    <row r="370" spans="3:7" s="17" customFormat="1" ht="12">
      <c r="C370" s="11"/>
      <c r="D370" s="11"/>
      <c r="E370" s="11"/>
      <c r="F370" s="11"/>
      <c r="G370" s="11"/>
    </row>
    <row r="371" spans="3:7" s="17" customFormat="1" ht="12">
      <c r="C371" s="11"/>
      <c r="D371" s="11"/>
      <c r="E371" s="11"/>
      <c r="F371" s="11"/>
      <c r="G371" s="11"/>
    </row>
    <row r="372" spans="3:7" s="17" customFormat="1" ht="12">
      <c r="C372" s="11"/>
      <c r="D372" s="11"/>
      <c r="E372" s="11"/>
      <c r="F372" s="11"/>
      <c r="G372" s="11"/>
    </row>
    <row r="373" spans="3:7" s="17" customFormat="1" ht="12">
      <c r="C373" s="11"/>
      <c r="D373" s="11"/>
      <c r="E373" s="11"/>
      <c r="F373" s="11"/>
      <c r="G373" s="11"/>
    </row>
    <row r="374" spans="3:7" s="17" customFormat="1" ht="12">
      <c r="C374" s="11"/>
      <c r="D374" s="11"/>
      <c r="E374" s="11"/>
      <c r="F374" s="11"/>
      <c r="G374" s="11"/>
    </row>
    <row r="375" spans="3:7" s="17" customFormat="1" ht="12">
      <c r="C375" s="11"/>
      <c r="D375" s="11"/>
      <c r="E375" s="11"/>
      <c r="F375" s="11"/>
      <c r="G375" s="11"/>
    </row>
    <row r="376" spans="3:7" s="17" customFormat="1" ht="12">
      <c r="C376" s="11"/>
      <c r="D376" s="11"/>
      <c r="E376" s="11"/>
      <c r="F376" s="11"/>
      <c r="G376" s="11"/>
    </row>
    <row r="377" spans="3:7" s="17" customFormat="1" ht="12">
      <c r="C377" s="11"/>
      <c r="D377" s="11"/>
      <c r="E377" s="11"/>
      <c r="F377" s="11"/>
      <c r="G377" s="11"/>
    </row>
    <row r="378" spans="3:7" s="17" customFormat="1" ht="12">
      <c r="C378" s="11"/>
      <c r="D378" s="11"/>
      <c r="E378" s="11"/>
      <c r="F378" s="11"/>
      <c r="G378" s="11"/>
    </row>
    <row r="379" spans="3:7" s="17" customFormat="1" ht="12">
      <c r="C379" s="11"/>
      <c r="D379" s="11"/>
      <c r="E379" s="11"/>
      <c r="F379" s="11"/>
      <c r="G379" s="11"/>
    </row>
    <row r="380" spans="3:7" s="17" customFormat="1" ht="12">
      <c r="C380" s="11"/>
      <c r="D380" s="11"/>
      <c r="E380" s="11"/>
      <c r="F380" s="11"/>
      <c r="G380" s="11"/>
    </row>
    <row r="381" spans="3:7" s="17" customFormat="1" ht="12">
      <c r="C381" s="11"/>
      <c r="D381" s="11"/>
      <c r="E381" s="11"/>
      <c r="F381" s="11"/>
      <c r="G381" s="11"/>
    </row>
    <row r="382" spans="3:7" s="17" customFormat="1" ht="12">
      <c r="C382" s="11"/>
      <c r="D382" s="11"/>
      <c r="E382" s="11"/>
      <c r="F382" s="11"/>
      <c r="G382" s="11"/>
    </row>
    <row r="383" spans="3:7" s="17" customFormat="1" ht="12">
      <c r="C383" s="11"/>
      <c r="D383" s="11"/>
      <c r="E383" s="11"/>
      <c r="F383" s="11"/>
      <c r="G383" s="11"/>
    </row>
    <row r="384" spans="3:7" s="17" customFormat="1" ht="12">
      <c r="C384" s="11"/>
      <c r="D384" s="11"/>
      <c r="E384" s="11"/>
      <c r="F384" s="11"/>
      <c r="G384" s="11"/>
    </row>
    <row r="385" spans="3:7" s="17" customFormat="1" ht="12">
      <c r="C385" s="11"/>
      <c r="D385" s="11"/>
      <c r="E385" s="11"/>
      <c r="F385" s="11"/>
      <c r="G385" s="11"/>
    </row>
    <row r="386" spans="3:7" s="17" customFormat="1" ht="12">
      <c r="C386" s="11"/>
      <c r="D386" s="11"/>
      <c r="E386" s="11"/>
      <c r="F386" s="11"/>
      <c r="G386" s="11"/>
    </row>
    <row r="387" spans="3:7" s="17" customFormat="1" ht="12">
      <c r="C387" s="11"/>
      <c r="D387" s="11"/>
      <c r="E387" s="11"/>
      <c r="F387" s="11"/>
      <c r="G387" s="11"/>
    </row>
    <row r="388" spans="3:7" s="17" customFormat="1" ht="12">
      <c r="C388" s="11"/>
      <c r="D388" s="11"/>
      <c r="E388" s="11"/>
      <c r="F388" s="11"/>
      <c r="G388" s="11"/>
    </row>
    <row r="389" spans="3:7" s="17" customFormat="1" ht="12">
      <c r="C389" s="11"/>
      <c r="D389" s="11"/>
      <c r="E389" s="11"/>
      <c r="F389" s="11"/>
      <c r="G389" s="11"/>
    </row>
    <row r="390" spans="3:7" s="17" customFormat="1" ht="12">
      <c r="C390" s="11"/>
      <c r="D390" s="11"/>
      <c r="E390" s="11"/>
      <c r="F390" s="11"/>
      <c r="G390" s="11"/>
    </row>
    <row r="391" spans="3:7" s="17" customFormat="1" ht="12">
      <c r="C391" s="11"/>
      <c r="D391" s="11"/>
      <c r="E391" s="11"/>
      <c r="F391" s="11"/>
      <c r="G391" s="11"/>
    </row>
    <row r="392" spans="3:7" s="17" customFormat="1" ht="12">
      <c r="C392" s="11"/>
      <c r="D392" s="11"/>
      <c r="E392" s="11"/>
      <c r="F392" s="11"/>
      <c r="G392" s="11"/>
    </row>
    <row r="393" spans="3:7" s="17" customFormat="1" ht="12">
      <c r="C393" s="11"/>
      <c r="D393" s="11"/>
      <c r="E393" s="11"/>
      <c r="F393" s="11"/>
      <c r="G393" s="11"/>
    </row>
    <row r="394" spans="3:7" s="17" customFormat="1" ht="12">
      <c r="C394" s="11"/>
      <c r="D394" s="11"/>
      <c r="E394" s="11"/>
      <c r="F394" s="11"/>
      <c r="G394" s="11"/>
    </row>
    <row r="395" spans="3:7" s="17" customFormat="1" ht="12">
      <c r="C395" s="11"/>
      <c r="D395" s="11"/>
      <c r="E395" s="11"/>
      <c r="F395" s="11"/>
      <c r="G395" s="11"/>
    </row>
    <row r="396" spans="3:7" s="17" customFormat="1" ht="12">
      <c r="C396" s="11"/>
      <c r="D396" s="11"/>
      <c r="E396" s="11"/>
      <c r="F396" s="11"/>
      <c r="G396" s="11"/>
    </row>
    <row r="397" spans="3:7" s="17" customFormat="1" ht="12">
      <c r="C397" s="11"/>
      <c r="D397" s="11"/>
      <c r="E397" s="11"/>
      <c r="F397" s="11"/>
      <c r="G397" s="11"/>
    </row>
    <row r="398" spans="3:7" s="17" customFormat="1" ht="12">
      <c r="C398" s="11"/>
      <c r="D398" s="11"/>
      <c r="E398" s="11"/>
      <c r="F398" s="11"/>
      <c r="G398" s="11"/>
    </row>
    <row r="399" spans="3:7" s="17" customFormat="1" ht="12">
      <c r="C399" s="11"/>
      <c r="D399" s="11"/>
      <c r="E399" s="11"/>
      <c r="F399" s="11"/>
      <c r="G399" s="11"/>
    </row>
    <row r="400" spans="3:7" s="17" customFormat="1" ht="12">
      <c r="C400" s="11"/>
      <c r="D400" s="11"/>
      <c r="E400" s="11"/>
      <c r="F400" s="11"/>
      <c r="G400" s="11"/>
    </row>
    <row r="401" spans="3:7" s="17" customFormat="1" ht="12">
      <c r="C401" s="11"/>
      <c r="D401" s="11"/>
      <c r="E401" s="11"/>
      <c r="F401" s="11"/>
      <c r="G401" s="11"/>
    </row>
    <row r="402" spans="3:7" s="17" customFormat="1" ht="12">
      <c r="C402" s="11"/>
      <c r="D402" s="11"/>
      <c r="E402" s="11"/>
      <c r="F402" s="11"/>
      <c r="G402" s="11"/>
    </row>
    <row r="403" spans="3:7" s="17" customFormat="1" ht="12">
      <c r="C403" s="11"/>
      <c r="D403" s="11"/>
      <c r="E403" s="11"/>
      <c r="F403" s="11"/>
      <c r="G403" s="11"/>
    </row>
    <row r="404" spans="3:7" s="17" customFormat="1" ht="12">
      <c r="C404" s="11"/>
      <c r="D404" s="11"/>
      <c r="E404" s="11"/>
      <c r="F404" s="11"/>
      <c r="G404" s="11"/>
    </row>
    <row r="405" spans="3:7" s="17" customFormat="1" ht="12">
      <c r="C405" s="11"/>
      <c r="D405" s="11"/>
      <c r="E405" s="11"/>
      <c r="F405" s="11"/>
      <c r="G405" s="11"/>
    </row>
    <row r="406" spans="3:7" s="17" customFormat="1" ht="12">
      <c r="C406" s="11"/>
      <c r="D406" s="11"/>
      <c r="E406" s="11"/>
      <c r="F406" s="11"/>
      <c r="G406" s="11"/>
    </row>
    <row r="407" spans="3:7" s="17" customFormat="1" ht="12">
      <c r="C407" s="11"/>
      <c r="D407" s="11"/>
      <c r="E407" s="11"/>
      <c r="F407" s="11"/>
      <c r="G407" s="11"/>
    </row>
    <row r="408" spans="3:7" s="17" customFormat="1" ht="12">
      <c r="C408" s="11"/>
      <c r="D408" s="11"/>
      <c r="E408" s="11"/>
      <c r="F408" s="11"/>
      <c r="G408" s="11"/>
    </row>
    <row r="409" spans="3:7" s="17" customFormat="1" ht="12">
      <c r="C409" s="11"/>
      <c r="D409" s="11"/>
      <c r="E409" s="11"/>
      <c r="F409" s="11"/>
      <c r="G409" s="11"/>
    </row>
    <row r="410" spans="3:7" s="17" customFormat="1" ht="12">
      <c r="C410" s="11"/>
      <c r="D410" s="11"/>
      <c r="E410" s="11"/>
      <c r="F410" s="11"/>
      <c r="G410" s="11"/>
    </row>
    <row r="411" spans="3:7" s="17" customFormat="1" ht="12">
      <c r="C411" s="11"/>
      <c r="D411" s="11"/>
      <c r="E411" s="11"/>
      <c r="F411" s="11"/>
      <c r="G411" s="11"/>
    </row>
    <row r="412" spans="3:7" s="17" customFormat="1" ht="12">
      <c r="C412" s="11"/>
      <c r="D412" s="11"/>
      <c r="E412" s="11"/>
      <c r="F412" s="11"/>
      <c r="G412" s="11"/>
    </row>
    <row r="413" spans="3:7" s="17" customFormat="1" ht="12">
      <c r="C413" s="11"/>
      <c r="D413" s="11"/>
      <c r="E413" s="11"/>
      <c r="F413" s="11"/>
      <c r="G413" s="11"/>
    </row>
    <row r="414" spans="3:7" s="17" customFormat="1" ht="12">
      <c r="C414" s="11"/>
      <c r="D414" s="11"/>
      <c r="E414" s="11"/>
      <c r="F414" s="11"/>
      <c r="G414" s="11"/>
    </row>
    <row r="415" spans="3:7" s="17" customFormat="1" ht="12">
      <c r="C415" s="11"/>
      <c r="D415" s="11"/>
      <c r="E415" s="11"/>
      <c r="F415" s="11"/>
      <c r="G415" s="11"/>
    </row>
    <row r="416" spans="3:7" s="17" customFormat="1" ht="12">
      <c r="C416" s="11"/>
      <c r="D416" s="11"/>
      <c r="E416" s="11"/>
      <c r="F416" s="11"/>
      <c r="G416" s="11"/>
    </row>
    <row r="417" spans="3:7" s="17" customFormat="1" ht="12">
      <c r="C417" s="11"/>
      <c r="D417" s="11"/>
      <c r="E417" s="11"/>
      <c r="F417" s="11"/>
      <c r="G417" s="11"/>
    </row>
    <row r="418" spans="3:7" s="17" customFormat="1" ht="12">
      <c r="C418" s="11"/>
      <c r="D418" s="11"/>
      <c r="E418" s="11"/>
      <c r="F418" s="11"/>
      <c r="G418" s="11"/>
    </row>
    <row r="419" spans="3:7" s="17" customFormat="1" ht="12">
      <c r="C419" s="11"/>
      <c r="D419" s="11"/>
      <c r="E419" s="11"/>
      <c r="F419" s="11"/>
      <c r="G419" s="11"/>
    </row>
    <row r="420" spans="3:7" s="17" customFormat="1" ht="12">
      <c r="C420" s="11"/>
      <c r="D420" s="11"/>
      <c r="E420" s="11"/>
      <c r="F420" s="11"/>
      <c r="G420" s="11"/>
    </row>
    <row r="421" spans="3:7" s="17" customFormat="1" ht="12">
      <c r="C421" s="11"/>
      <c r="D421" s="11"/>
      <c r="E421" s="11"/>
      <c r="F421" s="11"/>
      <c r="G421" s="11"/>
    </row>
    <row r="422" spans="3:7" s="17" customFormat="1" ht="12">
      <c r="C422" s="11"/>
      <c r="D422" s="11"/>
      <c r="E422" s="11"/>
      <c r="F422" s="11"/>
      <c r="G422" s="11"/>
    </row>
    <row r="423" spans="3:7" s="17" customFormat="1" ht="12">
      <c r="C423" s="11"/>
      <c r="D423" s="11"/>
      <c r="E423" s="11"/>
      <c r="F423" s="11"/>
      <c r="G423" s="11"/>
    </row>
    <row r="424" spans="3:7" s="17" customFormat="1" ht="12">
      <c r="C424" s="11"/>
      <c r="D424" s="11"/>
      <c r="E424" s="11"/>
      <c r="F424" s="11"/>
      <c r="G424" s="11"/>
    </row>
    <row r="425" spans="3:7" s="17" customFormat="1" ht="12">
      <c r="C425" s="11"/>
      <c r="D425" s="11"/>
      <c r="E425" s="11"/>
      <c r="F425" s="11"/>
      <c r="G425" s="11"/>
    </row>
    <row r="426" spans="3:7" s="17" customFormat="1" ht="12">
      <c r="C426" s="11"/>
      <c r="D426" s="11"/>
      <c r="E426" s="11"/>
      <c r="F426" s="11"/>
      <c r="G426" s="11"/>
    </row>
    <row r="427" spans="3:7" s="17" customFormat="1" ht="12">
      <c r="C427" s="11"/>
      <c r="D427" s="11"/>
      <c r="E427" s="11"/>
      <c r="F427" s="11"/>
      <c r="G427" s="11"/>
    </row>
    <row r="428" spans="3:7" s="17" customFormat="1" ht="12">
      <c r="C428" s="11"/>
      <c r="D428" s="11"/>
      <c r="E428" s="11"/>
      <c r="F428" s="11"/>
      <c r="G428" s="11"/>
    </row>
    <row r="429" spans="3:7" s="17" customFormat="1" ht="12">
      <c r="C429" s="11"/>
      <c r="D429" s="11"/>
      <c r="E429" s="11"/>
      <c r="F429" s="11"/>
      <c r="G429" s="11"/>
    </row>
    <row r="430" spans="3:7" s="17" customFormat="1" ht="12">
      <c r="C430" s="11"/>
      <c r="D430" s="11"/>
      <c r="E430" s="11"/>
      <c r="F430" s="11"/>
      <c r="G430" s="11"/>
    </row>
    <row r="431" spans="3:7" s="17" customFormat="1" ht="12">
      <c r="C431" s="11"/>
      <c r="D431" s="11"/>
      <c r="E431" s="11"/>
      <c r="F431" s="11"/>
      <c r="G431" s="11"/>
    </row>
    <row r="432" spans="3:7" s="17" customFormat="1" ht="12">
      <c r="C432" s="11"/>
      <c r="D432" s="11"/>
      <c r="E432" s="11"/>
      <c r="F432" s="11"/>
      <c r="G432" s="11"/>
    </row>
    <row r="433" spans="3:7" s="17" customFormat="1" ht="12">
      <c r="C433" s="11"/>
      <c r="D433" s="11"/>
      <c r="E433" s="11"/>
      <c r="F433" s="11"/>
      <c r="G433" s="11"/>
    </row>
    <row r="434" spans="3:7" s="17" customFormat="1" ht="12">
      <c r="C434" s="11"/>
      <c r="D434" s="11"/>
      <c r="E434" s="11"/>
      <c r="F434" s="11"/>
      <c r="G434" s="11"/>
    </row>
    <row r="435" spans="3:7" s="17" customFormat="1" ht="12">
      <c r="C435" s="11"/>
      <c r="D435" s="11"/>
      <c r="E435" s="11"/>
      <c r="F435" s="11"/>
      <c r="G435" s="11"/>
    </row>
    <row r="436" spans="3:7" s="17" customFormat="1" ht="12">
      <c r="C436" s="11"/>
      <c r="D436" s="11"/>
      <c r="E436" s="11"/>
      <c r="F436" s="11"/>
      <c r="G436" s="11"/>
    </row>
    <row r="437" spans="3:7" s="17" customFormat="1" ht="12">
      <c r="C437" s="11"/>
      <c r="D437" s="11"/>
      <c r="E437" s="11"/>
      <c r="F437" s="11"/>
      <c r="G437" s="11"/>
    </row>
    <row r="438" spans="3:7" s="17" customFormat="1" ht="12">
      <c r="C438" s="11"/>
      <c r="D438" s="11"/>
      <c r="E438" s="11"/>
      <c r="F438" s="11"/>
      <c r="G438" s="11"/>
    </row>
    <row r="439" spans="3:7" s="17" customFormat="1" ht="12">
      <c r="C439" s="11"/>
      <c r="D439" s="11"/>
      <c r="E439" s="11"/>
      <c r="F439" s="11"/>
      <c r="G439" s="11"/>
    </row>
    <row r="440" spans="3:7" s="17" customFormat="1" ht="12">
      <c r="C440" s="11"/>
      <c r="D440" s="11"/>
      <c r="E440" s="11"/>
      <c r="F440" s="11"/>
      <c r="G440" s="11"/>
    </row>
    <row r="441" spans="3:7" s="17" customFormat="1" ht="12">
      <c r="C441" s="11"/>
      <c r="D441" s="11"/>
      <c r="E441" s="11"/>
      <c r="F441" s="11"/>
      <c r="G441" s="11"/>
    </row>
    <row r="442" spans="3:7" s="17" customFormat="1" ht="12">
      <c r="C442" s="11"/>
      <c r="D442" s="11"/>
      <c r="E442" s="11"/>
      <c r="F442" s="11"/>
      <c r="G442" s="11"/>
    </row>
    <row r="443" spans="3:7" s="17" customFormat="1" ht="12">
      <c r="C443" s="11"/>
      <c r="D443" s="11"/>
      <c r="E443" s="11"/>
      <c r="F443" s="11"/>
      <c r="G443" s="11"/>
    </row>
    <row r="444" spans="3:7" s="17" customFormat="1" ht="12">
      <c r="C444" s="11"/>
      <c r="D444" s="11"/>
      <c r="E444" s="11"/>
      <c r="F444" s="11"/>
      <c r="G444" s="11"/>
    </row>
    <row r="445" spans="3:7" s="17" customFormat="1" ht="12">
      <c r="C445" s="11"/>
      <c r="D445" s="11"/>
      <c r="E445" s="11"/>
      <c r="F445" s="11"/>
      <c r="G445" s="11"/>
    </row>
    <row r="446" spans="3:7" s="17" customFormat="1" ht="12">
      <c r="C446" s="11"/>
      <c r="D446" s="11"/>
      <c r="E446" s="11"/>
      <c r="F446" s="11"/>
      <c r="G446" s="11"/>
    </row>
    <row r="447" spans="3:7" s="17" customFormat="1" ht="12">
      <c r="C447" s="11"/>
      <c r="D447" s="11"/>
      <c r="E447" s="11"/>
      <c r="F447" s="11"/>
      <c r="G447" s="11"/>
    </row>
    <row r="448" spans="3:7" s="17" customFormat="1" ht="12">
      <c r="C448" s="11"/>
      <c r="D448" s="11"/>
      <c r="E448" s="11"/>
      <c r="F448" s="11"/>
      <c r="G448" s="11"/>
    </row>
    <row r="449" spans="3:7" s="17" customFormat="1" ht="12">
      <c r="C449" s="11"/>
      <c r="D449" s="11"/>
      <c r="E449" s="11"/>
      <c r="F449" s="11"/>
      <c r="G449" s="11"/>
    </row>
    <row r="450" spans="3:7" s="17" customFormat="1" ht="12">
      <c r="C450" s="11"/>
      <c r="D450" s="11"/>
      <c r="E450" s="11"/>
      <c r="F450" s="11"/>
      <c r="G450" s="11"/>
    </row>
    <row r="451" spans="3:7" s="17" customFormat="1" ht="12">
      <c r="C451" s="11"/>
      <c r="D451" s="11"/>
      <c r="E451" s="11"/>
      <c r="F451" s="11"/>
      <c r="G451" s="11"/>
    </row>
    <row r="452" spans="3:7" s="17" customFormat="1" ht="12">
      <c r="C452" s="11"/>
      <c r="D452" s="11"/>
      <c r="E452" s="11"/>
      <c r="F452" s="11"/>
      <c r="G452" s="11"/>
    </row>
    <row r="453" spans="3:7" s="17" customFormat="1" ht="12">
      <c r="C453" s="11"/>
      <c r="D453" s="11"/>
      <c r="E453" s="11"/>
      <c r="F453" s="11"/>
      <c r="G453" s="11"/>
    </row>
    <row r="454" spans="3:7" s="17" customFormat="1" ht="12">
      <c r="C454" s="11"/>
      <c r="D454" s="11"/>
      <c r="E454" s="11"/>
      <c r="F454" s="11"/>
      <c r="G454" s="11"/>
    </row>
    <row r="455" spans="3:7" s="17" customFormat="1" ht="12">
      <c r="C455" s="11"/>
      <c r="D455" s="11"/>
      <c r="E455" s="11"/>
      <c r="F455" s="11"/>
      <c r="G455" s="11"/>
    </row>
    <row r="456" spans="3:7" s="17" customFormat="1" ht="12">
      <c r="C456" s="11"/>
      <c r="D456" s="11"/>
      <c r="E456" s="11"/>
      <c r="F456" s="11"/>
      <c r="G456" s="11"/>
    </row>
    <row r="457" spans="3:7" s="17" customFormat="1" ht="12">
      <c r="C457" s="11"/>
      <c r="D457" s="11"/>
      <c r="E457" s="11"/>
      <c r="F457" s="11"/>
      <c r="G457" s="11"/>
    </row>
    <row r="458" spans="3:7" s="17" customFormat="1" ht="12">
      <c r="C458" s="11"/>
      <c r="D458" s="11"/>
      <c r="E458" s="11"/>
      <c r="F458" s="11"/>
      <c r="G458" s="11"/>
    </row>
    <row r="459" spans="3:7" s="17" customFormat="1" ht="12">
      <c r="C459" s="11"/>
      <c r="D459" s="11"/>
      <c r="E459" s="11"/>
      <c r="F459" s="11"/>
      <c r="G459" s="11"/>
    </row>
    <row r="460" spans="3:7" s="17" customFormat="1" ht="12">
      <c r="C460" s="11"/>
      <c r="D460" s="11"/>
      <c r="E460" s="11"/>
      <c r="F460" s="11"/>
      <c r="G460" s="11"/>
    </row>
    <row r="461" spans="3:7" s="17" customFormat="1" ht="12">
      <c r="C461" s="11"/>
      <c r="D461" s="11"/>
      <c r="E461" s="11"/>
      <c r="F461" s="11"/>
      <c r="G461" s="11"/>
    </row>
    <row r="462" spans="3:7" s="17" customFormat="1" ht="12">
      <c r="C462" s="11"/>
      <c r="D462" s="11"/>
      <c r="E462" s="11"/>
      <c r="F462" s="11"/>
      <c r="G462" s="11"/>
    </row>
    <row r="463" spans="3:7" s="17" customFormat="1" ht="12">
      <c r="C463" s="11"/>
      <c r="D463" s="11"/>
      <c r="E463" s="11"/>
      <c r="F463" s="11"/>
      <c r="G463" s="11"/>
    </row>
    <row r="464" spans="3:7" s="17" customFormat="1" ht="12">
      <c r="C464" s="11"/>
      <c r="D464" s="11"/>
      <c r="E464" s="11"/>
      <c r="F464" s="11"/>
      <c r="G464" s="11"/>
    </row>
    <row r="465" spans="3:7" s="17" customFormat="1" ht="12">
      <c r="C465" s="11"/>
      <c r="D465" s="11"/>
      <c r="E465" s="11"/>
      <c r="F465" s="11"/>
      <c r="G465" s="11"/>
    </row>
    <row r="466" spans="3:7" s="17" customFormat="1" ht="12">
      <c r="C466" s="11"/>
      <c r="D466" s="11"/>
      <c r="E466" s="11"/>
      <c r="F466" s="11"/>
      <c r="G466" s="11"/>
    </row>
    <row r="467" spans="3:7" s="17" customFormat="1" ht="12">
      <c r="C467" s="11"/>
      <c r="D467" s="11"/>
      <c r="E467" s="11"/>
      <c r="F467" s="11"/>
      <c r="G467" s="11"/>
    </row>
    <row r="468" spans="3:7" s="17" customFormat="1" ht="12">
      <c r="C468" s="11"/>
      <c r="D468" s="11"/>
      <c r="E468" s="11"/>
      <c r="F468" s="11"/>
      <c r="G468" s="11"/>
    </row>
    <row r="469" spans="3:7" s="17" customFormat="1" ht="12">
      <c r="C469" s="11"/>
      <c r="D469" s="11"/>
      <c r="E469" s="11"/>
      <c r="F469" s="11"/>
      <c r="G469" s="11"/>
    </row>
    <row r="470" spans="3:7" s="17" customFormat="1" ht="12">
      <c r="C470" s="11"/>
      <c r="D470" s="11"/>
      <c r="E470" s="11"/>
      <c r="F470" s="11"/>
      <c r="G470" s="11"/>
    </row>
    <row r="471" spans="3:7" s="17" customFormat="1" ht="12">
      <c r="C471" s="11"/>
      <c r="D471" s="11"/>
      <c r="E471" s="11"/>
      <c r="F471" s="11"/>
      <c r="G471" s="11"/>
    </row>
    <row r="472" spans="3:7" s="17" customFormat="1" ht="12">
      <c r="C472" s="11"/>
      <c r="D472" s="11"/>
      <c r="E472" s="11"/>
      <c r="F472" s="11"/>
      <c r="G472" s="11"/>
    </row>
    <row r="473" spans="3:7" s="17" customFormat="1" ht="12">
      <c r="C473" s="11"/>
      <c r="D473" s="11"/>
      <c r="E473" s="11"/>
      <c r="F473" s="11"/>
      <c r="G473" s="11"/>
    </row>
    <row r="474" spans="3:7" s="17" customFormat="1" ht="12">
      <c r="C474" s="11"/>
      <c r="D474" s="11"/>
      <c r="E474" s="11"/>
      <c r="F474" s="11"/>
      <c r="G474" s="11"/>
    </row>
    <row r="475" spans="3:7" s="17" customFormat="1" ht="12">
      <c r="C475" s="11"/>
      <c r="D475" s="11"/>
      <c r="E475" s="11"/>
      <c r="F475" s="11"/>
      <c r="G475" s="11"/>
    </row>
    <row r="476" spans="3:7" s="17" customFormat="1" ht="12">
      <c r="C476" s="11"/>
      <c r="D476" s="11"/>
      <c r="E476" s="11"/>
      <c r="F476" s="11"/>
      <c r="G476" s="11"/>
    </row>
    <row r="477" spans="3:7" s="17" customFormat="1" ht="12">
      <c r="C477" s="11"/>
      <c r="D477" s="11"/>
      <c r="E477" s="11"/>
      <c r="F477" s="11"/>
      <c r="G477" s="11"/>
    </row>
    <row r="478" spans="3:7" s="17" customFormat="1" ht="12">
      <c r="C478" s="11"/>
      <c r="D478" s="11"/>
      <c r="E478" s="11"/>
      <c r="F478" s="11"/>
      <c r="G478" s="11"/>
    </row>
    <row r="479" spans="3:7" s="17" customFormat="1" ht="12">
      <c r="C479" s="11"/>
      <c r="D479" s="11"/>
      <c r="E479" s="11"/>
      <c r="F479" s="11"/>
      <c r="G479" s="11"/>
    </row>
    <row r="480" spans="3:7" s="17" customFormat="1" ht="12">
      <c r="C480" s="11"/>
      <c r="D480" s="11"/>
      <c r="E480" s="11"/>
      <c r="F480" s="11"/>
      <c r="G480" s="11"/>
    </row>
    <row r="481" spans="3:7" s="17" customFormat="1" ht="12">
      <c r="C481" s="11"/>
      <c r="D481" s="11"/>
      <c r="E481" s="11"/>
      <c r="F481" s="11"/>
      <c r="G481" s="11"/>
    </row>
    <row r="482" spans="3:7" s="17" customFormat="1" ht="12">
      <c r="C482" s="11"/>
      <c r="D482" s="11"/>
      <c r="E482" s="11"/>
      <c r="F482" s="11"/>
      <c r="G482" s="11"/>
    </row>
    <row r="483" spans="3:7" s="17" customFormat="1" ht="12">
      <c r="C483" s="11"/>
      <c r="D483" s="11"/>
      <c r="E483" s="11"/>
      <c r="F483" s="11"/>
      <c r="G483" s="11"/>
    </row>
    <row r="484" spans="3:7" s="17" customFormat="1" ht="12">
      <c r="C484" s="11"/>
      <c r="D484" s="11"/>
      <c r="E484" s="11"/>
      <c r="F484" s="11"/>
      <c r="G484" s="11"/>
    </row>
    <row r="485" spans="3:7" s="17" customFormat="1" ht="12">
      <c r="C485" s="11"/>
      <c r="D485" s="11"/>
      <c r="E485" s="11"/>
      <c r="F485" s="11"/>
      <c r="G485" s="11"/>
    </row>
    <row r="486" spans="3:7" s="17" customFormat="1" ht="12">
      <c r="C486" s="11"/>
      <c r="D486" s="11"/>
      <c r="E486" s="11"/>
      <c r="F486" s="11"/>
      <c r="G486" s="11"/>
    </row>
    <row r="487" spans="3:7" s="17" customFormat="1" ht="12">
      <c r="C487" s="11"/>
      <c r="D487" s="11"/>
      <c r="E487" s="11"/>
      <c r="F487" s="11"/>
      <c r="G487" s="11"/>
    </row>
    <row r="488" spans="3:7" s="17" customFormat="1" ht="12">
      <c r="C488" s="11"/>
      <c r="D488" s="11"/>
      <c r="E488" s="11"/>
      <c r="F488" s="11"/>
      <c r="G488" s="11"/>
    </row>
    <row r="489" spans="3:7" s="17" customFormat="1" ht="12">
      <c r="C489" s="11"/>
      <c r="D489" s="11"/>
      <c r="E489" s="11"/>
      <c r="F489" s="11"/>
      <c r="G489" s="11"/>
    </row>
    <row r="490" spans="3:7" s="17" customFormat="1" ht="12">
      <c r="C490" s="11"/>
      <c r="D490" s="11"/>
      <c r="E490" s="11"/>
      <c r="F490" s="11"/>
      <c r="G490" s="11"/>
    </row>
    <row r="491" spans="3:7" s="17" customFormat="1" ht="12">
      <c r="C491" s="11"/>
      <c r="D491" s="11"/>
      <c r="E491" s="11"/>
      <c r="F491" s="11"/>
      <c r="G491" s="11"/>
    </row>
    <row r="492" spans="3:7" s="17" customFormat="1" ht="12">
      <c r="C492" s="11"/>
      <c r="D492" s="11"/>
      <c r="E492" s="11"/>
      <c r="F492" s="11"/>
      <c r="G492" s="11"/>
    </row>
    <row r="493" spans="3:7" s="17" customFormat="1" ht="12">
      <c r="C493" s="11"/>
      <c r="D493" s="11"/>
      <c r="E493" s="11"/>
      <c r="F493" s="11"/>
      <c r="G493" s="11"/>
    </row>
    <row r="494" spans="3:7" s="17" customFormat="1" ht="12">
      <c r="C494" s="11"/>
      <c r="D494" s="11"/>
      <c r="E494" s="11"/>
      <c r="F494" s="11"/>
      <c r="G494" s="11"/>
    </row>
    <row r="495" spans="3:7" s="17" customFormat="1" ht="12">
      <c r="C495" s="11"/>
      <c r="D495" s="11"/>
      <c r="E495" s="11"/>
      <c r="F495" s="11"/>
      <c r="G495" s="11"/>
    </row>
    <row r="496" spans="3:7" s="17" customFormat="1" ht="12">
      <c r="C496" s="11"/>
      <c r="D496" s="11"/>
      <c r="E496" s="11"/>
      <c r="F496" s="11"/>
      <c r="G496" s="11"/>
    </row>
    <row r="497" spans="3:7" s="17" customFormat="1" ht="12">
      <c r="C497" s="11"/>
      <c r="D497" s="11"/>
      <c r="E497" s="11"/>
      <c r="F497" s="11"/>
      <c r="G497" s="11"/>
    </row>
    <row r="498" spans="3:7" s="17" customFormat="1" ht="12">
      <c r="C498" s="11"/>
      <c r="D498" s="11"/>
      <c r="E498" s="11"/>
      <c r="F498" s="11"/>
      <c r="G498" s="11"/>
    </row>
    <row r="499" spans="3:7" s="17" customFormat="1" ht="12">
      <c r="C499" s="11"/>
      <c r="D499" s="11"/>
      <c r="E499" s="11"/>
      <c r="F499" s="11"/>
      <c r="G499" s="11"/>
    </row>
    <row r="500" spans="3:7" s="17" customFormat="1" ht="12">
      <c r="C500" s="11"/>
      <c r="D500" s="11"/>
      <c r="E500" s="11"/>
      <c r="F500" s="11"/>
      <c r="G500" s="11"/>
    </row>
    <row r="501" spans="3:7" s="17" customFormat="1" ht="12">
      <c r="C501" s="11"/>
      <c r="D501" s="11"/>
      <c r="E501" s="11"/>
      <c r="F501" s="11"/>
      <c r="G501" s="11"/>
    </row>
    <row r="502" spans="3:7" s="17" customFormat="1" ht="12">
      <c r="C502" s="11"/>
      <c r="D502" s="11"/>
      <c r="E502" s="11"/>
      <c r="F502" s="11"/>
      <c r="G502" s="11"/>
    </row>
    <row r="503" spans="3:7" s="17" customFormat="1" ht="12">
      <c r="C503" s="11"/>
      <c r="D503" s="11"/>
      <c r="E503" s="11"/>
      <c r="F503" s="11"/>
      <c r="G503" s="11"/>
    </row>
    <row r="504" spans="3:7" s="17" customFormat="1" ht="12">
      <c r="C504" s="11"/>
      <c r="D504" s="11"/>
      <c r="E504" s="11"/>
      <c r="F504" s="11"/>
      <c r="G504" s="11"/>
    </row>
    <row r="505" spans="3:7" s="17" customFormat="1" ht="12">
      <c r="C505" s="11"/>
      <c r="D505" s="11"/>
      <c r="E505" s="11"/>
      <c r="F505" s="11"/>
      <c r="G505" s="11"/>
    </row>
    <row r="506" spans="3:7" s="17" customFormat="1" ht="12">
      <c r="C506" s="11"/>
      <c r="D506" s="11"/>
      <c r="E506" s="11"/>
      <c r="F506" s="11"/>
      <c r="G506" s="11"/>
    </row>
    <row r="507" spans="3:7" s="17" customFormat="1" ht="12">
      <c r="C507" s="11"/>
      <c r="D507" s="11"/>
      <c r="E507" s="11"/>
      <c r="F507" s="11"/>
      <c r="G507" s="11"/>
    </row>
    <row r="508" spans="3:7" s="17" customFormat="1" ht="12">
      <c r="C508" s="11"/>
      <c r="D508" s="11"/>
      <c r="E508" s="11"/>
      <c r="F508" s="11"/>
      <c r="G508" s="11"/>
    </row>
    <row r="509" spans="3:7" s="17" customFormat="1" ht="12">
      <c r="C509" s="11"/>
      <c r="D509" s="11"/>
      <c r="E509" s="11"/>
      <c r="F509" s="11"/>
      <c r="G509" s="11"/>
    </row>
    <row r="510" spans="3:7" s="17" customFormat="1" ht="12">
      <c r="C510" s="11"/>
      <c r="D510" s="11"/>
      <c r="E510" s="11"/>
      <c r="F510" s="11"/>
      <c r="G510" s="11"/>
    </row>
    <row r="511" spans="3:7" s="17" customFormat="1" ht="12">
      <c r="C511" s="11"/>
      <c r="D511" s="11"/>
      <c r="E511" s="11"/>
      <c r="F511" s="11"/>
      <c r="G511" s="11"/>
    </row>
    <row r="512" spans="3:7" s="17" customFormat="1" ht="12">
      <c r="C512" s="11"/>
      <c r="D512" s="11"/>
      <c r="E512" s="11"/>
      <c r="F512" s="11"/>
      <c r="G512" s="11"/>
    </row>
    <row r="513" spans="3:7" s="17" customFormat="1" ht="12">
      <c r="C513" s="11"/>
      <c r="D513" s="11"/>
      <c r="E513" s="11"/>
      <c r="F513" s="11"/>
      <c r="G513" s="11"/>
    </row>
    <row r="514" spans="3:7" s="17" customFormat="1" ht="12">
      <c r="C514" s="11"/>
      <c r="D514" s="11"/>
      <c r="E514" s="11"/>
      <c r="F514" s="11"/>
      <c r="G514" s="11"/>
    </row>
    <row r="515" spans="3:7" s="17" customFormat="1" ht="12">
      <c r="C515" s="11"/>
      <c r="D515" s="11"/>
      <c r="E515" s="11"/>
      <c r="F515" s="11"/>
      <c r="G515" s="11"/>
    </row>
    <row r="516" spans="3:7" s="17" customFormat="1" ht="12">
      <c r="C516" s="11"/>
      <c r="D516" s="11"/>
      <c r="E516" s="11"/>
      <c r="F516" s="11"/>
      <c r="G516" s="11"/>
    </row>
    <row r="517" spans="3:7" s="17" customFormat="1" ht="12">
      <c r="C517" s="11"/>
      <c r="D517" s="11"/>
      <c r="E517" s="11"/>
      <c r="F517" s="11"/>
      <c r="G517" s="11"/>
    </row>
    <row r="518" spans="3:7" s="17" customFormat="1" ht="12">
      <c r="C518" s="11"/>
      <c r="D518" s="11"/>
      <c r="E518" s="11"/>
      <c r="F518" s="11"/>
      <c r="G518" s="11"/>
    </row>
    <row r="519" spans="3:7" s="17" customFormat="1" ht="12">
      <c r="C519" s="11"/>
      <c r="D519" s="11"/>
      <c r="E519" s="11"/>
      <c r="F519" s="11"/>
      <c r="G519" s="11"/>
    </row>
    <row r="520" spans="3:7" s="17" customFormat="1" ht="12">
      <c r="C520" s="11"/>
      <c r="D520" s="11"/>
      <c r="E520" s="11"/>
      <c r="F520" s="11"/>
      <c r="G520" s="11"/>
    </row>
    <row r="521" spans="3:7" s="17" customFormat="1" ht="12">
      <c r="C521" s="11"/>
      <c r="D521" s="11"/>
      <c r="E521" s="11"/>
      <c r="F521" s="11"/>
      <c r="G521" s="11"/>
    </row>
    <row r="522" spans="3:7" s="17" customFormat="1" ht="12">
      <c r="C522" s="11"/>
      <c r="D522" s="11"/>
      <c r="E522" s="11"/>
      <c r="F522" s="11"/>
      <c r="G522" s="11"/>
    </row>
    <row r="523" spans="3:7" s="17" customFormat="1" ht="12">
      <c r="C523" s="11"/>
      <c r="D523" s="11"/>
      <c r="E523" s="11"/>
      <c r="F523" s="11"/>
      <c r="G523" s="11"/>
    </row>
    <row r="524" spans="3:7" s="17" customFormat="1" ht="12">
      <c r="C524" s="11"/>
      <c r="D524" s="11"/>
      <c r="E524" s="11"/>
      <c r="F524" s="11"/>
      <c r="G524" s="11"/>
    </row>
    <row r="525" spans="3:7" s="17" customFormat="1" ht="12">
      <c r="C525" s="11"/>
      <c r="D525" s="11"/>
      <c r="E525" s="11"/>
      <c r="F525" s="11"/>
      <c r="G525" s="11"/>
    </row>
    <row r="526" spans="3:7" s="17" customFormat="1" ht="12">
      <c r="C526" s="11"/>
      <c r="D526" s="11"/>
      <c r="E526" s="11"/>
      <c r="F526" s="11"/>
      <c r="G526" s="11"/>
    </row>
    <row r="527" spans="3:7" s="17" customFormat="1" ht="12">
      <c r="C527" s="11"/>
      <c r="D527" s="11"/>
      <c r="E527" s="11"/>
      <c r="F527" s="11"/>
      <c r="G527" s="11"/>
    </row>
    <row r="528" spans="3:7" s="17" customFormat="1" ht="12">
      <c r="C528" s="11"/>
      <c r="D528" s="11"/>
      <c r="E528" s="11"/>
      <c r="F528" s="11"/>
      <c r="G528" s="11"/>
    </row>
    <row r="529" spans="3:7" s="17" customFormat="1" ht="12">
      <c r="C529" s="11"/>
      <c r="D529" s="11"/>
      <c r="E529" s="11"/>
      <c r="F529" s="11"/>
      <c r="G529" s="11"/>
    </row>
    <row r="530" spans="3:7" s="17" customFormat="1" ht="12">
      <c r="C530" s="11"/>
      <c r="D530" s="11"/>
      <c r="E530" s="11"/>
      <c r="F530" s="11"/>
      <c r="G530" s="11"/>
    </row>
    <row r="531" spans="3:7" s="17" customFormat="1" ht="12">
      <c r="C531" s="11"/>
      <c r="D531" s="11"/>
      <c r="E531" s="11"/>
      <c r="F531" s="11"/>
      <c r="G531" s="11"/>
    </row>
    <row r="532" spans="3:7" s="17" customFormat="1" ht="12">
      <c r="C532" s="11"/>
      <c r="D532" s="11"/>
      <c r="E532" s="11"/>
      <c r="F532" s="11"/>
      <c r="G532" s="11"/>
    </row>
    <row r="533" spans="3:7" s="17" customFormat="1" ht="12">
      <c r="C533" s="11"/>
      <c r="D533" s="11"/>
      <c r="E533" s="11"/>
      <c r="F533" s="11"/>
      <c r="G533" s="11"/>
    </row>
    <row r="534" spans="3:7" s="17" customFormat="1" ht="12">
      <c r="C534" s="11"/>
      <c r="D534" s="11"/>
      <c r="E534" s="11"/>
      <c r="F534" s="11"/>
      <c r="G534" s="11"/>
    </row>
    <row r="535" spans="3:7" s="17" customFormat="1" ht="12">
      <c r="C535" s="11"/>
      <c r="D535" s="11"/>
      <c r="E535" s="11"/>
      <c r="F535" s="11"/>
      <c r="G535" s="11"/>
    </row>
    <row r="536" spans="3:7" s="17" customFormat="1" ht="12">
      <c r="C536" s="11"/>
      <c r="D536" s="11"/>
      <c r="E536" s="11"/>
      <c r="F536" s="11"/>
      <c r="G536" s="11"/>
    </row>
    <row r="537" spans="3:7" s="17" customFormat="1" ht="12">
      <c r="C537" s="11"/>
      <c r="D537" s="11"/>
      <c r="E537" s="11"/>
      <c r="F537" s="11"/>
      <c r="G537" s="11"/>
    </row>
    <row r="538" spans="3:7" s="17" customFormat="1" ht="12">
      <c r="C538" s="11"/>
      <c r="D538" s="11"/>
      <c r="E538" s="11"/>
      <c r="F538" s="11"/>
      <c r="G538" s="11"/>
    </row>
    <row r="539" spans="3:7" s="17" customFormat="1" ht="12">
      <c r="C539" s="11"/>
      <c r="D539" s="11"/>
      <c r="E539" s="11"/>
      <c r="F539" s="11"/>
      <c r="G539" s="11"/>
    </row>
    <row r="540" spans="3:7" s="17" customFormat="1" ht="12">
      <c r="C540" s="11"/>
      <c r="D540" s="11"/>
      <c r="E540" s="11"/>
      <c r="F540" s="11"/>
      <c r="G540" s="11"/>
    </row>
    <row r="541" spans="3:7" s="17" customFormat="1" ht="12">
      <c r="C541" s="11"/>
      <c r="D541" s="11"/>
      <c r="E541" s="11"/>
      <c r="F541" s="11"/>
      <c r="G541" s="11"/>
    </row>
    <row r="542" spans="3:7" s="17" customFormat="1" ht="12">
      <c r="C542" s="11"/>
      <c r="D542" s="11"/>
      <c r="E542" s="11"/>
      <c r="F542" s="11"/>
      <c r="G542" s="11"/>
    </row>
    <row r="543" spans="3:7" s="17" customFormat="1" ht="12">
      <c r="C543" s="11"/>
      <c r="D543" s="11"/>
      <c r="E543" s="11"/>
      <c r="F543" s="11"/>
      <c r="G543" s="11"/>
    </row>
    <row r="544" spans="3:7" s="17" customFormat="1" ht="12">
      <c r="C544" s="11"/>
      <c r="D544" s="11"/>
      <c r="E544" s="11"/>
      <c r="F544" s="11"/>
      <c r="G544" s="11"/>
    </row>
    <row r="545" spans="3:7" s="17" customFormat="1" ht="12">
      <c r="C545" s="11"/>
      <c r="D545" s="11"/>
      <c r="E545" s="11"/>
      <c r="F545" s="11"/>
      <c r="G545" s="11"/>
    </row>
    <row r="546" spans="3:7" s="17" customFormat="1" ht="12">
      <c r="C546" s="11"/>
      <c r="D546" s="11"/>
      <c r="E546" s="11"/>
      <c r="F546" s="11"/>
      <c r="G546" s="11"/>
    </row>
    <row r="547" spans="3:7" s="17" customFormat="1" ht="12">
      <c r="C547" s="11"/>
      <c r="D547" s="11"/>
      <c r="E547" s="11"/>
      <c r="F547" s="11"/>
      <c r="G547" s="11"/>
    </row>
    <row r="548" spans="3:7" s="17" customFormat="1" ht="12">
      <c r="C548" s="11"/>
      <c r="D548" s="11"/>
      <c r="E548" s="11"/>
      <c r="F548" s="11"/>
      <c r="G548" s="11"/>
    </row>
    <row r="549" spans="3:7" s="17" customFormat="1" ht="12">
      <c r="C549" s="11"/>
      <c r="D549" s="11"/>
      <c r="E549" s="11"/>
      <c r="F549" s="11"/>
      <c r="G549" s="11"/>
    </row>
    <row r="550" spans="3:7" s="17" customFormat="1" ht="12">
      <c r="C550" s="11"/>
      <c r="D550" s="11"/>
      <c r="E550" s="11"/>
      <c r="F550" s="11"/>
      <c r="G550" s="11"/>
    </row>
    <row r="551" spans="3:7" s="17" customFormat="1" ht="12">
      <c r="C551" s="11"/>
      <c r="D551" s="11"/>
      <c r="E551" s="11"/>
      <c r="F551" s="11"/>
      <c r="G551" s="11"/>
    </row>
    <row r="552" spans="3:7" s="17" customFormat="1" ht="12">
      <c r="C552" s="11"/>
      <c r="D552" s="11"/>
      <c r="E552" s="11"/>
      <c r="F552" s="11"/>
      <c r="G552" s="11"/>
    </row>
    <row r="553" spans="3:7" s="17" customFormat="1" ht="12">
      <c r="C553" s="11"/>
      <c r="D553" s="11"/>
      <c r="E553" s="11"/>
      <c r="F553" s="11"/>
      <c r="G553" s="11"/>
    </row>
    <row r="554" spans="3:7" s="17" customFormat="1" ht="12">
      <c r="C554" s="11"/>
      <c r="D554" s="11"/>
      <c r="E554" s="11"/>
      <c r="F554" s="11"/>
      <c r="G554" s="11"/>
    </row>
    <row r="555" spans="3:7" s="17" customFormat="1" ht="12">
      <c r="C555" s="11"/>
      <c r="D555" s="11"/>
      <c r="E555" s="11"/>
      <c r="F555" s="11"/>
      <c r="G555" s="11"/>
    </row>
    <row r="556" spans="1:7" s="17" customFormat="1" ht="12.75">
      <c r="A556" s="4"/>
      <c r="C556" s="11"/>
      <c r="D556" s="11"/>
      <c r="E556" s="11"/>
      <c r="F556" s="11"/>
      <c r="G556" s="11"/>
    </row>
  </sheetData>
  <mergeCells count="3">
    <mergeCell ref="A7:H8"/>
    <mergeCell ref="B15:D15"/>
    <mergeCell ref="B20:D23"/>
  </mergeCells>
  <pageMargins left="0.5" right="0.25" top="0.25" bottom="0.25" header="0.25" footer="0.5"/>
  <pageSetup orientation="portrait" scale="91" r:id="rId1"/>
  <headerFooter alignWithMargins="0">
    <oddFooter>&amp;L&amp;"Times New Roman,Regular"&amp;9O3053190.v1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7" transitionEvaluation="1">
    <pageSetUpPr fitToPage="1"/>
  </sheetPr>
  <dimension ref="A1:I332"/>
  <sheetViews>
    <sheetView tabSelected="1" defaultGridColor="0" view="pageBreakPreview" zoomScale="78" zoomScaleNormal="78" zoomScaleSheetLayoutView="78" colorId="22" workbookViewId="0" topLeftCell="A12">
      <selection pane="topLeft" activeCell="C20" sqref="C20"/>
    </sheetView>
  </sheetViews>
  <sheetFormatPr defaultColWidth="10.85546875" defaultRowHeight="12.75"/>
  <cols>
    <col min="1" max="1" width="7.42857142857143" style="4" customWidth="1"/>
    <col min="2" max="2" width="5.14285714285714" style="4" customWidth="1"/>
    <col min="3" max="3" width="20.8571428571429" style="4" customWidth="1"/>
    <col min="4" max="4" width="10.8571428571429" style="4"/>
    <col min="5" max="5" width="31.4285714285714" style="4" customWidth="1"/>
    <col min="6" max="6" width="6.71428571428571" style="4" customWidth="1"/>
    <col min="7" max="7" width="11.4285714285714" style="4" customWidth="1"/>
    <col min="8" max="8" width="13.4285714285714" style="4" customWidth="1"/>
    <col min="9" max="9" width="7.42857142857143" style="4" customWidth="1"/>
    <col min="10" max="16384" width="10.8571428571429" style="4"/>
  </cols>
  <sheetData>
    <row r="1" spans="1:9" ht="12.75">
      <c r="A1" s="36" t="s">
        <v>8</v>
      </c>
      <c r="B1" s="36"/>
      <c r="C1" s="37"/>
      <c r="D1" s="37"/>
      <c r="E1" s="36"/>
      <c r="F1" s="36"/>
      <c r="G1" s="37" t="str">
        <f>'F 2'!$F$1</f>
        <v>Florida Public Service Commission</v>
      </c>
      <c r="H1" s="36"/>
      <c r="I1" s="39"/>
    </row>
    <row r="2" spans="1:9" ht="12.75">
      <c r="A2" s="36" t="s">
        <v>10</v>
      </c>
      <c r="B2" s="36"/>
      <c r="C2" s="37"/>
      <c r="D2" s="37"/>
      <c r="E2" s="36"/>
      <c r="F2" s="36"/>
      <c r="G2" s="36"/>
      <c r="H2" s="36"/>
      <c r="I2" s="39"/>
    </row>
    <row r="3" spans="1:9" ht="12.75">
      <c r="A3" s="36"/>
      <c r="B3" s="36"/>
      <c r="C3" s="37"/>
      <c r="D3" s="37"/>
      <c r="E3" s="36"/>
      <c r="F3" s="36"/>
      <c r="G3" s="36"/>
      <c r="H3" s="36"/>
      <c r="I3" s="39"/>
    </row>
    <row r="4" spans="1:9" ht="12.75">
      <c r="A4" s="36" t="str">
        <f>Macros!$E$4</f>
        <v>Utilities, Inc. of  Florida - Sandalhaven </v>
      </c>
      <c r="B4" s="46"/>
      <c r="C4" s="47"/>
      <c r="D4" s="36"/>
      <c r="E4" s="36"/>
      <c r="F4" s="36"/>
      <c r="G4" s="36" t="s">
        <v>162</v>
      </c>
      <c r="H4" s="36"/>
      <c r="I4" s="39"/>
    </row>
    <row r="5" spans="1:9" ht="12.75">
      <c r="A5" s="36" t="str">
        <f>'F 2'!$A$5</f>
        <v>Docket No.: 20200139-WS</v>
      </c>
      <c r="B5" s="36"/>
      <c r="C5" s="36"/>
      <c r="D5" s="36"/>
      <c r="E5" s="36"/>
      <c r="F5" s="36"/>
      <c r="G5" s="46" t="s">
        <v>1</v>
      </c>
      <c r="H5" s="36"/>
      <c r="I5" s="39"/>
    </row>
    <row r="6" spans="1:9" ht="12.75">
      <c r="A6" s="36" t="str">
        <f>Macros!$E$14</f>
        <v>Test Year Ended: December 31, 2019</v>
      </c>
      <c r="B6" s="36"/>
      <c r="C6" s="36"/>
      <c r="D6" s="36"/>
      <c r="E6" s="36"/>
      <c r="F6" s="36"/>
      <c r="G6" s="36" t="s">
        <v>20</v>
      </c>
      <c r="H6" s="36"/>
      <c r="I6" s="39"/>
    </row>
    <row r="7" spans="1:9" ht="12.75">
      <c r="A7" s="36"/>
      <c r="B7" s="36"/>
      <c r="C7" s="36"/>
      <c r="D7" s="36"/>
      <c r="E7" s="36"/>
      <c r="F7" s="36"/>
      <c r="G7" s="36" t="s">
        <v>267</v>
      </c>
      <c r="H7" s="36" t="s">
        <v>195</v>
      </c>
      <c r="I7" s="39"/>
    </row>
    <row r="8" spans="1:9" ht="12.75">
      <c r="A8" s="241" t="s">
        <v>2</v>
      </c>
      <c r="B8" s="242"/>
      <c r="C8" s="242"/>
      <c r="D8" s="242"/>
      <c r="E8" s="242"/>
      <c r="F8" s="242"/>
      <c r="G8" s="242"/>
      <c r="H8" s="242"/>
      <c r="I8" s="39"/>
    </row>
    <row r="9" spans="1:9" ht="12.75">
      <c r="A9" s="242"/>
      <c r="B9" s="242"/>
      <c r="C9" s="242"/>
      <c r="D9" s="242"/>
      <c r="E9" s="242"/>
      <c r="F9" s="242"/>
      <c r="G9" s="242"/>
      <c r="H9" s="242"/>
      <c r="I9" s="50"/>
    </row>
    <row r="10" spans="1:9" ht="13.5" thickBot="1">
      <c r="A10" s="40"/>
      <c r="B10" s="40"/>
      <c r="C10" s="40"/>
      <c r="D10" s="40"/>
      <c r="E10" s="40"/>
      <c r="F10" s="40"/>
      <c r="G10" s="40"/>
      <c r="H10" s="40"/>
      <c r="I10" s="50"/>
    </row>
    <row r="11" spans="1:9" ht="12.75">
      <c r="A11" s="41" t="s">
        <v>62</v>
      </c>
      <c r="B11" s="39"/>
      <c r="C11" s="39"/>
      <c r="D11" s="39"/>
      <c r="E11" s="39"/>
      <c r="F11" s="75"/>
      <c r="G11" s="39"/>
      <c r="H11" s="39"/>
      <c r="I11" s="50"/>
    </row>
    <row r="12" spans="1:9" ht="15">
      <c r="A12" s="42" t="s">
        <v>63</v>
      </c>
      <c r="B12" s="39"/>
      <c r="C12" s="36"/>
      <c r="D12" s="39"/>
      <c r="E12" s="41"/>
      <c r="F12" s="75"/>
      <c r="G12" s="39"/>
      <c r="H12" s="39"/>
      <c r="I12" s="39"/>
    </row>
    <row r="13" spans="1:9" ht="15">
      <c r="A13" s="42"/>
      <c r="B13" s="74"/>
      <c r="C13" s="74"/>
      <c r="D13" s="74"/>
      <c r="E13" s="74"/>
      <c r="F13" s="75"/>
      <c r="G13" s="74"/>
      <c r="H13" s="74"/>
      <c r="I13" s="74"/>
    </row>
    <row r="14" spans="1:9" ht="15">
      <c r="A14" s="42"/>
      <c r="B14" s="36"/>
      <c r="C14" s="36"/>
      <c r="D14" s="36"/>
      <c r="E14" s="36"/>
      <c r="F14" s="36"/>
      <c r="G14" s="36"/>
      <c r="H14" s="36"/>
      <c r="I14" s="36"/>
    </row>
    <row r="15" spans="1:9" ht="12.75">
      <c r="A15" s="92"/>
      <c r="B15" s="36"/>
      <c r="C15" s="36"/>
      <c r="D15" s="36"/>
      <c r="E15" s="184" t="s">
        <v>247</v>
      </c>
      <c r="F15" s="185"/>
      <c r="G15" s="36"/>
      <c r="H15" s="36"/>
      <c r="I15" s="48"/>
    </row>
    <row r="16" spans="2:9" ht="12.75">
      <c r="B16" s="9"/>
      <c r="C16" s="9"/>
      <c r="D16" s="36"/>
      <c r="E16" s="36"/>
      <c r="F16" s="36"/>
      <c r="G16" s="36"/>
      <c r="H16" s="36"/>
      <c r="I16" s="36"/>
    </row>
    <row r="17" spans="1:9" ht="15">
      <c r="A17" s="41">
        <v>1</v>
      </c>
      <c r="B17" s="46" t="s">
        <v>17</v>
      </c>
      <c r="C17" s="46" t="s">
        <v>248</v>
      </c>
      <c r="D17" s="36"/>
      <c r="E17" s="36"/>
      <c r="F17" s="36"/>
      <c r="G17" s="36"/>
      <c r="H17" s="173">
        <f>'F 4'!G18</f>
        <v>110903.44115140416</v>
      </c>
      <c r="I17" s="36"/>
    </row>
    <row r="18" spans="1:9" ht="15">
      <c r="A18" s="41"/>
      <c r="B18" s="46"/>
      <c r="C18" s="46"/>
      <c r="D18" s="36"/>
      <c r="E18" s="36"/>
      <c r="F18" s="36"/>
      <c r="G18" s="36"/>
      <c r="H18" s="173"/>
      <c r="I18" s="36"/>
    </row>
    <row r="19" spans="1:9" ht="12.75">
      <c r="A19" s="41"/>
      <c r="B19" s="36"/>
      <c r="C19" s="188" t="s">
        <v>267</v>
      </c>
      <c r="D19" s="36"/>
      <c r="E19" s="36"/>
      <c r="F19" s="36"/>
      <c r="G19" s="36"/>
      <c r="I19" s="36"/>
    </row>
    <row r="20" spans="1:9" ht="12.75">
      <c r="A20" s="41">
        <v>2</v>
      </c>
      <c r="B20" s="46" t="s">
        <v>155</v>
      </c>
      <c r="C20" s="36" t="s">
        <v>252</v>
      </c>
      <c r="D20" s="36"/>
      <c r="E20" s="36"/>
      <c r="F20" s="36"/>
      <c r="G20" s="36"/>
      <c r="H20" s="189">
        <v>0</v>
      </c>
      <c r="I20" s="36"/>
    </row>
    <row r="21" spans="1:9" ht="12.75">
      <c r="A21" s="41"/>
      <c r="B21" s="36"/>
      <c r="C21" s="36"/>
      <c r="D21" s="36"/>
      <c r="E21" s="36"/>
      <c r="F21" s="36"/>
      <c r="G21" s="36"/>
      <c r="H21" s="128"/>
      <c r="I21" s="36"/>
    </row>
    <row r="22" spans="1:9" ht="12.75">
      <c r="A22" s="41">
        <v>3</v>
      </c>
      <c r="B22" s="187" t="s">
        <v>66</v>
      </c>
      <c r="C22" s="36" t="s">
        <v>157</v>
      </c>
      <c r="D22" s="36"/>
      <c r="E22" s="36"/>
      <c r="F22" s="36"/>
      <c r="G22" s="36"/>
      <c r="H22" s="128">
        <f>SUM(H17:H20)</f>
        <v>110903.44115140416</v>
      </c>
      <c r="I22" s="36"/>
    </row>
    <row r="23" spans="1:9" ht="12.75">
      <c r="A23" s="41"/>
      <c r="B23" s="9"/>
      <c r="C23" s="36"/>
      <c r="D23" s="36"/>
      <c r="E23" s="36"/>
      <c r="F23" s="36"/>
      <c r="G23" s="36"/>
      <c r="H23" s="128"/>
      <c r="I23" s="36"/>
    </row>
    <row r="24" spans="1:9" ht="15">
      <c r="A24" s="41">
        <v>4</v>
      </c>
      <c r="B24" s="46" t="s">
        <v>65</v>
      </c>
      <c r="C24" s="36" t="s">
        <v>156</v>
      </c>
      <c r="D24" s="36"/>
      <c r="E24" s="36"/>
      <c r="F24" s="36"/>
      <c r="G24" s="36"/>
      <c r="H24" s="173">
        <v>300000</v>
      </c>
      <c r="I24" s="53"/>
    </row>
    <row r="25" spans="1:9" ht="12.75">
      <c r="A25" s="41"/>
      <c r="B25" s="36"/>
      <c r="C25" s="36"/>
      <c r="D25" s="36"/>
      <c r="E25" s="36"/>
      <c r="F25" s="36"/>
      <c r="G25" s="36"/>
      <c r="H25" s="128"/>
      <c r="I25" s="36"/>
    </row>
    <row r="26" spans="1:9" ht="15">
      <c r="A26" s="41">
        <v>5</v>
      </c>
      <c r="B26" s="46" t="s">
        <v>67</v>
      </c>
      <c r="C26" s="36" t="s">
        <v>115</v>
      </c>
      <c r="D26" s="36"/>
      <c r="E26" s="36"/>
      <c r="F26" s="36"/>
      <c r="G26" s="36"/>
      <c r="H26" s="183">
        <f>(H22)/H24*100</f>
        <v>36.967813717134717</v>
      </c>
      <c r="I26" s="46" t="s">
        <v>46</v>
      </c>
    </row>
    <row r="27" spans="1:9" ht="15">
      <c r="A27" s="41"/>
      <c r="B27" s="46"/>
      <c r="C27" s="36"/>
      <c r="D27" s="36"/>
      <c r="E27" s="36"/>
      <c r="F27" s="36"/>
      <c r="G27" s="36"/>
      <c r="H27" s="183"/>
      <c r="I27" s="46"/>
    </row>
    <row r="28" spans="1:9" ht="15">
      <c r="A28" s="41">
        <v>6</v>
      </c>
      <c r="B28" s="46" t="s">
        <v>93</v>
      </c>
      <c r="C28" s="36" t="s">
        <v>33</v>
      </c>
      <c r="D28" s="36"/>
      <c r="E28" s="36"/>
      <c r="F28" s="36"/>
      <c r="G28" s="36"/>
      <c r="H28" s="183">
        <f>100-H26</f>
        <v>63.032186282865283</v>
      </c>
      <c r="I28" s="46" t="s">
        <v>46</v>
      </c>
    </row>
    <row r="29" spans="1:9" ht="15">
      <c r="A29" s="41"/>
      <c r="B29" s="46"/>
      <c r="C29" s="36"/>
      <c r="D29" s="36"/>
      <c r="E29" s="36"/>
      <c r="F29" s="36"/>
      <c r="G29" s="36"/>
      <c r="H29" s="186"/>
      <c r="I29" s="46"/>
    </row>
    <row r="30" spans="1:9" ht="15">
      <c r="A30" s="41"/>
      <c r="B30" s="46" t="s">
        <v>253</v>
      </c>
      <c r="C30" s="36"/>
      <c r="D30" s="36"/>
      <c r="E30" s="36"/>
      <c r="F30" s="36"/>
      <c r="G30" s="36"/>
      <c r="H30" s="186"/>
      <c r="I30" s="46"/>
    </row>
    <row r="31" spans="1:9" ht="15">
      <c r="A31" s="41"/>
      <c r="B31" s="46" t="s">
        <v>251</v>
      </c>
      <c r="C31" s="36"/>
      <c r="D31" s="36"/>
      <c r="E31" s="36"/>
      <c r="F31" s="36"/>
      <c r="G31" s="36"/>
      <c r="H31" s="186"/>
      <c r="I31" s="46"/>
    </row>
    <row r="32" spans="1:9" ht="15">
      <c r="A32" s="41"/>
      <c r="B32" s="46" t="s">
        <v>250</v>
      </c>
      <c r="C32" s="36"/>
      <c r="D32" s="36"/>
      <c r="E32" s="36"/>
      <c r="F32" s="36"/>
      <c r="G32" s="36"/>
      <c r="H32" s="186"/>
      <c r="I32" s="46"/>
    </row>
    <row r="33" spans="1:9" ht="15">
      <c r="A33" s="41"/>
      <c r="B33" s="46" t="s">
        <v>249</v>
      </c>
      <c r="C33" s="36"/>
      <c r="D33" s="36"/>
      <c r="E33" s="36"/>
      <c r="F33" s="36"/>
      <c r="G33" s="36"/>
      <c r="H33" s="186"/>
      <c r="I33" s="46"/>
    </row>
    <row r="34" spans="1:9" ht="15">
      <c r="A34" s="41"/>
      <c r="B34" s="46" t="s">
        <v>265</v>
      </c>
      <c r="C34" s="36"/>
      <c r="D34" s="36"/>
      <c r="E34" s="36"/>
      <c r="F34" s="36"/>
      <c r="G34" s="36"/>
      <c r="H34" s="186"/>
      <c r="I34" s="46"/>
    </row>
    <row r="35" spans="1:9" ht="15">
      <c r="A35" s="41"/>
      <c r="B35" s="46"/>
      <c r="C35" s="36"/>
      <c r="D35" s="36"/>
      <c r="E35" s="36"/>
      <c r="F35" s="36"/>
      <c r="G35" s="36"/>
      <c r="H35" s="186"/>
      <c r="I35" s="46"/>
    </row>
    <row r="36" spans="1:9" ht="12.75">
      <c r="A36" s="92"/>
      <c r="B36" s="36"/>
      <c r="C36" s="243" t="s">
        <v>147</v>
      </c>
      <c r="D36" s="243"/>
      <c r="E36" s="243"/>
      <c r="F36" s="243"/>
      <c r="G36" s="243"/>
      <c r="H36" s="36"/>
      <c r="I36" s="36"/>
    </row>
    <row r="37" spans="1:9" ht="12.75">
      <c r="A37" s="92"/>
      <c r="B37" s="36"/>
      <c r="C37" s="243"/>
      <c r="D37" s="243"/>
      <c r="E37" s="243"/>
      <c r="F37" s="243"/>
      <c r="G37" s="243"/>
      <c r="H37" s="36"/>
      <c r="I37" s="36"/>
    </row>
    <row r="38" spans="1:9" ht="12.75">
      <c r="A38" s="92"/>
      <c r="B38" s="36"/>
      <c r="C38" s="243"/>
      <c r="D38" s="243"/>
      <c r="E38" s="243"/>
      <c r="F38" s="243"/>
      <c r="G38" s="243"/>
      <c r="H38" s="36"/>
      <c r="I38" s="36"/>
    </row>
    <row r="39" spans="1:9" ht="12.75">
      <c r="A39" s="75"/>
      <c r="B39" s="75"/>
      <c r="C39" s="45"/>
      <c r="D39" s="45"/>
      <c r="E39" s="45"/>
      <c r="F39" s="45"/>
      <c r="G39" s="45"/>
      <c r="H39" s="45"/>
      <c r="I39" s="75"/>
    </row>
    <row r="40" spans="1:9" ht="12.75">
      <c r="A40" s="36" t="s">
        <v>187</v>
      </c>
      <c r="B40" s="75"/>
      <c r="C40" s="45"/>
      <c r="D40" s="45"/>
      <c r="E40" s="45"/>
      <c r="F40" s="45"/>
      <c r="G40" s="45"/>
      <c r="H40" s="45"/>
      <c r="I40" s="75"/>
    </row>
    <row r="41" spans="1:9" ht="12.75">
      <c r="A41" s="75"/>
      <c r="B41" s="75"/>
      <c r="C41" s="45"/>
      <c r="D41" s="45"/>
      <c r="E41" s="45"/>
      <c r="F41" s="45"/>
      <c r="G41" s="45"/>
      <c r="H41" s="45"/>
      <c r="I41" s="75"/>
    </row>
    <row r="42" spans="1:9" ht="12.75">
      <c r="A42" s="75"/>
      <c r="B42" s="75"/>
      <c r="C42" s="45"/>
      <c r="D42" s="45"/>
      <c r="E42" s="45"/>
      <c r="F42" s="45"/>
      <c r="G42" s="45"/>
      <c r="H42" s="45"/>
      <c r="I42" s="75"/>
    </row>
    <row r="43" spans="1:9" ht="12.75">
      <c r="A43" s="39"/>
      <c r="B43" s="39"/>
      <c r="C43" s="45"/>
      <c r="D43" s="45"/>
      <c r="E43" s="45"/>
      <c r="F43" s="45"/>
      <c r="G43" s="45"/>
      <c r="H43" s="45"/>
      <c r="I43" s="39"/>
    </row>
    <row r="44" spans="1:9" ht="12.75">
      <c r="A44" s="39"/>
      <c r="B44" s="39"/>
      <c r="C44" s="39"/>
      <c r="D44" s="39"/>
      <c r="E44" s="39"/>
      <c r="F44" s="75"/>
      <c r="G44" s="39"/>
      <c r="H44" s="39"/>
      <c r="I44" s="39"/>
    </row>
    <row r="45" spans="1:9" ht="12.75">
      <c r="A45" s="39"/>
      <c r="B45" s="39"/>
      <c r="C45" s="39"/>
      <c r="D45" s="39"/>
      <c r="E45" s="39"/>
      <c r="F45" s="75"/>
      <c r="G45" s="39"/>
      <c r="H45" s="39"/>
      <c r="I45" s="39"/>
    </row>
    <row r="46" spans="1:9" ht="12.75">
      <c r="A46" s="39"/>
      <c r="B46" s="39"/>
      <c r="C46" s="39"/>
      <c r="D46" s="39"/>
      <c r="E46" s="39"/>
      <c r="F46" s="75"/>
      <c r="G46" s="39"/>
      <c r="H46" s="39"/>
      <c r="I46" s="39"/>
    </row>
    <row r="47" spans="2:9" ht="12.75">
      <c r="B47" s="39"/>
      <c r="D47" s="39"/>
      <c r="E47" s="39"/>
      <c r="F47" s="75"/>
      <c r="G47" s="39"/>
      <c r="H47" s="39"/>
      <c r="I47" s="39"/>
    </row>
    <row r="48" spans="1:9" ht="12.75">
      <c r="A48" s="39"/>
      <c r="B48" s="39"/>
      <c r="C48" s="39"/>
      <c r="D48" s="39"/>
      <c r="E48" s="39"/>
      <c r="F48" s="75"/>
      <c r="G48" s="39"/>
      <c r="H48" s="39"/>
      <c r="I48" s="39"/>
    </row>
    <row r="49" spans="1:9" ht="12.75">
      <c r="A49" s="48"/>
      <c r="B49" s="48"/>
      <c r="C49" s="48"/>
      <c r="D49" s="48"/>
      <c r="E49" s="48"/>
      <c r="F49" s="48"/>
      <c r="G49" s="48"/>
      <c r="H49" s="48"/>
      <c r="I49" s="39"/>
    </row>
    <row r="57" ht="12.75" customHeight="1"/>
    <row r="63" ht="12.75">
      <c r="G63" s="14"/>
    </row>
    <row r="64" ht="12.75">
      <c r="G64" s="6"/>
    </row>
    <row r="65" ht="12.75">
      <c r="G65" s="6"/>
    </row>
    <row r="66" ht="12.75">
      <c r="G66" s="6"/>
    </row>
    <row r="67" ht="12.75">
      <c r="G67" s="6"/>
    </row>
    <row r="68" ht="12.75">
      <c r="G68" s="6"/>
    </row>
    <row r="69" ht="12.75">
      <c r="G69" s="6"/>
    </row>
    <row r="70" ht="12.75">
      <c r="G70" s="6"/>
    </row>
    <row r="71" ht="12.75">
      <c r="G71" s="6"/>
    </row>
    <row r="72" ht="12.75">
      <c r="G72" s="6"/>
    </row>
    <row r="73" ht="12.75">
      <c r="G73" s="6"/>
    </row>
    <row r="74" ht="12.75">
      <c r="G74" s="6"/>
    </row>
    <row r="75" ht="12.75">
      <c r="G75" s="6"/>
    </row>
    <row r="76" ht="12.75">
      <c r="G76" s="6"/>
    </row>
    <row r="77" ht="12.75">
      <c r="G77" s="6"/>
    </row>
    <row r="78" ht="12.75">
      <c r="G78" s="6"/>
    </row>
    <row r="79" ht="12.75">
      <c r="G79" s="6"/>
    </row>
    <row r="80" ht="12.75">
      <c r="G80" s="6"/>
    </row>
    <row r="81" ht="12.75">
      <c r="G81" s="6"/>
    </row>
    <row r="82" ht="12.75">
      <c r="G82" s="6"/>
    </row>
    <row r="83" ht="12.75">
      <c r="G83" s="6"/>
    </row>
    <row r="84" ht="12.75">
      <c r="G84" s="6"/>
    </row>
    <row r="85" ht="12.75">
      <c r="G85" s="6"/>
    </row>
    <row r="86" ht="12.75">
      <c r="G86" s="6"/>
    </row>
    <row r="87" ht="12.75">
      <c r="G87" s="6"/>
    </row>
    <row r="88" ht="12.75">
      <c r="G88" s="6"/>
    </row>
    <row r="89" ht="12.75">
      <c r="G89" s="6"/>
    </row>
    <row r="90" ht="12.75">
      <c r="G90" s="6"/>
    </row>
    <row r="91" ht="12.75">
      <c r="G91" s="6"/>
    </row>
    <row r="92" ht="12.75">
      <c r="G92" s="6"/>
    </row>
    <row r="94" ht="12.75">
      <c r="G94" s="14"/>
    </row>
    <row r="134" ht="12.75">
      <c r="G134" s="14"/>
    </row>
    <row r="135" ht="12.75">
      <c r="G135" s="6"/>
    </row>
    <row r="136" ht="12.75">
      <c r="G136" s="6"/>
    </row>
    <row r="137" spans="7:9" ht="12.75">
      <c r="G137" s="6"/>
      <c r="I137" s="14"/>
    </row>
    <row r="138" ht="12.75">
      <c r="G138" s="6"/>
    </row>
    <row r="139" ht="12.75">
      <c r="G139" s="6"/>
    </row>
    <row r="140" spans="7:9" ht="12.75">
      <c r="G140" s="6"/>
      <c r="I140" s="14"/>
    </row>
    <row r="141" ht="12.75">
      <c r="G141" s="6"/>
    </row>
    <row r="142" ht="12.75">
      <c r="G142" s="6"/>
    </row>
    <row r="143" ht="12.75">
      <c r="G143" s="6"/>
    </row>
    <row r="144" ht="12.75">
      <c r="G144" s="6"/>
    </row>
    <row r="145" ht="12.75">
      <c r="G145" s="6"/>
    </row>
    <row r="146" ht="12.75">
      <c r="G146" s="6"/>
    </row>
    <row r="147" ht="12.75">
      <c r="G147" s="6"/>
    </row>
    <row r="148" ht="12.75">
      <c r="G148" s="6"/>
    </row>
    <row r="149" ht="12.75">
      <c r="G149" s="6"/>
    </row>
    <row r="150" ht="12.75">
      <c r="G150" s="6"/>
    </row>
    <row r="151" ht="12.75">
      <c r="G151" s="6"/>
    </row>
    <row r="152" ht="12.75">
      <c r="G152" s="6"/>
    </row>
    <row r="153" ht="12.75">
      <c r="G153" s="6"/>
    </row>
    <row r="154" ht="12.75">
      <c r="G154" s="6"/>
    </row>
    <row r="155" ht="12.75">
      <c r="G155" s="6"/>
    </row>
    <row r="156" ht="12.75">
      <c r="G156" s="6"/>
    </row>
    <row r="157" ht="12.75">
      <c r="G157" s="6"/>
    </row>
    <row r="158" ht="12.75">
      <c r="G158" s="6"/>
    </row>
    <row r="159" ht="12.75">
      <c r="G159" s="6"/>
    </row>
    <row r="160" ht="12.75">
      <c r="G160" s="6"/>
    </row>
    <row r="161" ht="12.75">
      <c r="G161" s="6"/>
    </row>
    <row r="162" ht="12.75">
      <c r="G162" s="6"/>
    </row>
    <row r="163" ht="12.75">
      <c r="G163" s="6"/>
    </row>
    <row r="165" ht="12.75">
      <c r="G165" s="14"/>
    </row>
    <row r="179" ht="12.75">
      <c r="B179" s="8"/>
    </row>
    <row r="181" ht="12.75">
      <c r="B181" s="8"/>
    </row>
    <row r="182" ht="12.75">
      <c r="B182" s="8"/>
    </row>
    <row r="183" ht="12.75">
      <c r="B183" s="8"/>
    </row>
    <row r="184" ht="12.75">
      <c r="B184" s="8"/>
    </row>
    <row r="185" ht="12.75">
      <c r="B185" s="8"/>
    </row>
    <row r="186" ht="12.75">
      <c r="B186" s="8"/>
    </row>
    <row r="187" ht="12.75">
      <c r="B187" s="8"/>
    </row>
    <row r="188" ht="12.75">
      <c r="B188" s="8"/>
    </row>
    <row r="194" ht="12.75">
      <c r="G194" s="14"/>
    </row>
    <row r="195" ht="12.75">
      <c r="G195" s="6"/>
    </row>
    <row r="196" ht="12.75">
      <c r="G196" s="6"/>
    </row>
    <row r="197" ht="12.75">
      <c r="G197" s="6"/>
    </row>
    <row r="198" ht="12.75">
      <c r="G198" s="6"/>
    </row>
    <row r="199" ht="12.75">
      <c r="G199" s="6"/>
    </row>
    <row r="200" ht="12.75">
      <c r="G200" s="6"/>
    </row>
    <row r="201" ht="12.75">
      <c r="G201" s="6"/>
    </row>
    <row r="202" ht="12.75">
      <c r="G202" s="6"/>
    </row>
    <row r="203" ht="12.75">
      <c r="G203" s="6"/>
    </row>
    <row r="204" ht="12.75">
      <c r="G204" s="6"/>
    </row>
    <row r="205" ht="12.75">
      <c r="G205" s="6"/>
    </row>
    <row r="206" ht="12.75">
      <c r="G206" s="6"/>
    </row>
    <row r="207" ht="12.75">
      <c r="G207" s="6"/>
    </row>
    <row r="208" ht="12.75">
      <c r="G208" s="6"/>
    </row>
    <row r="209" ht="12.75">
      <c r="G209" s="6"/>
    </row>
    <row r="210" ht="12.75">
      <c r="G210" s="6"/>
    </row>
    <row r="211" ht="12.75">
      <c r="G211" s="6"/>
    </row>
    <row r="212" ht="12.75">
      <c r="G212" s="6"/>
    </row>
    <row r="213" ht="12.75">
      <c r="G213" s="6"/>
    </row>
    <row r="232" ht="12.75">
      <c r="G232" s="14"/>
    </row>
    <row r="233" ht="12.75">
      <c r="G233" s="6"/>
    </row>
    <row r="234" ht="12.75">
      <c r="G234" s="6"/>
    </row>
    <row r="235" ht="12.75">
      <c r="G235" s="6"/>
    </row>
    <row r="236" ht="12.75">
      <c r="G236" s="6"/>
    </row>
    <row r="237" ht="12.75">
      <c r="G237" s="6"/>
    </row>
    <row r="238" ht="12.75">
      <c r="G238" s="6"/>
    </row>
    <row r="239" ht="12.75">
      <c r="G239" s="6"/>
    </row>
    <row r="240" ht="12.75">
      <c r="G240" s="6"/>
    </row>
    <row r="241" ht="12.75">
      <c r="G241" s="6"/>
    </row>
    <row r="242" ht="12.75">
      <c r="G242" s="6"/>
    </row>
    <row r="243" ht="12.75">
      <c r="G243" s="6"/>
    </row>
    <row r="244" ht="12.75">
      <c r="G244" s="6"/>
    </row>
    <row r="245" ht="12.75">
      <c r="G245" s="6"/>
    </row>
    <row r="246" ht="12.75">
      <c r="G246" s="6"/>
    </row>
    <row r="247" ht="12.75">
      <c r="G247" s="6"/>
    </row>
    <row r="248" ht="12.75">
      <c r="G248" s="6"/>
    </row>
    <row r="249" ht="12.75">
      <c r="G249" s="6"/>
    </row>
    <row r="250" ht="12.75">
      <c r="G250" s="6"/>
    </row>
    <row r="251" ht="12.75">
      <c r="G251" s="6"/>
    </row>
    <row r="252" ht="12.75">
      <c r="G252" s="6"/>
    </row>
    <row r="253" ht="12.75">
      <c r="G253" s="6"/>
    </row>
    <row r="254" ht="12.75">
      <c r="G254" s="6"/>
    </row>
    <row r="255" ht="12.75">
      <c r="G255" s="6"/>
    </row>
    <row r="256" ht="12.75">
      <c r="G256" s="6"/>
    </row>
    <row r="257" ht="12.75">
      <c r="G257" s="6"/>
    </row>
    <row r="258" ht="12.75">
      <c r="G258" s="6"/>
    </row>
    <row r="259" ht="12.75">
      <c r="G259" s="6"/>
    </row>
    <row r="260" ht="12.75">
      <c r="G260" s="6"/>
    </row>
    <row r="261" ht="12.75">
      <c r="G261" s="6"/>
    </row>
    <row r="262" ht="12.75">
      <c r="G262" s="6"/>
    </row>
    <row r="263" spans="1:7" ht="12.75">
      <c r="A263" s="8"/>
      <c r="G263" s="6"/>
    </row>
    <row r="264" spans="1:7" ht="12.75">
      <c r="A264" s="8"/>
      <c r="G264" s="6"/>
    </row>
    <row r="265" spans="1:7" ht="12.75">
      <c r="A265" s="8"/>
      <c r="G265" s="6"/>
    </row>
    <row r="266" spans="1:7" ht="12.75">
      <c r="A266" s="8"/>
      <c r="G266" s="6"/>
    </row>
    <row r="267" spans="1:7" ht="12.75">
      <c r="A267" s="8"/>
      <c r="G267" s="6"/>
    </row>
    <row r="268" ht="12.75">
      <c r="G268" s="6"/>
    </row>
    <row r="270" ht="12.75">
      <c r="G270" s="14"/>
    </row>
    <row r="272" ht="12.75">
      <c r="G272" s="8"/>
    </row>
    <row r="292" ht="12.75">
      <c r="G292" s="14"/>
    </row>
    <row r="293" ht="12.75">
      <c r="G293" s="6"/>
    </row>
    <row r="294" ht="12.75">
      <c r="G294" s="6"/>
    </row>
    <row r="295" ht="12.75">
      <c r="G295" s="6"/>
    </row>
    <row r="296" ht="12.75">
      <c r="G296" s="6"/>
    </row>
    <row r="297" spans="1:7" ht="12.75">
      <c r="A297" s="8"/>
      <c r="G297" s="6"/>
    </row>
    <row r="298" ht="12.75">
      <c r="G298" s="6"/>
    </row>
    <row r="299" ht="12.75">
      <c r="G299" s="6"/>
    </row>
    <row r="300" ht="12.75">
      <c r="G300" s="6"/>
    </row>
    <row r="301" ht="12.75">
      <c r="G301" s="6"/>
    </row>
    <row r="302" ht="12.75">
      <c r="G302" s="6"/>
    </row>
    <row r="303" ht="12.75">
      <c r="G303" s="6"/>
    </row>
    <row r="304" ht="12.75">
      <c r="G304" s="6"/>
    </row>
    <row r="305" ht="12.75">
      <c r="G305" s="6"/>
    </row>
    <row r="306" ht="12.75">
      <c r="G306" s="6"/>
    </row>
    <row r="307" ht="12.75">
      <c r="G307" s="6"/>
    </row>
    <row r="308" ht="12.75">
      <c r="G308" s="6"/>
    </row>
    <row r="309" ht="12.75">
      <c r="G309" s="6"/>
    </row>
    <row r="310" ht="12.75">
      <c r="G310" s="6"/>
    </row>
    <row r="311" ht="12.75">
      <c r="G311" s="6"/>
    </row>
    <row r="312" ht="12.75">
      <c r="G312" s="6"/>
    </row>
    <row r="313" ht="12.75">
      <c r="G313" s="6"/>
    </row>
    <row r="314" ht="12.75">
      <c r="G314" s="6"/>
    </row>
    <row r="315" ht="12.75">
      <c r="G315" s="6"/>
    </row>
    <row r="316" ht="12.75">
      <c r="G316" s="6"/>
    </row>
    <row r="317" ht="12.75">
      <c r="G317" s="6"/>
    </row>
    <row r="318" ht="12.75">
      <c r="G318" s="6"/>
    </row>
    <row r="319" ht="12.75">
      <c r="G319" s="6"/>
    </row>
    <row r="320" ht="12.75">
      <c r="G320" s="6"/>
    </row>
    <row r="321" ht="12.75">
      <c r="G321" s="6"/>
    </row>
    <row r="322" ht="12.75">
      <c r="G322" s="6"/>
    </row>
    <row r="323" ht="12.75">
      <c r="G323" s="6"/>
    </row>
    <row r="324" ht="12.75">
      <c r="G324" s="6"/>
    </row>
    <row r="325" ht="12.75">
      <c r="G325" s="6"/>
    </row>
    <row r="326" ht="12.75">
      <c r="G326" s="6"/>
    </row>
    <row r="327" ht="12.75">
      <c r="G327" s="6"/>
    </row>
    <row r="328" ht="12.75">
      <c r="G328" s="6"/>
    </row>
    <row r="330" ht="12.75">
      <c r="G330" s="14"/>
    </row>
    <row r="332" ht="12.75">
      <c r="G332" s="8"/>
    </row>
  </sheetData>
  <mergeCells count="2">
    <mergeCell ref="A8:H9"/>
    <mergeCell ref="C36:G38"/>
  </mergeCells>
  <pageMargins left="0.5" right="0.25" top="0.25" bottom="0.21" header="0.25" footer="0.21"/>
  <pageSetup orientation="portrait" scale="87" r:id="rId1"/>
  <headerFooter alignWithMargins="0">
    <oddFooter>&amp;L&amp;"Times New Roman,Regular"&amp;9O3053190.v1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0"/>
  <sheetViews>
    <sheetView workbookViewId="0" topLeftCell="A1">
      <selection pane="topLeft" activeCell="H7" sqref="H7"/>
    </sheetView>
  </sheetViews>
  <sheetFormatPr defaultRowHeight="12.75"/>
  <cols>
    <col min="3" max="3" width="9.14285714285714" style="143"/>
    <col min="4" max="4" width="11.8571428571429" customWidth="1"/>
    <col min="5" max="5" width="13.4285714285714" customWidth="1"/>
    <col min="6" max="6" width="15.7142857142857" customWidth="1"/>
    <col min="7" max="7" width="14.8571428571429" customWidth="1"/>
  </cols>
  <sheetData>
    <row r="1" spans="1:9" ht="12.75">
      <c r="A1" s="94" t="s">
        <v>8</v>
      </c>
      <c r="B1" s="95"/>
      <c r="C1" s="95"/>
      <c r="D1" s="95"/>
      <c r="E1" s="95"/>
      <c r="F1" s="95"/>
      <c r="G1" s="95"/>
      <c r="H1" s="94" t="s">
        <v>158</v>
      </c>
      <c r="I1" s="94"/>
    </row>
    <row r="2" spans="1:9" ht="12.75">
      <c r="A2" s="94" t="s">
        <v>10</v>
      </c>
      <c r="B2" s="95"/>
      <c r="C2" s="95"/>
      <c r="D2" s="95"/>
      <c r="E2" s="95"/>
      <c r="F2" s="95"/>
      <c r="G2" s="95"/>
      <c r="H2" s="94"/>
      <c r="I2" s="94"/>
    </row>
    <row r="3" spans="1:9" ht="12.75">
      <c r="A3" s="95"/>
      <c r="B3" s="95"/>
      <c r="C3" s="95"/>
      <c r="D3" s="95"/>
      <c r="E3" s="95"/>
      <c r="F3" s="95"/>
      <c r="G3" s="95"/>
      <c r="H3" s="94"/>
      <c r="I3" s="94"/>
    </row>
    <row r="4" spans="1:9" ht="12.75">
      <c r="A4" s="36" t="str">
        <f>Macros!$E$4</f>
        <v>Utilities, Inc. of  Florida - Sandalhaven </v>
      </c>
      <c r="B4" s="95"/>
      <c r="C4" s="95"/>
      <c r="D4" s="95"/>
      <c r="E4" s="95"/>
      <c r="F4" s="95"/>
      <c r="G4" s="95"/>
      <c r="H4" s="94" t="s">
        <v>162</v>
      </c>
      <c r="I4" s="94"/>
    </row>
    <row r="5" spans="1:9" ht="12.75">
      <c r="A5" s="36" t="str">
        <f>'F 2'!$A$5</f>
        <v>Docket No.: 20200139-WS</v>
      </c>
      <c r="B5" s="95"/>
      <c r="C5" s="95"/>
      <c r="D5" s="95"/>
      <c r="E5" s="95"/>
      <c r="F5" s="95"/>
      <c r="G5" s="95"/>
      <c r="H5" s="94" t="s">
        <v>71</v>
      </c>
      <c r="I5" s="94"/>
    </row>
    <row r="6" spans="1:9" ht="12.75">
      <c r="A6" s="36" t="str">
        <f>Macros!$E$14</f>
        <v>Test Year Ended: December 31, 2019</v>
      </c>
      <c r="B6" s="95"/>
      <c r="C6" s="95"/>
      <c r="D6" s="96"/>
      <c r="E6" s="96"/>
      <c r="F6" s="95"/>
      <c r="G6" s="95"/>
      <c r="H6" s="94" t="str">
        <f>'[3]F-1'!J5</f>
        <v>Preparer:  Seidman, F.</v>
      </c>
      <c r="I6" s="94"/>
    </row>
    <row r="7" spans="1:9" ht="12.75">
      <c r="A7" s="95"/>
      <c r="B7" s="95"/>
      <c r="C7" s="95"/>
      <c r="D7" s="95"/>
      <c r="E7" s="95"/>
      <c r="F7" s="95"/>
      <c r="G7" s="95"/>
      <c r="H7" s="94"/>
      <c r="I7" s="95"/>
    </row>
    <row r="8" spans="1:9" ht="12.75">
      <c r="A8" s="95"/>
      <c r="B8" s="95"/>
      <c r="C8" s="95"/>
      <c r="D8" s="95"/>
      <c r="E8" s="95"/>
      <c r="F8" s="95"/>
      <c r="G8" s="95"/>
      <c r="H8" s="95"/>
      <c r="I8" s="95"/>
    </row>
    <row r="9" spans="1:9" ht="12.75">
      <c r="A9" s="95"/>
      <c r="B9" s="95"/>
      <c r="C9" s="95"/>
      <c r="D9" s="95"/>
      <c r="E9" s="95"/>
      <c r="F9" s="95"/>
      <c r="G9" s="95"/>
      <c r="H9" s="95"/>
      <c r="I9" s="95"/>
    </row>
    <row r="10" spans="1:9" ht="12.75">
      <c r="A10" s="94"/>
      <c r="B10" s="97" t="s">
        <v>164</v>
      </c>
      <c r="C10" s="97"/>
      <c r="D10" s="97"/>
      <c r="E10" s="97"/>
      <c r="F10" s="97"/>
      <c r="G10" s="98"/>
      <c r="H10" s="94"/>
      <c r="I10" s="94"/>
    </row>
    <row r="11" spans="1:9" ht="12.75">
      <c r="A11" s="94"/>
      <c r="B11" s="94"/>
      <c r="C11" s="94"/>
      <c r="D11" s="94"/>
      <c r="E11" s="94"/>
      <c r="F11" s="94"/>
      <c r="G11" s="94"/>
      <c r="H11" s="94"/>
      <c r="I11" s="94"/>
    </row>
    <row r="12" spans="1:9" ht="12.75">
      <c r="A12" s="94"/>
      <c r="B12" s="94"/>
      <c r="C12" s="94"/>
      <c r="D12" s="94"/>
      <c r="E12" s="94"/>
      <c r="F12" s="94"/>
      <c r="G12" s="94"/>
      <c r="H12" s="94"/>
      <c r="I12" s="94"/>
    </row>
    <row r="13" spans="1:9" ht="12.75">
      <c r="A13" s="94"/>
      <c r="B13" s="94"/>
      <c r="C13" s="94"/>
      <c r="D13" s="94"/>
      <c r="E13" s="94"/>
      <c r="F13" s="99" t="s">
        <v>165</v>
      </c>
      <c r="G13" s="100"/>
      <c r="H13" s="94"/>
      <c r="I13" s="94"/>
    </row>
    <row r="14" spans="1:9" ht="12.75">
      <c r="A14" s="94"/>
      <c r="B14" s="101" t="s">
        <v>166</v>
      </c>
      <c r="C14" s="101"/>
      <c r="D14" s="99" t="s">
        <v>167</v>
      </c>
      <c r="E14" s="101"/>
      <c r="F14" s="99" t="s">
        <v>168</v>
      </c>
      <c r="G14" s="100"/>
      <c r="H14" s="94"/>
      <c r="I14" s="94"/>
    </row>
    <row r="15" spans="1:9" ht="12.75">
      <c r="A15" s="94"/>
      <c r="B15" s="102" t="s">
        <v>169</v>
      </c>
      <c r="C15" s="102" t="s">
        <v>100</v>
      </c>
      <c r="D15" s="103" t="s">
        <v>170</v>
      </c>
      <c r="E15" s="103" t="s">
        <v>171</v>
      </c>
      <c r="F15" s="103" t="s">
        <v>76</v>
      </c>
      <c r="G15" s="104"/>
      <c r="H15" s="94"/>
      <c r="I15" s="94"/>
    </row>
    <row r="16" spans="1:9" ht="12.75">
      <c r="A16" s="94">
        <v>1</v>
      </c>
      <c r="B16" s="101">
        <v>4</v>
      </c>
      <c r="C16" s="101"/>
      <c r="D16" s="100">
        <f t="shared" si="0" ref="D16:D22">O16</f>
        <v>0</v>
      </c>
      <c r="E16" s="105">
        <f t="shared" si="1" ref="E16:E22">D16/5280</f>
        <v>0</v>
      </c>
      <c r="F16" s="100">
        <f t="shared" si="2" ref="F16:F22">500*B16*E16</f>
        <v>0</v>
      </c>
      <c r="G16" s="100"/>
      <c r="H16" s="94"/>
      <c r="I16" s="94"/>
    </row>
    <row r="17" spans="1:9" ht="12.75">
      <c r="A17" s="94"/>
      <c r="B17" s="101">
        <v>6</v>
      </c>
      <c r="C17" s="101" t="s">
        <v>129</v>
      </c>
      <c r="D17" s="100">
        <v>0</v>
      </c>
      <c r="E17" s="105">
        <f t="shared" si="1"/>
        <v>0</v>
      </c>
      <c r="F17" s="100">
        <f t="shared" si="2"/>
        <v>0</v>
      </c>
      <c r="G17" s="100"/>
      <c r="H17" s="94"/>
      <c r="I17" s="94"/>
    </row>
    <row r="18" spans="1:9" ht="12.75">
      <c r="A18" s="94">
        <v>2</v>
      </c>
      <c r="B18" s="101">
        <v>6</v>
      </c>
      <c r="C18" s="101"/>
      <c r="D18" s="100">
        <f t="shared" si="0"/>
        <v>0</v>
      </c>
      <c r="E18" s="105">
        <f t="shared" si="1"/>
        <v>0</v>
      </c>
      <c r="F18" s="100">
        <f t="shared" si="2"/>
        <v>0</v>
      </c>
      <c r="G18" s="100"/>
      <c r="H18" s="94"/>
      <c r="I18" s="94"/>
    </row>
    <row r="19" spans="1:9" ht="12.75">
      <c r="A19" s="94">
        <v>3</v>
      </c>
      <c r="B19" s="101">
        <v>8</v>
      </c>
      <c r="C19" s="101" t="s">
        <v>129</v>
      </c>
      <c r="D19" s="100">
        <v>44045</v>
      </c>
      <c r="E19" s="105">
        <f t="shared" si="1"/>
        <v>8.3418560606060606</v>
      </c>
      <c r="F19" s="100">
        <f t="shared" si="2"/>
        <v>33367.42424242424</v>
      </c>
      <c r="G19" s="100"/>
      <c r="H19" s="94"/>
      <c r="I19" s="94"/>
    </row>
    <row r="20" spans="1:9" ht="12.75">
      <c r="A20" s="94">
        <v>4</v>
      </c>
      <c r="B20" s="101">
        <v>10</v>
      </c>
      <c r="C20" s="101"/>
      <c r="D20" s="100">
        <f t="shared" si="0"/>
        <v>0</v>
      </c>
      <c r="E20" s="105">
        <f t="shared" si="1"/>
        <v>0</v>
      </c>
      <c r="F20" s="100">
        <f t="shared" si="2"/>
        <v>0</v>
      </c>
      <c r="G20" s="100"/>
      <c r="H20" s="94"/>
      <c r="I20" s="94"/>
    </row>
    <row r="21" spans="1:9" ht="12.75">
      <c r="A21" s="94">
        <v>5</v>
      </c>
      <c r="B21" s="101">
        <v>12</v>
      </c>
      <c r="C21" s="101"/>
      <c r="D21" s="100">
        <f t="shared" si="0"/>
        <v>0</v>
      </c>
      <c r="E21" s="105">
        <f t="shared" si="1"/>
        <v>0</v>
      </c>
      <c r="F21" s="100">
        <f t="shared" si="2"/>
        <v>0</v>
      </c>
      <c r="G21" s="100"/>
      <c r="H21" s="94"/>
      <c r="I21" s="94"/>
    </row>
    <row r="22" spans="1:9" ht="12.75">
      <c r="A22" s="94">
        <v>6</v>
      </c>
      <c r="B22" s="102">
        <v>15</v>
      </c>
      <c r="C22" s="102"/>
      <c r="D22" s="106">
        <f t="shared" si="0"/>
        <v>0</v>
      </c>
      <c r="E22" s="107">
        <f t="shared" si="1"/>
        <v>0</v>
      </c>
      <c r="F22" s="106">
        <f t="shared" si="2"/>
        <v>0</v>
      </c>
      <c r="G22" s="106"/>
      <c r="H22" s="94"/>
      <c r="I22" s="94"/>
    </row>
    <row r="23" spans="1:9" ht="12.75">
      <c r="A23" s="94">
        <v>7</v>
      </c>
      <c r="B23" s="101" t="s">
        <v>56</v>
      </c>
      <c r="C23" s="101"/>
      <c r="D23" s="100">
        <f>SUM(D16:D22)</f>
        <v>44045</v>
      </c>
      <c r="E23" s="105">
        <f>SUM(E16:E22)</f>
        <v>8.3418560606060606</v>
      </c>
      <c r="F23" s="100">
        <f>SUM(F16:F22)</f>
        <v>33367.42424242424</v>
      </c>
      <c r="G23" s="100">
        <f>F23*365</f>
        <v>12179109.848484848</v>
      </c>
      <c r="H23" s="94"/>
      <c r="I23" s="94"/>
    </row>
    <row r="24" spans="1:9" ht="12.75">
      <c r="A24" s="94">
        <v>8</v>
      </c>
      <c r="B24" s="94" t="s">
        <v>254</v>
      </c>
      <c r="C24" s="94"/>
      <c r="D24" s="94"/>
      <c r="E24" s="94"/>
      <c r="F24" s="94"/>
      <c r="G24" s="100">
        <f>0.1*E35</f>
        <v>3649900</v>
      </c>
      <c r="H24" s="94"/>
      <c r="I24" s="94"/>
    </row>
    <row r="25" spans="1:9" ht="12.75">
      <c r="A25" s="94">
        <v>9</v>
      </c>
      <c r="B25" s="94" t="s">
        <v>172</v>
      </c>
      <c r="C25" s="94"/>
      <c r="D25" s="108"/>
      <c r="E25" s="94"/>
      <c r="F25" s="94"/>
      <c r="G25" s="100">
        <f>G23+G24</f>
        <v>15829009.848484848</v>
      </c>
      <c r="H25" s="94"/>
      <c r="I25" s="94"/>
    </row>
    <row r="26" spans="1:9" ht="12.75">
      <c r="A26" s="94"/>
      <c r="B26" s="94"/>
      <c r="C26" s="94"/>
      <c r="D26" s="94"/>
      <c r="E26" s="94"/>
      <c r="F26" s="94"/>
      <c r="G26" s="100"/>
      <c r="H26" s="94"/>
      <c r="I26" s="94"/>
    </row>
    <row r="27" spans="1:9" ht="12.75">
      <c r="A27" s="94"/>
      <c r="B27" s="97" t="s">
        <v>173</v>
      </c>
      <c r="C27" s="97"/>
      <c r="D27" s="97"/>
      <c r="E27" s="97"/>
      <c r="F27" s="97"/>
      <c r="G27" s="100"/>
      <c r="H27" s="94"/>
      <c r="I27" s="94"/>
    </row>
    <row r="28" spans="1:9" ht="12.75">
      <c r="A28" s="94">
        <v>10</v>
      </c>
      <c r="B28" s="94" t="s">
        <v>174</v>
      </c>
      <c r="C28" s="94"/>
      <c r="D28" s="94"/>
      <c r="E28" s="94"/>
      <c r="F28" s="94"/>
      <c r="G28" s="100">
        <f>'F 2'!H29*1000000</f>
        <v>40479756.020262517</v>
      </c>
      <c r="H28" s="101" t="s">
        <v>175</v>
      </c>
      <c r="I28" s="101"/>
    </row>
    <row r="29" spans="1:9" ht="12.75">
      <c r="A29" s="94"/>
      <c r="B29" s="94"/>
      <c r="C29" s="94"/>
      <c r="D29" s="94"/>
      <c r="E29" s="94"/>
      <c r="F29" s="94"/>
      <c r="G29" s="100"/>
      <c r="H29" s="94"/>
      <c r="I29" s="94"/>
    </row>
    <row r="30" spans="1:9" ht="12.75">
      <c r="A30" s="94"/>
      <c r="B30" s="94"/>
      <c r="C30" s="94"/>
      <c r="D30" s="94"/>
      <c r="E30" s="94"/>
      <c r="F30" s="94"/>
      <c r="G30" s="100"/>
      <c r="H30" s="94"/>
      <c r="I30" s="94"/>
    </row>
    <row r="31" spans="1:9" ht="12.75">
      <c r="A31" s="94"/>
      <c r="B31" s="94"/>
      <c r="C31" s="94"/>
      <c r="D31" s="94"/>
      <c r="E31" s="94"/>
      <c r="F31" s="101"/>
      <c r="G31" s="100"/>
      <c r="H31" s="94"/>
      <c r="I31" s="94"/>
    </row>
    <row r="32" spans="1:9" ht="12.75">
      <c r="A32" s="94"/>
      <c r="B32" s="97" t="s">
        <v>176</v>
      </c>
      <c r="C32" s="97"/>
      <c r="D32" s="97"/>
      <c r="E32" s="97"/>
      <c r="F32" s="109" t="s">
        <v>177</v>
      </c>
      <c r="G32" s="98"/>
      <c r="H32" s="94"/>
      <c r="I32" s="94"/>
    </row>
    <row r="33" spans="1:9" ht="12.75">
      <c r="A33" s="94">
        <v>11</v>
      </c>
      <c r="B33" s="94" t="s">
        <v>178</v>
      </c>
      <c r="C33" s="94"/>
      <c r="D33" s="94"/>
      <c r="E33" s="110">
        <f>'F 10'!F24</f>
        <v>21141000</v>
      </c>
      <c r="F33" s="111">
        <v>0.80</v>
      </c>
      <c r="G33" s="110">
        <f>E33*F33</f>
        <v>16912800</v>
      </c>
      <c r="H33" s="101" t="s">
        <v>179</v>
      </c>
      <c r="I33" s="112"/>
    </row>
    <row r="34" spans="1:9" ht="15">
      <c r="A34" s="94">
        <v>14</v>
      </c>
      <c r="B34" s="94" t="s">
        <v>180</v>
      </c>
      <c r="C34" s="94"/>
      <c r="D34" s="94"/>
      <c r="E34" s="113">
        <f>E35-E33</f>
        <v>15358000</v>
      </c>
      <c r="F34" s="111">
        <v>0.90</v>
      </c>
      <c r="G34" s="114">
        <f>E34*F34</f>
        <v>13822200</v>
      </c>
      <c r="H34" s="101"/>
      <c r="I34" s="101"/>
    </row>
    <row r="35" spans="1:9" ht="12.75">
      <c r="A35" s="94">
        <v>15</v>
      </c>
      <c r="B35" s="94" t="s">
        <v>181</v>
      </c>
      <c r="C35" s="94"/>
      <c r="D35" s="94"/>
      <c r="E35" s="110">
        <f>'F 10'!H24</f>
        <v>36499000</v>
      </c>
      <c r="F35" s="115">
        <f>G35/E35</f>
        <v>0.84207786514699035</v>
      </c>
      <c r="G35" s="110">
        <f>G33+G34</f>
        <v>30735000</v>
      </c>
      <c r="H35" s="101" t="s">
        <v>179</v>
      </c>
      <c r="I35" s="101"/>
    </row>
    <row r="36" spans="1:9" ht="12.75">
      <c r="A36" s="94"/>
      <c r="B36" s="94"/>
      <c r="C36" s="94"/>
      <c r="D36" s="94"/>
      <c r="E36" s="100"/>
      <c r="F36" s="94"/>
      <c r="G36" s="100"/>
      <c r="H36" s="94"/>
      <c r="I36" s="94"/>
    </row>
    <row r="37" spans="1:9" ht="12.75">
      <c r="A37" s="94"/>
      <c r="B37" s="94"/>
      <c r="C37" s="94"/>
      <c r="D37" s="94"/>
      <c r="E37" s="94"/>
      <c r="F37" s="94"/>
      <c r="G37" s="100"/>
      <c r="H37" s="94"/>
      <c r="I37" s="94"/>
    </row>
    <row r="38" spans="1:9" ht="12.75">
      <c r="A38" s="94">
        <v>16</v>
      </c>
      <c r="B38" s="94" t="s">
        <v>182</v>
      </c>
      <c r="C38" s="94"/>
      <c r="D38" s="94"/>
      <c r="E38" s="94"/>
      <c r="F38" s="94"/>
      <c r="G38" s="100">
        <f>G28-G35</f>
        <v>9744756.020262517</v>
      </c>
      <c r="H38" s="94"/>
      <c r="I38" s="94"/>
    </row>
    <row r="39" spans="1:9" ht="12.75">
      <c r="A39" s="94">
        <v>17</v>
      </c>
      <c r="B39" s="94" t="s">
        <v>183</v>
      </c>
      <c r="C39" s="94"/>
      <c r="D39" s="94"/>
      <c r="E39" s="94"/>
      <c r="F39" s="94"/>
      <c r="G39" s="100">
        <f>G38-G25</f>
        <v>-6084253.8282223307</v>
      </c>
      <c r="H39" s="94"/>
      <c r="I39" s="94"/>
    </row>
    <row r="40" spans="1:9" ht="12.75">
      <c r="A40" s="94">
        <v>18</v>
      </c>
      <c r="B40" s="94" t="s">
        <v>184</v>
      </c>
      <c r="C40" s="94"/>
      <c r="D40" s="94"/>
      <c r="E40" s="94"/>
      <c r="F40" s="94"/>
      <c r="G40" s="100">
        <f>IF(G38&gt;G25,G39,0)</f>
        <v>0</v>
      </c>
      <c r="H40" s="94"/>
      <c r="I40" s="94"/>
    </row>
    <row r="41" spans="1:9" ht="12.75">
      <c r="A41" s="94">
        <v>19</v>
      </c>
      <c r="B41" s="94" t="s">
        <v>185</v>
      </c>
      <c r="C41" s="94"/>
      <c r="D41" s="94"/>
      <c r="E41" s="94"/>
      <c r="F41" s="94"/>
      <c r="G41" s="71">
        <f>G40/G28</f>
        <v>0</v>
      </c>
      <c r="H41" s="94"/>
      <c r="I41" s="94"/>
    </row>
    <row r="42" spans="1:9" ht="12.75">
      <c r="A42" s="116"/>
      <c r="B42" s="116"/>
      <c r="C42" s="116"/>
      <c r="D42" s="116"/>
      <c r="E42" s="116"/>
      <c r="F42" s="116"/>
      <c r="G42" s="116"/>
      <c r="H42" s="116"/>
      <c r="I42" s="116"/>
    </row>
    <row r="43" spans="1:7" ht="12.75">
      <c r="A43" s="94">
        <v>20</v>
      </c>
      <c r="B43" s="94" t="s">
        <v>186</v>
      </c>
      <c r="C43" s="94"/>
      <c r="G43" s="71">
        <v>0</v>
      </c>
    </row>
    <row r="45" ht="12.75">
      <c r="B45" s="36" t="s">
        <v>203</v>
      </c>
    </row>
    <row r="46" ht="12.75">
      <c r="B46" s="144" t="s">
        <v>201</v>
      </c>
    </row>
    <row r="47" ht="12.75">
      <c r="B47" s="144" t="s">
        <v>192</v>
      </c>
    </row>
    <row r="48" ht="12.75">
      <c r="B48" s="144" t="s">
        <v>202</v>
      </c>
    </row>
    <row r="49" ht="12.75">
      <c r="B49" s="144" t="s">
        <v>193</v>
      </c>
    </row>
    <row r="50" ht="12.75">
      <c r="B50" s="144" t="s">
        <v>194</v>
      </c>
    </row>
  </sheetData>
  <pageMargins left="0.7" right="0.7" top="0.75" bottom="0.75" header="0.3" footer="0.3"/>
  <pageSetup orientation="portrait" scale="90" r:id="rId1"/>
  <headerFooter>
    <oddFooter>&amp;L&amp;"Times New Roman,Regular"&amp;9O3053190.v1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8" transitionEvaluation="1" transitionEntry="1">
    <pageSetUpPr fitToPage="1"/>
  </sheetPr>
  <dimension ref="A1:I310"/>
  <sheetViews>
    <sheetView defaultGridColor="0" view="pageBreakPreview" zoomScale="110" zoomScaleNormal="78" zoomScaleSheetLayoutView="110" colorId="22" workbookViewId="0" topLeftCell="A9">
      <selection pane="topLeft" activeCell="B31" sqref="B31"/>
    </sheetView>
  </sheetViews>
  <sheetFormatPr defaultColWidth="10.85546875" defaultRowHeight="12.75"/>
  <cols>
    <col min="1" max="1" width="10.2857142857143" style="4" customWidth="1"/>
    <col min="2" max="2" width="17.8571428571429" style="4" customWidth="1"/>
    <col min="3" max="3" width="15.4285714285714" style="4" customWidth="1"/>
    <col min="4" max="4" width="10.8571428571429" style="4"/>
    <col min="5" max="5" width="25.4285714285714" style="4" customWidth="1"/>
    <col min="6" max="6" width="17.8571428571429" style="4" customWidth="1"/>
    <col min="7" max="7" width="23" style="4" customWidth="1"/>
    <col min="8" max="16384" width="10.8571428571429" style="4"/>
  </cols>
  <sheetData>
    <row r="1" spans="1:7" ht="12.75">
      <c r="A1" s="36" t="s">
        <v>8</v>
      </c>
      <c r="B1" s="36"/>
      <c r="C1" s="37"/>
      <c r="D1" s="37"/>
      <c r="E1" s="36"/>
      <c r="F1" s="37" t="str">
        <f>'F 2'!$F$1</f>
        <v>Florida Public Service Commission</v>
      </c>
      <c r="G1" s="36"/>
    </row>
    <row r="2" spans="1:7" ht="12.75">
      <c r="A2" s="36" t="s">
        <v>3</v>
      </c>
      <c r="B2" s="36"/>
      <c r="C2" s="37"/>
      <c r="D2" s="37"/>
      <c r="E2" s="36"/>
      <c r="F2" s="36"/>
      <c r="G2" s="36"/>
    </row>
    <row r="3" spans="1:7" ht="12.75">
      <c r="A3" s="36"/>
      <c r="B3" s="36"/>
      <c r="C3" s="37"/>
      <c r="D3" s="37"/>
      <c r="E3" s="36"/>
      <c r="F3" s="36"/>
      <c r="G3" s="36"/>
    </row>
    <row r="4" spans="1:7" ht="12.75">
      <c r="A4" s="36" t="str">
        <f>Macros!$E$4</f>
        <v>Utilities, Inc. of  Florida - Sandalhaven </v>
      </c>
      <c r="B4" s="46"/>
      <c r="C4" s="47"/>
      <c r="D4" s="36"/>
      <c r="E4" s="36"/>
      <c r="F4" s="36" t="s">
        <v>161</v>
      </c>
      <c r="G4" s="36"/>
    </row>
    <row r="5" spans="1:7" ht="12.75">
      <c r="A5" s="36" t="str">
        <f>'F 2'!$A$5</f>
        <v>Docket No.: 20200139-WS</v>
      </c>
      <c r="B5" s="36"/>
      <c r="C5" s="36"/>
      <c r="D5" s="36"/>
      <c r="E5" s="36"/>
      <c r="F5" s="36" t="str">
        <f>'F 2'!$A$5</f>
        <v>Docket No.: 20200139-WS</v>
      </c>
      <c r="G5" s="36"/>
    </row>
    <row r="6" spans="1:7" ht="12.75">
      <c r="A6" s="36" t="str">
        <f>Macros!$E$14</f>
        <v>Test Year Ended: December 31, 2019</v>
      </c>
      <c r="B6" s="36"/>
      <c r="C6" s="36"/>
      <c r="D6" s="36"/>
      <c r="E6" s="36"/>
      <c r="F6" s="36" t="s">
        <v>20</v>
      </c>
      <c r="G6" s="36"/>
    </row>
    <row r="7" spans="1:7" ht="12.75">
      <c r="A7" s="36"/>
      <c r="B7" s="36"/>
      <c r="C7" s="36"/>
      <c r="D7" s="36"/>
      <c r="E7" s="36"/>
      <c r="F7" s="36"/>
      <c r="G7" s="36"/>
    </row>
    <row r="8" spans="1:7" ht="12.75">
      <c r="A8" s="241" t="s">
        <v>30</v>
      </c>
      <c r="B8" s="244"/>
      <c r="C8" s="244"/>
      <c r="D8" s="244"/>
      <c r="E8" s="244"/>
      <c r="F8" s="244"/>
      <c r="G8" s="244"/>
    </row>
    <row r="9" spans="1:7" ht="12.75">
      <c r="A9" s="244"/>
      <c r="B9" s="244"/>
      <c r="C9" s="244"/>
      <c r="D9" s="244"/>
      <c r="E9" s="244"/>
      <c r="F9" s="244"/>
      <c r="G9" s="244"/>
    </row>
    <row r="10" spans="1:7" ht="12.75">
      <c r="A10" s="244"/>
      <c r="B10" s="244"/>
      <c r="C10" s="244"/>
      <c r="D10" s="244"/>
      <c r="E10" s="244"/>
      <c r="F10" s="244"/>
      <c r="G10" s="244"/>
    </row>
    <row r="11" spans="1:7" ht="12.75">
      <c r="A11" s="244"/>
      <c r="B11" s="244"/>
      <c r="C11" s="244"/>
      <c r="D11" s="244"/>
      <c r="E11" s="244"/>
      <c r="F11" s="244"/>
      <c r="G11" s="244"/>
    </row>
    <row r="12" spans="1:7" ht="12.75">
      <c r="A12" s="244"/>
      <c r="B12" s="244"/>
      <c r="C12" s="244"/>
      <c r="D12" s="244"/>
      <c r="E12" s="244"/>
      <c r="F12" s="244"/>
      <c r="G12" s="244"/>
    </row>
    <row r="13" spans="1:7" ht="13.5" thickBot="1">
      <c r="A13" s="40"/>
      <c r="B13" s="40"/>
      <c r="C13" s="40"/>
      <c r="D13" s="40"/>
      <c r="E13" s="72"/>
      <c r="F13" s="40"/>
      <c r="G13" s="40"/>
    </row>
    <row r="14" spans="1:7" ht="12.75">
      <c r="A14" s="41"/>
      <c r="B14" s="39"/>
      <c r="C14" s="39"/>
      <c r="D14" s="39"/>
      <c r="E14" s="39"/>
      <c r="F14" s="39"/>
      <c r="G14" s="39"/>
    </row>
    <row r="15" spans="1:7" ht="12.75">
      <c r="A15" s="73" t="s">
        <v>188</v>
      </c>
      <c r="B15" s="39"/>
      <c r="C15" s="39"/>
      <c r="D15" s="39"/>
      <c r="E15" s="39"/>
      <c r="F15" s="39"/>
      <c r="G15" s="39"/>
    </row>
    <row r="16" spans="1:7" ht="12.75">
      <c r="A16" s="39"/>
      <c r="B16" s="39"/>
      <c r="C16" s="39"/>
      <c r="D16" s="39"/>
      <c r="E16" s="39"/>
      <c r="F16" s="39"/>
      <c r="G16" s="39"/>
    </row>
    <row r="17" spans="1:7" ht="12.75">
      <c r="A17" s="53"/>
      <c r="B17" s="36" t="s">
        <v>190</v>
      </c>
      <c r="C17" s="122"/>
      <c r="D17" s="122"/>
      <c r="E17" s="122"/>
      <c r="F17" s="122"/>
      <c r="G17" s="39"/>
    </row>
    <row r="18" spans="1:7" ht="12.75">
      <c r="A18" s="39"/>
      <c r="B18" s="122"/>
      <c r="C18" s="122"/>
      <c r="D18" s="122"/>
      <c r="E18" s="122"/>
      <c r="F18" s="122"/>
      <c r="G18" s="39"/>
    </row>
    <row r="19" spans="1:7" ht="12.75">
      <c r="A19" s="53"/>
      <c r="B19" s="123" t="s">
        <v>19</v>
      </c>
      <c r="C19" s="124"/>
      <c r="D19" s="124"/>
      <c r="E19" s="124"/>
      <c r="F19" s="124"/>
      <c r="G19" s="44"/>
    </row>
    <row r="20" spans="1:7" ht="12.75">
      <c r="A20" s="53"/>
      <c r="B20" s="124" t="s">
        <v>258</v>
      </c>
      <c r="C20" s="124"/>
      <c r="D20" s="124"/>
      <c r="E20" s="124"/>
      <c r="F20" s="124"/>
      <c r="G20" s="44"/>
    </row>
    <row r="21" spans="1:7" ht="12.75">
      <c r="A21" s="39"/>
      <c r="B21" s="124" t="s">
        <v>191</v>
      </c>
      <c r="C21" s="124"/>
      <c r="D21" s="124"/>
      <c r="E21" s="124"/>
      <c r="F21" s="124"/>
      <c r="G21" s="44"/>
    </row>
    <row r="22" spans="1:7" ht="12.75">
      <c r="A22" s="53"/>
      <c r="B22" s="52" t="s">
        <v>259</v>
      </c>
      <c r="C22" s="124"/>
      <c r="D22" s="124"/>
      <c r="E22" s="124"/>
      <c r="F22" s="124"/>
      <c r="G22" s="44"/>
    </row>
    <row r="23" spans="1:7" ht="12.75">
      <c r="A23" s="39"/>
      <c r="B23" s="52" t="s">
        <v>260</v>
      </c>
      <c r="C23" s="36"/>
      <c r="D23" s="36"/>
      <c r="E23" s="36"/>
      <c r="F23" s="36"/>
      <c r="G23" s="39"/>
    </row>
    <row r="24" spans="1:7" ht="12.75">
      <c r="A24" s="39"/>
      <c r="B24" s="36"/>
      <c r="C24" s="36"/>
      <c r="D24" s="36"/>
      <c r="E24" s="36"/>
      <c r="F24" s="36"/>
      <c r="G24" s="39"/>
    </row>
    <row r="25" spans="1:7" ht="12.75">
      <c r="A25" s="39"/>
      <c r="B25" s="238" t="s">
        <v>255</v>
      </c>
      <c r="C25" s="36"/>
      <c r="D25" s="36"/>
      <c r="E25" s="36"/>
      <c r="F25" s="36"/>
      <c r="G25" s="39"/>
    </row>
    <row r="26" spans="2:6" ht="12.75">
      <c r="B26" s="124" t="s">
        <v>256</v>
      </c>
      <c r="C26" s="79"/>
      <c r="D26" s="79"/>
      <c r="E26" s="79"/>
      <c r="F26" s="79"/>
    </row>
    <row r="27" spans="2:6" ht="12.75">
      <c r="B27" s="124" t="s">
        <v>257</v>
      </c>
      <c r="C27" s="79"/>
      <c r="D27" s="79"/>
      <c r="E27" s="79"/>
      <c r="F27" s="79"/>
    </row>
    <row r="28" spans="2:9" ht="12.75">
      <c r="B28" s="125"/>
      <c r="C28" s="125"/>
      <c r="D28" s="125"/>
      <c r="E28" s="125"/>
      <c r="F28" s="125"/>
      <c r="G28" s="77"/>
      <c r="H28" s="77"/>
      <c r="I28" s="77"/>
    </row>
    <row r="29" spans="2:9" ht="12.75">
      <c r="B29" s="125"/>
      <c r="C29" s="125"/>
      <c r="D29" s="125"/>
      <c r="E29" s="125"/>
      <c r="F29" s="125"/>
      <c r="G29" s="77"/>
      <c r="H29" s="77"/>
      <c r="I29" s="77"/>
    </row>
    <row r="42" spans="1:7" ht="12.75">
      <c r="A42" s="13"/>
      <c r="B42" s="13"/>
      <c r="C42" s="13"/>
      <c r="D42" s="13"/>
      <c r="E42" s="13"/>
      <c r="F42" s="13"/>
      <c r="G42" s="13"/>
    </row>
    <row r="43" ht="12.75">
      <c r="F43" s="6"/>
    </row>
    <row r="44" ht="12.75">
      <c r="F44" s="6"/>
    </row>
    <row r="45" ht="12.75">
      <c r="F45" s="6"/>
    </row>
    <row r="46" ht="12.75">
      <c r="F46" s="6"/>
    </row>
    <row r="47" ht="12.75">
      <c r="F47" s="6"/>
    </row>
    <row r="48" ht="12.75">
      <c r="F48" s="6"/>
    </row>
    <row r="49" ht="12.75">
      <c r="F49" s="6"/>
    </row>
    <row r="50" ht="12.75">
      <c r="F50" s="6"/>
    </row>
    <row r="51" ht="12.75">
      <c r="F51" s="6"/>
    </row>
    <row r="52" ht="12.75">
      <c r="F52" s="6"/>
    </row>
    <row r="53" ht="12.75">
      <c r="F53" s="6"/>
    </row>
    <row r="54" ht="12.75">
      <c r="F54" s="6"/>
    </row>
    <row r="55" ht="12.75">
      <c r="F55" s="6"/>
    </row>
    <row r="56" ht="12.75">
      <c r="F56" s="6"/>
    </row>
    <row r="57" ht="12.75">
      <c r="F57" s="6"/>
    </row>
    <row r="58" ht="12.75">
      <c r="F58" s="6"/>
    </row>
    <row r="59" ht="12.75">
      <c r="F59" s="6"/>
    </row>
    <row r="60" ht="12.75">
      <c r="F60" s="6"/>
    </row>
    <row r="61" ht="12.75">
      <c r="F61" s="6"/>
    </row>
    <row r="62" ht="12.75">
      <c r="F62" s="6"/>
    </row>
    <row r="63" ht="12.75">
      <c r="F63" s="6"/>
    </row>
    <row r="64" ht="12.75">
      <c r="F64" s="6"/>
    </row>
    <row r="65" ht="12.75">
      <c r="F65" s="6"/>
    </row>
    <row r="66" ht="12.75">
      <c r="F66" s="6"/>
    </row>
    <row r="67" ht="12.75">
      <c r="F67" s="6"/>
    </row>
    <row r="68" ht="12.75">
      <c r="F68" s="6"/>
    </row>
    <row r="69" ht="12.75">
      <c r="F69" s="6"/>
    </row>
    <row r="70" ht="12.75">
      <c r="F70" s="6"/>
    </row>
    <row r="72" ht="12.75">
      <c r="F72" s="14"/>
    </row>
    <row r="112" ht="12.75">
      <c r="F112" s="14"/>
    </row>
    <row r="113" ht="12.75">
      <c r="F113" s="6"/>
    </row>
    <row r="114" ht="12.75">
      <c r="F114" s="6"/>
    </row>
    <row r="115" ht="12.75">
      <c r="F115" s="6"/>
    </row>
    <row r="116" ht="12.75">
      <c r="F116" s="6"/>
    </row>
    <row r="117" ht="12.75">
      <c r="F117" s="6"/>
    </row>
    <row r="118" ht="12.75">
      <c r="F118" s="6"/>
    </row>
    <row r="119" ht="12.75">
      <c r="F119" s="6"/>
    </row>
    <row r="120" ht="12.75">
      <c r="F120" s="6"/>
    </row>
    <row r="121" ht="12.75">
      <c r="F121" s="6"/>
    </row>
    <row r="122" ht="12.75">
      <c r="F122" s="6"/>
    </row>
    <row r="123" ht="12.75">
      <c r="F123" s="6"/>
    </row>
    <row r="124" ht="12.75">
      <c r="F124" s="6"/>
    </row>
    <row r="125" ht="12.75">
      <c r="F125" s="6"/>
    </row>
    <row r="126" ht="12.75">
      <c r="F126" s="6"/>
    </row>
    <row r="127" ht="12.75">
      <c r="F127" s="6"/>
    </row>
    <row r="128" ht="12.75">
      <c r="F128" s="6"/>
    </row>
    <row r="129" ht="12.75">
      <c r="F129" s="6"/>
    </row>
    <row r="130" ht="12.75">
      <c r="F130" s="6"/>
    </row>
    <row r="131" ht="12.75">
      <c r="F131" s="6"/>
    </row>
    <row r="132" ht="12.75">
      <c r="F132" s="6"/>
    </row>
    <row r="133" ht="12.75">
      <c r="F133" s="6"/>
    </row>
    <row r="134" ht="12.75">
      <c r="F134" s="6"/>
    </row>
    <row r="135" ht="12.75">
      <c r="F135" s="6"/>
    </row>
    <row r="136" ht="12.75">
      <c r="F136" s="6"/>
    </row>
    <row r="137" ht="12.75">
      <c r="F137" s="6"/>
    </row>
    <row r="138" ht="12.75">
      <c r="F138" s="6"/>
    </row>
    <row r="139" ht="12.75">
      <c r="F139" s="6"/>
    </row>
    <row r="140" ht="12.75">
      <c r="F140" s="6"/>
    </row>
    <row r="141" ht="12.75">
      <c r="F141" s="6"/>
    </row>
    <row r="143" ht="12.75">
      <c r="F143" s="14"/>
    </row>
    <row r="157" ht="12.75">
      <c r="B157" s="8"/>
    </row>
    <row r="159" ht="12.75">
      <c r="B159" s="8"/>
    </row>
    <row r="160" ht="12.75">
      <c r="B160" s="8"/>
    </row>
    <row r="161" ht="12.75">
      <c r="B161" s="8"/>
    </row>
    <row r="162" ht="12.75">
      <c r="B162" s="8"/>
    </row>
    <row r="163" ht="12.75">
      <c r="B163" s="8"/>
    </row>
    <row r="164" ht="12.75">
      <c r="B164" s="8"/>
    </row>
    <row r="165" ht="12.75">
      <c r="B165" s="8"/>
    </row>
    <row r="166" ht="12.75">
      <c r="B166" s="8"/>
    </row>
    <row r="172" ht="12.75">
      <c r="F172" s="14"/>
    </row>
    <row r="173" ht="12.75">
      <c r="F173" s="6"/>
    </row>
    <row r="174" ht="12.75">
      <c r="F174" s="6"/>
    </row>
    <row r="175" ht="12.75">
      <c r="F175" s="6"/>
    </row>
    <row r="176" ht="12.75">
      <c r="F176" s="6"/>
    </row>
    <row r="177" ht="12.75">
      <c r="F177" s="6"/>
    </row>
    <row r="178" ht="12.75">
      <c r="F178" s="6"/>
    </row>
    <row r="179" ht="12.75">
      <c r="F179" s="6"/>
    </row>
    <row r="180" ht="12.75">
      <c r="F180" s="6"/>
    </row>
    <row r="181" ht="12.75">
      <c r="F181" s="6"/>
    </row>
    <row r="182" ht="12.75">
      <c r="F182" s="6"/>
    </row>
    <row r="183" ht="12.75">
      <c r="F183" s="6"/>
    </row>
    <row r="184" ht="12.75">
      <c r="F184" s="6"/>
    </row>
    <row r="185" ht="12.75">
      <c r="F185" s="6"/>
    </row>
    <row r="186" ht="12.75">
      <c r="F186" s="6"/>
    </row>
    <row r="187" ht="12.75">
      <c r="F187" s="6"/>
    </row>
    <row r="188" ht="12.75">
      <c r="F188" s="6"/>
    </row>
    <row r="189" ht="12.75">
      <c r="F189" s="6"/>
    </row>
    <row r="190" ht="12.75">
      <c r="F190" s="6"/>
    </row>
    <row r="191" ht="12.75">
      <c r="F191" s="6"/>
    </row>
    <row r="210" ht="12.75">
      <c r="F210" s="14"/>
    </row>
    <row r="211" ht="12.75">
      <c r="F211" s="6"/>
    </row>
    <row r="212" ht="12.75">
      <c r="F212" s="6"/>
    </row>
    <row r="213" ht="12.75">
      <c r="F213" s="6"/>
    </row>
    <row r="214" ht="12.75">
      <c r="F214" s="6"/>
    </row>
    <row r="215" ht="12.75">
      <c r="F215" s="6"/>
    </row>
    <row r="216" ht="12.75">
      <c r="F216" s="6"/>
    </row>
    <row r="217" ht="12.75">
      <c r="F217" s="6"/>
    </row>
    <row r="218" ht="12.75">
      <c r="F218" s="6"/>
    </row>
    <row r="219" ht="12.75">
      <c r="F219" s="6"/>
    </row>
    <row r="220" ht="12.75">
      <c r="F220" s="6"/>
    </row>
    <row r="221" ht="12.75">
      <c r="F221" s="6"/>
    </row>
    <row r="222" ht="12.75">
      <c r="F222" s="6"/>
    </row>
    <row r="223" ht="12.75">
      <c r="F223" s="6"/>
    </row>
    <row r="224" ht="12.75">
      <c r="F224" s="6"/>
    </row>
    <row r="225" ht="12.75">
      <c r="F225" s="6"/>
    </row>
    <row r="226" ht="12.75">
      <c r="F226" s="6"/>
    </row>
    <row r="227" ht="12.75">
      <c r="F227" s="6"/>
    </row>
    <row r="228" ht="12.75">
      <c r="F228" s="6"/>
    </row>
    <row r="229" ht="12.75">
      <c r="F229" s="6"/>
    </row>
    <row r="230" ht="12.75">
      <c r="F230" s="6"/>
    </row>
    <row r="231" ht="12.75">
      <c r="F231" s="6"/>
    </row>
    <row r="232" ht="12.75">
      <c r="F232" s="6"/>
    </row>
    <row r="233" ht="12.75">
      <c r="F233" s="6"/>
    </row>
    <row r="234" ht="12.75">
      <c r="F234" s="6"/>
    </row>
    <row r="235" ht="12.75">
      <c r="F235" s="6"/>
    </row>
    <row r="236" ht="12.75">
      <c r="F236" s="6"/>
    </row>
    <row r="237" ht="12.75">
      <c r="F237" s="6"/>
    </row>
    <row r="238" ht="12.75">
      <c r="F238" s="6"/>
    </row>
    <row r="239" ht="12.75">
      <c r="F239" s="6"/>
    </row>
    <row r="240" ht="12.75">
      <c r="F240" s="6"/>
    </row>
    <row r="241" spans="1:6" ht="12.75">
      <c r="A241" s="8"/>
      <c r="F241" s="6"/>
    </row>
    <row r="242" spans="1:6" ht="12.75">
      <c r="A242" s="8"/>
      <c r="F242" s="6"/>
    </row>
    <row r="243" spans="1:6" ht="12.75">
      <c r="A243" s="8"/>
      <c r="F243" s="6"/>
    </row>
    <row r="244" spans="1:6" ht="12.75">
      <c r="A244" s="8"/>
      <c r="F244" s="6"/>
    </row>
    <row r="245" spans="1:6" ht="12.75">
      <c r="A245" s="8"/>
      <c r="F245" s="6"/>
    </row>
    <row r="246" ht="12.75">
      <c r="F246" s="6"/>
    </row>
    <row r="248" ht="12.75">
      <c r="F248" s="14"/>
    </row>
    <row r="250" ht="12.75">
      <c r="F250" s="8"/>
    </row>
    <row r="270" ht="12.75">
      <c r="F270" s="14"/>
    </row>
    <row r="271" ht="12.75">
      <c r="F271" s="6"/>
    </row>
    <row r="272" ht="12.75">
      <c r="F272" s="6"/>
    </row>
    <row r="273" ht="12.75">
      <c r="F273" s="6"/>
    </row>
    <row r="274" ht="12.75">
      <c r="F274" s="6"/>
    </row>
    <row r="275" spans="1:6" ht="12.75">
      <c r="A275" s="8"/>
      <c r="F275" s="6"/>
    </row>
    <row r="276" ht="12.75">
      <c r="F276" s="6"/>
    </row>
    <row r="277" ht="12.75">
      <c r="F277" s="6"/>
    </row>
    <row r="278" ht="12.75">
      <c r="F278" s="6"/>
    </row>
    <row r="279" ht="12.75">
      <c r="F279" s="6"/>
    </row>
    <row r="280" ht="12.75">
      <c r="F280" s="6"/>
    </row>
    <row r="281" ht="12.75">
      <c r="F281" s="6"/>
    </row>
    <row r="282" ht="12.75">
      <c r="F282" s="6"/>
    </row>
    <row r="283" ht="12.75">
      <c r="F283" s="6"/>
    </row>
    <row r="284" ht="12.75">
      <c r="F284" s="6"/>
    </row>
    <row r="285" ht="12.75">
      <c r="F285" s="6"/>
    </row>
    <row r="286" ht="12.75">
      <c r="F286" s="6"/>
    </row>
    <row r="287" ht="12.75">
      <c r="F287" s="6"/>
    </row>
    <row r="288" ht="12.75">
      <c r="F288" s="6"/>
    </row>
    <row r="289" ht="12.75">
      <c r="F289" s="6"/>
    </row>
    <row r="290" ht="12.75">
      <c r="F290" s="6"/>
    </row>
    <row r="291" ht="12.75">
      <c r="F291" s="6"/>
    </row>
    <row r="292" ht="12.75">
      <c r="F292" s="6"/>
    </row>
    <row r="293" ht="12.75">
      <c r="F293" s="6"/>
    </row>
    <row r="294" ht="12.75">
      <c r="F294" s="6"/>
    </row>
    <row r="295" ht="12.75">
      <c r="F295" s="6"/>
    </row>
    <row r="296" ht="12.75">
      <c r="F296" s="6"/>
    </row>
    <row r="297" ht="12.75">
      <c r="F297" s="6"/>
    </row>
    <row r="298" ht="12.75">
      <c r="F298" s="6"/>
    </row>
    <row r="299" ht="12.75">
      <c r="F299" s="6"/>
    </row>
    <row r="300" ht="12.75">
      <c r="F300" s="6"/>
    </row>
    <row r="301" ht="12.75">
      <c r="F301" s="6"/>
    </row>
    <row r="302" ht="12.75">
      <c r="F302" s="6"/>
    </row>
    <row r="303" ht="12.75">
      <c r="F303" s="6"/>
    </row>
    <row r="304" ht="12.75">
      <c r="F304" s="6"/>
    </row>
    <row r="305" ht="12.75">
      <c r="F305" s="6"/>
    </row>
    <row r="306" ht="12.75">
      <c r="F306" s="6"/>
    </row>
    <row r="308" ht="12.75">
      <c r="F308" s="14"/>
    </row>
    <row r="310" ht="12.75">
      <c r="F310" s="8"/>
    </row>
  </sheetData>
  <mergeCells count="1">
    <mergeCell ref="A8:G12"/>
  </mergeCells>
  <pageMargins left="0.5" right="0.25" top="0.25" bottom="0.21" header="0.25" footer="0.21"/>
  <pageSetup orientation="portrait" scale="83" r:id="rId1"/>
  <headerFooter alignWithMargins="0">
    <oddFooter xml:space="preserve">&amp;L&amp;"Times New Roman,Regular"&amp;9O3053190.v1&amp;C&amp;"Arial Black,Bold"&amp;12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9" transitionEvaluation="1" transitionEntry="1">
    <pageSetUpPr fitToPage="1"/>
  </sheetPr>
  <dimension ref="A1:G292"/>
  <sheetViews>
    <sheetView defaultGridColor="0" view="pageBreakPreview" zoomScaleNormal="78" zoomScaleSheetLayoutView="100" colorId="22" workbookViewId="0" topLeftCell="A1">
      <selection pane="topLeft" activeCell="B16" sqref="B16"/>
    </sheetView>
  </sheetViews>
  <sheetFormatPr defaultColWidth="10.85546875" defaultRowHeight="12.75"/>
  <cols>
    <col min="1" max="1" width="7.42857142857143" style="4" customWidth="1"/>
    <col min="2" max="2" width="20.7142857142857" style="4" customWidth="1"/>
    <col min="3" max="4" width="10.8571428571429" style="4"/>
    <col min="5" max="5" width="9.42857142857143" style="4" customWidth="1"/>
    <col min="6" max="6" width="35.5714285714286" style="4" customWidth="1"/>
    <col min="7" max="7" width="17.8571428571429" style="4" customWidth="1"/>
    <col min="8" max="16384" width="10.8571428571429" style="4"/>
  </cols>
  <sheetData>
    <row r="1" spans="1:7" ht="12.75">
      <c r="A1" s="36" t="s">
        <v>4</v>
      </c>
      <c r="B1" s="36"/>
      <c r="C1" s="37"/>
      <c r="D1" s="37"/>
      <c r="E1" s="36"/>
      <c r="F1" s="37" t="str">
        <f>'F 2'!$F$1</f>
        <v>Florida Public Service Commission</v>
      </c>
      <c r="G1" s="36"/>
    </row>
    <row r="2" spans="1:7" ht="12.75">
      <c r="A2" s="36"/>
      <c r="B2" s="36"/>
      <c r="C2" s="37"/>
      <c r="D2" s="37"/>
      <c r="E2" s="36"/>
      <c r="F2" s="36"/>
      <c r="G2" s="36"/>
    </row>
    <row r="3" spans="1:7" ht="12.75">
      <c r="A3" s="36" t="str">
        <f>Macros!$E$4</f>
        <v>Utilities, Inc. of  Florida - Sandalhaven </v>
      </c>
      <c r="B3" s="36"/>
      <c r="C3" s="37"/>
      <c r="D3" s="37"/>
      <c r="E3" s="36"/>
      <c r="F3" s="36" t="s">
        <v>160</v>
      </c>
      <c r="G3" s="36"/>
    </row>
    <row r="4" spans="1:7" ht="12.75">
      <c r="A4" s="36" t="str">
        <f>'F 2'!$A$5</f>
        <v>Docket No.: 20200139-WS</v>
      </c>
      <c r="B4" s="46"/>
      <c r="C4" s="47"/>
      <c r="D4" s="36"/>
      <c r="E4" s="36"/>
      <c r="F4" s="46" t="s">
        <v>13</v>
      </c>
      <c r="G4" s="36"/>
    </row>
    <row r="5" spans="1:7" ht="12.75">
      <c r="A5" s="36" t="str">
        <f>Macros!$E$14</f>
        <v>Test Year Ended: December 31, 2019</v>
      </c>
      <c r="B5" s="36"/>
      <c r="C5" s="36"/>
      <c r="D5" s="36"/>
      <c r="E5" s="36"/>
      <c r="F5" s="36" t="s">
        <v>20</v>
      </c>
      <c r="G5" s="36"/>
    </row>
    <row r="6" spans="1:7" ht="12.75">
      <c r="A6" s="36"/>
      <c r="B6" s="36"/>
      <c r="C6" s="36"/>
      <c r="D6" s="36"/>
      <c r="E6" s="36"/>
      <c r="F6" s="36"/>
      <c r="G6" s="36"/>
    </row>
    <row r="7" spans="1:7" ht="12.75">
      <c r="A7" s="242" t="s">
        <v>102</v>
      </c>
      <c r="B7" s="242"/>
      <c r="C7" s="242"/>
      <c r="D7" s="242"/>
      <c r="E7" s="242"/>
      <c r="F7" s="242"/>
      <c r="G7" s="242"/>
    </row>
    <row r="8" spans="1:7" ht="12.75">
      <c r="A8" s="242"/>
      <c r="B8" s="242"/>
      <c r="C8" s="242"/>
      <c r="D8" s="242"/>
      <c r="E8" s="242"/>
      <c r="F8" s="242"/>
      <c r="G8" s="242"/>
    </row>
    <row r="9" spans="1:7" ht="13.5" thickBot="1">
      <c r="A9" s="40"/>
      <c r="B9" s="40"/>
      <c r="C9" s="40"/>
      <c r="D9" s="40"/>
      <c r="E9" s="40"/>
      <c r="F9" s="40"/>
      <c r="G9" s="40"/>
    </row>
    <row r="10" spans="1:7" ht="12.75">
      <c r="A10" s="41"/>
      <c r="B10" s="39"/>
      <c r="C10" s="39"/>
      <c r="D10" s="39"/>
      <c r="E10" s="39"/>
      <c r="F10" s="39"/>
      <c r="G10" s="39"/>
    </row>
    <row r="11" spans="1:7" ht="12.75">
      <c r="A11" s="56" t="s">
        <v>189</v>
      </c>
      <c r="B11" s="39"/>
      <c r="C11" s="39"/>
      <c r="D11" s="39"/>
      <c r="E11" s="39"/>
      <c r="F11" s="61"/>
      <c r="G11" s="39"/>
    </row>
    <row r="12" spans="1:7" ht="12.75">
      <c r="A12" s="43"/>
      <c r="B12" s="39"/>
      <c r="C12" s="39"/>
      <c r="D12" s="39"/>
      <c r="E12" s="39"/>
      <c r="F12" s="39"/>
      <c r="G12" s="39"/>
    </row>
    <row r="13" spans="1:7" ht="12.75">
      <c r="A13" s="39"/>
      <c r="B13" s="39"/>
      <c r="C13" s="39"/>
      <c r="D13" s="39"/>
      <c r="E13" s="39"/>
      <c r="F13" s="39"/>
      <c r="G13" s="39"/>
    </row>
    <row r="14" spans="1:7" ht="12.75">
      <c r="A14" s="39"/>
      <c r="B14" s="68" t="s">
        <v>213</v>
      </c>
      <c r="C14" s="36"/>
      <c r="D14" s="36"/>
      <c r="E14" s="36"/>
      <c r="F14" s="36"/>
      <c r="G14" s="36"/>
    </row>
    <row r="15" spans="1:7" ht="12.75">
      <c r="A15" s="144"/>
      <c r="B15" s="68" t="s">
        <v>266</v>
      </c>
      <c r="C15" s="36"/>
      <c r="D15" s="36"/>
      <c r="E15" s="36"/>
      <c r="F15" s="36"/>
      <c r="G15" s="36"/>
    </row>
    <row r="16" spans="1:7" ht="12.75">
      <c r="A16" s="144"/>
      <c r="B16" s="36" t="s">
        <v>214</v>
      </c>
      <c r="C16" s="36"/>
      <c r="D16" s="36"/>
      <c r="E16" s="36"/>
      <c r="F16" s="36"/>
      <c r="G16" s="36"/>
    </row>
    <row r="17" spans="1:7" ht="12.75">
      <c r="A17" s="144"/>
      <c r="B17" s="36"/>
      <c r="C17" s="36"/>
      <c r="D17" s="36"/>
      <c r="E17" s="36"/>
      <c r="F17" s="36"/>
      <c r="G17" s="36"/>
    </row>
    <row r="18" spans="1:7" ht="12.75">
      <c r="A18" s="39"/>
      <c r="B18" s="36" t="s">
        <v>215</v>
      </c>
      <c r="C18" s="36"/>
      <c r="D18" s="36"/>
      <c r="E18" s="36"/>
      <c r="F18" s="36"/>
      <c r="G18" s="36"/>
    </row>
    <row r="19" spans="1:7" ht="12.75">
      <c r="A19" s="144"/>
      <c r="B19" s="36"/>
      <c r="C19" s="36"/>
      <c r="D19" s="36"/>
      <c r="E19" s="36"/>
      <c r="F19" s="36"/>
      <c r="G19" s="36"/>
    </row>
    <row r="20" spans="1:7" ht="12.75">
      <c r="A20" s="39"/>
      <c r="B20" s="36" t="s">
        <v>21</v>
      </c>
      <c r="C20" s="36"/>
      <c r="D20" s="36"/>
      <c r="E20" s="36"/>
      <c r="F20" s="36"/>
      <c r="G20" s="36"/>
    </row>
    <row r="21" spans="1:7" ht="12.75">
      <c r="A21" s="39"/>
      <c r="B21" s="36"/>
      <c r="C21" s="36"/>
      <c r="D21" s="36"/>
      <c r="E21" s="36"/>
      <c r="F21" s="36"/>
      <c r="G21" s="36"/>
    </row>
    <row r="22" spans="1:7" ht="12.75">
      <c r="A22" s="39"/>
      <c r="B22" s="36" t="s">
        <v>22</v>
      </c>
      <c r="C22" s="36"/>
      <c r="D22" s="36"/>
      <c r="E22" s="36"/>
      <c r="F22" s="36"/>
      <c r="G22" s="36"/>
    </row>
    <row r="23" spans="1:7" ht="12.75">
      <c r="A23" s="39"/>
      <c r="B23" s="36" t="s">
        <v>23</v>
      </c>
      <c r="C23" s="36" t="s">
        <v>148</v>
      </c>
      <c r="D23" s="36"/>
      <c r="E23" s="36"/>
      <c r="F23" s="55"/>
      <c r="G23" s="36"/>
    </row>
    <row r="24" spans="1:7" ht="12.75">
      <c r="A24" s="39"/>
      <c r="B24" s="36" t="s">
        <v>24</v>
      </c>
      <c r="C24" s="36" t="s">
        <v>25</v>
      </c>
      <c r="D24" s="36"/>
      <c r="E24" s="36"/>
      <c r="F24" s="36"/>
      <c r="G24" s="36"/>
    </row>
    <row r="25" spans="1:7" ht="12.75">
      <c r="A25" s="39"/>
      <c r="B25" s="36" t="s">
        <v>26</v>
      </c>
      <c r="C25" s="36" t="s">
        <v>27</v>
      </c>
      <c r="D25" s="36"/>
      <c r="E25" s="36"/>
      <c r="F25" s="55"/>
      <c r="G25" s="36"/>
    </row>
    <row r="26" spans="1:7" ht="12.75">
      <c r="A26" s="39"/>
      <c r="B26" s="36" t="s">
        <v>28</v>
      </c>
      <c r="C26" s="36" t="s">
        <v>29</v>
      </c>
      <c r="D26" s="36"/>
      <c r="E26" s="36"/>
      <c r="F26" s="55"/>
      <c r="G26" s="36"/>
    </row>
    <row r="27" spans="1:7" ht="12.75">
      <c r="A27" s="39"/>
      <c r="B27" s="36"/>
      <c r="C27" s="36"/>
      <c r="D27" s="36"/>
      <c r="E27" s="36"/>
      <c r="F27" s="36"/>
      <c r="G27" s="36"/>
    </row>
    <row r="28" spans="1:7" ht="12.75">
      <c r="A28" s="39"/>
      <c r="B28" s="36" t="s">
        <v>216</v>
      </c>
      <c r="C28" s="36"/>
      <c r="D28" s="36"/>
      <c r="E28" s="36"/>
      <c r="F28" s="36"/>
      <c r="G28" s="36"/>
    </row>
    <row r="29" spans="1:7" ht="12.75">
      <c r="A29" s="39"/>
      <c r="B29" s="36"/>
      <c r="C29" s="36"/>
      <c r="D29" s="36"/>
      <c r="E29" s="36"/>
      <c r="F29" s="36"/>
      <c r="G29" s="36"/>
    </row>
    <row r="30" spans="1:7" ht="12.75">
      <c r="A30" s="39"/>
      <c r="B30" s="36"/>
      <c r="C30" s="36"/>
      <c r="D30" s="36"/>
      <c r="E30" s="36"/>
      <c r="F30" s="36"/>
      <c r="G30" s="36"/>
    </row>
    <row r="31" spans="1:7" ht="12.75">
      <c r="A31" s="39"/>
      <c r="B31" s="36"/>
      <c r="C31" s="36"/>
      <c r="D31" s="36"/>
      <c r="E31" s="36"/>
      <c r="F31" s="36"/>
      <c r="G31" s="36"/>
    </row>
    <row r="32" spans="1:7" ht="12.75">
      <c r="A32" s="39"/>
      <c r="B32" s="54"/>
      <c r="C32" s="54"/>
      <c r="D32" s="188"/>
      <c r="E32" s="190"/>
      <c r="F32" s="36"/>
      <c r="G32" s="36"/>
    </row>
    <row r="33" spans="1:7" ht="12.75">
      <c r="A33" s="39"/>
      <c r="B33" s="36"/>
      <c r="C33" s="36"/>
      <c r="D33" s="36"/>
      <c r="E33" s="36"/>
      <c r="F33" s="36"/>
      <c r="G33" s="36"/>
    </row>
    <row r="34" spans="1:7" ht="12.75">
      <c r="A34" s="39"/>
      <c r="B34" s="36"/>
      <c r="C34" s="36"/>
      <c r="D34" s="36"/>
      <c r="E34" s="36"/>
      <c r="F34" s="36"/>
      <c r="G34" s="36"/>
    </row>
    <row r="35" spans="1:7" ht="12.75">
      <c r="A35" s="39"/>
      <c r="B35" s="36"/>
      <c r="C35" s="36"/>
      <c r="D35" s="36"/>
      <c r="E35" s="36"/>
      <c r="F35" s="36"/>
      <c r="G35" s="36"/>
    </row>
    <row r="36" spans="1:7" ht="12.75">
      <c r="A36" s="39"/>
      <c r="B36" s="36"/>
      <c r="C36" s="36"/>
      <c r="D36" s="36"/>
      <c r="E36" s="36"/>
      <c r="F36" s="36"/>
      <c r="G36" s="36"/>
    </row>
    <row r="37" spans="1:7" ht="12.75">
      <c r="A37" s="39"/>
      <c r="B37" s="36"/>
      <c r="C37" s="36"/>
      <c r="D37" s="36"/>
      <c r="E37" s="36"/>
      <c r="F37" s="36"/>
      <c r="G37" s="36"/>
    </row>
    <row r="38" spans="1:7" ht="12.75">
      <c r="A38" s="39"/>
      <c r="B38" s="39"/>
      <c r="C38" s="39"/>
      <c r="D38" s="39"/>
      <c r="E38" s="39"/>
      <c r="F38" s="39"/>
      <c r="G38" s="39"/>
    </row>
    <row r="39" spans="1:7" ht="12.75">
      <c r="A39" s="39"/>
      <c r="B39" s="39"/>
      <c r="C39" s="39"/>
      <c r="D39" s="39"/>
      <c r="E39" s="39"/>
      <c r="F39" s="39"/>
      <c r="G39" s="39"/>
    </row>
    <row r="61" spans="1:7" ht="12.75">
      <c r="A61" s="13"/>
      <c r="B61" s="13"/>
      <c r="C61" s="13"/>
      <c r="D61" s="13"/>
      <c r="E61" s="13"/>
      <c r="F61" s="13"/>
      <c r="G61" s="13"/>
    </row>
    <row r="174" ht="12.75">
      <c r="B174" s="8"/>
    </row>
    <row r="176" ht="12.75">
      <c r="B176" s="8"/>
    </row>
    <row r="177" ht="12.75">
      <c r="B177" s="8"/>
    </row>
    <row r="178" ht="12.75">
      <c r="B178" s="8"/>
    </row>
    <row r="179" ht="12.75">
      <c r="B179" s="8"/>
    </row>
    <row r="180" ht="12.75">
      <c r="B180" s="8"/>
    </row>
    <row r="181" ht="12.75">
      <c r="B181" s="8"/>
    </row>
    <row r="182" ht="12.75">
      <c r="B182" s="8"/>
    </row>
    <row r="183" ht="12.75">
      <c r="B183" s="8"/>
    </row>
    <row r="258" ht="12.75">
      <c r="A258" s="8"/>
    </row>
    <row r="259" ht="12.75">
      <c r="A259" s="8"/>
    </row>
    <row r="260" ht="12.75">
      <c r="A260" s="8"/>
    </row>
    <row r="261" ht="12.75">
      <c r="A261" s="8"/>
    </row>
    <row r="262" ht="12.75">
      <c r="A262" s="8"/>
    </row>
    <row r="292" ht="12.75">
      <c r="A292" s="8"/>
    </row>
  </sheetData>
  <mergeCells count="1">
    <mergeCell ref="A7:G8"/>
  </mergeCells>
  <pageMargins left="0.5" right="0.25" top="0.25" bottom="0.21" header="0.25" footer="0.21"/>
  <pageSetup orientation="portrait" scale="89" r:id="rId1"/>
  <headerFooter alignWithMargins="0">
    <oddFooter>&amp;L&amp;"Times New Roman,Regular"&amp;9O3053190.v1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1" transitionEvaluation="1" transitionEntry="1">
    <pageSetUpPr fitToPage="1"/>
  </sheetPr>
  <dimension ref="A1:U314"/>
  <sheetViews>
    <sheetView defaultGridColor="0" view="pageBreakPreview" zoomScaleNormal="78" zoomScaleSheetLayoutView="100" colorId="22" workbookViewId="0" topLeftCell="A1">
      <selection pane="topLeft" activeCell="I1" sqref="I1"/>
    </sheetView>
  </sheetViews>
  <sheetFormatPr defaultColWidth="10.85546875" defaultRowHeight="12.75"/>
  <cols>
    <col min="1" max="1" width="6.14285714285714" style="4" customWidth="1"/>
    <col min="2" max="2" width="8" style="4" customWidth="1"/>
    <col min="3" max="3" width="13.7142857142857" style="4" customWidth="1"/>
    <col min="4" max="4" width="10.7142857142857" style="4" customWidth="1"/>
    <col min="5" max="5" width="12.2857142857143" style="4" customWidth="1"/>
    <col min="6" max="6" width="11.8571428571429" style="4" customWidth="1"/>
    <col min="7" max="7" width="12.1428571428571" style="4" customWidth="1"/>
    <col min="8" max="8" width="11.8571428571429" style="4" customWidth="1"/>
    <col min="9" max="9" width="11.4285714285714" style="4" customWidth="1"/>
    <col min="10" max="10" width="15" style="4" customWidth="1"/>
    <col min="11" max="11" width="0.428571428571429" style="4" customWidth="1"/>
    <col min="12" max="15" width="10.8571428571429" style="4"/>
    <col min="16" max="16" width="15.4285714285714" style="4" customWidth="1"/>
    <col min="17" max="17" width="16.4285714285714" style="4" bestFit="1" customWidth="1"/>
    <col min="18" max="18" width="10.8571428571429" style="4"/>
    <col min="19" max="19" width="16.7142857142857" style="4" customWidth="1"/>
    <col min="20" max="20" width="21.4285714285714" style="4" bestFit="1" customWidth="1"/>
    <col min="21" max="16384" width="10.8571428571429" style="4"/>
  </cols>
  <sheetData>
    <row r="1" spans="1:11" ht="12" customHeight="1">
      <c r="A1" s="36" t="s">
        <v>54</v>
      </c>
      <c r="B1" s="36"/>
      <c r="C1" s="37"/>
      <c r="D1" s="36"/>
      <c r="E1" s="36"/>
      <c r="F1" s="36"/>
      <c r="G1" s="36"/>
      <c r="H1" s="37" t="str">
        <f>'F 2'!$F$1</f>
        <v>Florida Public Service Commission</v>
      </c>
      <c r="I1" s="36"/>
      <c r="J1" s="36"/>
      <c r="K1" s="36"/>
    </row>
    <row r="2" spans="1:11" ht="12" customHeight="1">
      <c r="A2" s="36"/>
      <c r="B2" s="36"/>
      <c r="C2" s="37"/>
      <c r="D2" s="36"/>
      <c r="E2" s="36"/>
      <c r="F2" s="36"/>
      <c r="G2" s="36"/>
      <c r="H2" s="36"/>
      <c r="I2" s="36"/>
      <c r="J2" s="36"/>
      <c r="K2" s="36"/>
    </row>
    <row r="3" spans="1:11" ht="12" customHeight="1">
      <c r="A3" s="36" t="str">
        <f>Macros!$E$4</f>
        <v>Utilities, Inc. of  Florida - Sandalhaven </v>
      </c>
      <c r="B3" s="36"/>
      <c r="C3" s="37"/>
      <c r="D3" s="36"/>
      <c r="E3" s="36"/>
      <c r="F3" s="36"/>
      <c r="G3" s="36"/>
      <c r="H3" s="36" t="s">
        <v>151</v>
      </c>
      <c r="I3" s="36"/>
      <c r="J3" s="36"/>
      <c r="K3" s="36"/>
    </row>
    <row r="4" spans="1:11" ht="12" customHeight="1">
      <c r="A4" s="36" t="str">
        <f>'F 2'!$A$5</f>
        <v>Docket No.: 20200139-WS</v>
      </c>
      <c r="B4" s="36"/>
      <c r="C4" s="47"/>
      <c r="D4" s="36"/>
      <c r="E4" s="36"/>
      <c r="F4" s="36"/>
      <c r="G4" s="36"/>
      <c r="H4" s="36" t="s">
        <v>13</v>
      </c>
      <c r="I4" s="36"/>
      <c r="J4" s="36"/>
      <c r="K4" s="36"/>
    </row>
    <row r="5" spans="1:11" ht="12" customHeight="1">
      <c r="A5" s="36" t="str">
        <f>Macros!$E$14</f>
        <v>Test Year Ended: December 31, 2019</v>
      </c>
      <c r="B5" s="36"/>
      <c r="C5" s="36"/>
      <c r="D5" s="36"/>
      <c r="E5" s="36"/>
      <c r="F5" s="36"/>
      <c r="G5" s="36"/>
      <c r="H5" s="36" t="s">
        <v>20</v>
      </c>
      <c r="I5" s="36"/>
      <c r="J5" s="36"/>
      <c r="K5" s="36"/>
    </row>
    <row r="6" spans="1:11" ht="12" customHeight="1">
      <c r="A6" s="36"/>
      <c r="B6" s="36"/>
      <c r="C6" s="36"/>
      <c r="D6" s="36"/>
      <c r="E6" s="36"/>
      <c r="F6" s="36"/>
      <c r="G6" s="36"/>
      <c r="H6" s="36"/>
      <c r="I6" s="36"/>
      <c r="J6" s="36"/>
      <c r="K6" s="36"/>
    </row>
    <row r="7" spans="1:11" ht="12" customHeight="1">
      <c r="A7" s="241" t="s">
        <v>55</v>
      </c>
      <c r="B7" s="242"/>
      <c r="C7" s="242"/>
      <c r="D7" s="242"/>
      <c r="E7" s="242"/>
      <c r="F7" s="242"/>
      <c r="G7" s="242"/>
      <c r="H7" s="242"/>
      <c r="I7" s="242"/>
      <c r="J7" s="242"/>
      <c r="K7" s="242"/>
    </row>
    <row r="8" spans="1:11" ht="12" customHeight="1">
      <c r="A8" s="242"/>
      <c r="B8" s="242"/>
      <c r="C8" s="242"/>
      <c r="D8" s="242"/>
      <c r="E8" s="242"/>
      <c r="F8" s="242"/>
      <c r="G8" s="242"/>
      <c r="H8" s="242"/>
      <c r="I8" s="242"/>
      <c r="J8" s="242"/>
      <c r="K8" s="242"/>
    </row>
    <row r="9" spans="1:11" ht="12" customHeight="1">
      <c r="A9" s="242"/>
      <c r="B9" s="242"/>
      <c r="C9" s="242"/>
      <c r="D9" s="242"/>
      <c r="E9" s="242"/>
      <c r="F9" s="242"/>
      <c r="G9" s="242"/>
      <c r="H9" s="242"/>
      <c r="I9" s="242"/>
      <c r="J9" s="242"/>
      <c r="K9" s="242"/>
    </row>
    <row r="10" spans="1:11" ht="12" customHeight="1" thickBot="1">
      <c r="A10" s="40"/>
      <c r="B10" s="40"/>
      <c r="C10" s="40"/>
      <c r="D10" s="40"/>
      <c r="E10" s="40"/>
      <c r="F10" s="40"/>
      <c r="G10" s="40"/>
      <c r="H10" s="40"/>
      <c r="I10" s="40"/>
      <c r="J10" s="40"/>
      <c r="K10" s="40"/>
    </row>
    <row r="11" spans="1:11" ht="12" customHeight="1">
      <c r="A11" s="36"/>
      <c r="B11" s="41" t="s">
        <v>57</v>
      </c>
      <c r="C11" s="41" t="s">
        <v>58</v>
      </c>
      <c r="D11" s="41" t="s">
        <v>59</v>
      </c>
      <c r="E11" s="41" t="s">
        <v>60</v>
      </c>
      <c r="F11" s="41" t="s">
        <v>61</v>
      </c>
      <c r="G11" s="41" t="s">
        <v>119</v>
      </c>
      <c r="H11" s="41" t="s">
        <v>12</v>
      </c>
      <c r="I11" s="41" t="s">
        <v>84</v>
      </c>
      <c r="J11" s="48" t="s">
        <v>85</v>
      </c>
      <c r="K11" s="48"/>
    </row>
    <row r="12" spans="1:11" ht="12" customHeight="1">
      <c r="A12" s="36"/>
      <c r="B12" s="36"/>
      <c r="C12" s="36"/>
      <c r="D12" s="36"/>
      <c r="E12" s="36"/>
      <c r="F12" s="41" t="s">
        <v>142</v>
      </c>
      <c r="G12" s="41" t="s">
        <v>47</v>
      </c>
      <c r="H12" s="41" t="s">
        <v>56</v>
      </c>
      <c r="I12" s="41" t="s">
        <v>56</v>
      </c>
      <c r="J12" s="48" t="s">
        <v>111</v>
      </c>
      <c r="K12" s="48"/>
    </row>
    <row r="13" spans="1:11" ht="12" customHeight="1">
      <c r="A13" s="41" t="s">
        <v>62</v>
      </c>
      <c r="B13" s="36"/>
      <c r="C13" s="60" t="s">
        <v>143</v>
      </c>
      <c r="D13" s="64"/>
      <c r="E13" s="60"/>
      <c r="F13" s="41" t="s">
        <v>6</v>
      </c>
      <c r="G13" s="41" t="s">
        <v>142</v>
      </c>
      <c r="H13" s="41" t="s">
        <v>6</v>
      </c>
      <c r="I13" s="41" t="s">
        <v>48</v>
      </c>
      <c r="J13" s="48" t="s">
        <v>49</v>
      </c>
      <c r="K13" s="48"/>
    </row>
    <row r="14" spans="1:11" ht="12" customHeight="1">
      <c r="A14" s="42" t="s">
        <v>63</v>
      </c>
      <c r="B14" s="42" t="s">
        <v>69</v>
      </c>
      <c r="C14" s="42" t="s">
        <v>68</v>
      </c>
      <c r="D14" s="42" t="s">
        <v>70</v>
      </c>
      <c r="E14" s="42" t="s">
        <v>5</v>
      </c>
      <c r="F14" s="42" t="s">
        <v>105</v>
      </c>
      <c r="G14" s="42" t="s">
        <v>50</v>
      </c>
      <c r="H14" s="42" t="s">
        <v>105</v>
      </c>
      <c r="I14" s="42" t="s">
        <v>51</v>
      </c>
      <c r="J14" s="49" t="s">
        <v>52</v>
      </c>
      <c r="K14" s="49"/>
    </row>
    <row r="15" spans="1:11" ht="12" customHeight="1">
      <c r="A15" s="126"/>
      <c r="B15" s="126"/>
      <c r="C15" s="126"/>
      <c r="D15" s="126"/>
      <c r="E15" s="126"/>
      <c r="F15" s="126"/>
      <c r="G15" s="126"/>
      <c r="H15" s="126"/>
      <c r="I15" s="126"/>
      <c r="J15" s="126"/>
      <c r="K15" s="39"/>
    </row>
    <row r="16" spans="1:11" s="15" customFormat="1" ht="12" customHeight="1">
      <c r="A16" s="101">
        <v>1</v>
      </c>
      <c r="B16" s="41">
        <v>2011</v>
      </c>
      <c r="C16" s="127">
        <f>Newsales!S61</f>
        <v>725</v>
      </c>
      <c r="D16" s="127">
        <f>Newsales!R61</f>
        <v>769</v>
      </c>
      <c r="E16" s="127">
        <f>+(C16+D16)/2</f>
        <v>747</v>
      </c>
      <c r="F16" s="127">
        <f>Newsales!Q61</f>
        <v>19758000</v>
      </c>
      <c r="G16" s="175">
        <f>F16/E16</f>
        <v>26449.799196787149</v>
      </c>
      <c r="H16" s="127">
        <f>Newsales!Q57</f>
        <v>50204000</v>
      </c>
      <c r="I16" s="128">
        <f>H16/G16</f>
        <v>1898.0862435469176</v>
      </c>
      <c r="J16" s="129"/>
      <c r="K16" s="58"/>
    </row>
    <row r="17" spans="1:11" s="15" customFormat="1" ht="12" customHeight="1">
      <c r="A17" s="36"/>
      <c r="B17" s="41"/>
      <c r="C17" s="127"/>
      <c r="D17" s="127"/>
      <c r="E17" s="127"/>
      <c r="F17" s="127"/>
      <c r="G17" s="175"/>
      <c r="H17" s="69"/>
      <c r="I17" s="130"/>
      <c r="J17" s="129"/>
      <c r="K17" s="58"/>
    </row>
    <row r="18" spans="1:16" s="15" customFormat="1" ht="12" customHeight="1">
      <c r="A18" s="101">
        <v>2</v>
      </c>
      <c r="B18" s="41">
        <v>2012</v>
      </c>
      <c r="C18" s="127">
        <f>D16</f>
        <v>769</v>
      </c>
      <c r="D18" s="127">
        <f>Newsales!R52</f>
        <v>757</v>
      </c>
      <c r="E18" s="127">
        <f>+(C18+D18)/2</f>
        <v>763</v>
      </c>
      <c r="F18" s="127">
        <f>Newsales!Q52</f>
        <v>19141000</v>
      </c>
      <c r="G18" s="175">
        <f>F18/E18</f>
        <v>25086.500655307995</v>
      </c>
      <c r="H18" s="127">
        <f>Newsales!Q48</f>
        <v>48368000</v>
      </c>
      <c r="I18" s="128">
        <f>H18/G18</f>
        <v>1928.0489002664438</v>
      </c>
      <c r="J18" s="131">
        <f>(I18/I16)-1</f>
        <v>0.015785719337776616</v>
      </c>
      <c r="K18" s="58"/>
      <c r="N18" s="118"/>
      <c r="P18" s="65"/>
    </row>
    <row r="19" spans="1:14" s="15" customFormat="1" ht="12" customHeight="1">
      <c r="A19" s="36"/>
      <c r="B19" s="41"/>
      <c r="C19" s="127"/>
      <c r="D19" s="127"/>
      <c r="E19" s="127"/>
      <c r="F19" s="127"/>
      <c r="G19" s="175"/>
      <c r="H19" s="69"/>
      <c r="I19" s="130"/>
      <c r="J19" s="129"/>
      <c r="K19" s="58"/>
      <c r="N19" s="118"/>
    </row>
    <row r="20" spans="1:16" s="15" customFormat="1" ht="12" customHeight="1">
      <c r="A20" s="101">
        <v>3</v>
      </c>
      <c r="B20" s="41">
        <v>2013</v>
      </c>
      <c r="C20" s="127">
        <f>D18</f>
        <v>757</v>
      </c>
      <c r="D20" s="127">
        <f>Newsales!R43</f>
        <v>764</v>
      </c>
      <c r="E20" s="127">
        <f>+(C20+D20)/2</f>
        <v>760.50</v>
      </c>
      <c r="F20" s="127">
        <f>Newsales!Q43</f>
        <v>19657000</v>
      </c>
      <c r="G20" s="175">
        <f>F20/E20</f>
        <v>25847.468770545693</v>
      </c>
      <c r="H20" s="127">
        <f>Newsales!Q39</f>
        <v>42970000</v>
      </c>
      <c r="I20" s="128">
        <f>H20/G20</f>
        <v>1662.4451849214022</v>
      </c>
      <c r="J20" s="131">
        <f>(I20/I18)-1</f>
        <v>-0.13775776916671401</v>
      </c>
      <c r="K20" s="58"/>
      <c r="N20" s="118"/>
      <c r="P20" s="65"/>
    </row>
    <row r="21" spans="1:14" s="15" customFormat="1" ht="12" customHeight="1">
      <c r="A21" s="36"/>
      <c r="B21" s="41"/>
      <c r="C21" s="127"/>
      <c r="D21" s="127"/>
      <c r="E21" s="127"/>
      <c r="F21" s="127"/>
      <c r="G21" s="175"/>
      <c r="H21" s="69"/>
      <c r="I21" s="130"/>
      <c r="J21" s="131"/>
      <c r="K21" s="58"/>
      <c r="N21" s="118"/>
    </row>
    <row r="22" spans="1:16" s="15" customFormat="1" ht="12" customHeight="1">
      <c r="A22" s="101">
        <v>4</v>
      </c>
      <c r="B22" s="53">
        <v>2014</v>
      </c>
      <c r="C22" s="127">
        <f>D20</f>
        <v>764</v>
      </c>
      <c r="D22" s="127">
        <f>Newsales!R34</f>
        <v>788</v>
      </c>
      <c r="E22" s="127">
        <f>+(C22+D22)/2</f>
        <v>776</v>
      </c>
      <c r="F22" s="127">
        <f>Newsales!Q34</f>
        <v>19209000</v>
      </c>
      <c r="G22" s="175">
        <f>F22/E22</f>
        <v>24753.865979381444</v>
      </c>
      <c r="H22" s="127">
        <f>Newsales!Q30</f>
        <v>36568000</v>
      </c>
      <c r="I22" s="128">
        <f>H22/G22</f>
        <v>1477.2641990733509</v>
      </c>
      <c r="J22" s="131">
        <f>(I22/I20)-1</f>
        <v>-0.1113907318735482</v>
      </c>
      <c r="K22" s="58"/>
      <c r="N22" s="118"/>
      <c r="P22" s="65"/>
    </row>
    <row r="23" spans="1:14" s="15" customFormat="1" ht="12" customHeight="1">
      <c r="A23" s="36"/>
      <c r="B23" s="41"/>
      <c r="C23" s="127"/>
      <c r="D23" s="127"/>
      <c r="E23" s="127"/>
      <c r="F23" s="127"/>
      <c r="G23" s="175"/>
      <c r="H23" s="69"/>
      <c r="I23" s="130"/>
      <c r="J23" s="131"/>
      <c r="K23" s="58"/>
      <c r="N23" s="118"/>
    </row>
    <row r="24" spans="1:16" s="15" customFormat="1" ht="12" customHeight="1">
      <c r="A24" s="101">
        <v>5</v>
      </c>
      <c r="B24" s="41">
        <v>2015</v>
      </c>
      <c r="C24" s="127">
        <f>D22</f>
        <v>788</v>
      </c>
      <c r="D24" s="127">
        <f>Newsales!R25</f>
        <v>793</v>
      </c>
      <c r="E24" s="127">
        <f>+(C24+D24)/2</f>
        <v>790.50</v>
      </c>
      <c r="F24" s="127">
        <f>Newsales!Q25</f>
        <v>21141000</v>
      </c>
      <c r="G24" s="175">
        <f>F24/E24</f>
        <v>26743.833017077799</v>
      </c>
      <c r="H24" s="127">
        <f>Newsales!Q21</f>
        <v>36499000</v>
      </c>
      <c r="I24" s="128">
        <f>H24/G24</f>
        <v>1364.7632325812404</v>
      </c>
      <c r="J24" s="132">
        <f>(I24/I22)-1</f>
        <v>-0.076154940032175378</v>
      </c>
      <c r="K24" s="58"/>
      <c r="N24" s="118"/>
      <c r="P24" s="65"/>
    </row>
    <row r="25" spans="1:14" s="17" customFormat="1" ht="12" customHeight="1">
      <c r="A25" s="41"/>
      <c r="B25" s="126"/>
      <c r="C25" s="133"/>
      <c r="D25" s="133"/>
      <c r="E25" s="133"/>
      <c r="F25" s="133"/>
      <c r="G25" s="134"/>
      <c r="H25" s="133"/>
      <c r="I25" s="51"/>
      <c r="J25" s="135"/>
      <c r="K25" s="57"/>
      <c r="N25" s="119"/>
    </row>
    <row r="26" spans="1:16" s="17" customFormat="1" ht="12" customHeight="1" thickBot="1">
      <c r="A26" s="36"/>
      <c r="B26" s="126"/>
      <c r="C26" s="51"/>
      <c r="D26" s="51"/>
      <c r="E26" s="51"/>
      <c r="F26" s="36" t="s">
        <v>53</v>
      </c>
      <c r="G26" s="134"/>
      <c r="H26" s="51"/>
      <c r="I26" s="136">
        <f>SUM(I18:I24)/4</f>
        <v>1608.1303792106094</v>
      </c>
      <c r="J26" s="137">
        <f>SUM(J18:J24)/4</f>
        <v>-0.077379430433665242</v>
      </c>
      <c r="K26" s="57"/>
      <c r="M26" s="117"/>
      <c r="N26" s="120"/>
      <c r="P26" s="120"/>
    </row>
    <row r="27" spans="1:11" s="17" customFormat="1" ht="12" customHeight="1" thickTop="1">
      <c r="A27" s="41"/>
      <c r="B27" s="126"/>
      <c r="C27" s="51"/>
      <c r="D27" s="51"/>
      <c r="E27" s="51"/>
      <c r="F27" s="51"/>
      <c r="G27" s="126"/>
      <c r="H27" s="51"/>
      <c r="I27" s="51"/>
      <c r="J27" s="138"/>
      <c r="K27" s="66"/>
    </row>
    <row r="28" spans="1:11" s="17" customFormat="1" ht="12" customHeight="1">
      <c r="A28" s="36"/>
      <c r="B28" s="126"/>
      <c r="C28" s="126" t="s">
        <v>146</v>
      </c>
      <c r="D28" s="126"/>
      <c r="E28" s="126"/>
      <c r="F28" s="126"/>
      <c r="G28" s="126"/>
      <c r="H28" s="126"/>
      <c r="I28" s="139"/>
      <c r="J28" s="140"/>
      <c r="K28" s="66"/>
    </row>
    <row r="29" spans="1:21" s="15" customFormat="1" ht="12" customHeight="1">
      <c r="A29" s="36"/>
      <c r="B29" s="36"/>
      <c r="C29" s="36"/>
      <c r="D29" s="36"/>
      <c r="E29" s="36"/>
      <c r="F29" s="36"/>
      <c r="G29" s="36"/>
      <c r="H29" s="67" t="s">
        <v>103</v>
      </c>
      <c r="I29" s="67" t="s">
        <v>104</v>
      </c>
      <c r="J29" s="36"/>
      <c r="K29" s="36"/>
      <c r="N29" s="27"/>
      <c r="O29" s="27"/>
      <c r="P29" s="27"/>
      <c r="Q29" s="27"/>
      <c r="R29" s="27"/>
      <c r="S29" s="29"/>
      <c r="T29" s="29"/>
      <c r="U29" s="27"/>
    </row>
    <row r="30" spans="1:21" s="15" customFormat="1" ht="12" customHeight="1">
      <c r="A30" s="36"/>
      <c r="B30" s="36"/>
      <c r="C30" s="36"/>
      <c r="D30" s="36" t="s">
        <v>78</v>
      </c>
      <c r="E30" s="36"/>
      <c r="F30" s="36"/>
      <c r="G30" s="36"/>
      <c r="H30" s="68"/>
      <c r="I30" s="67"/>
      <c r="J30" s="36"/>
      <c r="K30" s="36"/>
      <c r="N30" s="27"/>
      <c r="O30" s="27"/>
      <c r="P30" s="27"/>
      <c r="Q30" s="27"/>
      <c r="R30" s="27"/>
      <c r="S30" s="28"/>
      <c r="T30" s="29"/>
      <c r="U30" s="27"/>
    </row>
    <row r="31" spans="1:21" s="15" customFormat="1" ht="12" customHeight="1">
      <c r="A31" s="41"/>
      <c r="B31" s="36"/>
      <c r="C31" s="36"/>
      <c r="D31" s="36"/>
      <c r="E31" s="36"/>
      <c r="F31" s="36"/>
      <c r="G31" s="36"/>
      <c r="H31" s="68"/>
      <c r="I31" s="67"/>
      <c r="J31" s="36"/>
      <c r="K31" s="36"/>
      <c r="N31" s="27"/>
      <c r="O31" s="27"/>
      <c r="P31" s="27"/>
      <c r="Q31" s="27"/>
      <c r="R31" s="27"/>
      <c r="S31" s="28"/>
      <c r="T31" s="29"/>
      <c r="U31" s="27"/>
    </row>
    <row r="32" spans="1:21" s="15" customFormat="1" ht="12" customHeight="1">
      <c r="A32" s="36"/>
      <c r="B32" s="36"/>
      <c r="C32" s="36"/>
      <c r="D32" s="36" t="s">
        <v>79</v>
      </c>
      <c r="E32" s="36"/>
      <c r="F32" s="36">
        <f>INTERCEPT(I33:I37,H33:H37)</f>
        <v>2121.3507690152051</v>
      </c>
      <c r="G32" s="41"/>
      <c r="H32" s="142" t="s">
        <v>77</v>
      </c>
      <c r="I32" s="36"/>
      <c r="J32" s="36"/>
      <c r="K32" s="36"/>
      <c r="N32" s="27"/>
      <c r="O32" s="27"/>
      <c r="P32" s="27"/>
      <c r="Q32" s="27"/>
      <c r="R32" s="30"/>
      <c r="S32" s="31"/>
      <c r="U32" s="27"/>
    </row>
    <row r="33" spans="1:21" s="15" customFormat="1" ht="12" customHeight="1">
      <c r="A33" s="36"/>
      <c r="B33" s="36"/>
      <c r="C33" s="36"/>
      <c r="D33" s="36" t="s">
        <v>80</v>
      </c>
      <c r="E33" s="36"/>
      <c r="F33" s="36">
        <f>SLOPE(I33:I37,H33:H37)</f>
        <v>-151.74307231244472</v>
      </c>
      <c r="G33" s="36"/>
      <c r="H33" s="36">
        <v>1</v>
      </c>
      <c r="I33" s="69">
        <f>I16</f>
        <v>1898.0862435469176</v>
      </c>
      <c r="J33" s="36" t="s">
        <v>81</v>
      </c>
      <c r="K33" s="36"/>
      <c r="N33" s="27"/>
      <c r="O33" s="27"/>
      <c r="P33" s="27"/>
      <c r="Q33" s="27"/>
      <c r="R33" s="27"/>
      <c r="S33" s="27"/>
      <c r="T33" s="35"/>
      <c r="U33" s="27"/>
    </row>
    <row r="34" spans="1:21" s="15" customFormat="1" ht="12" customHeight="1">
      <c r="A34" s="36"/>
      <c r="B34" s="36"/>
      <c r="C34" s="36"/>
      <c r="D34" s="36" t="s">
        <v>82</v>
      </c>
      <c r="E34" s="36"/>
      <c r="F34" s="36">
        <f>RSQ(I33:I37,H33:H37)</f>
        <v>0.92506797365998716</v>
      </c>
      <c r="G34" s="36"/>
      <c r="H34" s="36">
        <v>2</v>
      </c>
      <c r="I34" s="69">
        <f>I18</f>
        <v>1928.0489002664438</v>
      </c>
      <c r="J34" s="36" t="s">
        <v>81</v>
      </c>
      <c r="K34" s="36"/>
      <c r="N34" s="27"/>
      <c r="O34" s="27"/>
      <c r="P34" s="27"/>
      <c r="Q34" s="27"/>
      <c r="R34" s="27"/>
      <c r="S34" s="27"/>
      <c r="T34" s="35"/>
      <c r="U34" s="27"/>
    </row>
    <row r="35" spans="1:21" s="15" customFormat="1" ht="12" customHeight="1">
      <c r="A35" s="36"/>
      <c r="B35" s="36"/>
      <c r="C35" s="36"/>
      <c r="D35" s="36"/>
      <c r="E35" s="36"/>
      <c r="F35" s="36"/>
      <c r="G35" s="36"/>
      <c r="H35" s="36">
        <v>3</v>
      </c>
      <c r="I35" s="69">
        <f>I20</f>
        <v>1662.4451849214022</v>
      </c>
      <c r="J35" s="36" t="s">
        <v>81</v>
      </c>
      <c r="K35" s="36"/>
      <c r="N35" s="27"/>
      <c r="O35" s="27"/>
      <c r="P35" s="27"/>
      <c r="Q35" s="27"/>
      <c r="R35" s="27"/>
      <c r="S35" s="27"/>
      <c r="T35" s="32"/>
      <c r="U35" s="27"/>
    </row>
    <row r="36" spans="1:21" s="15" customFormat="1" ht="12" customHeight="1">
      <c r="A36" s="52"/>
      <c r="B36" s="36"/>
      <c r="C36" s="36"/>
      <c r="D36" s="36"/>
      <c r="E36" s="36"/>
      <c r="F36" s="52"/>
      <c r="G36" s="36"/>
      <c r="H36" s="36">
        <v>4</v>
      </c>
      <c r="I36" s="69">
        <f>I22</f>
        <v>1477.2641990733509</v>
      </c>
      <c r="J36" s="36" t="s">
        <v>81</v>
      </c>
      <c r="K36" s="36"/>
      <c r="N36" s="27"/>
      <c r="O36" s="27"/>
      <c r="P36" s="27"/>
      <c r="Q36" s="33"/>
      <c r="R36" s="27"/>
      <c r="S36" s="27"/>
      <c r="T36" s="32"/>
      <c r="U36" s="27"/>
    </row>
    <row r="37" spans="1:21" s="15" customFormat="1" ht="12" customHeight="1">
      <c r="A37" s="52"/>
      <c r="B37" s="36"/>
      <c r="C37" s="36"/>
      <c r="D37" s="36"/>
      <c r="E37" s="36"/>
      <c r="F37" s="36"/>
      <c r="G37" s="36"/>
      <c r="H37" s="36">
        <v>5</v>
      </c>
      <c r="I37" s="69">
        <f>I24</f>
        <v>1364.7632325812404</v>
      </c>
      <c r="J37" s="36" t="s">
        <v>81</v>
      </c>
      <c r="K37" s="36"/>
      <c r="N37" s="9"/>
      <c r="O37" s="9"/>
      <c r="P37" s="9"/>
      <c r="Q37" s="9"/>
      <c r="R37" s="9"/>
      <c r="S37" s="27"/>
      <c r="T37" s="32"/>
      <c r="U37" s="27"/>
    </row>
    <row r="38" spans="1:21" s="15" customFormat="1" ht="12" customHeight="1">
      <c r="A38" s="52"/>
      <c r="B38" s="36"/>
      <c r="C38" s="36"/>
      <c r="D38" s="36"/>
      <c r="E38" s="36"/>
      <c r="F38" s="55"/>
      <c r="G38" s="36"/>
      <c r="H38" s="36">
        <v>10</v>
      </c>
      <c r="I38" s="70">
        <f>$F$32+$F$33*H38</f>
        <v>603.92004589075782</v>
      </c>
      <c r="J38" s="36" t="s">
        <v>94</v>
      </c>
      <c r="K38" s="36"/>
      <c r="O38" s="9"/>
      <c r="P38" s="27"/>
      <c r="Q38" s="34"/>
      <c r="R38" s="27"/>
      <c r="S38" s="27"/>
      <c r="T38" s="32"/>
      <c r="U38" s="27"/>
    </row>
    <row r="39" spans="1:21" s="15" customFormat="1" ht="12" customHeight="1">
      <c r="A39" s="52"/>
      <c r="B39" s="36"/>
      <c r="C39" s="36"/>
      <c r="D39" s="36"/>
      <c r="E39" s="36"/>
      <c r="F39" s="55"/>
      <c r="G39" s="36"/>
      <c r="H39" s="36"/>
      <c r="I39" s="70"/>
      <c r="J39" s="36"/>
      <c r="K39" s="36"/>
      <c r="O39" s="9"/>
      <c r="P39" s="27"/>
      <c r="Q39" s="34"/>
      <c r="R39" s="27"/>
      <c r="S39" s="27"/>
      <c r="T39" s="32"/>
      <c r="U39" s="27"/>
    </row>
    <row r="40" spans="1:21" s="15" customFormat="1" ht="12" customHeight="1">
      <c r="A40" s="52"/>
      <c r="B40" s="36"/>
      <c r="C40" s="36"/>
      <c r="D40" s="121" t="s">
        <v>72</v>
      </c>
      <c r="E40" s="36"/>
      <c r="F40" s="55"/>
      <c r="G40" s="36"/>
      <c r="H40" s="36"/>
      <c r="I40" s="70">
        <f>I38-I37</f>
        <v>-760.84318669048253</v>
      </c>
      <c r="J40" s="36"/>
      <c r="K40" s="36"/>
      <c r="O40" s="9"/>
      <c r="P40" s="27"/>
      <c r="Q40" s="34"/>
      <c r="R40" s="27"/>
      <c r="S40" s="27"/>
      <c r="T40" s="32"/>
      <c r="U40" s="27"/>
    </row>
    <row r="41" spans="1:21" s="15" customFormat="1" ht="12" customHeight="1">
      <c r="A41" s="52"/>
      <c r="B41" s="36"/>
      <c r="C41" s="36"/>
      <c r="D41" s="36" t="s">
        <v>73</v>
      </c>
      <c r="E41" s="36"/>
      <c r="F41" s="55"/>
      <c r="G41" s="36"/>
      <c r="H41" s="36"/>
      <c r="I41" s="70">
        <f>I40/5</f>
        <v>-152.16863733809652</v>
      </c>
      <c r="J41" s="36"/>
      <c r="K41" s="36"/>
      <c r="O41" s="9"/>
      <c r="P41" s="27"/>
      <c r="Q41" s="34"/>
      <c r="R41" s="27"/>
      <c r="S41" s="27"/>
      <c r="T41" s="32"/>
      <c r="U41" s="27"/>
    </row>
    <row r="42" spans="1:21" s="15" customFormat="1" ht="12" customHeight="1">
      <c r="A42" s="52"/>
      <c r="B42" s="36"/>
      <c r="C42" s="36"/>
      <c r="D42" s="36" t="s">
        <v>31</v>
      </c>
      <c r="E42" s="36"/>
      <c r="F42" s="55"/>
      <c r="G42" s="36"/>
      <c r="H42" s="71">
        <f>J26</f>
        <v>-0.077379430433665242</v>
      </c>
      <c r="I42" s="70">
        <f>H42*I24</f>
        <v>-105.60460161394418</v>
      </c>
      <c r="J42" s="36"/>
      <c r="K42" s="36"/>
      <c r="O42" s="9"/>
      <c r="P42" s="27"/>
      <c r="Q42" s="34"/>
      <c r="R42" s="27"/>
      <c r="S42" s="27"/>
      <c r="T42" s="32"/>
      <c r="U42" s="27"/>
    </row>
    <row r="43" spans="1:21" s="15" customFormat="1" ht="15" customHeight="1">
      <c r="A43" s="52"/>
      <c r="B43" s="36"/>
      <c r="C43" s="144"/>
      <c r="D43" s="144"/>
      <c r="E43" s="144"/>
      <c r="F43" s="162"/>
      <c r="G43" s="144"/>
      <c r="H43" s="144"/>
      <c r="I43" s="163"/>
      <c r="J43" s="144"/>
      <c r="K43" s="36"/>
      <c r="O43" s="9"/>
      <c r="P43" s="27"/>
      <c r="Q43" s="34"/>
      <c r="R43" s="27"/>
      <c r="S43" s="27"/>
      <c r="T43" s="32"/>
      <c r="U43" s="27"/>
    </row>
    <row r="44" spans="1:21" s="15" customFormat="1" ht="15" customHeight="1">
      <c r="A44" s="52"/>
      <c r="B44" s="36"/>
      <c r="C44" s="36" t="s">
        <v>199</v>
      </c>
      <c r="D44" s="36"/>
      <c r="E44" s="36"/>
      <c r="F44" s="55"/>
      <c r="G44" s="36"/>
      <c r="H44" s="36"/>
      <c r="I44" s="70"/>
      <c r="J44" s="36"/>
      <c r="K44" s="36"/>
      <c r="O44" s="9"/>
      <c r="P44" s="27"/>
      <c r="Q44" s="34"/>
      <c r="R44" s="27"/>
      <c r="S44" s="27"/>
      <c r="T44" s="32"/>
      <c r="U44" s="27"/>
    </row>
    <row r="45" spans="1:21" s="15" customFormat="1" ht="15" customHeight="1">
      <c r="A45" s="52"/>
      <c r="B45" s="36"/>
      <c r="C45" s="36" t="s">
        <v>200</v>
      </c>
      <c r="D45" s="36"/>
      <c r="E45" s="36"/>
      <c r="F45" s="55"/>
      <c r="G45" s="36"/>
      <c r="H45" s="36"/>
      <c r="I45" s="70"/>
      <c r="J45" s="36"/>
      <c r="K45" s="36"/>
      <c r="O45" s="9"/>
      <c r="P45" s="27"/>
      <c r="Q45" s="34"/>
      <c r="R45" s="27"/>
      <c r="S45" s="27"/>
      <c r="T45" s="32"/>
      <c r="U45" s="27"/>
    </row>
    <row r="46" spans="1:21" s="15" customFormat="1" ht="15" customHeight="1">
      <c r="A46" s="52"/>
      <c r="B46" s="36"/>
      <c r="C46" s="36" t="s">
        <v>212</v>
      </c>
      <c r="D46" s="36"/>
      <c r="E46" s="36"/>
      <c r="F46" s="55"/>
      <c r="G46" s="36"/>
      <c r="H46" s="36"/>
      <c r="I46" s="70"/>
      <c r="J46" s="36"/>
      <c r="K46" s="36"/>
      <c r="O46" s="9"/>
      <c r="P46" s="27"/>
      <c r="Q46" s="34"/>
      <c r="R46" s="27"/>
      <c r="S46" s="27"/>
      <c r="T46" s="32"/>
      <c r="U46" s="27"/>
    </row>
    <row r="47" spans="1:21" s="15" customFormat="1" ht="15" customHeight="1">
      <c r="A47" s="52"/>
      <c r="B47" s="36"/>
      <c r="C47" s="36"/>
      <c r="D47" s="36"/>
      <c r="E47" s="36"/>
      <c r="F47" s="55"/>
      <c r="G47" s="36"/>
      <c r="H47" s="36"/>
      <c r="I47" s="70"/>
      <c r="J47" s="36"/>
      <c r="K47" s="36"/>
      <c r="O47" s="9"/>
      <c r="P47" s="27"/>
      <c r="Q47" s="34"/>
      <c r="R47" s="27"/>
      <c r="S47" s="27"/>
      <c r="T47" s="32"/>
      <c r="U47" s="27"/>
    </row>
    <row r="48" spans="1:21" s="15" customFormat="1" ht="12" customHeight="1">
      <c r="A48" s="52"/>
      <c r="B48" s="36"/>
      <c r="C48" s="36"/>
      <c r="D48" s="36"/>
      <c r="E48" s="36"/>
      <c r="F48" s="55"/>
      <c r="G48" s="36"/>
      <c r="H48" s="36"/>
      <c r="I48" s="70"/>
      <c r="J48" s="36"/>
      <c r="K48" s="36"/>
      <c r="O48" s="9"/>
      <c r="P48" s="27"/>
      <c r="Q48" s="34"/>
      <c r="R48" s="27"/>
      <c r="S48" s="27"/>
      <c r="T48" s="32"/>
      <c r="U48" s="27"/>
    </row>
    <row r="49" spans="1:21" s="15" customFormat="1" ht="12" customHeight="1">
      <c r="A49" s="52"/>
      <c r="B49" s="36"/>
      <c r="C49" s="9"/>
      <c r="D49" s="36">
        <v>2007</v>
      </c>
      <c r="E49" s="176">
        <v>0.064795950008127434</v>
      </c>
      <c r="F49" s="36"/>
      <c r="G49" s="36">
        <v>2012</v>
      </c>
      <c r="H49" s="176">
        <v>0.015785719337776616</v>
      </c>
      <c r="I49" s="70"/>
      <c r="J49" s="36"/>
      <c r="K49" s="36"/>
      <c r="O49" s="9"/>
      <c r="P49" s="27"/>
      <c r="Q49" s="34"/>
      <c r="R49" s="27"/>
      <c r="S49" s="27"/>
      <c r="T49" s="32"/>
      <c r="U49" s="27"/>
    </row>
    <row r="50" spans="1:21" s="15" customFormat="1" ht="12" customHeight="1">
      <c r="A50" s="52"/>
      <c r="B50" s="36"/>
      <c r="C50" s="9"/>
      <c r="D50" s="36">
        <v>2008</v>
      </c>
      <c r="E50" s="176">
        <v>0.11990618723806601</v>
      </c>
      <c r="F50" s="36"/>
      <c r="G50" s="36">
        <v>2013</v>
      </c>
      <c r="H50" s="176">
        <v>-0.13775776916671401</v>
      </c>
      <c r="I50" s="70"/>
      <c r="J50" s="36"/>
      <c r="K50" s="36"/>
      <c r="O50" s="9"/>
      <c r="P50" s="27"/>
      <c r="Q50" s="34"/>
      <c r="R50" s="27"/>
      <c r="S50" s="27"/>
      <c r="T50" s="32"/>
      <c r="U50" s="27"/>
    </row>
    <row r="51" spans="1:21" s="15" customFormat="1" ht="12" customHeight="1">
      <c r="A51" s="52"/>
      <c r="B51" s="36"/>
      <c r="C51" s="9"/>
      <c r="D51" s="36">
        <v>2009</v>
      </c>
      <c r="E51" s="176">
        <v>0.15482678761081425</v>
      </c>
      <c r="F51" s="36"/>
      <c r="G51" s="36">
        <v>2014</v>
      </c>
      <c r="H51" s="176">
        <v>-0.1113907318735482</v>
      </c>
      <c r="I51" s="70"/>
      <c r="J51" s="36"/>
      <c r="K51" s="36"/>
      <c r="O51" s="9"/>
      <c r="P51" s="27"/>
      <c r="Q51" s="34"/>
      <c r="R51" s="27"/>
      <c r="S51" s="27"/>
      <c r="T51" s="32"/>
      <c r="U51" s="27"/>
    </row>
    <row r="52" spans="1:21" s="15" customFormat="1" ht="12" customHeight="1">
      <c r="A52" s="52"/>
      <c r="B52" s="36"/>
      <c r="C52" s="9"/>
      <c r="D52" s="36">
        <v>2010</v>
      </c>
      <c r="E52" s="176">
        <v>0.12418464003568253</v>
      </c>
      <c r="F52" s="36"/>
      <c r="G52" s="36">
        <v>2015</v>
      </c>
      <c r="H52" s="176">
        <v>-0.076154940032175378</v>
      </c>
      <c r="I52" s="70"/>
      <c r="J52" s="36"/>
      <c r="K52" s="36"/>
      <c r="O52" s="9"/>
      <c r="P52" s="27"/>
      <c r="Q52" s="34"/>
      <c r="R52" s="27"/>
      <c r="S52" s="27"/>
      <c r="T52" s="32"/>
      <c r="U52" s="27"/>
    </row>
    <row r="53" spans="1:21" s="15" customFormat="1" ht="12" customHeight="1">
      <c r="A53" s="52"/>
      <c r="B53" s="36"/>
      <c r="C53" s="9"/>
      <c r="D53" s="36">
        <v>2011</v>
      </c>
      <c r="E53" s="176">
        <v>0.18781509589262102</v>
      </c>
      <c r="F53" s="36"/>
      <c r="G53" s="36"/>
      <c r="H53" s="176"/>
      <c r="I53" s="70"/>
      <c r="J53" s="36"/>
      <c r="K53" s="36"/>
      <c r="O53" s="9"/>
      <c r="P53" s="27"/>
      <c r="Q53" s="34"/>
      <c r="R53" s="27"/>
      <c r="S53" s="27"/>
      <c r="T53" s="32"/>
      <c r="U53" s="27"/>
    </row>
    <row r="54" spans="1:21" s="15" customFormat="1" ht="12" customHeight="1">
      <c r="A54" s="52"/>
      <c r="B54" s="36"/>
      <c r="C54" s="9"/>
      <c r="D54" s="36"/>
      <c r="E54" s="176"/>
      <c r="F54" s="36"/>
      <c r="G54" s="36"/>
      <c r="H54" s="176"/>
      <c r="I54" s="70"/>
      <c r="J54" s="36"/>
      <c r="K54" s="36"/>
      <c r="O54" s="9"/>
      <c r="P54" s="27"/>
      <c r="Q54" s="34"/>
      <c r="R54" s="27"/>
      <c r="S54" s="27"/>
      <c r="T54" s="32"/>
      <c r="U54" s="27"/>
    </row>
    <row r="55" spans="1:21" s="15" customFormat="1" ht="12" customHeight="1">
      <c r="A55" s="52"/>
      <c r="B55" s="36"/>
      <c r="C55" s="9"/>
      <c r="D55" s="177" t="s">
        <v>5</v>
      </c>
      <c r="E55" s="178">
        <f>SUM(E49:E53)/5</f>
        <v>0.13030573215706226</v>
      </c>
      <c r="F55" s="36"/>
      <c r="G55" s="36"/>
      <c r="H55" s="178">
        <f>SUM(H49:H53)/4</f>
        <v>-0.077379430433665242</v>
      </c>
      <c r="I55" s="9"/>
      <c r="J55" s="36"/>
      <c r="K55" s="36"/>
      <c r="O55" s="9"/>
      <c r="P55" s="27"/>
      <c r="Q55" s="34"/>
      <c r="R55" s="27"/>
      <c r="S55" s="27"/>
      <c r="T55" s="32"/>
      <c r="U55" s="27"/>
    </row>
    <row r="56" spans="1:21" s="15" customFormat="1" ht="12" customHeight="1">
      <c r="A56" s="52"/>
      <c r="B56" s="36"/>
      <c r="C56" s="9"/>
      <c r="D56" s="177"/>
      <c r="E56" s="178"/>
      <c r="F56" s="36"/>
      <c r="G56" s="36"/>
      <c r="H56" s="178"/>
      <c r="I56" s="9"/>
      <c r="J56" s="36"/>
      <c r="K56" s="36"/>
      <c r="O56" s="9"/>
      <c r="P56" s="27"/>
      <c r="Q56" s="34"/>
      <c r="R56" s="27"/>
      <c r="S56" s="27"/>
      <c r="T56" s="32"/>
      <c r="U56" s="27"/>
    </row>
    <row r="57" spans="1:21" s="15" customFormat="1" ht="12" customHeight="1">
      <c r="A57" s="52"/>
      <c r="B57" s="36"/>
      <c r="C57" s="36" t="s">
        <v>211</v>
      </c>
      <c r="D57" s="177"/>
      <c r="E57" s="178"/>
      <c r="F57" s="36"/>
      <c r="G57" s="36"/>
      <c r="H57" s="178"/>
      <c r="I57" s="9"/>
      <c r="J57" s="36"/>
      <c r="K57" s="36"/>
      <c r="O57" s="9"/>
      <c r="P57" s="27"/>
      <c r="Q57" s="34"/>
      <c r="R57" s="27"/>
      <c r="S57" s="27"/>
      <c r="T57" s="32"/>
      <c r="U57" s="27"/>
    </row>
    <row r="58" spans="1:21" s="15" customFormat="1" ht="12" customHeight="1">
      <c r="A58" s="52"/>
      <c r="B58" s="36"/>
      <c r="C58" s="177"/>
      <c r="D58" s="178"/>
      <c r="E58" s="36"/>
      <c r="F58" s="55"/>
      <c r="G58" s="36"/>
      <c r="H58" s="36"/>
      <c r="I58" s="70"/>
      <c r="J58" s="36"/>
      <c r="K58" s="36"/>
      <c r="O58" s="9"/>
      <c r="P58" s="27"/>
      <c r="Q58" s="34"/>
      <c r="R58" s="27"/>
      <c r="S58" s="27"/>
      <c r="T58" s="32"/>
      <c r="U58" s="27"/>
    </row>
    <row r="59" spans="1:21" s="15" customFormat="1" ht="15" customHeight="1">
      <c r="A59" s="52"/>
      <c r="B59" s="36"/>
      <c r="C59" s="177"/>
      <c r="D59" s="178"/>
      <c r="E59" s="36"/>
      <c r="F59" s="55"/>
      <c r="G59" s="36"/>
      <c r="H59" s="36"/>
      <c r="I59" s="70"/>
      <c r="J59" s="36"/>
      <c r="K59" s="36"/>
      <c r="O59" s="9"/>
      <c r="P59" s="27"/>
      <c r="Q59" s="34"/>
      <c r="R59" s="27"/>
      <c r="S59" s="27"/>
      <c r="T59" s="32"/>
      <c r="U59" s="27"/>
    </row>
    <row r="60" spans="1:21" s="15" customFormat="1" ht="15" customHeight="1">
      <c r="A60" s="52"/>
      <c r="B60" s="36"/>
      <c r="C60" s="177"/>
      <c r="D60" s="178"/>
      <c r="E60" s="36"/>
      <c r="F60" s="55"/>
      <c r="G60" s="36"/>
      <c r="H60" s="36"/>
      <c r="I60" s="70"/>
      <c r="J60" s="36"/>
      <c r="K60" s="36"/>
      <c r="O60" s="9"/>
      <c r="P60" s="27"/>
      <c r="Q60" s="34"/>
      <c r="R60" s="27"/>
      <c r="S60" s="27"/>
      <c r="T60" s="32"/>
      <c r="U60" s="27"/>
    </row>
    <row r="61" spans="1:21" s="15" customFormat="1" ht="15" customHeight="1">
      <c r="A61" s="52"/>
      <c r="B61" s="36"/>
      <c r="C61" s="177"/>
      <c r="D61" s="178"/>
      <c r="E61" s="36"/>
      <c r="F61" s="55"/>
      <c r="G61" s="36"/>
      <c r="H61" s="36"/>
      <c r="I61" s="70"/>
      <c r="J61" s="36"/>
      <c r="K61" s="36"/>
      <c r="O61" s="9"/>
      <c r="P61" s="27"/>
      <c r="Q61" s="34"/>
      <c r="R61" s="27"/>
      <c r="S61" s="27"/>
      <c r="T61" s="32"/>
      <c r="U61" s="27"/>
    </row>
    <row r="62" spans="1:21" s="15" customFormat="1" ht="12" customHeight="1">
      <c r="A62" s="52"/>
      <c r="B62" s="9"/>
      <c r="C62" s="179"/>
      <c r="D62" s="9"/>
      <c r="E62" s="179"/>
      <c r="F62" s="180"/>
      <c r="G62" s="179"/>
      <c r="H62" s="179"/>
      <c r="I62" s="181"/>
      <c r="J62" s="179"/>
      <c r="K62" s="9"/>
      <c r="O62" s="9"/>
      <c r="P62" s="27"/>
      <c r="Q62" s="34"/>
      <c r="R62" s="27"/>
      <c r="S62" s="27"/>
      <c r="T62" s="32"/>
      <c r="U62" s="27"/>
    </row>
    <row r="63" spans="1:21" s="15" customFormat="1" ht="12" customHeight="1">
      <c r="A63" s="141"/>
      <c r="B63" s="9"/>
      <c r="C63" s="179"/>
      <c r="D63" s="36"/>
      <c r="E63" s="36"/>
      <c r="F63" s="55"/>
      <c r="G63" s="36"/>
      <c r="H63" s="36"/>
      <c r="I63" s="70"/>
      <c r="J63" s="179"/>
      <c r="K63" s="9"/>
      <c r="O63" s="9"/>
      <c r="P63" s="27"/>
      <c r="Q63" s="34"/>
      <c r="R63" s="27"/>
      <c r="S63" s="27"/>
      <c r="T63" s="32"/>
      <c r="U63" s="27"/>
    </row>
    <row r="64" spans="1:13" s="15" customFormat="1" ht="12" customHeight="1">
      <c r="A64" s="141"/>
      <c r="B64" s="9"/>
      <c r="C64" s="179"/>
      <c r="D64" s="54"/>
      <c r="E64" s="36"/>
      <c r="F64" s="55"/>
      <c r="G64" s="36"/>
      <c r="H64" s="36"/>
      <c r="I64" s="182"/>
      <c r="J64" s="9"/>
      <c r="K64" s="9"/>
      <c r="M64" s="23"/>
    </row>
    <row r="65" spans="1:13" s="15" customFormat="1" ht="12" customHeight="1">
      <c r="A65" s="141"/>
      <c r="B65" s="9"/>
      <c r="C65" s="164"/>
      <c r="D65" s="79"/>
      <c r="E65" s="164"/>
      <c r="F65" s="165"/>
      <c r="G65" s="164"/>
      <c r="H65" s="79"/>
      <c r="I65" s="79"/>
      <c r="J65" s="79"/>
      <c r="K65" s="9"/>
      <c r="M65" s="23"/>
    </row>
    <row r="66" spans="1:13" s="15" customFormat="1" ht="12" customHeight="1">
      <c r="A66" s="141"/>
      <c r="J66" s="26"/>
      <c r="M66" s="23"/>
    </row>
    <row r="67" spans="1:13" s="15" customFormat="1" ht="12" customHeight="1">
      <c r="A67" s="23"/>
      <c r="D67" s="36"/>
      <c r="J67" s="26"/>
      <c r="M67" s="23"/>
    </row>
    <row r="68" spans="1:13" s="17" customFormat="1" ht="12" customHeight="1">
      <c r="A68" s="23"/>
      <c r="B68" s="15"/>
      <c r="D68" s="36"/>
      <c r="J68" s="25"/>
      <c r="M68" s="24"/>
    </row>
    <row r="69" spans="1:13" s="17" customFormat="1" ht="12" customHeight="1">
      <c r="A69" s="24"/>
      <c r="B69" s="15"/>
      <c r="D69" s="36"/>
      <c r="J69" s="25"/>
      <c r="M69" s="24"/>
    </row>
    <row r="70" spans="1:13" s="17" customFormat="1" ht="12" customHeight="1">
      <c r="A70" s="24"/>
      <c r="B70" s="15"/>
      <c r="J70" s="25"/>
      <c r="M70" s="24"/>
    </row>
    <row r="71" spans="1:13" s="17" customFormat="1" ht="12" customHeight="1">
      <c r="A71" s="24"/>
      <c r="B71" s="23"/>
      <c r="J71" s="25"/>
      <c r="M71" s="24"/>
    </row>
    <row r="72" spans="1:2" ht="12" customHeight="1">
      <c r="A72" s="24"/>
      <c r="B72" s="15"/>
    </row>
    <row r="73" ht="12" customHeight="1">
      <c r="B73" s="15"/>
    </row>
    <row r="74" ht="12" customHeight="1"/>
    <row r="75" spans="3:11" ht="12" customHeight="1">
      <c r="C75" s="13"/>
      <c r="D75" s="13"/>
      <c r="E75" s="13"/>
      <c r="F75" s="13"/>
      <c r="G75" s="13"/>
      <c r="H75" s="13"/>
      <c r="I75" s="13"/>
      <c r="J75" s="13"/>
      <c r="K75" s="13"/>
    </row>
    <row r="76" ht="12.75">
      <c r="A76" s="22"/>
    </row>
    <row r="279" ht="12.75">
      <c r="B279" s="8"/>
    </row>
    <row r="280" spans="1:2" ht="12.75">
      <c r="A280" s="8"/>
      <c r="B280" s="8"/>
    </row>
    <row r="281" spans="1:2" ht="12.75">
      <c r="A281" s="8"/>
      <c r="B281" s="8"/>
    </row>
    <row r="282" spans="1:2" ht="12.75">
      <c r="A282" s="8"/>
      <c r="B282" s="8"/>
    </row>
    <row r="283" spans="1:2" ht="12.75">
      <c r="A283" s="8"/>
      <c r="B283" s="8"/>
    </row>
    <row r="284" ht="12.75">
      <c r="A284" s="8"/>
    </row>
    <row r="314" ht="12.75">
      <c r="A314" s="8"/>
    </row>
  </sheetData>
  <mergeCells count="1">
    <mergeCell ref="A7:K9"/>
  </mergeCells>
  <pageMargins left="0.5" right="0.25" top="0.75" bottom="0.21" header="0.5" footer="0.21"/>
  <pageSetup orientation="portrait" scale="80" r:id="rId1"/>
  <headerFooter alignWithMargins="0">
    <oddFooter>&amp;L&amp;"Times New Roman,Regular"&amp;9O3053190.v1</oddFooter>
  </headerFooter>
  <ignoredErrors>
    <ignoredError sqref="B11:J11" numberStoredAsText="1"/>
    <ignoredError sqref="H17 H19 H21 H23" formula="1"/>
    <ignoredError sqref="F32:F34"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62"/>
  <sheetViews>
    <sheetView workbookViewId="0" topLeftCell="N1">
      <selection pane="topLeft" activeCell="AJ4" sqref="AJ4"/>
    </sheetView>
  </sheetViews>
  <sheetFormatPr defaultRowHeight="12.75"/>
  <cols>
    <col min="1" max="1" width="13.2857142857143" customWidth="1"/>
    <col min="2" max="2" width="11.2857142857143" bestFit="1" customWidth="1"/>
    <col min="3" max="4" width="8.71428571428571" customWidth="1"/>
    <col min="5" max="5" width="10" bestFit="1" customWidth="1"/>
    <col min="6" max="30" width="8.71428571428571" customWidth="1"/>
    <col min="31" max="31" width="10.5714285714286" bestFit="1" customWidth="1"/>
    <col min="32" max="32" width="8.71428571428571" customWidth="1"/>
    <col min="33" max="33" width="1.28571428571429" customWidth="1"/>
    <col min="34" max="34" width="8" customWidth="1"/>
    <col min="35" max="36" width="9.42857142857143" customWidth="1"/>
  </cols>
  <sheetData>
    <row r="1" spans="1:36" ht="12.75">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row>
    <row r="2" spans="1:36" ht="12.75">
      <c r="A2" s="166" t="s">
        <v>97</v>
      </c>
      <c r="B2" s="191"/>
      <c r="C2" s="192"/>
      <c r="D2" s="191"/>
      <c r="E2" s="192"/>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row>
    <row r="3" spans="1:36" ht="12.75">
      <c r="A3" s="80" t="s">
        <v>123</v>
      </c>
      <c r="B3" s="80">
        <v>1</v>
      </c>
      <c r="C3" s="80">
        <v>2</v>
      </c>
      <c r="D3" s="80">
        <v>3</v>
      </c>
      <c r="E3" s="80">
        <v>4</v>
      </c>
      <c r="F3" s="80">
        <v>5</v>
      </c>
      <c r="G3" s="80">
        <v>6</v>
      </c>
      <c r="H3" s="80">
        <v>7</v>
      </c>
      <c r="I3" s="80">
        <v>8</v>
      </c>
      <c r="J3" s="80">
        <v>9</v>
      </c>
      <c r="K3" s="80">
        <v>10</v>
      </c>
      <c r="L3" s="80">
        <v>11</v>
      </c>
      <c r="M3" s="80">
        <v>12</v>
      </c>
      <c r="N3" s="80">
        <v>13</v>
      </c>
      <c r="O3" s="80">
        <v>14</v>
      </c>
      <c r="P3" s="80">
        <v>15</v>
      </c>
      <c r="Q3" s="80">
        <v>16</v>
      </c>
      <c r="R3" s="80">
        <v>17</v>
      </c>
      <c r="S3" s="80">
        <v>18</v>
      </c>
      <c r="T3" s="80">
        <v>19</v>
      </c>
      <c r="U3" s="80">
        <v>20</v>
      </c>
      <c r="V3" s="80">
        <v>21</v>
      </c>
      <c r="W3" s="80">
        <v>22</v>
      </c>
      <c r="X3" s="80">
        <v>23</v>
      </c>
      <c r="Y3" s="80">
        <v>24</v>
      </c>
      <c r="Z3" s="80">
        <v>25</v>
      </c>
      <c r="AA3" s="80">
        <v>26</v>
      </c>
      <c r="AB3" s="80">
        <v>27</v>
      </c>
      <c r="AC3" s="80">
        <v>28</v>
      </c>
      <c r="AD3" s="80">
        <v>29</v>
      </c>
      <c r="AE3" s="80">
        <v>30</v>
      </c>
      <c r="AF3" s="80">
        <v>31</v>
      </c>
      <c r="AG3" s="146"/>
      <c r="AH3" s="147" t="s">
        <v>56</v>
      </c>
      <c r="AI3" s="147" t="s">
        <v>217</v>
      </c>
      <c r="AJ3" s="147" t="s">
        <v>218</v>
      </c>
    </row>
    <row r="4" spans="1:36" ht="12.75">
      <c r="A4" s="193">
        <v>43466</v>
      </c>
      <c r="B4" s="81">
        <v>0.10</v>
      </c>
      <c r="C4" s="81">
        <v>0.10</v>
      </c>
      <c r="D4" s="81">
        <v>0.13300000000000001</v>
      </c>
      <c r="E4" s="81">
        <v>0.13300000000000001</v>
      </c>
      <c r="F4" s="81">
        <v>0.13300000000000001</v>
      </c>
      <c r="G4" s="81">
        <v>0.13300000000000001</v>
      </c>
      <c r="H4" s="81">
        <v>0.13300000000000001</v>
      </c>
      <c r="I4" s="81">
        <v>0.13300000000000001</v>
      </c>
      <c r="J4" s="81">
        <v>0.13300000000000001</v>
      </c>
      <c r="K4" s="81">
        <v>0.13300000000000001</v>
      </c>
      <c r="L4" s="81">
        <v>0.13300000000000001</v>
      </c>
      <c r="M4" s="81">
        <v>0.13300000000000001</v>
      </c>
      <c r="N4" s="81">
        <v>0.13300000000000001</v>
      </c>
      <c r="O4" s="81">
        <v>0.13300000000000001</v>
      </c>
      <c r="P4" s="81">
        <v>0.13300000000000001</v>
      </c>
      <c r="Q4" s="81">
        <v>0.13300000000000001</v>
      </c>
      <c r="R4" s="81">
        <v>0.13300000000000001</v>
      </c>
      <c r="S4" s="81">
        <v>0.13300000000000001</v>
      </c>
      <c r="T4" s="81">
        <v>0.13300000000000001</v>
      </c>
      <c r="U4" s="81">
        <v>0.13300000000000001</v>
      </c>
      <c r="V4" s="81">
        <v>0.13300000000000001</v>
      </c>
      <c r="W4" s="81">
        <v>0.13300000000000001</v>
      </c>
      <c r="X4" s="81">
        <v>0.13300000000000001</v>
      </c>
      <c r="Y4" s="81">
        <v>0.13300000000000001</v>
      </c>
      <c r="Z4" s="81">
        <v>0.13300000000000001</v>
      </c>
      <c r="AA4" s="81">
        <v>0.13300000000000001</v>
      </c>
      <c r="AB4" s="81">
        <v>0.13300000000000001</v>
      </c>
      <c r="AC4" s="81">
        <v>0.13300000000000001</v>
      </c>
      <c r="AD4" s="81">
        <v>0.13328571428571429</v>
      </c>
      <c r="AE4" s="81">
        <v>0.13328571428571429</v>
      </c>
      <c r="AF4" s="81">
        <v>0.14599999999999999</v>
      </c>
      <c r="AG4" s="82"/>
      <c r="AH4" s="148">
        <f>SUM(B4:AF4)</f>
        <v>4.0705714285714292</v>
      </c>
      <c r="AI4" s="194">
        <f>AH4/31</f>
        <v>0.13130875576036868</v>
      </c>
      <c r="AJ4" s="237">
        <f>MAX(B4:AF4)</f>
        <v>0.14599999999999999</v>
      </c>
    </row>
    <row r="5" spans="1:36" ht="12.75">
      <c r="A5" s="149" t="s">
        <v>125</v>
      </c>
      <c r="B5" s="81">
        <v>0.1459655172413793</v>
      </c>
      <c r="C5" s="81">
        <v>0.1459655172413793</v>
      </c>
      <c r="D5" s="81">
        <v>0.1459655172413793</v>
      </c>
      <c r="E5" s="81">
        <v>0.1459655172413793</v>
      </c>
      <c r="F5" s="81">
        <v>0.1459655172413793</v>
      </c>
      <c r="G5" s="81">
        <v>0.1459655172413793</v>
      </c>
      <c r="H5" s="81">
        <v>0.1459655172413793</v>
      </c>
      <c r="I5" s="81">
        <v>0.1459655172413793</v>
      </c>
      <c r="J5" s="81">
        <v>0.1459655172413793</v>
      </c>
      <c r="K5" s="81">
        <v>0.1459655172413793</v>
      </c>
      <c r="L5" s="81">
        <v>0.1459655172413793</v>
      </c>
      <c r="M5" s="81">
        <v>0.1459655172413793</v>
      </c>
      <c r="N5" s="81">
        <v>0.1459655172413793</v>
      </c>
      <c r="O5" s="81">
        <v>0.1459655172413793</v>
      </c>
      <c r="P5" s="81">
        <v>0.1459655172413793</v>
      </c>
      <c r="Q5" s="81">
        <v>0.1459655172413793</v>
      </c>
      <c r="R5" s="81">
        <v>0.1459655172413793</v>
      </c>
      <c r="S5" s="81">
        <v>0.1459655172413793</v>
      </c>
      <c r="T5" s="81">
        <v>0.1459655172413793</v>
      </c>
      <c r="U5" s="81">
        <v>0.1459655172413793</v>
      </c>
      <c r="V5" s="81">
        <v>0.1459655172413793</v>
      </c>
      <c r="W5" s="81">
        <v>0.1459655172413793</v>
      </c>
      <c r="X5" s="81">
        <v>0.1459655172413793</v>
      </c>
      <c r="Y5" s="81">
        <v>0.1459655172413793</v>
      </c>
      <c r="Z5" s="81">
        <v>0.1459655172413793</v>
      </c>
      <c r="AA5" s="81">
        <v>0.1459655172413793</v>
      </c>
      <c r="AB5" s="81">
        <v>0.1459655172413793</v>
      </c>
      <c r="AC5" s="81">
        <v>0.1459655172413793</v>
      </c>
      <c r="AD5" s="83"/>
      <c r="AE5" s="83"/>
      <c r="AF5" s="83"/>
      <c r="AG5" s="82"/>
      <c r="AH5" s="148">
        <f t="shared" si="0" ref="AH5:AH15">SUM(B5:AF5)</f>
        <v>4.0870344827586225</v>
      </c>
      <c r="AI5" s="194">
        <f t="shared" si="1" ref="AI5:AI15">AH5/31</f>
        <v>0.1318398220244717</v>
      </c>
      <c r="AJ5" s="237">
        <f t="shared" si="2" ref="AJ5:AJ15">MAX(B5:AF5)</f>
        <v>0.1459655172413793</v>
      </c>
    </row>
    <row r="6" spans="1:36" ht="12.75">
      <c r="A6" s="149" t="s">
        <v>39</v>
      </c>
      <c r="B6" s="81">
        <v>0.14199999999999999</v>
      </c>
      <c r="C6" s="81">
        <v>0.14199999999999999</v>
      </c>
      <c r="D6" s="81">
        <v>0.14199999999999999</v>
      </c>
      <c r="E6" s="81">
        <v>0.14199999999999999</v>
      </c>
      <c r="F6" s="81">
        <v>0.14199999999999999</v>
      </c>
      <c r="G6" s="81">
        <v>0.14199999999999999</v>
      </c>
      <c r="H6" s="81">
        <v>0.14199999999999999</v>
      </c>
      <c r="I6" s="81">
        <v>0.14199999999999999</v>
      </c>
      <c r="J6" s="81">
        <v>0.14199999999999999</v>
      </c>
      <c r="K6" s="81">
        <v>0.14199999999999999</v>
      </c>
      <c r="L6" s="81">
        <v>0.14199999999999999</v>
      </c>
      <c r="M6" s="81">
        <v>0.14199999999999999</v>
      </c>
      <c r="N6" s="81">
        <v>0.14199999999999999</v>
      </c>
      <c r="O6" s="81">
        <v>0.14199999999999999</v>
      </c>
      <c r="P6" s="81">
        <v>0.14199999999999999</v>
      </c>
      <c r="Q6" s="81">
        <v>0.14199999999999999</v>
      </c>
      <c r="R6" s="81">
        <v>0.14199999999999999</v>
      </c>
      <c r="S6" s="81">
        <v>0.14199999999999999</v>
      </c>
      <c r="T6" s="81">
        <v>0.14199999999999999</v>
      </c>
      <c r="U6" s="81">
        <v>0.14199999999999999</v>
      </c>
      <c r="V6" s="81">
        <v>0.14199999999999999</v>
      </c>
      <c r="W6" s="81">
        <v>0.14199999999999999</v>
      </c>
      <c r="X6" s="81">
        <v>0.14199999999999999</v>
      </c>
      <c r="Y6" s="81">
        <v>0.14199999999999999</v>
      </c>
      <c r="Z6" s="81">
        <v>0.14199999999999999</v>
      </c>
      <c r="AA6" s="81">
        <v>0.14199999999999999</v>
      </c>
      <c r="AB6" s="81">
        <v>0.14199999999999999</v>
      </c>
      <c r="AC6" s="81">
        <v>0.14199999999999999</v>
      </c>
      <c r="AD6" s="81">
        <v>0.14199999999999999</v>
      </c>
      <c r="AE6" s="81">
        <v>0.14199999999999999</v>
      </c>
      <c r="AF6" s="81">
        <v>0.14199999999999999</v>
      </c>
      <c r="AG6" s="82"/>
      <c r="AH6" s="236">
        <f t="shared" si="0"/>
        <v>4.4019999999999992</v>
      </c>
      <c r="AI6" s="194">
        <f t="shared" si="1"/>
        <v>0.14199999999999999</v>
      </c>
      <c r="AJ6" s="153">
        <f t="shared" si="2"/>
        <v>0.14199999999999999</v>
      </c>
    </row>
    <row r="7" spans="1:36" ht="12.75">
      <c r="A7" s="149" t="s">
        <v>40</v>
      </c>
      <c r="B7" s="81">
        <v>0.14199999999999999</v>
      </c>
      <c r="C7" s="81">
        <v>0.14199999999999999</v>
      </c>
      <c r="D7" s="81">
        <v>0.14223529411764707</v>
      </c>
      <c r="E7" s="81">
        <v>0.1376551724137931</v>
      </c>
      <c r="F7" s="81">
        <v>0.1376551724137931</v>
      </c>
      <c r="G7" s="81">
        <v>0.1376551724137931</v>
      </c>
      <c r="H7" s="81">
        <v>0.1376551724137931</v>
      </c>
      <c r="I7" s="81">
        <v>0.1376551724137931</v>
      </c>
      <c r="J7" s="81">
        <v>0.1376551724137931</v>
      </c>
      <c r="K7" s="81">
        <v>0.1376551724137931</v>
      </c>
      <c r="L7" s="81">
        <v>0.1376551724137931</v>
      </c>
      <c r="M7" s="81">
        <v>0.1376551724137931</v>
      </c>
      <c r="N7" s="81">
        <v>0.1376551724137931</v>
      </c>
      <c r="O7" s="81">
        <v>0.1376551724137931</v>
      </c>
      <c r="P7" s="81">
        <v>0.1376551724137931</v>
      </c>
      <c r="Q7" s="81">
        <v>0.1376551724137931</v>
      </c>
      <c r="R7" s="81">
        <v>0.1376551724137931</v>
      </c>
      <c r="S7" s="81">
        <v>0.1376551724137931</v>
      </c>
      <c r="T7" s="81">
        <v>0.1376551724137931</v>
      </c>
      <c r="U7" s="81">
        <v>0.1376551724137931</v>
      </c>
      <c r="V7" s="81">
        <v>0.1376551724137931</v>
      </c>
      <c r="W7" s="81">
        <v>0.1376551724137931</v>
      </c>
      <c r="X7" s="81">
        <v>0.1376551724137931</v>
      </c>
      <c r="Y7" s="81">
        <v>0.1376551724137931</v>
      </c>
      <c r="Z7" s="81">
        <v>0.1376551724137931</v>
      </c>
      <c r="AA7" s="81">
        <v>0.1376551724137931</v>
      </c>
      <c r="AB7" s="81">
        <v>0.1376551724137931</v>
      </c>
      <c r="AC7" s="81">
        <v>0.1376551724137931</v>
      </c>
      <c r="AD7" s="81">
        <v>0.1376551724137931</v>
      </c>
      <c r="AE7" s="81">
        <v>0.1376551724137931</v>
      </c>
      <c r="AF7" s="150"/>
      <c r="AG7" s="82"/>
      <c r="AH7" s="148">
        <f t="shared" si="0"/>
        <v>4.1429249492900606</v>
      </c>
      <c r="AI7" s="194">
        <f t="shared" si="1"/>
        <v>0.13364274029967938</v>
      </c>
      <c r="AJ7" s="153">
        <f t="shared" si="2"/>
        <v>0.14223529411764707</v>
      </c>
    </row>
    <row r="8" spans="1:36" ht="12.75">
      <c r="A8" s="149" t="s">
        <v>41</v>
      </c>
      <c r="B8" s="81">
        <v>0.1376551724137931</v>
      </c>
      <c r="C8" s="81">
        <v>0.1376551724137931</v>
      </c>
      <c r="D8" s="81">
        <v>0.1043125</v>
      </c>
      <c r="E8" s="81">
        <v>0.1043125</v>
      </c>
      <c r="F8" s="81">
        <v>0.1043125</v>
      </c>
      <c r="G8" s="81">
        <v>0.1043125</v>
      </c>
      <c r="H8" s="81">
        <v>0.1043125</v>
      </c>
      <c r="I8" s="81">
        <v>0.1043125</v>
      </c>
      <c r="J8" s="81">
        <v>0.1043125</v>
      </c>
      <c r="K8" s="81">
        <v>0.1043125</v>
      </c>
      <c r="L8" s="81">
        <v>0.1043125</v>
      </c>
      <c r="M8" s="81">
        <v>0.1043125</v>
      </c>
      <c r="N8" s="81">
        <v>0.1043125</v>
      </c>
      <c r="O8" s="81">
        <v>0.1043125</v>
      </c>
      <c r="P8" s="81">
        <v>0.1043125</v>
      </c>
      <c r="Q8" s="81">
        <v>0.1043125</v>
      </c>
      <c r="R8" s="81">
        <v>0.1043125</v>
      </c>
      <c r="S8" s="81">
        <v>0.1043125</v>
      </c>
      <c r="T8" s="81">
        <v>0.1043125</v>
      </c>
      <c r="U8" s="81">
        <v>0.1043125</v>
      </c>
      <c r="V8" s="81">
        <v>0.1043125</v>
      </c>
      <c r="W8" s="81">
        <v>0.1043125</v>
      </c>
      <c r="X8" s="81">
        <v>0.1043125</v>
      </c>
      <c r="Y8" s="81">
        <v>0.1043125</v>
      </c>
      <c r="Z8" s="81">
        <v>0.1043125</v>
      </c>
      <c r="AA8" s="81">
        <v>0.1043125</v>
      </c>
      <c r="AB8" s="81">
        <v>0.1043125</v>
      </c>
      <c r="AC8" s="81">
        <v>0.1043125</v>
      </c>
      <c r="AD8" s="81">
        <v>0.1043125</v>
      </c>
      <c r="AE8" s="81">
        <v>0.1043125</v>
      </c>
      <c r="AF8" s="81">
        <v>0.1043125</v>
      </c>
      <c r="AG8" s="82"/>
      <c r="AH8" s="148">
        <f t="shared" si="0"/>
        <v>3.3003728448275842</v>
      </c>
      <c r="AI8" s="194">
        <f t="shared" si="1"/>
        <v>0.10646364015572853</v>
      </c>
      <c r="AJ8" s="153">
        <f t="shared" si="2"/>
        <v>0.1376551724137931</v>
      </c>
    </row>
    <row r="9" spans="1:36" ht="12.75">
      <c r="A9" s="149" t="s">
        <v>42</v>
      </c>
      <c r="B9" s="81">
        <v>0.1043125</v>
      </c>
      <c r="C9" s="81">
        <v>0.1043125</v>
      </c>
      <c r="D9" s="81">
        <v>0.1043125</v>
      </c>
      <c r="E9" s="81">
        <v>0.074107142857142858</v>
      </c>
      <c r="F9" s="81">
        <v>0.074107142857142858</v>
      </c>
      <c r="G9" s="81">
        <v>0.074107142857142858</v>
      </c>
      <c r="H9" s="81">
        <v>0.074107142857142858</v>
      </c>
      <c r="I9" s="81">
        <v>0.074107142857142858</v>
      </c>
      <c r="J9" s="81">
        <v>0.074107142857142858</v>
      </c>
      <c r="K9" s="81">
        <v>0.074107142857142858</v>
      </c>
      <c r="L9" s="81">
        <v>0.074107142857142858</v>
      </c>
      <c r="M9" s="81">
        <v>0.074107142857142858</v>
      </c>
      <c r="N9" s="81">
        <v>0.074107142857142858</v>
      </c>
      <c r="O9" s="81">
        <v>0.074107142857142858</v>
      </c>
      <c r="P9" s="81">
        <v>0.074107142857142858</v>
      </c>
      <c r="Q9" s="81">
        <v>0.074107142857142858</v>
      </c>
      <c r="R9" s="81">
        <v>0.074107142857142858</v>
      </c>
      <c r="S9" s="81">
        <v>0.074107142857142858</v>
      </c>
      <c r="T9" s="81">
        <v>0.074107142857142858</v>
      </c>
      <c r="U9" s="81">
        <v>0.074107142857142858</v>
      </c>
      <c r="V9" s="81">
        <v>0.074107142857142858</v>
      </c>
      <c r="W9" s="81">
        <v>0.074107142857142858</v>
      </c>
      <c r="X9" s="81">
        <v>0.074107142857142858</v>
      </c>
      <c r="Y9" s="81">
        <v>0.074107142857142858</v>
      </c>
      <c r="Z9" s="81">
        <v>0.074107142857142858</v>
      </c>
      <c r="AA9" s="81">
        <v>0.074107142857142858</v>
      </c>
      <c r="AB9" s="81">
        <v>0.074107142857142858</v>
      </c>
      <c r="AC9" s="81">
        <v>0.074107142857142858</v>
      </c>
      <c r="AD9" s="81">
        <v>0.074107142857142858</v>
      </c>
      <c r="AE9" s="81">
        <v>0.074107142857142858</v>
      </c>
      <c r="AF9" s="83"/>
      <c r="AG9" s="82">
        <v>0.11717777777777778</v>
      </c>
      <c r="AH9" s="148">
        <f t="shared" si="0"/>
        <v>2.3138303571428569</v>
      </c>
      <c r="AI9" s="194">
        <f t="shared" si="1"/>
        <v>0.074639688940092153</v>
      </c>
      <c r="AJ9" s="153">
        <f t="shared" si="2"/>
        <v>0.1043125</v>
      </c>
    </row>
    <row r="10" spans="1:36" ht="12.75">
      <c r="A10" s="149" t="s">
        <v>43</v>
      </c>
      <c r="B10" s="81">
        <v>0.074107142857142858</v>
      </c>
      <c r="C10" s="81">
        <v>0.11128125</v>
      </c>
      <c r="D10" s="81">
        <v>0.11128125</v>
      </c>
      <c r="E10" s="81">
        <v>0.11128125</v>
      </c>
      <c r="F10" s="81">
        <v>0.11128125</v>
      </c>
      <c r="G10" s="81">
        <v>0.11128125</v>
      </c>
      <c r="H10" s="81">
        <v>0.11128125</v>
      </c>
      <c r="I10" s="81">
        <v>0.11128125</v>
      </c>
      <c r="J10" s="81">
        <v>0.11128125</v>
      </c>
      <c r="K10" s="81">
        <v>0.11128125</v>
      </c>
      <c r="L10" s="81">
        <v>0.11128125</v>
      </c>
      <c r="M10" s="81">
        <v>0.11128125</v>
      </c>
      <c r="N10" s="81">
        <v>0.11128125</v>
      </c>
      <c r="O10" s="81">
        <v>0.11128125</v>
      </c>
      <c r="P10" s="81">
        <v>0.11128125</v>
      </c>
      <c r="Q10" s="81">
        <v>0.11128125</v>
      </c>
      <c r="R10" s="81">
        <v>0.11128125</v>
      </c>
      <c r="S10" s="81">
        <v>0.11128125</v>
      </c>
      <c r="T10" s="81">
        <v>0.11128125</v>
      </c>
      <c r="U10" s="81">
        <v>0.11128125</v>
      </c>
      <c r="V10" s="81">
        <v>0.11128125</v>
      </c>
      <c r="W10" s="81">
        <v>0.11128125</v>
      </c>
      <c r="X10" s="81">
        <v>0.11128125</v>
      </c>
      <c r="Y10" s="81">
        <v>0.11128125</v>
      </c>
      <c r="Z10" s="81">
        <v>0.11128125</v>
      </c>
      <c r="AA10" s="81">
        <v>0.11128125</v>
      </c>
      <c r="AB10" s="81">
        <v>0.11128125</v>
      </c>
      <c r="AC10" s="81">
        <v>0.11128125</v>
      </c>
      <c r="AD10" s="81">
        <v>0.11128125</v>
      </c>
      <c r="AE10" s="81">
        <v>0.11128125</v>
      </c>
      <c r="AF10" s="81">
        <v>0.11128125</v>
      </c>
      <c r="AG10" s="82"/>
      <c r="AH10" s="148">
        <f t="shared" si="0"/>
        <v>3.4125446428571458</v>
      </c>
      <c r="AI10" s="194">
        <f t="shared" si="1"/>
        <v>0.11008208525345632</v>
      </c>
      <c r="AJ10" s="153">
        <f t="shared" si="2"/>
        <v>0.11128125</v>
      </c>
    </row>
    <row r="11" spans="1:36" ht="12.75">
      <c r="A11" s="149" t="s">
        <v>44</v>
      </c>
      <c r="B11" s="81">
        <v>0.11128125</v>
      </c>
      <c r="C11" s="81">
        <v>0.11128125</v>
      </c>
      <c r="D11" s="81">
        <v>0.083433333333333332</v>
      </c>
      <c r="E11" s="81">
        <v>0.083433333333333332</v>
      </c>
      <c r="F11" s="81">
        <v>0.083433333333333332</v>
      </c>
      <c r="G11" s="81">
        <v>0.083433333333333332</v>
      </c>
      <c r="H11" s="81">
        <v>0.083433333333333332</v>
      </c>
      <c r="I11" s="81">
        <v>0.083433333333333332</v>
      </c>
      <c r="J11" s="81">
        <v>0.083433333333333332</v>
      </c>
      <c r="K11" s="81">
        <v>0.083433333333333332</v>
      </c>
      <c r="L11" s="81">
        <v>0.083433333333333332</v>
      </c>
      <c r="M11" s="81">
        <v>0.083433333333333332</v>
      </c>
      <c r="N11" s="81">
        <v>0.083433333333333332</v>
      </c>
      <c r="O11" s="81">
        <v>0.083433333333333332</v>
      </c>
      <c r="P11" s="81">
        <v>0.083433333333333332</v>
      </c>
      <c r="Q11" s="81">
        <v>0.083433333333333332</v>
      </c>
      <c r="R11" s="81">
        <v>0.083433333333333332</v>
      </c>
      <c r="S11" s="81">
        <v>0.083433333333333332</v>
      </c>
      <c r="T11" s="81">
        <v>0.083433333333333332</v>
      </c>
      <c r="U11" s="81">
        <v>0.083433333333333332</v>
      </c>
      <c r="V11" s="81">
        <v>0.083433333333333332</v>
      </c>
      <c r="W11" s="81">
        <v>0.083433333333333332</v>
      </c>
      <c r="X11" s="81">
        <v>0.083433333333333332</v>
      </c>
      <c r="Y11" s="81">
        <v>0.083433333333333332</v>
      </c>
      <c r="Z11" s="81">
        <v>0.083433333333333332</v>
      </c>
      <c r="AA11" s="81">
        <v>0.083433333333333332</v>
      </c>
      <c r="AB11" s="81">
        <v>0.083433333333333332</v>
      </c>
      <c r="AC11" s="81">
        <v>0.083433333333333332</v>
      </c>
      <c r="AD11" s="81">
        <v>0.083433333333333332</v>
      </c>
      <c r="AE11" s="81">
        <v>0.083433333333333332</v>
      </c>
      <c r="AF11" s="81">
        <v>0.083433333333333332</v>
      </c>
      <c r="AG11" s="82"/>
      <c r="AH11" s="148">
        <f t="shared" si="0"/>
        <v>2.6421291666666655</v>
      </c>
      <c r="AI11" s="194">
        <f t="shared" si="1"/>
        <v>0.085229973118279539</v>
      </c>
      <c r="AJ11" s="153">
        <f t="shared" si="2"/>
        <v>0.11128125</v>
      </c>
    </row>
    <row r="12" spans="1:36" ht="12.75">
      <c r="A12" s="149" t="s">
        <v>126</v>
      </c>
      <c r="B12" s="81">
        <v>0.083433333333333332</v>
      </c>
      <c r="C12" s="81">
        <v>0.083433333333333332</v>
      </c>
      <c r="D12" s="81">
        <v>0.070250000000000007</v>
      </c>
      <c r="E12" s="81">
        <v>0.070250000000000007</v>
      </c>
      <c r="F12" s="81">
        <v>0.070250000000000007</v>
      </c>
      <c r="G12" s="81">
        <v>0.070250000000000007</v>
      </c>
      <c r="H12" s="81">
        <v>0.070250000000000007</v>
      </c>
      <c r="I12" s="81">
        <v>0.070250000000000007</v>
      </c>
      <c r="J12" s="81">
        <v>0.070250000000000007</v>
      </c>
      <c r="K12" s="81">
        <v>0.070250000000000007</v>
      </c>
      <c r="L12" s="81">
        <v>0.070250000000000007</v>
      </c>
      <c r="M12" s="81">
        <v>0.070250000000000007</v>
      </c>
      <c r="N12" s="81">
        <v>0.070250000000000007</v>
      </c>
      <c r="O12" s="81">
        <v>0.070250000000000007</v>
      </c>
      <c r="P12" s="81">
        <v>0.070250000000000007</v>
      </c>
      <c r="Q12" s="81">
        <v>0.070250000000000007</v>
      </c>
      <c r="R12" s="81">
        <v>0.070250000000000007</v>
      </c>
      <c r="S12" s="81">
        <v>0.070250000000000007</v>
      </c>
      <c r="T12" s="81">
        <v>0.070250000000000007</v>
      </c>
      <c r="U12" s="81">
        <v>0.070250000000000007</v>
      </c>
      <c r="V12" s="81">
        <v>0.070250000000000007</v>
      </c>
      <c r="W12" s="81">
        <v>0.070250000000000007</v>
      </c>
      <c r="X12" s="81">
        <v>0.070250000000000007</v>
      </c>
      <c r="Y12" s="81">
        <v>0.070250000000000007</v>
      </c>
      <c r="Z12" s="81">
        <v>0.070250000000000007</v>
      </c>
      <c r="AA12" s="81">
        <v>0.070250000000000007</v>
      </c>
      <c r="AB12" s="81">
        <v>0.070250000000000007</v>
      </c>
      <c r="AC12" s="81">
        <v>0.070250000000000007</v>
      </c>
      <c r="AD12" s="81">
        <v>0.070250000000000007</v>
      </c>
      <c r="AE12" s="81">
        <v>0.070250000000000007</v>
      </c>
      <c r="AF12" s="83"/>
      <c r="AG12" s="82"/>
      <c r="AH12" s="148">
        <f t="shared" si="0"/>
        <v>2.1338666666666661</v>
      </c>
      <c r="AI12" s="194">
        <f t="shared" si="1"/>
        <v>0.068834408602150524</v>
      </c>
      <c r="AJ12" s="153">
        <f t="shared" si="2"/>
        <v>0.083433333333333332</v>
      </c>
    </row>
    <row r="13" spans="1:36" ht="12.75">
      <c r="A13" s="149" t="s">
        <v>45</v>
      </c>
      <c r="B13" s="81">
        <v>0.08875</v>
      </c>
      <c r="C13" s="81">
        <v>0.08875</v>
      </c>
      <c r="D13" s="81">
        <v>0.08875</v>
      </c>
      <c r="E13" s="81">
        <v>0.08875</v>
      </c>
      <c r="F13" s="81">
        <v>0.08875</v>
      </c>
      <c r="G13" s="81">
        <v>0.08875</v>
      </c>
      <c r="H13" s="81">
        <v>0.08875</v>
      </c>
      <c r="I13" s="81">
        <v>0.08875</v>
      </c>
      <c r="J13" s="81">
        <v>0.08875</v>
      </c>
      <c r="K13" s="81">
        <v>0.08875</v>
      </c>
      <c r="L13" s="81">
        <v>0.08875</v>
      </c>
      <c r="M13" s="81">
        <v>0.08875</v>
      </c>
      <c r="N13" s="81">
        <v>0.08875</v>
      </c>
      <c r="O13" s="81">
        <v>0.08875</v>
      </c>
      <c r="P13" s="81">
        <v>0.08875</v>
      </c>
      <c r="Q13" s="81">
        <v>0.08875</v>
      </c>
      <c r="R13" s="81">
        <v>0.08875</v>
      </c>
      <c r="S13" s="81">
        <v>0.08875</v>
      </c>
      <c r="T13" s="81">
        <v>0.08875</v>
      </c>
      <c r="U13" s="81">
        <v>0.08875</v>
      </c>
      <c r="V13" s="81">
        <v>0.08875</v>
      </c>
      <c r="W13" s="81">
        <v>0.08875</v>
      </c>
      <c r="X13" s="81">
        <v>0.08875</v>
      </c>
      <c r="Y13" s="81">
        <v>0.08875</v>
      </c>
      <c r="Z13" s="81">
        <v>0.08875</v>
      </c>
      <c r="AA13" s="81">
        <v>0.08875</v>
      </c>
      <c r="AB13" s="81">
        <v>0.08875</v>
      </c>
      <c r="AC13" s="81">
        <v>0.08875</v>
      </c>
      <c r="AD13" s="81">
        <v>0.08875</v>
      </c>
      <c r="AE13" s="81">
        <v>0.08875</v>
      </c>
      <c r="AF13" s="81">
        <v>0.08875</v>
      </c>
      <c r="AG13" s="82"/>
      <c r="AH13" s="148">
        <f t="shared" si="0"/>
        <v>2.751250000000002</v>
      </c>
      <c r="AI13" s="194">
        <f t="shared" si="1"/>
        <v>0.088750000000000065</v>
      </c>
      <c r="AJ13" s="153">
        <f t="shared" si="2"/>
        <v>0.08875</v>
      </c>
    </row>
    <row r="14" spans="1:36" ht="12.75">
      <c r="A14" s="149" t="s">
        <v>127</v>
      </c>
      <c r="B14" s="81">
        <v>0.08875</v>
      </c>
      <c r="C14" s="81">
        <v>0.11294285714285714</v>
      </c>
      <c r="D14" s="81">
        <v>0.11294285714285714</v>
      </c>
      <c r="E14" s="81">
        <v>0.11294285714285714</v>
      </c>
      <c r="F14" s="81">
        <v>0.11294285714285714</v>
      </c>
      <c r="G14" s="81">
        <v>0.11294285714285714</v>
      </c>
      <c r="H14" s="81">
        <v>0.11294285714285714</v>
      </c>
      <c r="I14" s="81">
        <v>0.11294285714285714</v>
      </c>
      <c r="J14" s="81">
        <v>0.11294285714285714</v>
      </c>
      <c r="K14" s="81">
        <v>0.11294285714285714</v>
      </c>
      <c r="L14" s="81">
        <v>0.11294285714285714</v>
      </c>
      <c r="M14" s="81">
        <v>0.11294285714285714</v>
      </c>
      <c r="N14" s="81">
        <v>0.11294285714285714</v>
      </c>
      <c r="O14" s="81">
        <v>0.11294285714285714</v>
      </c>
      <c r="P14" s="81">
        <v>0.11294285714285714</v>
      </c>
      <c r="Q14" s="81">
        <v>0.11294285714285714</v>
      </c>
      <c r="R14" s="81">
        <v>0.11294285714285714</v>
      </c>
      <c r="S14" s="81">
        <v>0.11294285714285714</v>
      </c>
      <c r="T14" s="81">
        <v>0.11294285714285714</v>
      </c>
      <c r="U14" s="81">
        <v>0.11294285714285714</v>
      </c>
      <c r="V14" s="81">
        <v>0.11294285714285714</v>
      </c>
      <c r="W14" s="81">
        <v>0.11294285714285714</v>
      </c>
      <c r="X14" s="81">
        <v>0.11294285714285714</v>
      </c>
      <c r="Y14" s="81">
        <v>0.11294285714285714</v>
      </c>
      <c r="Z14" s="81">
        <v>0.11294285714285714</v>
      </c>
      <c r="AA14" s="81">
        <v>0.11294285714285714</v>
      </c>
      <c r="AB14" s="81">
        <v>0.11294285714285714</v>
      </c>
      <c r="AC14" s="81">
        <v>0.11294285714285714</v>
      </c>
      <c r="AD14" s="81">
        <v>0.11294285714285714</v>
      </c>
      <c r="AE14" s="81">
        <v>0.11294285714285714</v>
      </c>
      <c r="AF14" s="83"/>
      <c r="AG14" s="82"/>
      <c r="AH14" s="148">
        <f t="shared" si="0"/>
        <v>3.3640928571428561</v>
      </c>
      <c r="AI14" s="194">
        <f t="shared" si="1"/>
        <v>0.1085191244239631</v>
      </c>
      <c r="AJ14" s="153">
        <f t="shared" si="2"/>
        <v>0.11294285714285714</v>
      </c>
    </row>
    <row r="15" spans="1:36" ht="12.75">
      <c r="A15" s="149" t="s">
        <v>128</v>
      </c>
      <c r="B15" s="81">
        <v>0.11294285714285714</v>
      </c>
      <c r="C15" s="81">
        <v>0.11294285714285714</v>
      </c>
      <c r="D15" s="81">
        <v>0.11294285714285714</v>
      </c>
      <c r="E15" s="81">
        <v>0.11294285714285714</v>
      </c>
      <c r="F15" s="81">
        <v>0.11294285714285714</v>
      </c>
      <c r="G15" s="81">
        <v>0.11294285714285714</v>
      </c>
      <c r="H15" s="81">
        <v>0.12725925925925924</v>
      </c>
      <c r="I15" s="81">
        <v>0.12725925925925924</v>
      </c>
      <c r="J15" s="81">
        <v>0.12725925925925924</v>
      </c>
      <c r="K15" s="81">
        <v>0.12725925925925924</v>
      </c>
      <c r="L15" s="81">
        <v>0.12725925925925924</v>
      </c>
      <c r="M15" s="81">
        <v>0.12725925925925924</v>
      </c>
      <c r="N15" s="81">
        <v>0.12725925925925924</v>
      </c>
      <c r="O15" s="81">
        <v>0.12725925925925924</v>
      </c>
      <c r="P15" s="81">
        <v>0.12725925925925924</v>
      </c>
      <c r="Q15" s="81">
        <v>0.12725925925925924</v>
      </c>
      <c r="R15" s="81">
        <v>0.12725925925925924</v>
      </c>
      <c r="S15" s="81">
        <v>0.12725925925925924</v>
      </c>
      <c r="T15" s="81">
        <v>0.12725925925925924</v>
      </c>
      <c r="U15" s="81">
        <v>0.12725925925925924</v>
      </c>
      <c r="V15" s="81">
        <v>0.12725925925925924</v>
      </c>
      <c r="W15" s="81">
        <v>0.12725925925925924</v>
      </c>
      <c r="X15" s="81">
        <v>0.12725925925925924</v>
      </c>
      <c r="Y15" s="81">
        <v>0.12725925925925924</v>
      </c>
      <c r="Z15" s="81">
        <v>0.12725925925925924</v>
      </c>
      <c r="AA15" s="81">
        <v>0.12725925925925924</v>
      </c>
      <c r="AB15" s="81">
        <v>0.12725925925925924</v>
      </c>
      <c r="AC15" s="81">
        <v>0.12725925925925924</v>
      </c>
      <c r="AD15" s="81">
        <v>0.12725925925925924</v>
      </c>
      <c r="AE15" s="81">
        <v>0.12725925925925924</v>
      </c>
      <c r="AF15" s="81">
        <v>0.12725925925925924</v>
      </c>
      <c r="AG15" s="82"/>
      <c r="AH15" s="148">
        <f t="shared" si="0"/>
        <v>3.8591386243386259</v>
      </c>
      <c r="AI15" s="194">
        <f t="shared" si="1"/>
        <v>0.12448834272060083</v>
      </c>
      <c r="AJ15" s="153">
        <f t="shared" si="2"/>
        <v>0.12725925925925924</v>
      </c>
    </row>
    <row r="16" spans="1:36" ht="12.75">
      <c r="A16" s="166"/>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229">
        <f>SUM(AH4:AH15)</f>
        <v>40.479756020262521</v>
      </c>
      <c r="AI16" s="230"/>
      <c r="AJ16" s="166"/>
    </row>
    <row r="17" spans="1:36" ht="12.75">
      <c r="A17" s="166"/>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84">
        <f>MAX(AH4:AH15)</f>
        <v>4.4019999999999992</v>
      </c>
      <c r="AI17" s="166"/>
      <c r="AJ17" s="84">
        <f>MAX(AJ4:AJ15)</f>
        <v>0.14599999999999999</v>
      </c>
    </row>
    <row r="18" spans="1:36" ht="12.75">
      <c r="A18" s="79" t="s">
        <v>219</v>
      </c>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row>
    <row r="19" spans="1:36" ht="12.75">
      <c r="A19" s="80" t="s">
        <v>123</v>
      </c>
      <c r="B19" s="80">
        <v>1</v>
      </c>
      <c r="C19" s="80">
        <v>2</v>
      </c>
      <c r="D19" s="80">
        <v>3</v>
      </c>
      <c r="E19" s="80">
        <v>4</v>
      </c>
      <c r="F19" s="80">
        <v>5</v>
      </c>
      <c r="G19" s="80">
        <v>6</v>
      </c>
      <c r="H19" s="80">
        <v>7</v>
      </c>
      <c r="I19" s="80">
        <v>8</v>
      </c>
      <c r="J19" s="80">
        <v>9</v>
      </c>
      <c r="K19" s="80">
        <v>10</v>
      </c>
      <c r="L19" s="80">
        <v>11</v>
      </c>
      <c r="M19" s="80">
        <v>12</v>
      </c>
      <c r="N19" s="80">
        <v>13</v>
      </c>
      <c r="O19" s="80">
        <v>14</v>
      </c>
      <c r="P19" s="80">
        <v>15</v>
      </c>
      <c r="Q19" s="80">
        <v>16</v>
      </c>
      <c r="R19" s="80">
        <v>17</v>
      </c>
      <c r="S19" s="80">
        <v>18</v>
      </c>
      <c r="T19" s="80">
        <v>19</v>
      </c>
      <c r="U19" s="80">
        <v>20</v>
      </c>
      <c r="V19" s="80">
        <v>21</v>
      </c>
      <c r="W19" s="80">
        <v>22</v>
      </c>
      <c r="X19" s="80">
        <v>23</v>
      </c>
      <c r="Y19" s="80">
        <v>24</v>
      </c>
      <c r="Z19" s="80">
        <v>25</v>
      </c>
      <c r="AA19" s="80">
        <v>26</v>
      </c>
      <c r="AB19" s="80">
        <v>27</v>
      </c>
      <c r="AC19" s="80">
        <v>28</v>
      </c>
      <c r="AD19" s="80">
        <v>29</v>
      </c>
      <c r="AE19" s="80">
        <v>30</v>
      </c>
      <c r="AF19" s="80">
        <v>31</v>
      </c>
      <c r="AG19" s="166"/>
      <c r="AH19" s="166"/>
      <c r="AI19" s="166"/>
      <c r="AJ19" s="166"/>
    </row>
    <row r="20" spans="1:36" ht="12.75">
      <c r="A20" s="193">
        <v>43466</v>
      </c>
      <c r="B20" s="151"/>
      <c r="C20" s="151">
        <v>178540</v>
      </c>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v>182272</v>
      </c>
      <c r="AF20" s="151"/>
      <c r="AG20" s="166"/>
      <c r="AH20" s="166"/>
      <c r="AI20" s="166"/>
      <c r="AJ20" s="166"/>
    </row>
    <row r="21" spans="1:36" ht="12.75">
      <c r="A21" s="149" t="s">
        <v>125</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v>186505</v>
      </c>
      <c r="AD21" s="83"/>
      <c r="AE21" s="152"/>
      <c r="AF21" s="152"/>
      <c r="AG21" s="166"/>
      <c r="AH21" s="195"/>
      <c r="AI21" s="166"/>
      <c r="AJ21" s="166"/>
    </row>
    <row r="22" spans="1:36" ht="12.75">
      <c r="A22" s="149" t="s">
        <v>39</v>
      </c>
      <c r="B22" s="151">
        <v>186505</v>
      </c>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66"/>
      <c r="AH22" s="166"/>
      <c r="AI22" s="166"/>
      <c r="AJ22" s="166"/>
    </row>
    <row r="23" spans="1:36" ht="12.75">
      <c r="A23" s="149" t="s">
        <v>40</v>
      </c>
      <c r="B23" s="151"/>
      <c r="C23" s="151"/>
      <c r="D23" s="151">
        <v>191341</v>
      </c>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66"/>
      <c r="AF23" s="196"/>
      <c r="AG23" s="166"/>
      <c r="AH23" s="166"/>
      <c r="AI23" s="166"/>
      <c r="AJ23" s="166"/>
    </row>
    <row r="24" spans="1:36" ht="12.75">
      <c r="A24" s="149" t="s">
        <v>41</v>
      </c>
      <c r="B24" s="151"/>
      <c r="C24" s="151">
        <v>195333</v>
      </c>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66"/>
      <c r="AH24" s="166"/>
      <c r="AI24" s="166"/>
      <c r="AJ24" s="166"/>
    </row>
    <row r="25" spans="1:36" ht="12.75">
      <c r="A25" s="149" t="s">
        <v>42</v>
      </c>
      <c r="B25" s="151"/>
      <c r="C25" s="151"/>
      <c r="D25" s="151">
        <v>198671</v>
      </c>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2"/>
      <c r="AG25" s="166"/>
      <c r="AH25" s="166"/>
      <c r="AI25" s="166"/>
      <c r="AJ25" s="166"/>
    </row>
    <row r="26" spans="1:36" ht="12.75">
      <c r="A26" s="149" t="s">
        <v>43</v>
      </c>
      <c r="B26" s="151">
        <v>200746</v>
      </c>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66"/>
      <c r="AH26" s="166"/>
      <c r="AI26" s="166"/>
      <c r="AJ26" s="166"/>
    </row>
    <row r="27" spans="1:36" ht="12.75">
      <c r="A27" s="149" t="s">
        <v>44</v>
      </c>
      <c r="B27" s="151"/>
      <c r="C27" s="151"/>
      <c r="D27" s="151">
        <v>204307</v>
      </c>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66"/>
      <c r="AH27" s="166"/>
      <c r="AI27" s="166"/>
      <c r="AJ27" s="166"/>
    </row>
    <row r="28" spans="1:36" ht="12.75">
      <c r="A28" s="149" t="s">
        <v>126</v>
      </c>
      <c r="B28" s="151"/>
      <c r="C28" s="151">
        <v>206810</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v>208777</v>
      </c>
      <c r="AF28" s="152"/>
      <c r="AG28" s="166"/>
      <c r="AH28" s="166"/>
      <c r="AI28" s="166"/>
      <c r="AJ28" s="166"/>
    </row>
    <row r="29" spans="1:36" ht="12.75">
      <c r="A29" s="149" t="s">
        <v>45</v>
      </c>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66"/>
      <c r="AH29" s="166"/>
      <c r="AI29" s="166"/>
      <c r="AJ29" s="166"/>
    </row>
    <row r="30" spans="1:36" ht="12.75">
      <c r="A30" s="149" t="s">
        <v>127</v>
      </c>
      <c r="B30" s="151">
        <v>211617</v>
      </c>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2"/>
      <c r="AG30" s="166"/>
      <c r="AH30" s="166"/>
      <c r="AI30" s="166"/>
      <c r="AJ30" s="166"/>
    </row>
    <row r="31" spans="1:36" ht="12.75">
      <c r="A31" s="149" t="s">
        <v>128</v>
      </c>
      <c r="B31" s="151"/>
      <c r="C31" s="151"/>
      <c r="D31" s="151"/>
      <c r="E31" s="151"/>
      <c r="F31" s="151"/>
      <c r="G31" s="151">
        <v>215570</v>
      </c>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66"/>
      <c r="AH31" s="166"/>
      <c r="AI31" s="166"/>
      <c r="AJ31" s="166"/>
    </row>
    <row r="32" spans="1:36" ht="13.5" thickBot="1">
      <c r="A32" s="166"/>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row>
    <row r="33" spans="1:36" ht="13.5" thickBot="1">
      <c r="A33" s="166"/>
      <c r="B33" s="197" t="s">
        <v>209</v>
      </c>
      <c r="C33" s="198" t="s">
        <v>220</v>
      </c>
      <c r="D33" s="198" t="s">
        <v>221</v>
      </c>
      <c r="E33" s="199" t="s">
        <v>222</v>
      </c>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row>
    <row r="34" spans="1:36" ht="12.75">
      <c r="A34" s="166"/>
      <c r="B34" s="200" t="s">
        <v>223</v>
      </c>
      <c r="C34" s="166"/>
      <c r="D34" s="200"/>
      <c r="E34" s="200"/>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row>
    <row r="35" spans="1:36" ht="12.75">
      <c r="A35" s="166"/>
      <c r="B35" s="201">
        <v>43805</v>
      </c>
      <c r="C35" s="166">
        <v>215570</v>
      </c>
      <c r="D35" s="202"/>
      <c r="E35" s="203"/>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row>
    <row r="36" spans="1:36" ht="12.75">
      <c r="A36" s="166"/>
      <c r="B36" s="201">
        <v>43806</v>
      </c>
      <c r="C36" s="202"/>
      <c r="D36" s="202">
        <v>127.25925925925925</v>
      </c>
      <c r="E36" s="203">
        <f t="shared" si="3" ref="E36:E61">D36/1000</f>
        <v>0.12725925925925924</v>
      </c>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row>
    <row r="37" spans="1:36" ht="12.75">
      <c r="A37" s="166"/>
      <c r="B37" s="201">
        <v>43807</v>
      </c>
      <c r="C37" s="202"/>
      <c r="D37" s="202">
        <v>127.25925925925925</v>
      </c>
      <c r="E37" s="203">
        <f t="shared" si="3"/>
        <v>0.12725925925925924</v>
      </c>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row>
    <row r="38" spans="1:36" ht="12.75">
      <c r="A38" s="166"/>
      <c r="B38" s="201">
        <v>43808</v>
      </c>
      <c r="C38" s="202"/>
      <c r="D38" s="202">
        <v>127.25925925925925</v>
      </c>
      <c r="E38" s="203">
        <f t="shared" si="3"/>
        <v>0.12725925925925924</v>
      </c>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row>
    <row r="39" spans="1:36" ht="12.75">
      <c r="A39" s="166"/>
      <c r="B39" s="201">
        <v>43809</v>
      </c>
      <c r="C39" s="202"/>
      <c r="D39" s="202">
        <v>127.25925925925925</v>
      </c>
      <c r="E39" s="203">
        <f t="shared" si="3"/>
        <v>0.12725925925925924</v>
      </c>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row>
    <row r="40" spans="1:36" ht="12.75">
      <c r="A40" s="166"/>
      <c r="B40" s="201">
        <v>43810</v>
      </c>
      <c r="C40" s="202"/>
      <c r="D40" s="202">
        <v>127.25925925925925</v>
      </c>
      <c r="E40" s="203">
        <f t="shared" si="3"/>
        <v>0.12725925925925924</v>
      </c>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row>
    <row r="41" spans="1:36" ht="12.75">
      <c r="A41" s="166"/>
      <c r="B41" s="201">
        <v>43811</v>
      </c>
      <c r="C41" s="202"/>
      <c r="D41" s="202">
        <v>127.25925925925925</v>
      </c>
      <c r="E41" s="203">
        <f t="shared" si="3"/>
        <v>0.12725925925925924</v>
      </c>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row>
    <row r="42" spans="1:36" ht="12.75">
      <c r="A42" s="166"/>
      <c r="B42" s="201">
        <v>43812</v>
      </c>
      <c r="C42" s="202"/>
      <c r="D42" s="202">
        <v>127.25925925925925</v>
      </c>
      <c r="E42" s="203">
        <f t="shared" si="3"/>
        <v>0.12725925925925924</v>
      </c>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row>
    <row r="43" spans="1:36" ht="12.75">
      <c r="A43" s="166"/>
      <c r="B43" s="201">
        <v>43813</v>
      </c>
      <c r="C43" s="202"/>
      <c r="D43" s="202">
        <v>127.25925925925925</v>
      </c>
      <c r="E43" s="203">
        <f t="shared" si="3"/>
        <v>0.12725925925925924</v>
      </c>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row>
    <row r="44" spans="1:36" ht="12.75">
      <c r="A44" s="166"/>
      <c r="B44" s="201">
        <v>43814</v>
      </c>
      <c r="C44" s="202"/>
      <c r="D44" s="202">
        <v>127.25925925925925</v>
      </c>
      <c r="E44" s="203">
        <f t="shared" si="3"/>
        <v>0.12725925925925924</v>
      </c>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row>
    <row r="45" spans="1:36" ht="12.75">
      <c r="A45" s="166"/>
      <c r="B45" s="201">
        <v>43815</v>
      </c>
      <c r="C45" s="202"/>
      <c r="D45" s="202">
        <v>127.25925925925925</v>
      </c>
      <c r="E45" s="203">
        <f t="shared" si="3"/>
        <v>0.12725925925925924</v>
      </c>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row>
    <row r="46" spans="1:36" ht="12.75">
      <c r="A46" s="166"/>
      <c r="B46" s="201">
        <v>43816</v>
      </c>
      <c r="C46" s="202"/>
      <c r="D46" s="202">
        <v>127.25925925925925</v>
      </c>
      <c r="E46" s="203">
        <f t="shared" si="3"/>
        <v>0.12725925925925924</v>
      </c>
      <c r="F46" s="166"/>
      <c r="G46" s="166"/>
      <c r="H46" s="166"/>
      <c r="I46" s="166"/>
      <c r="J46" s="166"/>
      <c r="K46" s="166"/>
      <c r="L46" s="166"/>
      <c r="M46" s="166"/>
      <c r="N46" s="166"/>
      <c r="O46" s="166"/>
      <c r="P46" s="166"/>
      <c r="Q46" s="166"/>
      <c r="R46" s="166"/>
      <c r="S46" s="166"/>
      <c r="T46" s="166"/>
      <c r="U46" s="166"/>
      <c r="V46" s="166"/>
      <c r="W46" s="166"/>
      <c r="X46" s="166"/>
      <c r="Y46" s="166"/>
      <c r="Z46" s="166"/>
      <c r="AA46" s="166"/>
      <c r="AB46" s="166"/>
      <c r="AC46" s="166"/>
      <c r="AD46" s="166"/>
      <c r="AE46" s="166"/>
      <c r="AF46" s="166"/>
      <c r="AG46" s="166"/>
      <c r="AH46" s="166"/>
      <c r="AI46" s="166"/>
      <c r="AJ46" s="166"/>
    </row>
    <row r="47" spans="1:36" ht="12.75">
      <c r="A47" s="166"/>
      <c r="B47" s="201">
        <v>43817</v>
      </c>
      <c r="C47" s="202"/>
      <c r="D47" s="202">
        <v>127.25925925925925</v>
      </c>
      <c r="E47" s="203">
        <f t="shared" si="3"/>
        <v>0.12725925925925924</v>
      </c>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row>
    <row r="48" spans="1:36" ht="12.75">
      <c r="A48" s="166"/>
      <c r="B48" s="201">
        <v>43818</v>
      </c>
      <c r="C48" s="202"/>
      <c r="D48" s="202">
        <v>127.25925925925925</v>
      </c>
      <c r="E48" s="203">
        <f t="shared" si="3"/>
        <v>0.12725925925925924</v>
      </c>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row>
    <row r="49" spans="1:36" ht="12.75">
      <c r="A49" s="166"/>
      <c r="B49" s="201">
        <v>43819</v>
      </c>
      <c r="C49" s="202"/>
      <c r="D49" s="202">
        <v>127.25925925925925</v>
      </c>
      <c r="E49" s="203">
        <f t="shared" si="3"/>
        <v>0.12725925925925924</v>
      </c>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row>
    <row r="50" spans="1:36" ht="12.75">
      <c r="A50" s="166"/>
      <c r="B50" s="201">
        <v>43820</v>
      </c>
      <c r="C50" s="202"/>
      <c r="D50" s="202">
        <v>127.25925925925925</v>
      </c>
      <c r="E50" s="203">
        <f t="shared" si="3"/>
        <v>0.12725925925925924</v>
      </c>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E50" s="166"/>
      <c r="AF50" s="166"/>
      <c r="AG50" s="166"/>
      <c r="AH50" s="166"/>
      <c r="AI50" s="166"/>
      <c r="AJ50" s="166"/>
    </row>
    <row r="51" spans="1:36" ht="12.75">
      <c r="A51" s="166"/>
      <c r="B51" s="201">
        <v>43821</v>
      </c>
      <c r="C51" s="202"/>
      <c r="D51" s="202">
        <v>127.25925925925925</v>
      </c>
      <c r="E51" s="203">
        <f t="shared" si="3"/>
        <v>0.12725925925925924</v>
      </c>
      <c r="F51" s="166"/>
      <c r="G51" s="166"/>
      <c r="H51" s="166"/>
      <c r="I51" s="166"/>
      <c r="J51" s="166"/>
      <c r="K51" s="166"/>
      <c r="L51" s="166"/>
      <c r="M51" s="166"/>
      <c r="N51" s="166"/>
      <c r="O51" s="166"/>
      <c r="P51" s="166"/>
      <c r="Q51" s="166"/>
      <c r="R51" s="166"/>
      <c r="S51" s="166"/>
      <c r="T51" s="166"/>
      <c r="U51" s="166"/>
      <c r="V51" s="166"/>
      <c r="W51" s="166"/>
      <c r="X51" s="166"/>
      <c r="Y51" s="166"/>
      <c r="Z51" s="166"/>
      <c r="AA51" s="166"/>
      <c r="AB51" s="166"/>
      <c r="AC51" s="166"/>
      <c r="AD51" s="166"/>
      <c r="AE51" s="166"/>
      <c r="AF51" s="166"/>
      <c r="AG51" s="166"/>
      <c r="AH51" s="166"/>
      <c r="AI51" s="166"/>
      <c r="AJ51" s="166"/>
    </row>
    <row r="52" spans="1:36" ht="12.75">
      <c r="A52" s="166"/>
      <c r="B52" s="201">
        <v>43822</v>
      </c>
      <c r="C52" s="202"/>
      <c r="D52" s="202">
        <v>127.25925925925925</v>
      </c>
      <c r="E52" s="203">
        <f t="shared" si="3"/>
        <v>0.12725925925925924</v>
      </c>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row>
    <row r="53" spans="1:36" ht="12.75">
      <c r="A53" s="166"/>
      <c r="B53" s="201">
        <v>43823</v>
      </c>
      <c r="C53" s="202"/>
      <c r="D53" s="202">
        <v>127.25925925925925</v>
      </c>
      <c r="E53" s="203">
        <f t="shared" si="3"/>
        <v>0.12725925925925924</v>
      </c>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row>
    <row r="54" spans="1:36" ht="12.75">
      <c r="A54" s="166"/>
      <c r="B54" s="201">
        <v>43824</v>
      </c>
      <c r="C54" s="202"/>
      <c r="D54" s="202">
        <v>127.25925925925925</v>
      </c>
      <c r="E54" s="203">
        <f t="shared" si="3"/>
        <v>0.12725925925925924</v>
      </c>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row>
    <row r="55" spans="1:36" ht="12.75">
      <c r="A55" s="166"/>
      <c r="B55" s="201">
        <v>43825</v>
      </c>
      <c r="C55" s="202"/>
      <c r="D55" s="202">
        <v>127.25925925925925</v>
      </c>
      <c r="E55" s="203">
        <f t="shared" si="3"/>
        <v>0.12725925925925924</v>
      </c>
      <c r="F55" s="166"/>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66"/>
    </row>
    <row r="56" spans="1:36" ht="12.75">
      <c r="A56" s="166"/>
      <c r="B56" s="201">
        <v>43826</v>
      </c>
      <c r="C56" s="202"/>
      <c r="D56" s="202">
        <v>127.25925925925925</v>
      </c>
      <c r="E56" s="203">
        <f t="shared" si="3"/>
        <v>0.12725925925925924</v>
      </c>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166"/>
      <c r="AF56" s="166"/>
      <c r="AG56" s="166"/>
      <c r="AH56" s="166"/>
      <c r="AI56" s="166"/>
      <c r="AJ56" s="166"/>
    </row>
    <row r="57" spans="1:36" ht="12.75">
      <c r="A57" s="166"/>
      <c r="B57" s="201">
        <v>43827</v>
      </c>
      <c r="C57" s="202"/>
      <c r="D57" s="202">
        <v>127.25925925925925</v>
      </c>
      <c r="E57" s="203">
        <f t="shared" si="3"/>
        <v>0.12725925925925924</v>
      </c>
      <c r="F57" s="166"/>
      <c r="G57" s="166"/>
      <c r="H57" s="166"/>
      <c r="I57" s="166"/>
      <c r="J57" s="166"/>
      <c r="K57" s="166"/>
      <c r="L57" s="166"/>
      <c r="M57" s="166"/>
      <c r="N57" s="166"/>
      <c r="O57" s="166"/>
      <c r="P57" s="166"/>
      <c r="Q57" s="166"/>
      <c r="R57" s="166"/>
      <c r="S57" s="166"/>
      <c r="T57" s="166"/>
      <c r="U57" s="166"/>
      <c r="V57" s="166"/>
      <c r="W57" s="166"/>
      <c r="X57" s="166"/>
      <c r="Y57" s="166"/>
      <c r="Z57" s="166"/>
      <c r="AA57" s="166"/>
      <c r="AB57" s="166"/>
      <c r="AC57" s="166"/>
      <c r="AD57" s="166"/>
      <c r="AE57" s="166"/>
      <c r="AF57" s="166"/>
      <c r="AG57" s="166"/>
      <c r="AH57" s="166"/>
      <c r="AI57" s="166"/>
      <c r="AJ57" s="166"/>
    </row>
    <row r="58" spans="1:36" ht="12.75">
      <c r="A58" s="166"/>
      <c r="B58" s="201">
        <v>43828</v>
      </c>
      <c r="C58" s="202"/>
      <c r="D58" s="202">
        <v>127.25925925925925</v>
      </c>
      <c r="E58" s="203">
        <f t="shared" si="3"/>
        <v>0.12725925925925924</v>
      </c>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row>
    <row r="59" spans="1:36" ht="12.75">
      <c r="A59" s="166"/>
      <c r="B59" s="201">
        <v>43829</v>
      </c>
      <c r="C59" s="202"/>
      <c r="D59" s="202">
        <v>127.25925925925925</v>
      </c>
      <c r="E59" s="203">
        <f t="shared" si="3"/>
        <v>0.12725925925925924</v>
      </c>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row>
    <row r="60" spans="1:36" ht="12.75">
      <c r="A60" s="166"/>
      <c r="B60" s="201">
        <v>43830</v>
      </c>
      <c r="C60" s="166"/>
      <c r="D60" s="202">
        <v>127.25925925925925</v>
      </c>
      <c r="E60" s="203">
        <f t="shared" si="3"/>
        <v>0.12725925925925924</v>
      </c>
      <c r="F60" s="166"/>
      <c r="G60" s="166"/>
      <c r="H60" s="166"/>
      <c r="I60" s="166"/>
      <c r="J60" s="166"/>
      <c r="K60" s="166"/>
      <c r="L60" s="166"/>
      <c r="M60" s="166"/>
      <c r="N60" s="166"/>
      <c r="O60" s="166"/>
      <c r="P60" s="166"/>
      <c r="Q60" s="166"/>
      <c r="R60" s="166"/>
      <c r="S60" s="166"/>
      <c r="T60" s="166"/>
      <c r="U60" s="166"/>
      <c r="V60" s="166"/>
      <c r="W60" s="166"/>
      <c r="X60" s="166"/>
      <c r="Y60" s="166"/>
      <c r="Z60" s="166"/>
      <c r="AA60" s="166"/>
      <c r="AB60" s="166"/>
      <c r="AC60" s="166"/>
      <c r="AD60" s="166"/>
      <c r="AE60" s="166"/>
      <c r="AF60" s="166"/>
      <c r="AG60" s="166"/>
      <c r="AH60" s="166"/>
      <c r="AI60" s="166"/>
      <c r="AJ60" s="166"/>
    </row>
    <row r="61" spans="1:36" ht="12.75">
      <c r="A61" s="166"/>
      <c r="B61" s="201">
        <v>43831</v>
      </c>
      <c r="C61" s="202"/>
      <c r="D61" s="202">
        <v>127.25925925925925</v>
      </c>
      <c r="E61" s="203">
        <f t="shared" si="3"/>
        <v>0.12725925925925924</v>
      </c>
      <c r="F61" s="166"/>
      <c r="G61" s="166"/>
      <c r="H61" s="166"/>
      <c r="I61" s="166"/>
      <c r="J61" s="166"/>
      <c r="K61" s="166"/>
      <c r="L61" s="166"/>
      <c r="M61" s="166"/>
      <c r="N61" s="166"/>
      <c r="O61" s="166"/>
      <c r="P61" s="166"/>
      <c r="Q61" s="166"/>
      <c r="R61" s="166"/>
      <c r="S61" s="166"/>
      <c r="T61" s="166"/>
      <c r="U61" s="166"/>
      <c r="V61" s="166"/>
      <c r="W61" s="166"/>
      <c r="X61" s="166"/>
      <c r="Y61" s="166"/>
      <c r="Z61" s="166"/>
      <c r="AA61" s="166"/>
      <c r="AB61" s="166"/>
      <c r="AC61" s="166"/>
      <c r="AD61" s="166"/>
      <c r="AE61" s="166"/>
      <c r="AF61" s="166"/>
      <c r="AG61" s="166"/>
      <c r="AH61" s="166"/>
      <c r="AI61" s="166"/>
      <c r="AJ61" s="166"/>
    </row>
    <row r="62" spans="1:36" ht="12.75">
      <c r="A62" s="166">
        <f>B62-B35</f>
        <v>27</v>
      </c>
      <c r="B62" s="201">
        <v>43832</v>
      </c>
      <c r="C62" s="202">
        <v>219006</v>
      </c>
      <c r="D62" s="202">
        <f>(C62-C35)/A62</f>
        <v>127.25925925925925</v>
      </c>
      <c r="E62" s="203">
        <f>D62/1000</f>
        <v>0.12725925925925924</v>
      </c>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166"/>
      <c r="AF62" s="166"/>
      <c r="AG62" s="166"/>
      <c r="AH62" s="166"/>
      <c r="AI62" s="166"/>
      <c r="AJ62" s="166"/>
    </row>
  </sheetData>
  <pageMargins left="0.7" right="0.7" top="0.75" bottom="0.75" header="0.3" footer="0.3"/>
  <pageSetup orientation="portrait" r:id="rId1"/>
  <headerFooter>
    <oddFooter>&amp;L&amp;"Times New Roman,Regular"&amp;9O3053190.v1</oddFooter>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F0ADEFFB48B849A10AE4A239DAFBBF" ma:contentTypeVersion="4" ma:contentTypeDescription="Create a new document." ma:contentTypeScope="" ma:versionID="86b35d2ed01004755a6c537f978e0e4c">
  <xsd:schema xmlns:xsd="http://www.w3.org/2001/XMLSchema" xmlns:xs="http://www.w3.org/2001/XMLSchema" xmlns:p="http://schemas.microsoft.com/office/2006/metadata/properties" xmlns:ns2="39ab288a-8589-4c39-bdd2-e9c983f1a4bf" targetNamespace="http://schemas.microsoft.com/office/2006/metadata/properties" ma:root="true" ma:fieldsID="9fc5664b8ad7a484f020b06b08969e53" ns2:_="">
    <xsd:import namespace="39ab288a-8589-4c39-bdd2-e9c983f1a4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b288a-8589-4c39-bdd2-e9c983f1a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970A78-4D2C-4397-9EA4-6EBEEB682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ab288a-8589-4c39-bdd2-e9c983f1a4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8455EF-FB96-4785-979D-A747A60007C6}">
  <ds:schemaRefs>
    <ds:schemaRef ds:uri="http://schemas.microsoft.com/sharepoint/v3/contenttype/forms"/>
  </ds:schemaRefs>
</ds:datastoreItem>
</file>

<file path=customXml/itemProps3.xml><?xml version="1.0" encoding="utf-8"?>
<ds:datastoreItem xmlns:ds="http://schemas.openxmlformats.org/officeDocument/2006/customXml" ds:itemID="{3A0432FA-53A0-4883-A8D4-EC65C90861BD}">
  <ds:schemaRefs>
    <ds:schemaRef ds:uri="39ab288a-8589-4c39-bdd2-e9c983f1a4bf"/>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ScaleCrop>false</ScaleCrop>
  <Template/>
  <Manager/>
  <Company>Milian, Swain &amp; Associates, Inc.</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DDS</dc:creator>
  <cp:keywords/>
  <dc:description/>
  <cp:lastModifiedBy>Martin S. Friedman</cp:lastModifiedBy>
  <dcterms:created xsi:type="dcterms:W3CDTF">2020-10-21T18:35:57Z</dcterms:created>
  <dcterms:modified xsi:type="dcterms:W3CDTF">2020-10-21T18:35:57Z</dcterms:modifi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ient">
    <vt:lpwstr>Alafaya Utilities, Inc.</vt:lpwstr>
  </property>
  <property fmtid="{D5CDD505-2E9C-101B-9397-08002B2CF9AE}" pid="3" name="ContentTypeId">
    <vt:lpwstr>0x01010028F0ADEFFB48B849A10AE4A239DAFBBF</vt:lpwstr>
  </property>
  <property fmtid="{D5CDD505-2E9C-101B-9397-08002B2CF9AE}" pid="4" name="CUS_DocIDActiveBits">
    <vt:lpwstr>520192</vt:lpwstr>
  </property>
  <property fmtid="{D5CDD505-2E9C-101B-9397-08002B2CF9AE}" pid="5" name="CUS_DocIDLocation">
    <vt:lpwstr>EVERY_PAGE</vt:lpwstr>
  </property>
  <property fmtid="{D5CDD505-2E9C-101B-9397-08002B2CF9AE}" pid="6" name="CUS_DocIDPosition">
    <vt:lpwstr>Left</vt:lpwstr>
  </property>
  <property fmtid="{D5CDD505-2E9C-101B-9397-08002B2CF9AE}" pid="7" name="CUS_DocIDSheetRef">
    <vt:lpwstr>11</vt:lpwstr>
  </property>
  <property fmtid="{D5CDD505-2E9C-101B-9397-08002B2CF9AE}" pid="8" name="CUS_DocIDString">
    <vt:lpwstr>&amp;"Times New Roman,Regular"&amp;9O3053190.v1</vt:lpwstr>
  </property>
  <property fmtid="{D5CDD505-2E9C-101B-9397-08002B2CF9AE}" pid="9" name="CUS_DocIDChunk0">
    <vt:lpwstr>&amp;"Times New Roman,Regular"&amp;9</vt:lpwstr>
  </property>
  <property fmtid="{D5CDD505-2E9C-101B-9397-08002B2CF9AE}" pid="10" name="CUS_DocIDChunk1">
    <vt:lpwstr>O3053190.v1</vt:lpwstr>
  </property>
</Properties>
</file>