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Default Extension="vml" ContentType="application/vnd.openxmlformats-officedocument.vmlDrawing"/>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autoCompressPictures="0"/>
  <mc:AlternateContent xmlns:mc="http://schemas.openxmlformats.org/markup-compatibility/2006">
    <mc:Choice Requires="x15">
      <x15ac:absPath xmlns:x15ac="http://schemas.microsoft.com/office/spreadsheetml/2010/11/ac" url="\\dm-wdfs-01\Clients\OCLIENTS\037151\072993\"/>
    </mc:Choice>
  </mc:AlternateContent>
  <bookViews>
    <workbookView xWindow="0" yWindow="0" windowWidth="20700" windowHeight="7830" tabRatio="745" firstSheet="1" activeTab="1"/>
  </bookViews>
  <sheets>
    <sheet name="INFO" sheetId="7" r:id="rId2"/>
    <sheet name="Lab NUUSum" sheetId="19" r:id="rId3"/>
    <sheet name="LAB A 6" sheetId="3" r:id="rId4"/>
    <sheet name="LAB A 10" sheetId="4" r:id="rId5"/>
    <sheet name="LAB B 14" sheetId="27" r:id="rId6"/>
    <sheet name="LAB TB" sheetId="28" r:id="rId7"/>
    <sheet name="LAB A 12-14" sheetId="20" r:id="rId8"/>
    <sheet name="LAKEP NUUSum" sheetId="38" r:id="rId9"/>
    <sheet name="LAKEP A 6" sheetId="8" r:id="rId10"/>
    <sheet name="LAKEP A 10" sheetId="9" r:id="rId11"/>
    <sheet name="LAKEP A 12-14" sheetId="36" r:id="rId12"/>
    <sheet name="LAKEP B14" sheetId="35" r:id="rId13"/>
    <sheet name="LAKEP TB" sheetId="29" r:id="rId14"/>
    <sheet name="LUSI NUUSum" sheetId="33" r:id="rId15"/>
    <sheet name="LUSI A 6" sheetId="1" r:id="rId16"/>
    <sheet name="LUSI A 10" sheetId="2" r:id="rId17"/>
    <sheet name="LUSI A 12-14" sheetId="31" r:id="rId18"/>
    <sheet name="LUSI B 14" sheetId="32" r:id="rId19"/>
    <sheet name="LUSI TB" sheetId="30" r:id="rId20"/>
    <sheet name="Marion NUUSum" sheetId="17" r:id="rId21"/>
    <sheet name="MARION A 6" sheetId="13" r:id="rId22"/>
    <sheet name="MARION A 10" sheetId="11" r:id="rId23"/>
    <sheet name="MARION A 12" sheetId="15" r:id="rId24"/>
    <sheet name="Marion B 14" sheetId="18" r:id="rId25"/>
    <sheet name="Marion TB" sheetId="14" r:id="rId26"/>
    <sheet name="MIDC NUUSum" sheetId="25" r:id="rId27"/>
    <sheet name="MIDC A 6" sheetId="10" r:id="rId28"/>
    <sheet name="MIDC A 10" sheetId="12" r:id="rId29"/>
    <sheet name="MIDC A 12-14" sheetId="26" r:id="rId30"/>
    <sheet name="MIDC B 14" sheetId="23" r:id="rId31"/>
    <sheet name="MIDC TB" sheetId="22" r:id="rId32"/>
    <sheet name="SAND NUUSum" sheetId="43" r:id="rId33"/>
    <sheet name="SAND A 6" sheetId="5" r:id="rId34"/>
    <sheet name="SAND A 10" sheetId="6" r:id="rId35"/>
    <sheet name="SAND A 12-14" sheetId="39" r:id="rId36"/>
    <sheet name="SAND B 14" sheetId="40" r:id="rId37"/>
    <sheet name="SAND TB" sheetId="41" r:id="rId38"/>
  </sheets>
  <externalReferences>
    <externalReference r:id="rId44"/>
    <externalReference r:id="rId45"/>
    <externalReference r:id="rId46"/>
    <externalReference r:id="rId47"/>
  </externalReferences>
  <definedNames>
    <definedName name="_pg1">'[1]Macros'!$B$23</definedName>
    <definedName name="NAME">'[2]INFO'!$D$14</definedName>
    <definedName name="pggg">'[3]A 7'!$C$4</definedName>
    <definedName name="pp">'[4]A 7'!$C$4</definedName>
    <definedName name="Preparer">'[1]Macros'!$E$10</definedName>
  </definedNames>
  <calcPr fullCalcOn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<sst xmlns="http://schemas.openxmlformats.org/spreadsheetml/2006/main" count="3723" uniqueCount="687">
  <si>
    <t>Schedule of Wastewater Plant in Service By Primary Account</t>
  </si>
  <si>
    <t>Florida Public Service Commission</t>
  </si>
  <si>
    <t>Test Year Average Balance</t>
  </si>
  <si>
    <t>Schedule: A-6</t>
  </si>
  <si>
    <t>Page 1 of 2</t>
  </si>
  <si>
    <t>Historic  [X] Projected [ ]</t>
  </si>
  <si>
    <t>Recap Schedules:     A-2, A-4</t>
  </si>
  <si>
    <t>(1)</t>
  </si>
  <si>
    <t>Test Year</t>
  </si>
  <si>
    <t>13 Month</t>
  </si>
  <si>
    <t>Adjusted</t>
  </si>
  <si>
    <t>Non-Used &amp;</t>
  </si>
  <si>
    <t>Line No.</t>
  </si>
  <si>
    <t>Account No. and Name</t>
  </si>
  <si>
    <t>Average Balance</t>
  </si>
  <si>
    <t>Adjustments (1)</t>
  </si>
  <si>
    <t>Average</t>
  </si>
  <si>
    <t>Useful %</t>
  </si>
  <si>
    <t>Amount</t>
  </si>
  <si>
    <t>INTANGIBLE PLANT</t>
  </si>
  <si>
    <t>351.1  Organization</t>
  </si>
  <si>
    <t>352.1  Franchises</t>
  </si>
  <si>
    <t>389.1  Other Plant &amp; Misc. Equipment</t>
  </si>
  <si>
    <t>COLLECTION PLANT</t>
  </si>
  <si>
    <t>353.2  Land &amp; Land Rights</t>
  </si>
  <si>
    <t>354.2  Structures &amp; Improvements</t>
  </si>
  <si>
    <t>355.2 Power Gen Equipment</t>
  </si>
  <si>
    <t>360.2  Collection Sewers - Force</t>
  </si>
  <si>
    <t>361.2  Collection Sewers - Gravity</t>
  </si>
  <si>
    <t>362.2  Special Collecting Structures</t>
  </si>
  <si>
    <t>363.2  Services to Customers</t>
  </si>
  <si>
    <t>364.2  Flow Measuring Devices</t>
  </si>
  <si>
    <t>365.2  Flow Measuring Installations</t>
  </si>
  <si>
    <t>389.2  Other Plant &amp; Misc. Equipment</t>
  </si>
  <si>
    <t>SYSTEM PUMPING PLANT</t>
  </si>
  <si>
    <t>353.3  Land &amp; Land Rights</t>
  </si>
  <si>
    <t>354.3  Structures &amp; Improvements</t>
  </si>
  <si>
    <t>370.3  Receiving Wells</t>
  </si>
  <si>
    <t>371.3  Pumping Equipment</t>
  </si>
  <si>
    <t>389.3  Other Plant &amp; Misc. Equipment</t>
  </si>
  <si>
    <t>TREATMENT AND DISPOSAL PLANT</t>
  </si>
  <si>
    <t>353.4  Land &amp; Land Rights</t>
  </si>
  <si>
    <t>354.4  Structures &amp; Improvements</t>
  </si>
  <si>
    <t xml:space="preserve">355.4 Power Gen Equip </t>
  </si>
  <si>
    <t>380.4  Treatment &amp; Disposal Equipment</t>
  </si>
  <si>
    <t>381.4  Plant Sewers</t>
  </si>
  <si>
    <t>382.4  Outfall Sewer Lines</t>
  </si>
  <si>
    <t>389.4  Other Plant &amp; Misc. Equipment</t>
  </si>
  <si>
    <t>RECLAIMED WATER DISTRIBUTION PLANT</t>
  </si>
  <si>
    <t>353.5  Land &amp; Land Rights</t>
  </si>
  <si>
    <t>354.3 Structure &amp; Improvements</t>
  </si>
  <si>
    <t>371.5 Pumping Equipment WTP</t>
  </si>
  <si>
    <t>371.6 Pumping Equipment Dist</t>
  </si>
  <si>
    <t>374.5 Reuse Distribution Reservoirs</t>
  </si>
  <si>
    <t>375.6 Reuse Transmission &amp; Distribution</t>
  </si>
  <si>
    <t>380.6 Treatment Equip Reclaim Wtr</t>
  </si>
  <si>
    <t>381.6  Plant Sewers Reclaim WTP</t>
  </si>
  <si>
    <t>389.5 Other Plant &amp; Misc Equipment</t>
  </si>
  <si>
    <t>366.6 Reuse Services</t>
  </si>
  <si>
    <t>367.6 Reuse Mtr Installations</t>
  </si>
  <si>
    <t>GENERAL PLANT</t>
  </si>
  <si>
    <t>353.7  Land &amp; Land Rights</t>
  </si>
  <si>
    <t>354.7  Structures &amp; Improvements</t>
  </si>
  <si>
    <t>389.7 Other Tangible Plant</t>
  </si>
  <si>
    <t>390.7  Office Furniture &amp; Equipment</t>
  </si>
  <si>
    <t>391.7  Transportation Equipment</t>
  </si>
  <si>
    <t>392.7 Stores Equipment</t>
  </si>
  <si>
    <t>393.7  Tools, Shop &amp; Garage Equipment</t>
  </si>
  <si>
    <t>394.7  Laboratory Equipment</t>
  </si>
  <si>
    <t>395.7 Power Operated Equipment</t>
  </si>
  <si>
    <t>396.7  Communication Equipment</t>
  </si>
  <si>
    <t>397.7  Miscellaneous Equipment</t>
  </si>
  <si>
    <t>398.7  Other Plant - Allocations</t>
  </si>
  <si>
    <t>Total</t>
  </si>
  <si>
    <t>Reconciliation to Annual Report:  Allocations between systems:</t>
  </si>
  <si>
    <t>304.5  Structures &amp; Improvements</t>
  </si>
  <si>
    <t>340.5  Office Furniture &amp; Equipment</t>
  </si>
  <si>
    <t>341.5  Transportation Equipment</t>
  </si>
  <si>
    <t>343.5  Tools, Shop &amp; Garage Equipment</t>
  </si>
  <si>
    <t>344.5  Laboratory Equipment</t>
  </si>
  <si>
    <t>345.5  Power Operated Equipment</t>
  </si>
  <si>
    <t>346.5  Communication Equipment</t>
  </si>
  <si>
    <t>347.5 Miscellaneous Equipment</t>
  </si>
  <si>
    <t>348.5  Other  Plant - Allocations</t>
  </si>
  <si>
    <t>Total Per Annual Report</t>
  </si>
  <si>
    <t>(1) Including Allocations between Systems.</t>
  </si>
  <si>
    <t>Company: Utilities, Inc. of Florida - Lake Utility Services</t>
  </si>
  <si>
    <t>Docket No.: 160101 - WS</t>
  </si>
  <si>
    <t>Preparer: Deborah Swain</t>
  </si>
  <si>
    <t>Schedule Year Ended: 12/31/2015</t>
  </si>
  <si>
    <t>Schedule of Wastewater Accumulated Depreciation By Primary Account</t>
  </si>
  <si>
    <t>Schedule: A-10</t>
  </si>
  <si>
    <t>Recap Schedules:     A-2, A-8</t>
  </si>
  <si>
    <t>Line</t>
  </si>
  <si>
    <t/>
  </si>
  <si>
    <t xml:space="preserve">13 Month </t>
  </si>
  <si>
    <t>No.</t>
  </si>
  <si>
    <t>Avg Balance</t>
  </si>
  <si>
    <t>355.4  Power Gen Equipment</t>
  </si>
  <si>
    <t>354.6 Structures &amp; Improvements  Reuse</t>
  </si>
  <si>
    <t>375.6 Reuse Transmission &amp; Dist</t>
  </si>
  <si>
    <t>392.7  Stores Equipment</t>
  </si>
  <si>
    <t>395.7  Power Operated Equipment</t>
  </si>
  <si>
    <t>Reconciliation to Annual Report</t>
  </si>
  <si>
    <t>Annual Allocations between Systems:</t>
  </si>
  <si>
    <t>Rounding</t>
  </si>
  <si>
    <t>(1)  Including Allocations between Systems.</t>
  </si>
  <si>
    <t>Adjustments</t>
  </si>
  <si>
    <t>354.5 Structure &amp; Improvements</t>
  </si>
  <si>
    <t>348.7  Other Plant - Allocations</t>
  </si>
  <si>
    <t xml:space="preserve">348.5  Other  Tangible Plant </t>
  </si>
  <si>
    <t>* Including Allocations between Systems.</t>
  </si>
  <si>
    <t>Company: Utilities, Inc. of Florida - Labrador</t>
  </si>
  <si>
    <t>Adjustments (A-3)</t>
  </si>
  <si>
    <t>374.6 Reuse Distribution Reservoirs</t>
  </si>
  <si>
    <t>380.5 Treat/Disp Equip RCL WTP</t>
  </si>
  <si>
    <t>Company: Utilities, Inc. of Florida - Sandalhaven</t>
  </si>
  <si>
    <t>Preparer:  Deborah Swain</t>
  </si>
  <si>
    <t>Schedule Year Ended: December 31, 2015</t>
  </si>
  <si>
    <t>Beginning and End of Year Average</t>
  </si>
  <si>
    <t>Explanation: Provide month ending balances for each month of the test year and the ending balance for the prior year.</t>
  </si>
  <si>
    <t>Retirement</t>
  </si>
  <si>
    <t>13 mo average</t>
  </si>
  <si>
    <t>355.4 Gen Equipment</t>
  </si>
  <si>
    <t xml:space="preserve">354.6 Structure &amp; Improvements </t>
  </si>
  <si>
    <t>ORDER NO. PSC-2019-0363-PAA-WS - 42.24% UU</t>
  </si>
  <si>
    <t>ORDER NO. PSC-2019-0363-PAA-WS - 53.54% UU</t>
  </si>
  <si>
    <t>ORDER NO. PSC-2019-0363-PAA-WS - 79.94% UU</t>
  </si>
  <si>
    <t>ORDERED by the Florida Public Service Commission that the revised used and useful values for LUSI’s wastewater treatment plant and Sandalhaven’s Englewood Water District  capacity shall be 53.54 percent and 42.24 percent, respectively. To reflect the revised U&amp;U percentages, wastewater rate base shall be decreased by $476,060, net depreciation expense shall be decreased by $24,888, and Taxes Other Than Income shall be decreased by $13,426. Additionally, ADITs shall be reduced by $6,853. It is further</t>
  </si>
  <si>
    <t>Adjustments*</t>
  </si>
  <si>
    <t>371.6 Punping Equipment Dist</t>
  </si>
  <si>
    <t xml:space="preserve">398.7  Other Tangible Plant </t>
  </si>
  <si>
    <t>Annual Allocation between Systems</t>
  </si>
  <si>
    <t>Total per Annual Report</t>
  </si>
  <si>
    <t xml:space="preserve">Total </t>
  </si>
  <si>
    <t>Company:  Utilities, Inc. of Florida - Lake Placid</t>
  </si>
  <si>
    <t>Docket No.: 160101-WS</t>
  </si>
  <si>
    <t>Preparer: Frank Seidman</t>
  </si>
  <si>
    <t>Additions</t>
  </si>
  <si>
    <t>Retirements</t>
  </si>
  <si>
    <t>380.6 Treat/Disp Equip RCL WTP</t>
  </si>
  <si>
    <t xml:space="preserve">354.3 Structure &amp; Improvements </t>
  </si>
  <si>
    <t>Company: Utilities, Inc. of Florida - Mid County</t>
  </si>
  <si>
    <t>Preparer:  Frank Seidman</t>
  </si>
  <si>
    <t>Historic [X] Projected [  ]</t>
  </si>
  <si>
    <t>(3)</t>
  </si>
  <si>
    <t>NU&amp;U Final</t>
  </si>
  <si>
    <t>NU&amp;U Test Year</t>
  </si>
  <si>
    <t>Average Bal.</t>
  </si>
  <si>
    <t>355.2 Power Generation Equipment - Collection Plt</t>
  </si>
  <si>
    <t>355.3 Power Generation Equipment - Pumping Plt</t>
  </si>
  <si>
    <t>355.4 Power Generation Equipment - Treatment Plt</t>
  </si>
  <si>
    <t>RECLAIMED WATER TREATMENT PLANT</t>
  </si>
  <si>
    <t>353.5 Land &amp; Land Rights</t>
  </si>
  <si>
    <t>354.5 Structures &amp; Improvements</t>
  </si>
  <si>
    <t>355.5 Power Generation Equipment</t>
  </si>
  <si>
    <t>371.5 Pumping Equipment</t>
  </si>
  <si>
    <t>374.5 Reuse Distribution Revervoirs</t>
  </si>
  <si>
    <t>380.5 Treatment &amp; Disposal Equipment</t>
  </si>
  <si>
    <t>381.5 Plant Sewers</t>
  </si>
  <si>
    <t>389.5 Other Plant &amp; Misc. Equipment</t>
  </si>
  <si>
    <t>352.6  Franchises</t>
  </si>
  <si>
    <t>353.6 Land &amp; Land Rights</t>
  </si>
  <si>
    <t>354.6  Structures &amp; Improvements</t>
  </si>
  <si>
    <t>355.6 Power Generation Equipment</t>
  </si>
  <si>
    <t>367.6 Reuse Meters &amp; Meter Installations</t>
  </si>
  <si>
    <t>371.6 Pumping Equipment</t>
  </si>
  <si>
    <t>375.6 Reuse Transmission &amp; Distribution System</t>
  </si>
  <si>
    <t>389.6 Other Plant &amp; Miscellaneous Equipment</t>
  </si>
  <si>
    <t>354.7  Structures &amp; Improvements - Common</t>
  </si>
  <si>
    <t>398.7  Other Tangible Plant</t>
  </si>
  <si>
    <t>interim</t>
  </si>
  <si>
    <t>TOTAL</t>
  </si>
  <si>
    <t>N/A</t>
  </si>
  <si>
    <t>(11)</t>
  </si>
  <si>
    <t>(12)</t>
  </si>
  <si>
    <t>Interim</t>
  </si>
  <si>
    <t xml:space="preserve">       TOTAL </t>
  </si>
  <si>
    <t>Preparer: Deborah D. Swain</t>
  </si>
  <si>
    <t>Test Year Ended: December 31, 2015</t>
  </si>
  <si>
    <t>Proforma and retimement</t>
  </si>
  <si>
    <t xml:space="preserve">Proforma </t>
  </si>
  <si>
    <t>FINAL</t>
  </si>
  <si>
    <t>ORDER</t>
  </si>
  <si>
    <t>ALLOWED NUU CIAC</t>
  </si>
  <si>
    <t>WASTEWATER</t>
  </si>
  <si>
    <t>Composite</t>
  </si>
  <si>
    <t>CIAC per</t>
  </si>
  <si>
    <t>Staff</t>
  </si>
  <si>
    <t>Amort Rates</t>
  </si>
  <si>
    <t>AA CIAC/</t>
  </si>
  <si>
    <t>Classification</t>
  </si>
  <si>
    <t>'MFRs Sch</t>
  </si>
  <si>
    <t>Recom.</t>
  </si>
  <si>
    <t>NON-U/U</t>
  </si>
  <si>
    <t>MFR Sch</t>
  </si>
  <si>
    <t>MFRs Sch</t>
  </si>
  <si>
    <t>A-12</t>
  </si>
  <si>
    <t>Balance</t>
  </si>
  <si>
    <t>%-CIAC</t>
  </si>
  <si>
    <t>CIAC</t>
  </si>
  <si>
    <t>B-14</t>
  </si>
  <si>
    <t>A-14</t>
  </si>
  <si>
    <t>%-AA/CIAC</t>
  </si>
  <si>
    <t>AA/CIAC</t>
  </si>
  <si>
    <t>Plant Capacity Fees</t>
  </si>
  <si>
    <t>Line/Main Extensions</t>
  </si>
  <si>
    <t>Contributed LInes</t>
  </si>
  <si>
    <t>Other - Tap Fees</t>
  </si>
  <si>
    <t>Other - Contributed Property/Connection Fees</t>
  </si>
  <si>
    <t>TIES TO STAFF WORKPAPERS</t>
  </si>
  <si>
    <t>Amort</t>
  </si>
  <si>
    <t>Per MFR Sch</t>
  </si>
  <si>
    <t>A-12 p1 Col 9</t>
  </si>
  <si>
    <t>B-14 p 3</t>
  </si>
  <si>
    <t>A-14 p1 Col 9</t>
  </si>
  <si>
    <t>%-AA</t>
  </si>
  <si>
    <t>AA</t>
  </si>
  <si>
    <t>B-14 p2 Col 6</t>
  </si>
  <si>
    <t>Meter Installation Fees</t>
  </si>
  <si>
    <t>Contributed Prop. Other than Lines</t>
  </si>
  <si>
    <t>Cash Contributions</t>
  </si>
  <si>
    <t>Service Installation Fees</t>
  </si>
  <si>
    <t>Plant</t>
  </si>
  <si>
    <t>AD</t>
  </si>
  <si>
    <t>FPSC</t>
  </si>
  <si>
    <t>Difference</t>
  </si>
  <si>
    <t>Prepaid</t>
  </si>
  <si>
    <t>%-Amort</t>
  </si>
  <si>
    <t>Contributed Property</t>
  </si>
  <si>
    <t>Other Contributed Property</t>
  </si>
  <si>
    <t>Reuse System Fees</t>
  </si>
  <si>
    <t>Confirmed</t>
  </si>
  <si>
    <t>Confirned</t>
  </si>
  <si>
    <t>R5512001</t>
  </si>
  <si>
    <t>Utilities Inc</t>
  </si>
  <si>
    <t>UTIL0002</t>
  </si>
  <si>
    <t>Fixed Assets by Business Unit for Calendar report</t>
  </si>
  <si>
    <t>Page -</t>
  </si>
  <si>
    <t>Year</t>
  </si>
  <si>
    <t>Asset Business Unit:</t>
  </si>
  <si>
    <t>Account</t>
  </si>
  <si>
    <t>Description</t>
  </si>
  <si>
    <t>December</t>
  </si>
  <si>
    <t>January</t>
  </si>
  <si>
    <t>February</t>
  </si>
  <si>
    <t>March</t>
  </si>
  <si>
    <t>April</t>
  </si>
  <si>
    <t>May</t>
  </si>
  <si>
    <t>June</t>
  </si>
  <si>
    <t>July</t>
  </si>
  <si>
    <t>August</t>
  </si>
  <si>
    <t>September</t>
  </si>
  <si>
    <t>October</t>
  </si>
  <si>
    <t>November</t>
  </si>
  <si>
    <t>13 mo</t>
  </si>
  <si>
    <t>LAND &amp; LAND RIGHTS TRTMNT PLT</t>
  </si>
  <si>
    <t>LAND &amp; LAND RIGHTS GEN PLT</t>
  </si>
  <si>
    <t>STRUCT/IMPRV PUMP PLT LS</t>
  </si>
  <si>
    <t>STRUCT/IMPRV TREAT PLT</t>
  </si>
  <si>
    <t>STRUCT/IMPRV GEN PLT</t>
  </si>
  <si>
    <t>SEWER FORCE MAIN</t>
  </si>
  <si>
    <t>SEWER GRAVITY MAIN</t>
  </si>
  <si>
    <t>MANHOLES</t>
  </si>
  <si>
    <t>SERVICES TO CUSTOMERS</t>
  </si>
  <si>
    <t>FLOW MEASURE DEVICES</t>
  </si>
  <si>
    <t>PUMPING EQUIPMENT PUMP PLT</t>
  </si>
  <si>
    <t>TREAT/DISP EQUIP LAGOON</t>
  </si>
  <si>
    <t>TREAT/DISP EQUIP TRT PLT</t>
  </si>
  <si>
    <t>OUTFALL LINES</t>
  </si>
  <si>
    <t>OFFICE STRUCT &amp; IMPRV</t>
  </si>
  <si>
    <t>OFFICE FURN &amp; EQPT</t>
  </si>
  <si>
    <t>POWER OPERATED EQUIP</t>
  </si>
  <si>
    <t>MISC EQUIP SEWER</t>
  </si>
  <si>
    <t>OTHER TANGIBLE PLT SEWER</t>
  </si>
  <si>
    <t>Subtotal</t>
  </si>
  <si>
    <t>REUSE DIST RESERVOIRS</t>
  </si>
  <si>
    <t>REUSE TRANMISSION &amp; DIST SYS</t>
  </si>
  <si>
    <t>DEF CHGS-OTHER WTR &amp; SWR</t>
  </si>
  <si>
    <t>CIAC-SEWER-TAP</t>
  </si>
  <si>
    <t>ACC DEPR-ORGANIZATION</t>
  </si>
  <si>
    <t>ACC DEPR-STRUCT/IMPRV PUMP PLT</t>
  </si>
  <si>
    <t>ACC DEPR-STRUCT/IMPRV TREAT PL</t>
  </si>
  <si>
    <t>ACC DEPR-STRUCT/IMPRV GEN PLT</t>
  </si>
  <si>
    <t>ACC DEPR-SEWER FORCE MAIN</t>
  </si>
  <si>
    <t>ACC DEPR-SEWER GRAVITY MAIN</t>
  </si>
  <si>
    <t>ACC DEPR-MANHOLES</t>
  </si>
  <si>
    <t>ACC DEPR-SERVICES TO CUSTOMERS</t>
  </si>
  <si>
    <t>ACC DEPR-FLOW MEASURE DEVICES</t>
  </si>
  <si>
    <t>ACC DEPR-PUMP EQP PUMP PLT</t>
  </si>
  <si>
    <t>ACC DEPR-TREAT/DISP EQP LAGOON</t>
  </si>
  <si>
    <t>ACC DEPR-TREAT/DISP EQP TRT PL</t>
  </si>
  <si>
    <t>ACC DEPR-OUTFALL LINES</t>
  </si>
  <si>
    <t>ACC DEPR-OFFICE STRUCTURE</t>
  </si>
  <si>
    <t>ACC DEPR-OFFICE FURN/EQPT</t>
  </si>
  <si>
    <t>ACC DEPR-POWER OPERATED EQUIP</t>
  </si>
  <si>
    <t>ACC DEPR-MISC EQUIP SEWER</t>
  </si>
  <si>
    <t>ACC DEPR-OTHER TANG PLT SEWER</t>
  </si>
  <si>
    <t>ACC DEPR-REUSE DIST RESERVOIRS</t>
  </si>
  <si>
    <t>ACC DEPR-REUSE TRANS/DIST SYS</t>
  </si>
  <si>
    <t>AMORT - OTHER WTR &amp; SWR</t>
  </si>
  <si>
    <t>ACC AMORT OTHER TANG PLT SEWER</t>
  </si>
  <si>
    <t>ACC AMORT SEWER-TAP</t>
  </si>
  <si>
    <t>Grand Total</t>
  </si>
  <si>
    <t>APYC</t>
  </si>
  <si>
    <t>Sub Total</t>
  </si>
  <si>
    <t xml:space="preserve">       DEPREC-STRUCT/IMPRV PUM</t>
  </si>
  <si>
    <t xml:space="preserve">       DEPREC-TREAT/DISP EQUIP</t>
  </si>
  <si>
    <t xml:space="preserve">       DEPREC-TREAT/DISP EQ TR</t>
  </si>
  <si>
    <t xml:space="preserve">       AMORT-SEWER-TAP</t>
  </si>
  <si>
    <t>check</t>
  </si>
  <si>
    <t>Schedule of Contributions in Aid of Construction By Classification</t>
  </si>
  <si>
    <t>Schedule: A-12</t>
  </si>
  <si>
    <t>Historic [X] or Projected [  ]</t>
  </si>
  <si>
    <t>Recap Schedules:  A-1, A-2</t>
  </si>
  <si>
    <t>Explanation: Provide the average CIAC balance by account.  If a projected year is employed, provide breakdown for average and projected test year.</t>
  </si>
  <si>
    <t>(2)</t>
  </si>
  <si>
    <t>Average Bal</t>
  </si>
  <si>
    <t>Final</t>
  </si>
  <si>
    <t>WATER</t>
  </si>
  <si>
    <t>Line/Main Extension Fees</t>
  </si>
  <si>
    <t>Tapping &amp; Meter Installation Fees</t>
  </si>
  <si>
    <t>Contributed Lines</t>
  </si>
  <si>
    <t xml:space="preserve">    Total</t>
  </si>
  <si>
    <t>Schedule of Accumulated Amortization of CIAC</t>
  </si>
  <si>
    <t>Test  Year Average Balance - Water and Wastewater</t>
  </si>
  <si>
    <t>Schedule: A-14</t>
  </si>
  <si>
    <t>Explanation: Provide the average amortization of CIAC balance by account.  If a projected year is employed, provide breakdown for average projected year.</t>
  </si>
  <si>
    <t>Other - Contributed Property</t>
  </si>
  <si>
    <t>Sched A-7</t>
  </si>
  <si>
    <t>NON-USED AND USEFUL SUMMARY</t>
  </si>
  <si>
    <t>AMOUNT</t>
  </si>
  <si>
    <t>ADJUST</t>
  </si>
  <si>
    <t>PER</t>
  </si>
  <si>
    <t>PLANT</t>
  </si>
  <si>
    <t>LAND</t>
  </si>
  <si>
    <t>ACCUMULATED DEPRECIATION</t>
  </si>
  <si>
    <t>ACCUMULATED AMORT CIAC</t>
  </si>
  <si>
    <t>ADVANCES FOR CONSTRUCTION</t>
  </si>
  <si>
    <t>OTHER</t>
  </si>
  <si>
    <t>TOTAL NON-USED AND USEFUL</t>
  </si>
  <si>
    <t>NET ADJUSTMENT-WATER</t>
  </si>
  <si>
    <t>PROPERTY TAX EXPENSE-GROSS (Sch B-15)</t>
  </si>
  <si>
    <t xml:space="preserve">  Per Allocation</t>
  </si>
  <si>
    <t>Ratio of non-used plant to total (per staff)</t>
  </si>
  <si>
    <t>Non-used property tax</t>
  </si>
  <si>
    <t>Sched. A-7</t>
  </si>
  <si>
    <t>NON-USED AND USEFUL DEPR EXP</t>
  </si>
  <si>
    <t>NON-USED AND USEFUL AMORT EXP</t>
  </si>
  <si>
    <t>Non-Used and Useful Plant - Summary - Interim</t>
  </si>
  <si>
    <t>Schedule: A-7 - Interim</t>
  </si>
  <si>
    <t>Page 1 of 1</t>
  </si>
  <si>
    <t>Explanation: Provide a summary of the items included in non-used and useful plant for the test year.  Provide additional support schedules, if necessary.</t>
  </si>
  <si>
    <t>(4)</t>
  </si>
  <si>
    <t>Average Amount</t>
  </si>
  <si>
    <t>Utility</t>
  </si>
  <si>
    <t>Per Books</t>
  </si>
  <si>
    <t>Per Utility</t>
  </si>
  <si>
    <t>Plant in Service</t>
  </si>
  <si>
    <t>Land</t>
  </si>
  <si>
    <t>Accumulated Depreciation</t>
  </si>
  <si>
    <t>Accumulated Amortization of CIAC</t>
  </si>
  <si>
    <t>Advances for Construction</t>
  </si>
  <si>
    <t>Other (Explain)</t>
  </si>
  <si>
    <t>Note:  Water Plant is 100% Used &amp; Useful as per Schedules F5 and F7.</t>
  </si>
  <si>
    <t>Supporting Schedules:     A-5, A-6, A-9, A-10, A-12, A-14, A16</t>
  </si>
  <si>
    <t>Recap Schedules:     A-1, A-2</t>
  </si>
  <si>
    <t>Net Depreciation Expense - Wastewater</t>
  </si>
  <si>
    <t>ERCs</t>
  </si>
  <si>
    <t>SEWER</t>
  </si>
  <si>
    <t>Schedule: B-14</t>
  </si>
  <si>
    <t>Recap Schedules:     B-2</t>
  </si>
  <si>
    <t>Explanation:  Provide a schedule of test year non-used and useful depreciation expense by primary account</t>
  </si>
  <si>
    <t>OBJECT</t>
  </si>
  <si>
    <t>NU&amp;U</t>
  </si>
  <si>
    <t>(HIDE)</t>
  </si>
  <si>
    <t>Expense</t>
  </si>
  <si>
    <t>Need to breakdown between FM and Svc</t>
  </si>
  <si>
    <t>6715, 6717</t>
  </si>
  <si>
    <t>Deprec included with FM - Need to breakdown between FM and Svc</t>
  </si>
  <si>
    <t>6760 &amp; 6765</t>
  </si>
  <si>
    <t>Structures &amp; Imp Object Accounts - Sewer</t>
  </si>
  <si>
    <t>Acc Dep</t>
  </si>
  <si>
    <t>354.7  Structures &amp; Improvements - Sewer</t>
  </si>
  <si>
    <t>W</t>
  </si>
  <si>
    <t>total adj</t>
  </si>
  <si>
    <t xml:space="preserve">SUB-TOTAL </t>
  </si>
  <si>
    <t>See note in col K</t>
  </si>
  <si>
    <t>LESS: AMORTIZATION OF CIAC</t>
  </si>
  <si>
    <t>NET DEPRECIATION EXPENSE - SEWER</t>
  </si>
  <si>
    <t>Total per Income Statement</t>
  </si>
  <si>
    <t>NET ADJUSTMENT-WASTEWATER</t>
  </si>
  <si>
    <t>NUU Net Plant</t>
  </si>
  <si>
    <t>NUU %</t>
  </si>
  <si>
    <t>Milage Rate</t>
  </si>
  <si>
    <t>Property and Real Estate Taxes 2019</t>
  </si>
  <si>
    <t>% NUU 2015 rate case per staff workpapers</t>
  </si>
  <si>
    <t>Allocation per 2015 rate case:</t>
  </si>
  <si>
    <t xml:space="preserve">Water </t>
  </si>
  <si>
    <t>Wastewater</t>
  </si>
  <si>
    <t>Per MFRs</t>
  </si>
  <si>
    <t xml:space="preserve">Final </t>
  </si>
  <si>
    <t>Staff Adjustment (excl NUU)</t>
  </si>
  <si>
    <t>Total 2015</t>
  </si>
  <si>
    <t>Water</t>
  </si>
  <si>
    <t>Sewer</t>
  </si>
  <si>
    <t>NUU - Y/N</t>
  </si>
  <si>
    <t>ORGANIZATION</t>
  </si>
  <si>
    <t>LAND &amp; LAND RIGHTS COLL PLT</t>
  </si>
  <si>
    <t>Yes</t>
  </si>
  <si>
    <t>STRUCT/IMPRV RECLAIM WTP</t>
  </si>
  <si>
    <t>STRUCT/IMPRV RECLAIM WTR DIST</t>
  </si>
  <si>
    <t>POWER GEN EQUIP COLL PLT</t>
  </si>
  <si>
    <t>POWER GEN EQUIP TREAT PLT</t>
  </si>
  <si>
    <t>PUMPING EQUIPMENT RECLAIM WTP</t>
  </si>
  <si>
    <t>TREAT/DISP EQUIP RCL WTP</t>
  </si>
  <si>
    <t>PLANT SEWERS TRTMT PLT</t>
  </si>
  <si>
    <t>OTHER PLT COLLECTION</t>
  </si>
  <si>
    <t>OTHER PLT PUMP</t>
  </si>
  <si>
    <t>OTHER PLT TREATMENT</t>
  </si>
  <si>
    <t>STORES EQUIPMENT</t>
  </si>
  <si>
    <t>TOOL SHOP &amp; MISC EQPT</t>
  </si>
  <si>
    <t>LABORATORY EQPT</t>
  </si>
  <si>
    <t>COMMUNICATION EQPT</t>
  </si>
  <si>
    <t>DESKTOP COMPUTER WTR</t>
  </si>
  <si>
    <t>REG EXP BEING AMORT</t>
  </si>
  <si>
    <t>RATE CASE BEING AMORT</t>
  </si>
  <si>
    <t>DEF CHGS-LANDSCAPING</t>
  </si>
  <si>
    <t>DEF CHGS-OTHER</t>
  </si>
  <si>
    <t>DEF CHGS-TV SEWER MAINS</t>
  </si>
  <si>
    <t>DEF CHGS-TANK MAINT&amp;REP SWR</t>
  </si>
  <si>
    <t>CIAC-STRUCT/IMPRV PUMP PLT LS</t>
  </si>
  <si>
    <t>CIAC-STRUCT/IMPRV GEN PLT</t>
  </si>
  <si>
    <t>CIAC-SEWER FORCE MAIN</t>
  </si>
  <si>
    <t>CIAC-SEWER GRAVITY MAIN</t>
  </si>
  <si>
    <t>CIAC-MANHOLES</t>
  </si>
  <si>
    <t>CIAC-SERVICES TO CUSTOMERS</t>
  </si>
  <si>
    <t>CIAC-TREAT/DISP EQUIP LAGOON</t>
  </si>
  <si>
    <t>CIAC-TREAT/DISP EQUIP TRT PLT</t>
  </si>
  <si>
    <t>CIAC-SWR RES CAP FEE</t>
  </si>
  <si>
    <t>CIAC-SWR PLT MOD FEE</t>
  </si>
  <si>
    <t>ACC DEPR-STRUCT/IMPRV RCLM WTP</t>
  </si>
  <si>
    <t>ACC DEPR-STRUCT/IMPRV RCLM DST</t>
  </si>
  <si>
    <t>ACC DEPR-PWR GEN EQP COLL PLT</t>
  </si>
  <si>
    <t>ACC DEPR-PWR GEN EQP TRT PLT</t>
  </si>
  <si>
    <t>ACC DEPR-PUMP EQP RCLM WTP</t>
  </si>
  <si>
    <t>ACC DEPR-TREAT/DISP EQP RWTP</t>
  </si>
  <si>
    <t>ACC DEPR-PLANT SEWERS TRT PLT</t>
  </si>
  <si>
    <t>ACC DEPR-OTHER PLT COLLECTION</t>
  </si>
  <si>
    <t>ACC DEPR-OTHER PLT PUMP</t>
  </si>
  <si>
    <t>ACC DEPR-OTHER PLT TREATMENT</t>
  </si>
  <si>
    <t>ACC DEPR-STORES EQUIPMENT</t>
  </si>
  <si>
    <t>ACC DEPR-TOOL SHOP &amp; MISC EQPT</t>
  </si>
  <si>
    <t>ACC DEPR-LABORATORY EQPT</t>
  </si>
  <si>
    <t>ACC DEPR-COMMUNICATION EQPT</t>
  </si>
  <si>
    <t>ACC DEPR-DESKTOP COMPUTER WTR</t>
  </si>
  <si>
    <t>RATE CASE ACCUM AMORT</t>
  </si>
  <si>
    <t>AMORT - LANDSCAPING</t>
  </si>
  <si>
    <t>AMORT - OTHER</t>
  </si>
  <si>
    <t>AMORT - TV SEWER MAINS</t>
  </si>
  <si>
    <t>AMORT - TANK MAINT&amp;REP SWR</t>
  </si>
  <si>
    <t>ACC AMORT ORGANIZATION</t>
  </si>
  <si>
    <t>ACC AMORTSTRUCT/IMPRV PUMP PLT</t>
  </si>
  <si>
    <t>ACC AMORTSTRUCT/IMPRV GEN PLT</t>
  </si>
  <si>
    <t>ACC AMORT SEWER FORCE MAIN</t>
  </si>
  <si>
    <t>ACC AMORT SEWER GRAVITY MAIN</t>
  </si>
  <si>
    <t>ACC AMORT MANHOLES</t>
  </si>
  <si>
    <t>ACC AMORT SERVICES TO CUSTOMER</t>
  </si>
  <si>
    <t>ACC AMORT TREAT/DISP EQUIP LAG</t>
  </si>
  <si>
    <t>ACC AMORT TREAT/DISP EQUIP TRT</t>
  </si>
  <si>
    <t>ACC AMORT SWR RES CAP FEE-NC</t>
  </si>
  <si>
    <t>ACC AMORT SWR PLT MOD FEE-NC</t>
  </si>
  <si>
    <t xml:space="preserve">       DEPREC-ORGANIZATION</t>
  </si>
  <si>
    <t xml:space="preserve">       DEPREC-STRUCT/IMPRV TRE</t>
  </si>
  <si>
    <t xml:space="preserve">       DEPREC-STRUCT/IMPRV RCL</t>
  </si>
  <si>
    <t xml:space="preserve">       DEPREC-STRUCT/IMPRV GEN</t>
  </si>
  <si>
    <t xml:space="preserve">       DEPREC-POWER GEN EQUIP </t>
  </si>
  <si>
    <t xml:space="preserve">       DEPREC-SEWER FORCE MAIN</t>
  </si>
  <si>
    <t xml:space="preserve">       DEPREC-SEWER GRAVITY MA</t>
  </si>
  <si>
    <t xml:space="preserve">       DEPREC-MANHOLES</t>
  </si>
  <si>
    <t xml:space="preserve">       DEPREC-SERVICES TO CUST</t>
  </si>
  <si>
    <t xml:space="preserve">       DEPREC-FLOW MEASURE DEV</t>
  </si>
  <si>
    <t xml:space="preserve">       DEPREC-PUMP EQP PUMP PL</t>
  </si>
  <si>
    <t xml:space="preserve">       DEPREC-PUMP EQP RCLM WT</t>
  </si>
  <si>
    <t xml:space="preserve">       DEPREC-TREAT/DISP EQ RC</t>
  </si>
  <si>
    <t xml:space="preserve">       DEPREC-PLANT SEWERS TRT</t>
  </si>
  <si>
    <t xml:space="preserve">       DEPREC-OUTFALL LINES</t>
  </si>
  <si>
    <t xml:space="preserve">       DEPREC-OTHER PLT COLLEC</t>
  </si>
  <si>
    <t xml:space="preserve">       DEPREC-OTHER PLT PUMP</t>
  </si>
  <si>
    <t xml:space="preserve">       DEPREC-OTHER PLT TREATM</t>
  </si>
  <si>
    <t xml:space="preserve">       DEPREC-OFFICE STRUCTURE</t>
  </si>
  <si>
    <t xml:space="preserve">       DEPREC-OFFICE FURN/EQPT</t>
  </si>
  <si>
    <t xml:space="preserve">       DEPREC-STORES EQUIPMENT</t>
  </si>
  <si>
    <t xml:space="preserve">       DEPREC-TOOL SHOP &amp; MISC</t>
  </si>
  <si>
    <t xml:space="preserve">       DEPREC-LABORATORY EQPT</t>
  </si>
  <si>
    <t xml:space="preserve">       DEPREC-POWER OPERATED E</t>
  </si>
  <si>
    <t xml:space="preserve">       DEPREC-COMMUNICATION EQ</t>
  </si>
  <si>
    <t xml:space="preserve">       DEPREC-MISC EQUIP SEWER</t>
  </si>
  <si>
    <t xml:space="preserve">       DEPREC-REUSE TRANSM / D</t>
  </si>
  <si>
    <t xml:space="preserve">       DEPREC-COMPUTER</t>
  </si>
  <si>
    <t xml:space="preserve">       AMORT-STRUCT/IMPRV PUMP</t>
  </si>
  <si>
    <t xml:space="preserve">       AMORT-STRUCT/IMPRV GEN </t>
  </si>
  <si>
    <t xml:space="preserve">       AMORT-SEWER FORCE MAIN/</t>
  </si>
  <si>
    <t xml:space="preserve">       AMORT-SEWER GRAVITY MAI</t>
  </si>
  <si>
    <t xml:space="preserve">       AMORT-MANHOLES</t>
  </si>
  <si>
    <t xml:space="preserve">       AMORT-SERVICES TO CUSTO</t>
  </si>
  <si>
    <t xml:space="preserve">       AMORT-TREAT/DISP EQUIP </t>
  </si>
  <si>
    <t xml:space="preserve">       AMORT-SWR RES CAP FEE</t>
  </si>
  <si>
    <t xml:space="preserve">       AMORT-SWR PLT MOD FEE</t>
  </si>
  <si>
    <t xml:space="preserve">       GROSS RECEIPTS TAX</t>
  </si>
  <si>
    <t xml:space="preserve">       PERSONAL PROPERTY/ICT T</t>
  </si>
  <si>
    <t xml:space="preserve">       PROPERTY/OTHER GENERAL </t>
  </si>
  <si>
    <t xml:space="preserve">       REAL ESTATE TAX</t>
  </si>
  <si>
    <t xml:space="preserve">Company:  Utilities, Inc. of Florida </t>
  </si>
  <si>
    <t>Docket No.:</t>
  </si>
  <si>
    <t>Test Year Ended: December 31, 2019</t>
  </si>
  <si>
    <t>Non-Used</t>
  </si>
  <si>
    <t>Meters &amp; Meter Installation Fees</t>
  </si>
  <si>
    <t>Explanation: Provide the average CIAC balance by account.  If a projected year is employed, provide breakdown for average projected year.</t>
  </si>
  <si>
    <t xml:space="preserve">Adjusted </t>
  </si>
  <si>
    <t>4100, 4105, 4107, 4115</t>
  </si>
  <si>
    <t>355.2 Power Generation Equipment</t>
  </si>
  <si>
    <t xml:space="preserve">354.4  Structures &amp; Improvements </t>
  </si>
  <si>
    <t>355.4 Power Generation Equipment</t>
  </si>
  <si>
    <t>354.6 Structures &amp; Improvements</t>
  </si>
  <si>
    <t>367.6  Reuse Mtr/Installations</t>
  </si>
  <si>
    <t>374.5 Reuse Dist Reservoirs</t>
  </si>
  <si>
    <t>375.6 Reuse Trans. And Dist. System</t>
  </si>
  <si>
    <t>371.6 Pumping Equp RCLM Dist</t>
  </si>
  <si>
    <t>Contributed Treatment Property</t>
  </si>
  <si>
    <t>3500, 3520</t>
  </si>
  <si>
    <t>3505, 3600, 3605, 0</t>
  </si>
  <si>
    <t>4030, 4070, 4050</t>
  </si>
  <si>
    <t>4150, 5280, 4155</t>
  </si>
  <si>
    <t>WASTEWATER AMORTIZATION EXPENSE</t>
  </si>
  <si>
    <t>7275, 7280, 7283, 7290</t>
  </si>
  <si>
    <t>7325, 7330</t>
  </si>
  <si>
    <t>7225, 7245, 7445</t>
  </si>
  <si>
    <t>(not included prior case)</t>
  </si>
  <si>
    <t>UTILITY</t>
  </si>
  <si>
    <t>STAFF</t>
  </si>
  <si>
    <t xml:space="preserve">NON-USED &amp; USEFUL DEPR EXP </t>
  </si>
  <si>
    <t>NON-USED &amp; USEFUL AMORT EXP</t>
  </si>
  <si>
    <t>Mid-County</t>
  </si>
  <si>
    <t>NONE</t>
  </si>
  <si>
    <t>Non-Used &amp; Useful</t>
  </si>
  <si>
    <t xml:space="preserve"> %</t>
  </si>
  <si>
    <t>6680 &amp; 6820</t>
  </si>
  <si>
    <t>interim adj.</t>
  </si>
  <si>
    <t>interim balance</t>
  </si>
  <si>
    <t>Annual Report</t>
  </si>
  <si>
    <t>259100, 259101, 259102</t>
  </si>
  <si>
    <t>Acct 1420</t>
  </si>
  <si>
    <t>Acct 1440</t>
  </si>
  <si>
    <t>Acct 2180</t>
  </si>
  <si>
    <t>Acct 2200</t>
  </si>
  <si>
    <t>Acct 6785</t>
  </si>
  <si>
    <t>Acct 6805</t>
  </si>
  <si>
    <t>Labrador</t>
  </si>
  <si>
    <t>Acct 7545, 7550, 7555</t>
  </si>
  <si>
    <t>A-3</t>
  </si>
  <si>
    <t>Capacity Fees</t>
  </si>
  <si>
    <t>Contributed Meters &amp; Hydrants</t>
  </si>
  <si>
    <t>Contributed Property - WWTP</t>
  </si>
  <si>
    <t>CIAC-STRUCT/IMPRV TREAT PLT</t>
  </si>
  <si>
    <t>ACC AMORTSTRUCT/IMPRV TREAT PL</t>
  </si>
  <si>
    <t>ACC AMORT PWR GEN EQP TREAT</t>
  </si>
  <si>
    <t xml:space="preserve">       AMORT-STRUCT/IMPRV TREA</t>
  </si>
  <si>
    <t>CIAC-PUMP EQP RCLM WTP</t>
  </si>
  <si>
    <t>CIAC-OUTFALL LINES</t>
  </si>
  <si>
    <t>CIAC-SWR LINE EXT FEE</t>
  </si>
  <si>
    <t>CIAC-SWR PLT MTR FEE</t>
  </si>
  <si>
    <t xml:space="preserve">       AMORT-PUMP EQP RCLM WTP</t>
  </si>
  <si>
    <t xml:space="preserve">       AMORT-OUTFALL LINES</t>
  </si>
  <si>
    <t xml:space="preserve">       AMORT-SWR LINE EXT FEE</t>
  </si>
  <si>
    <t xml:space="preserve">       AMORT-SWR PLT MTR FEE</t>
  </si>
  <si>
    <t>ACC AMORT PWR GEN EQP COLL</t>
  </si>
  <si>
    <t>ACC AMORT PWR GEN EQP PUMP</t>
  </si>
  <si>
    <t>ACC AMORT PUMP EQP RCLM WTP</t>
  </si>
  <si>
    <t>ACC AMORT OUTFALL LINES</t>
  </si>
  <si>
    <t>ACC AMORT SWR LINE EXT FEE</t>
  </si>
  <si>
    <t>ACC AMORT SWR PLT MTR FEE-NC</t>
  </si>
  <si>
    <t>380.5 Treat/ Disp Equip Reclaim</t>
  </si>
  <si>
    <t>LESS: AMORTIZATION OF CIAC - WWTP</t>
  </si>
  <si>
    <t>Schedule Year Ended:  December 31, 2019</t>
  </si>
  <si>
    <t>Test Year Ended:  12/31/2015</t>
  </si>
  <si>
    <t>CIAC-REUSE SERVICES</t>
  </si>
  <si>
    <t>CIAC-REUSE DIST RESERVOIRS</t>
  </si>
  <si>
    <t>CIAC-REUSE TRANMISSION &amp; DIST</t>
  </si>
  <si>
    <t>CIAC-REUSE-TAP</t>
  </si>
  <si>
    <t>CIAC-REUSE MGMT FEE</t>
  </si>
  <si>
    <t>CIAC-REUSE PLT MTR FEE</t>
  </si>
  <si>
    <t>Reuse System</t>
  </si>
  <si>
    <t>Contributed Collection System</t>
  </si>
  <si>
    <t>Tap Fees</t>
  </si>
  <si>
    <t>ACC AMORT-REUSE SERVICES</t>
  </si>
  <si>
    <t>ACC AMORT-REUSE DIST RESERVOIR</t>
  </si>
  <si>
    <t>ACC AMORT-REUSE TRANS DIST SYS</t>
  </si>
  <si>
    <t>ACC AMORT REUSE-TAP</t>
  </si>
  <si>
    <t>ACC AMORT REUSE MGMT FEE-NC</t>
  </si>
  <si>
    <t>ACC AMORT REUSE PLT MTR FEE-NC</t>
  </si>
  <si>
    <t>WWTP</t>
  </si>
  <si>
    <t>LUSI</t>
  </si>
  <si>
    <t>PLANT (Including Land)</t>
  </si>
  <si>
    <t>354.3 Structures &amp; Improvements</t>
  </si>
  <si>
    <t>NO NUU CIAC BY STAFF</t>
  </si>
  <si>
    <t>FULLY AMORTIZED</t>
  </si>
  <si>
    <t>Treatment Plant Contributed</t>
  </si>
  <si>
    <t>(overamortized)</t>
  </si>
  <si>
    <t>TAP FEES FULLY AMORTIZED</t>
  </si>
  <si>
    <t>Lake Placid</t>
  </si>
  <si>
    <t>3550 - Force Mains</t>
  </si>
  <si>
    <t>3555 - Gravity Mains</t>
  </si>
  <si>
    <t>3565 - Services to Customers</t>
  </si>
  <si>
    <t>Contributed Other</t>
  </si>
  <si>
    <t>3500 - Struct - Pumping Plant</t>
  </si>
  <si>
    <t>3505 - Structures - Treatment Plant</t>
  </si>
  <si>
    <t>3560 - Special Coll.  Struct. Manholes</t>
  </si>
  <si>
    <t>3600 - Lagoons</t>
  </si>
  <si>
    <t>3605 - Treatment Equip</t>
  </si>
  <si>
    <t>3705 - Sewer Taps</t>
  </si>
  <si>
    <t>3715 - Sewer Res Cap Fee</t>
  </si>
  <si>
    <t>4100 - Force Mains</t>
  </si>
  <si>
    <t>4105 - Gravity Mains</t>
  </si>
  <si>
    <t>4115 - Services to Customers</t>
  </si>
  <si>
    <t>4030 - Organization</t>
  </si>
  <si>
    <t>4050 - Struct - Pumping Plant</t>
  </si>
  <si>
    <t>4055 - Structures, Treatment Plant</t>
  </si>
  <si>
    <t>4110 - Special Coll.  Struct. Manholes</t>
  </si>
  <si>
    <t>4150 - Lagoons</t>
  </si>
  <si>
    <t>4265 - Sewer Taps</t>
  </si>
  <si>
    <t>4275 - Sewer Res Cap Fee</t>
  </si>
  <si>
    <t>FRANCHISES INTANG PLT</t>
  </si>
  <si>
    <t>STRUCT/IMPRV COLL PLT</t>
  </si>
  <si>
    <t>RECEIVING WELLS</t>
  </si>
  <si>
    <t>OTHER PLT TANGIBLE</t>
  </si>
  <si>
    <t>UTILITY PAA SWR PLANT AMORT</t>
  </si>
  <si>
    <t>MISC REGULATORY COMM EXP</t>
  </si>
  <si>
    <t>DEF CHGS-ATTORNEY FEE</t>
  </si>
  <si>
    <t>CIAC-SPECIAL COLL STRUCTURES</t>
  </si>
  <si>
    <t>ACC DEPR FRANCHISES INTANG PLT</t>
  </si>
  <si>
    <t>ACC DEPR-STRUCT/IMPRV COLL PLT</t>
  </si>
  <si>
    <t>ACC DEPR-RECEIVING WELLS</t>
  </si>
  <si>
    <t>ACC DEPR-OTHER PLT TANGIBLE</t>
  </si>
  <si>
    <t>ACC AMORT UTIL PAA-SEWER</t>
  </si>
  <si>
    <t>AMORT - ATTORNEY FEE</t>
  </si>
  <si>
    <t>ACC AMORT SPCL COLL STRUCTURES</t>
  </si>
  <si>
    <t xml:space="preserve">       DEPREC-FRANCHISES INTAN</t>
  </si>
  <si>
    <t xml:space="preserve">       DEPREC-STRUCT/IMPRV COL</t>
  </si>
  <si>
    <t xml:space="preserve">       DEPREC-RECEIVING WELLS</t>
  </si>
  <si>
    <t xml:space="preserve">       DEPREC-OTHER PLT TANGIB</t>
  </si>
  <si>
    <t xml:space="preserve">       AMORT-SPECIAL COLL STRU</t>
  </si>
  <si>
    <t xml:space="preserve">Jan </t>
  </si>
  <si>
    <t>Feb</t>
  </si>
  <si>
    <t>Mar</t>
  </si>
  <si>
    <t>Apr</t>
  </si>
  <si>
    <t>Jun</t>
  </si>
  <si>
    <t>Jul</t>
  </si>
  <si>
    <t>Aug</t>
  </si>
  <si>
    <t>Sep</t>
  </si>
  <si>
    <t>Oct</t>
  </si>
  <si>
    <t>Nov</t>
  </si>
  <si>
    <t>Dec</t>
  </si>
  <si>
    <t>S/b amortized over 40 years, not 10</t>
  </si>
  <si>
    <t>4155 - Treatment/Disposal Equip</t>
  </si>
  <si>
    <t>Adjustments (B-3)</t>
  </si>
  <si>
    <t>380.5  Treatment &amp; Disposal Equipment</t>
  </si>
  <si>
    <t>deprec s/b 40 years, not 10</t>
  </si>
  <si>
    <t>7430 - Sewer Taps</t>
  </si>
  <si>
    <t>7440 - Sewer Res Cap Fee</t>
  </si>
  <si>
    <t>Schedule: A-7</t>
  </si>
  <si>
    <t xml:space="preserve"> </t>
  </si>
  <si>
    <t>Cannot tie to B-15</t>
  </si>
  <si>
    <t>Sandalhaven</t>
  </si>
  <si>
    <t>Company:  Utilities, Inc. of Florida - Marion County</t>
  </si>
  <si>
    <t>Docket No.: 20200139-WS</t>
  </si>
  <si>
    <t>UIF-Marion</t>
  </si>
  <si>
    <t>AMORT-STRUCT/IMPRV PUMP PLT LS</t>
  </si>
  <si>
    <t>AMORT-STRUCT/IMPRV TREAT PLT</t>
  </si>
  <si>
    <t>AMORT-SEWER FORCE MAIN</t>
  </si>
  <si>
    <t>AMORT-SEWER GRAVITY MAIN</t>
  </si>
  <si>
    <t>AMORT-SERVICES TO CUSTOMERS</t>
  </si>
  <si>
    <t>AMORT-TREAT/DISP EQUIP LAGOON</t>
  </si>
  <si>
    <t>AMORT-TREAT/DISP EQUIP TRT PLT</t>
  </si>
  <si>
    <t>AMORT-OUTFALL LINES</t>
  </si>
  <si>
    <t>AMORT-SEWER-TAP</t>
  </si>
  <si>
    <t>AMORT-SWR PLT MTR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</si>
</sst>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0\)"/>
    <numFmt numFmtId="165" formatCode="_(* #,##0_);_(* \(#,##0\);_(* &quot;-&quot;??_);_(@_)"/>
    <numFmt numFmtId="166" formatCode="0.00_);\(0.00\)"/>
    <numFmt numFmtId="167" formatCode="_(&quot;$&quot;* #,##0_);_(&quot;$&quot;* \(#,##0\);_(&quot;$&quot;* &quot;-&quot;??_);_(@_)"/>
    <numFmt numFmtId="168" formatCode="[$$-409]#,##0"/>
    <numFmt numFmtId="169" formatCode="hh:mm:ss\ AM/PM_)"/>
    <numFmt numFmtId="170" formatCode="mm/dd/yy"/>
    <numFmt numFmtId="171" formatCode="_(* #,##0.0_);_(* \(#,##0.0\);_(* &quot;-&quot;_);_(@_)"/>
    <numFmt numFmtId="172" formatCode="_(* #,##0.000000000_);_(* \(#,##0.000000000\);_(* &quot;-&quot;_);_(@_)"/>
    <numFmt numFmtId="173" formatCode="0.000%"/>
    <numFmt numFmtId="174" formatCode="0.0"/>
  </numFmts>
  <fonts count="108">
    <font>
      <sz val="11"/>
      <color theme="1"/>
      <name val="Calibri"/>
      <family val="2"/>
      <scheme val="minor"/>
    </font>
    <font>
      <sz val="10"/>
      <color theme="1"/>
      <name val="Arial"/>
      <family val="2"/>
    </font>
    <font>
      <b/>
      <sz val="9"/>
      <name val="Calibri"/>
      <family val="2"/>
    </font>
    <font>
      <sz val="9"/>
      <name val="Calibri"/>
      <family val="2"/>
    </font>
    <font>
      <sz val="8"/>
      <name val="Arial"/>
      <family val="2"/>
    </font>
    <font>
      <b/>
      <sz val="9"/>
      <color indexed="12"/>
      <name val="Calibri"/>
      <family val="2"/>
    </font>
    <font>
      <b/>
      <sz val="8"/>
      <name val="Arial"/>
      <family val="2"/>
    </font>
    <font>
      <u val="single"/>
      <sz val="8"/>
      <name val="Calibri"/>
      <family val="2"/>
    </font>
    <font>
      <sz val="8"/>
      <name val="Calibri"/>
      <family val="2"/>
    </font>
    <font>
      <sz val="8"/>
      <name val="Calibri"/>
      <family val="2"/>
      <scheme val="minor"/>
    </font>
    <font>
      <sz val="9"/>
      <color indexed="12"/>
      <name val="Calibri"/>
      <family val="2"/>
    </font>
    <font>
      <sz val="9"/>
      <name val="Arial"/>
      <family val="2"/>
    </font>
    <font>
      <sz val="10"/>
      <name val="Arial"/>
      <family val="2"/>
    </font>
    <font>
      <b/>
      <sz val="9"/>
      <name val="Arial"/>
      <family val="2"/>
    </font>
    <font>
      <sz val="9"/>
      <name val="Garmond (W1)"/>
      <family val="2"/>
    </font>
    <font>
      <b/>
      <sz val="8"/>
      <color indexed="12"/>
      <name val="Arial"/>
      <family val="2"/>
    </font>
    <font>
      <b/>
      <u val="singleAccounting"/>
      <sz val="8"/>
      <name val="Arial"/>
      <family val="2"/>
    </font>
    <font>
      <sz val="9"/>
      <name val="Calibri"/>
      <family val="2"/>
      <scheme val="minor"/>
    </font>
    <font>
      <sz val="10"/>
      <color rgb="FFFF0000"/>
      <name val="Arial"/>
      <family val="2"/>
    </font>
    <font>
      <sz val="7.5"/>
      <name val="Arial"/>
      <family val="2"/>
    </font>
    <font>
      <sz val="10"/>
      <color rgb="FFFFFF66"/>
      <name val="Arial"/>
      <family val="2"/>
    </font>
    <font>
      <sz val="8"/>
      <color rgb="FFFFFF66"/>
      <name val="Arial"/>
      <family val="2"/>
    </font>
    <font>
      <sz val="8"/>
      <color indexed="12"/>
      <name val="Arial"/>
      <family val="2"/>
    </font>
    <font>
      <b/>
      <sz val="9"/>
      <name val="Calibri"/>
      <family val="2"/>
      <scheme val="minor"/>
    </font>
    <font>
      <b/>
      <sz val="9"/>
      <color indexed="12"/>
      <name val="Calibri"/>
      <family val="2"/>
      <scheme val="minor"/>
    </font>
    <font>
      <b/>
      <u val="singleAccounting"/>
      <sz val="9"/>
      <name val="Calibri"/>
      <family val="2"/>
      <scheme val="minor"/>
    </font>
    <font>
      <sz val="9"/>
      <color rgb="FFFFFF66"/>
      <name val="Calibri"/>
      <family val="2"/>
      <scheme val="minor"/>
    </font>
    <font>
      <u val="doubleAccounting"/>
      <sz val="9"/>
      <name val="Calibri"/>
      <family val="2"/>
      <scheme val="minor"/>
    </font>
    <font>
      <sz val="9"/>
      <color indexed="12"/>
      <name val="Calibri"/>
      <family val="2"/>
      <scheme val="minor"/>
    </font>
    <font>
      <sz val="12"/>
      <name val="Arial"/>
      <family val="2"/>
    </font>
    <font>
      <b/>
      <u val="single"/>
      <sz val="12"/>
      <color indexed="8"/>
      <name val="Arial"/>
      <family val="2"/>
    </font>
    <font>
      <b/>
      <sz val="12"/>
      <color indexed="8"/>
      <name val="Arial"/>
      <family val="2"/>
    </font>
    <font>
      <sz val="12"/>
      <color indexed="8"/>
      <name val="Arial"/>
      <family val="2"/>
    </font>
    <font>
      <sz val="12"/>
      <color indexed="8"/>
      <name val="Courier New"/>
      <family val="3"/>
    </font>
    <font>
      <sz val="9"/>
      <color rgb="FFFF0000"/>
      <name val="Calibri"/>
      <family val="2"/>
    </font>
    <font>
      <u val="singleAccounting"/>
      <sz val="8"/>
      <name val="Arial"/>
      <family val="2"/>
    </font>
    <font>
      <b/>
      <u val="single"/>
      <sz val="10"/>
      <color indexed="8"/>
      <name val="Arial"/>
      <family val="2"/>
    </font>
    <font>
      <b/>
      <sz val="10"/>
      <color indexed="8"/>
      <name val="Arial"/>
      <family val="2"/>
    </font>
    <font>
      <sz val="10"/>
      <color indexed="8"/>
      <name val="Arial"/>
      <family val="2"/>
    </font>
    <font>
      <sz val="10"/>
      <color indexed="8"/>
      <name val="Courier New"/>
      <family val="3"/>
    </font>
    <font>
      <b/>
      <u val="single"/>
      <sz val="9"/>
      <color indexed="8"/>
      <name val="Arial"/>
      <family val="2"/>
    </font>
    <font>
      <b/>
      <sz val="9"/>
      <color indexed="8"/>
      <name val="Arial"/>
      <family val="2"/>
    </font>
    <font>
      <sz val="9"/>
      <color indexed="8"/>
      <name val="Arial"/>
      <family val="2"/>
    </font>
    <font>
      <sz val="9"/>
      <name val="Courier New"/>
      <family val="3"/>
    </font>
    <font>
      <sz val="9"/>
      <color indexed="8"/>
      <name val="Courier New"/>
      <family val="3"/>
    </font>
    <font>
      <sz val="11"/>
      <color rgb="FFFF0000"/>
      <name val="Calibri"/>
      <family val="2"/>
      <scheme val="minor"/>
    </font>
    <font>
      <i/>
      <sz val="11"/>
      <color rgb="FFFF0000"/>
      <name val="Calibri"/>
      <family val="2"/>
      <scheme val="minor"/>
    </font>
    <font>
      <b/>
      <sz val="9"/>
      <name val="Tahoma"/>
      <family val="2"/>
    </font>
    <font>
      <sz val="9"/>
      <name val="Tahoma"/>
      <family val="2"/>
    </font>
    <font>
      <b/>
      <sz val="9"/>
      <color indexed="8"/>
      <name val="Calibri"/>
      <family val="2"/>
      <scheme val="minor"/>
    </font>
    <font>
      <b/>
      <u val="single"/>
      <sz val="9"/>
      <name val="Calibri"/>
      <family val="2"/>
      <scheme val="minor"/>
    </font>
    <font>
      <sz val="10"/>
      <name val="Calibri"/>
      <family val="2"/>
      <scheme val="minor"/>
    </font>
    <font>
      <sz val="9"/>
      <color indexed="8"/>
      <name val="Calibri"/>
      <family val="2"/>
      <scheme val="minor"/>
    </font>
    <font>
      <sz val="9"/>
      <color rgb="FFFFFF00"/>
      <name val="Calibri"/>
      <family val="2"/>
      <scheme val="minor"/>
    </font>
    <font>
      <b/>
      <sz val="8"/>
      <name val="Tahoma"/>
      <family val="2"/>
    </font>
    <font>
      <sz val="8"/>
      <name val="Tahoma"/>
      <family val="2"/>
    </font>
    <font>
      <sz val="10"/>
      <color indexed="8"/>
      <name val="Calibri"/>
      <family val="2"/>
    </font>
    <font>
      <b/>
      <sz val="12"/>
      <name val="Calibri"/>
      <family val="2"/>
    </font>
    <font>
      <u val="single"/>
      <sz val="12"/>
      <name val="Calibri"/>
      <family val="2"/>
    </font>
    <font>
      <sz val="12"/>
      <name val="Calibri"/>
      <family val="2"/>
    </font>
    <font>
      <b/>
      <u val="single"/>
      <sz val="12"/>
      <name val="Calibri"/>
      <family val="2"/>
    </font>
    <font>
      <sz val="12"/>
      <color indexed="8"/>
      <name val="Calibri"/>
      <family val="2"/>
    </font>
    <font>
      <u val="double"/>
      <sz val="12"/>
      <name val="Calibri"/>
      <family val="2"/>
    </font>
    <font>
      <b/>
      <u val="singleAccounting"/>
      <sz val="9"/>
      <name val="Calibri"/>
      <family val="2"/>
    </font>
    <font>
      <sz val="11"/>
      <name val="Calibri"/>
      <family val="2"/>
    </font>
    <font>
      <sz val="11"/>
      <color indexed="8"/>
      <name val="Calibri"/>
      <family val="2"/>
    </font>
    <font>
      <b/>
      <sz val="11"/>
      <name val="Calibri"/>
      <family val="2"/>
    </font>
    <font>
      <u val="single"/>
      <sz val="9"/>
      <name val="Calibri"/>
      <family val="2"/>
    </font>
    <font>
      <u val="double"/>
      <sz val="9"/>
      <name val="Calibri"/>
      <family val="2"/>
    </font>
    <font>
      <sz val="9"/>
      <color indexed="8"/>
      <name val="Calibri"/>
      <family val="2"/>
    </font>
    <font>
      <sz val="10"/>
      <name val="Calibri"/>
      <family val="2"/>
    </font>
    <font>
      <b/>
      <sz val="10"/>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9"/>
      <color indexed="8"/>
      <name val="Calibri"/>
      <family val="2"/>
    </font>
    <font>
      <b/>
      <sz val="8"/>
      <name val="Calibri"/>
      <family val="2"/>
    </font>
    <font>
      <b/>
      <sz val="8"/>
      <color indexed="12"/>
      <name val="Calibri"/>
      <family val="2"/>
    </font>
    <font>
      <u val="singleAccounting"/>
      <sz val="8"/>
      <name val="Calibri"/>
      <family val="2"/>
    </font>
    <font>
      <sz val="8"/>
      <color indexed="12"/>
      <name val="Calibri"/>
      <family val="2"/>
    </font>
    <font>
      <b/>
      <sz val="12"/>
      <name val="Arial"/>
      <family val="2"/>
    </font>
    <font>
      <u val="single"/>
      <sz val="12"/>
      <name val="Arial"/>
      <family val="2"/>
    </font>
    <font>
      <u val="double"/>
      <sz val="12"/>
      <name val="Arial"/>
      <family val="2"/>
    </font>
    <font>
      <b/>
      <u val="single"/>
      <sz val="12"/>
      <name val="Arial"/>
      <family val="2"/>
    </font>
    <font>
      <sz val="8"/>
      <color indexed="8"/>
      <name val="Times"/>
      <family val="1"/>
    </font>
    <font>
      <b/>
      <sz val="8"/>
      <color indexed="8"/>
      <name val="Times"/>
      <family val="1"/>
    </font>
    <font>
      <sz val="8"/>
      <name val="Times New Roman"/>
      <family val="1"/>
    </font>
    <font>
      <sz val="9"/>
      <color rgb="FFFF0000"/>
      <name val="Calibri"/>
      <family val="2"/>
      <scheme val="minor"/>
    </font>
    <font>
      <b/>
      <sz val="11"/>
      <name val="Arial"/>
      <family val="2"/>
    </font>
    <font>
      <u val="single"/>
      <sz val="11"/>
      <name val="Arial"/>
      <family val="2"/>
    </font>
    <font>
      <sz val="11"/>
      <name val="Arial"/>
      <family val="2"/>
    </font>
    <font>
      <sz val="11"/>
      <color indexed="8"/>
      <name val="Courier New"/>
      <family val="3"/>
    </font>
    <font>
      <sz val="11"/>
      <color indexed="8"/>
      <name val="Arial"/>
      <family val="2"/>
    </font>
    <font>
      <u val="double"/>
      <sz val="11"/>
      <name val="Arial"/>
      <family val="2"/>
    </font>
    <font>
      <b/>
      <u val="single"/>
      <sz val="11"/>
      <name val="Arial"/>
      <family val="2"/>
    </font>
    <font>
      <u val="singleAccounting"/>
      <sz val="9"/>
      <name val="Calibri"/>
      <family val="2"/>
    </font>
  </fonts>
  <fills count="4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
      <patternFill patternType="solid">
        <fgColor rgb="FFFFFF00"/>
        <bgColor indexed="64"/>
      </patternFill>
    </fill>
    <fill>
      <patternFill patternType="solid">
        <fgColor rgb="FF00B0F0"/>
        <bgColor indexed="64"/>
      </patternFill>
    </fill>
    <fill>
      <patternFill patternType="solid">
        <fgColor indexed="43"/>
        <bgColor indexed="64"/>
      </patternFill>
    </fill>
    <fill>
      <patternFill patternType="solid">
        <fgColor rgb="FF92D050"/>
        <bgColor indexed="64"/>
      </patternFill>
    </fill>
    <fill>
      <patternFill patternType="solid">
        <fgColor indexed="13"/>
        <bgColor indexed="64"/>
      </patternFill>
    </fill>
    <fill>
      <patternFill patternType="solid">
        <fgColor theme="0" tint="-0.14999"/>
        <bgColor indexed="64"/>
      </patternFill>
    </fill>
    <fill>
      <patternFill patternType="solid">
        <fgColor theme="2" tint="-0.09997"/>
        <bgColor indexed="64"/>
      </patternFill>
    </fill>
    <fill>
      <patternFill patternType="solid">
        <fgColor indexed="26"/>
        <bgColor indexed="64"/>
      </patternFill>
    </fill>
    <fill>
      <patternFill patternType="solid">
        <fgColor indexed="26"/>
        <bgColor indexed="64"/>
      </patternFill>
    </fill>
    <fill>
      <patternFill patternType="solid">
        <fgColor rgb="FF66FFFF"/>
        <bgColor indexed="64"/>
      </patternFill>
    </fill>
    <fill>
      <patternFill patternType="solid">
        <fgColor rgb="FFFFC000"/>
        <bgColor indexed="64"/>
      </patternFill>
    </fill>
    <fill>
      <patternFill patternType="solid">
        <fgColor rgb="FF2DC8FF"/>
        <bgColor indexed="64"/>
      </patternFill>
    </fill>
  </fills>
  <borders count="41">
    <border>
      <left/>
      <right/>
      <top/>
      <bottom/>
      <diagonal/>
    </border>
    <border>
      <left/>
      <right/>
      <top/>
      <bottom style="thick">
        <color theme="4"/>
      </bottom>
    </border>
    <border>
      <left/>
      <right/>
      <top/>
      <bottom style="thick">
        <color theme="4" tint="0.49998"/>
      </bottom>
    </border>
    <border>
      <left/>
      <right/>
      <top/>
      <bottom style="medium">
        <color theme="4" tint="0.3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top/>
      <bottom style="medium">
        <color indexed="8"/>
      </bottom>
    </border>
    <border>
      <left/>
      <right/>
      <top/>
      <bottom style="thin">
        <color indexed="8"/>
      </bottom>
    </border>
    <border>
      <left/>
      <right/>
      <top style="thin">
        <color auto="1"/>
      </top>
      <bottom style="double">
        <color auto="1"/>
      </bottom>
    </border>
    <border>
      <left/>
      <right/>
      <top style="thin">
        <color auto="1"/>
      </top>
      <bottom style="thin">
        <color auto="1"/>
      </bottom>
    </border>
    <border>
      <left/>
      <right/>
      <top/>
      <bottom style="medium">
        <color auto="1"/>
      </bottom>
    </border>
    <border>
      <left/>
      <right/>
      <top style="medium">
        <color auto="1"/>
      </top>
      <bottom/>
    </border>
    <border>
      <left/>
      <right/>
      <top style="thin">
        <color indexed="8"/>
      </top>
      <bottom style="thin">
        <color indexed="8"/>
      </bottom>
    </border>
    <border>
      <left/>
      <right/>
      <top style="thin">
        <color indexed="8"/>
      </top>
      <bottom style="double">
        <color indexed="8"/>
      </bottom>
    </border>
    <border>
      <left/>
      <right/>
      <top style="thin">
        <color auto="1"/>
      </top>
      <bottom/>
    </border>
    <border>
      <left/>
      <right/>
      <top style="thin">
        <color indexed="8"/>
      </top>
      <bottom style="double">
        <color auto="1"/>
      </bottom>
    </border>
    <border>
      <left/>
      <right/>
      <top/>
      <bottom style="thin">
        <color auto="1"/>
      </bottom>
    </border>
    <border>
      <left/>
      <right/>
      <top style="thin">
        <color indexed="8"/>
      </top>
      <bottom/>
    </border>
    <border>
      <left style="medium">
        <color auto="1"/>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right style="medium">
        <color auto="1"/>
      </right>
      <top/>
      <bottom style="thin">
        <color auto="1"/>
      </bottom>
    </border>
    <border>
      <left style="medium">
        <color auto="1"/>
      </left>
      <right/>
      <top/>
      <bottom style="medium">
        <color auto="1"/>
      </bottom>
    </border>
    <border>
      <left/>
      <right style="medium">
        <color auto="1"/>
      </right>
      <top/>
      <bottom style="medium">
        <color auto="1"/>
      </bottom>
    </border>
    <border>
      <left style="thin">
        <color indexed="8"/>
      </left>
      <right/>
      <top/>
      <bottom/>
    </border>
    <border>
      <left/>
      <right/>
      <top/>
      <bottom style="double">
        <color auto="1"/>
      </bottom>
    </border>
    <border>
      <left/>
      <right/>
      <top/>
      <bottom style="double">
        <color indexed="8"/>
      </bottom>
    </border>
    <border>
      <left style="thin">
        <color auto="1"/>
      </left>
      <right/>
      <top style="thin">
        <color auto="1"/>
      </top>
      <bottom/>
    </border>
    <border>
      <left/>
      <right style="thin">
        <color auto="1"/>
      </right>
      <top style="thin">
        <color auto="1"/>
      </top>
      <bottom/>
    </border>
    <border>
      <left style="thin">
        <color auto="1"/>
      </left>
      <right/>
      <top/>
      <bottom/>
    </border>
    <border>
      <left/>
      <right style="thin">
        <color auto="1"/>
      </right>
      <top/>
      <bottom/>
    </border>
    <border>
      <left style="thin">
        <color auto="1"/>
      </left>
      <right/>
      <top/>
      <bottom style="thin">
        <color auto="1"/>
      </bottom>
    </border>
    <border>
      <left/>
      <right style="thin">
        <color auto="1"/>
      </right>
      <top/>
      <bottom style="thin">
        <color auto="1"/>
      </bottom>
    </border>
    <border>
      <left style="thin">
        <color indexed="8"/>
      </left>
      <right/>
      <top style="thin">
        <color indexed="8"/>
      </top>
      <bottom/>
    </border>
    <border>
      <left/>
      <right/>
      <top style="thin">
        <color auto="1"/>
      </top>
      <bottom style="double">
        <color indexed="8"/>
      </bottom>
    </border>
    <border>
      <left/>
      <right/>
      <top style="thin">
        <color theme="1"/>
      </top>
      <bottom style="double">
        <color theme="1"/>
      </bottom>
    </border>
  </borders>
  <cellStyleXfs count="67">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1" fillId="0" borderId="0" applyFont="0" applyFill="0" applyBorder="0" applyAlignment="0" applyProtection="0"/>
    <xf numFmtId="43" fontId="0" fillId="0" borderId="0" applyFont="0" applyFill="0" applyBorder="0" applyAlignment="0" applyProtection="0"/>
    <xf numFmtId="41" fontId="1" fillId="0" borderId="0" applyFont="0" applyFill="0" applyBorder="0" applyAlignment="0" applyProtection="0"/>
    <xf numFmtId="0" fontId="12" fillId="0" borderId="0">
      <alignment/>
      <protection/>
    </xf>
    <xf numFmtId="0" fontId="12" fillId="0" borderId="0">
      <alignment/>
      <protection/>
    </xf>
    <xf numFmtId="0" fontId="29" fillId="0" borderId="0">
      <alignment/>
      <protection/>
    </xf>
    <xf numFmtId="0" fontId="29" fillId="0" borderId="0">
      <alignment/>
      <protection/>
    </xf>
    <xf numFmtId="0" fontId="12" fillId="0" borderId="0">
      <alignment/>
      <protection/>
    </xf>
    <xf numFmtId="0" fontId="72" fillId="0" borderId="0" applyNumberFormat="0" applyFill="0" applyBorder="0" applyAlignment="0" applyProtection="0"/>
    <xf numFmtId="0" fontId="73" fillId="0" borderId="1" applyNumberFormat="0" applyFill="0" applyAlignment="0" applyProtection="0"/>
    <xf numFmtId="0" fontId="74" fillId="0" borderId="2" applyNumberFormat="0" applyFill="0" applyAlignment="0" applyProtection="0"/>
    <xf numFmtId="0" fontId="75" fillId="0" borderId="3" applyNumberFormat="0" applyFill="0" applyAlignment="0" applyProtection="0"/>
    <xf numFmtId="0" fontId="75" fillId="0" borderId="0" applyNumberFormat="0" applyFill="0" applyBorder="0" applyAlignment="0" applyProtection="0"/>
    <xf numFmtId="0" fontId="76" fillId="2" borderId="0" applyNumberFormat="0" applyBorder="0" applyAlignment="0" applyProtection="0"/>
    <xf numFmtId="0" fontId="77" fillId="3" borderId="0" applyNumberFormat="0" applyBorder="0" applyAlignment="0" applyProtection="0"/>
    <xf numFmtId="0" fontId="78" fillId="4" borderId="0" applyNumberFormat="0" applyBorder="0" applyAlignment="0" applyProtection="0"/>
    <xf numFmtId="0" fontId="79" fillId="5" borderId="4" applyNumberFormat="0" applyAlignment="0" applyProtection="0"/>
    <xf numFmtId="0" fontId="80" fillId="6" borderId="5" applyNumberFormat="0" applyAlignment="0" applyProtection="0"/>
    <xf numFmtId="0" fontId="81" fillId="6" borderId="4" applyNumberFormat="0" applyAlignment="0" applyProtection="0"/>
    <xf numFmtId="0" fontId="82" fillId="0" borderId="6" applyNumberFormat="0" applyFill="0" applyAlignment="0" applyProtection="0"/>
    <xf numFmtId="0" fontId="83" fillId="7" borderId="7" applyNumberFormat="0" applyAlignment="0" applyProtection="0"/>
    <xf numFmtId="0" fontId="45" fillId="0" borderId="0" applyNumberFormat="0" applyFill="0" applyBorder="0" applyAlignment="0" applyProtection="0"/>
    <xf numFmtId="0" fontId="0" fillId="8" borderId="8" applyNumberFormat="0" applyFont="0" applyAlignment="0" applyProtection="0"/>
    <xf numFmtId="0" fontId="84" fillId="0" borderId="0" applyNumberFormat="0" applyFill="0" applyBorder="0" applyAlignment="0" applyProtection="0"/>
    <xf numFmtId="0" fontId="85" fillId="0" borderId="9" applyNumberFormat="0" applyFill="0" applyAlignment="0" applyProtection="0"/>
    <xf numFmtId="0" fontId="86"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86"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86"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0" fillId="20" borderId="0" applyNumberFormat="0" applyBorder="0" applyAlignment="0" applyProtection="0"/>
    <xf numFmtId="0" fontId="86"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0" fillId="24" borderId="0" applyNumberFormat="0" applyBorder="0" applyAlignment="0" applyProtection="0"/>
    <xf numFmtId="0" fontId="86"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0" fillId="28" borderId="0" applyNumberFormat="0" applyBorder="0" applyAlignment="0" applyProtection="0"/>
    <xf numFmtId="0" fontId="86"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9" fontId="12" fillId="0" borderId="0" applyFont="0" applyFill="0" applyBorder="0" applyAlignment="0" applyProtection="0"/>
  </cellStyleXfs>
  <cellXfs count="952">
    <xf numFmtId="0" fontId="0" fillId="0" borderId="0" xfId="0"/>
    <xf numFmtId="0" fontId="2" fillId="0" borderId="0" xfId="0" applyFont="1"/>
    <xf numFmtId="0" fontId="3" fillId="0" borderId="0" xfId="0" applyFont="1"/>
    <xf numFmtId="0" fontId="2" fillId="0" borderId="0" xfId="0" applyFont="1" applyAlignment="1">
      <alignment horizontal="left" indent="2"/>
    </xf>
    <xf numFmtId="0" fontId="4" fillId="0" borderId="0" xfId="0" applyFont="1"/>
    <xf numFmtId="10" fontId="2" fillId="0" borderId="0" xfId="0" applyNumberFormat="1" applyFont="1"/>
    <xf numFmtId="0" fontId="2" fillId="0" borderId="0" xfId="0" applyFont="1" applyAlignment="1" quotePrefix="1">
      <alignment horizontal="left" indent="2"/>
    </xf>
    <xf numFmtId="0" fontId="2" fillId="0" borderId="0" xfId="0" applyFont="1" quotePrefix="1"/>
    <xf numFmtId="0" fontId="2" fillId="0" borderId="0" xfId="0" applyFont="1" applyAlignment="1" quotePrefix="1">
      <alignment horizontal="justify"/>
    </xf>
    <xf numFmtId="0" fontId="2" fillId="0" borderId="0" xfId="0" applyFont="1" applyAlignment="1">
      <alignment horizontal="justify"/>
    </xf>
    <xf numFmtId="0" fontId="2" fillId="0" borderId="0" xfId="0" applyFont="1" applyAlignment="1" quotePrefix="1">
      <alignment horizontal="left"/>
    </xf>
    <xf numFmtId="0" fontId="5" fillId="0" borderId="0" xfId="0" applyFont="1" applyProtection="1">
      <protection locked="0"/>
    </xf>
    <xf numFmtId="0" fontId="2" fillId="0" borderId="10" xfId="0" applyFont="1" applyBorder="1"/>
    <xf numFmtId="37" fontId="2" fillId="0" borderId="10" xfId="0" applyNumberFormat="1" applyFont="1" applyBorder="1"/>
    <xf numFmtId="10" fontId="2" fillId="0" borderId="10" xfId="0" applyNumberFormat="1" applyFont="1" applyBorder="1"/>
    <xf numFmtId="164" fontId="2" fillId="0" borderId="0" xfId="0" applyNumberFormat="1" applyFont="1"/>
    <xf numFmtId="164" fontId="2" fillId="0" borderId="0" xfId="0" applyNumberFormat="1" applyFont="1" applyAlignment="1">
      <alignment horizontal="centerContinuous"/>
    </xf>
    <xf numFmtId="164" fontId="2" fillId="0" borderId="0" xfId="0" applyNumberFormat="1" applyFont="1" applyAlignment="1">
      <alignment horizontal="center"/>
    </xf>
    <xf numFmtId="164" fontId="2" fillId="0" borderId="0" xfId="0" applyNumberFormat="1" applyFont="1" applyAlignment="1" quotePrefix="1">
      <alignment horizontal="center"/>
    </xf>
    <xf numFmtId="164" fontId="3" fillId="0" borderId="0" xfId="0" applyNumberFormat="1" applyFont="1"/>
    <xf numFmtId="164" fontId="4" fillId="0" borderId="0" xfId="0" applyNumberFormat="1" applyFont="1"/>
    <xf numFmtId="0" fontId="2" fillId="0" borderId="0" xfId="0" applyFont="1" applyAlignment="1">
      <alignment horizontal="centerContinuous"/>
    </xf>
    <xf numFmtId="0" fontId="2" fillId="0" borderId="0" xfId="0" applyFont="1" applyAlignment="1" quotePrefix="1">
      <alignment horizontal="center"/>
    </xf>
    <xf numFmtId="0" fontId="2" fillId="0" borderId="0" xfId="0" applyFont="1" applyAlignment="1">
      <alignment horizontal="center"/>
    </xf>
    <xf numFmtId="10" fontId="2" fillId="0" borderId="0" xfId="0" applyNumberFormat="1" applyFont="1" applyAlignment="1">
      <alignment horizontal="centerContinuous"/>
    </xf>
    <xf numFmtId="43" fontId="2" fillId="0" borderId="11" xfId="18" applyFont="1" applyFill="1" applyBorder="1" applyAlignment="1">
      <alignment horizontal="centerContinuous" wrapText="1"/>
    </xf>
    <xf numFmtId="43" fontId="2" fillId="0" borderId="11" xfId="18" applyFont="1" applyFill="1" applyBorder="1" applyAlignment="1">
      <alignment horizontal="centerContinuous"/>
    </xf>
    <xf numFmtId="43" fontId="2" fillId="0" borderId="11" xfId="18" applyFont="1" applyFill="1" applyBorder="1" applyAlignment="1">
      <alignment horizontal="center"/>
    </xf>
    <xf numFmtId="43" fontId="2" fillId="0" borderId="11" xfId="18" applyFont="1" applyFill="1" applyBorder="1" applyAlignment="1" quotePrefix="1">
      <alignment horizontal="center"/>
    </xf>
    <xf numFmtId="10" fontId="2" fillId="0" borderId="11" xfId="18" applyNumberFormat="1" applyFont="1" applyFill="1" applyBorder="1" applyAlignment="1">
      <alignment horizontal="centerContinuous"/>
    </xf>
    <xf numFmtId="0" fontId="3" fillId="0" borderId="0" xfId="0" applyFont="1" applyAlignment="1">
      <alignment horizontal="centerContinuous"/>
    </xf>
    <xf numFmtId="43" fontId="3" fillId="0" borderId="0" xfId="18" applyFont="1" applyFill="1" applyAlignment="1">
      <alignment/>
    </xf>
    <xf numFmtId="10" fontId="3" fillId="0" borderId="0" xfId="0" applyNumberFormat="1" applyFont="1"/>
    <xf numFmtId="0" fontId="3" fillId="0" borderId="0" xfId="0" applyFont="1" applyAlignment="1">
      <alignment horizontal="centerContinuous" vertical="top"/>
    </xf>
    <xf numFmtId="42" fontId="3" fillId="0" borderId="0" xfId="0" applyNumberFormat="1" applyFont="1"/>
    <xf numFmtId="44" fontId="3" fillId="0" borderId="0" xfId="16" applyFont="1" applyFill="1" applyAlignment="1">
      <alignment/>
    </xf>
    <xf numFmtId="41" fontId="3" fillId="0" borderId="0" xfId="0" applyNumberFormat="1" applyFont="1"/>
    <xf numFmtId="0" fontId="3" fillId="0" borderId="0" xfId="0" applyFont="1" applyAlignment="1">
      <alignment horizontal="center"/>
    </xf>
    <xf numFmtId="0" fontId="3" fillId="0" borderId="0" xfId="0" applyFont="1" quotePrefix="1"/>
    <xf numFmtId="0" fontId="3" fillId="0" borderId="0" xfId="0" applyFont="1" applyAlignment="1" quotePrefix="1">
      <alignment horizontal="left"/>
    </xf>
    <xf numFmtId="37" fontId="4" fillId="0" borderId="0" xfId="0" applyNumberFormat="1" applyFont="1"/>
    <xf numFmtId="165" fontId="3" fillId="0" borderId="0" xfId="18" applyNumberFormat="1" applyFont="1" applyFill="1" applyAlignment="1">
      <alignment/>
    </xf>
    <xf numFmtId="43" fontId="4" fillId="0" borderId="0" xfId="18" applyFont="1" applyFill="1" applyAlignment="1">
      <alignment/>
    </xf>
    <xf numFmtId="10" fontId="4" fillId="0" borderId="0" xfId="0" applyNumberFormat="1" applyFont="1"/>
    <xf numFmtId="0" fontId="6" fillId="0" borderId="0" xfId="0" applyFont="1" applyAlignment="1">
      <alignment horizontal="centerContinuous"/>
    </xf>
    <xf numFmtId="0" fontId="6" fillId="0" borderId="0" xfId="0" applyFont="1" applyAlignment="1" quotePrefix="1">
      <alignment horizontal="left"/>
    </xf>
    <xf numFmtId="41" fontId="4" fillId="0" borderId="0" xfId="0" applyNumberFormat="1" applyFont="1"/>
    <xf numFmtId="44" fontId="3" fillId="0" borderId="12" xfId="16" applyFont="1" applyFill="1" applyBorder="1" applyAlignment="1">
      <alignment/>
    </xf>
    <xf numFmtId="0" fontId="7" fillId="0" borderId="0" xfId="0" applyFont="1"/>
    <xf numFmtId="37" fontId="3" fillId="0" borderId="0" xfId="0" applyNumberFormat="1" applyFont="1"/>
    <xf numFmtId="0" fontId="8" fillId="0" borderId="0" xfId="0" applyFont="1" applyAlignment="1">
      <alignment horizontal="left" indent="1"/>
    </xf>
    <xf numFmtId="41" fontId="8" fillId="0" borderId="0" xfId="0" applyNumberFormat="1" applyFont="1"/>
    <xf numFmtId="0" fontId="9" fillId="0" borderId="0" xfId="0" applyFont="1" applyAlignment="1" quotePrefix="1">
      <alignment horizontal="left" indent="1"/>
    </xf>
    <xf numFmtId="0" fontId="8" fillId="0" borderId="0" xfId="0" applyFont="1" applyAlignment="1" quotePrefix="1">
      <alignment horizontal="left" indent="1"/>
    </xf>
    <xf numFmtId="0" fontId="8" fillId="0" borderId="0" xfId="0" applyFont="1" applyAlignment="1">
      <alignment horizontal="right"/>
    </xf>
    <xf numFmtId="41" fontId="8" fillId="0" borderId="13" xfId="0" applyNumberFormat="1" applyFont="1" applyBorder="1"/>
    <xf numFmtId="0" fontId="10" fillId="0" borderId="0" xfId="0" applyFont="1" applyProtection="1">
      <protection locked="0"/>
    </xf>
    <xf numFmtId="0" fontId="11" fillId="0" borderId="0" xfId="0" applyFont="1"/>
    <xf numFmtId="0" fontId="0" fillId="0" borderId="14" xfId="0" applyBorder="1"/>
    <xf numFmtId="164" fontId="2" fillId="0" borderId="15" xfId="0" applyNumberFormat="1" applyFont="1" applyBorder="1"/>
    <xf numFmtId="164" fontId="2" fillId="0" borderId="15" xfId="0" applyNumberFormat="1" applyFont="1" applyBorder="1" applyAlignment="1">
      <alignment horizontal="centerContinuous"/>
    </xf>
    <xf numFmtId="164" fontId="2" fillId="0" borderId="15" xfId="0" applyNumberFormat="1" applyFont="1" applyBorder="1" applyAlignment="1">
      <alignment horizontal="center"/>
    </xf>
    <xf numFmtId="164" fontId="2" fillId="0" borderId="15" xfId="0" applyNumberFormat="1" applyFont="1" applyBorder="1" applyAlignment="1" quotePrefix="1">
      <alignment horizontal="center"/>
    </xf>
    <xf numFmtId="164" fontId="11" fillId="0" borderId="0" xfId="0" applyNumberFormat="1" applyFont="1"/>
    <xf numFmtId="0" fontId="2" fillId="0" borderId="0" xfId="0" applyFont="1" applyAlignment="1" quotePrefix="1">
      <alignment horizontal="centerContinuous"/>
    </xf>
    <xf numFmtId="41" fontId="3" fillId="0" borderId="0" xfId="16" applyNumberFormat="1" applyFont="1" applyFill="1" applyAlignment="1">
      <alignment/>
    </xf>
    <xf numFmtId="9" fontId="3" fillId="0" borderId="0" xfId="15" applyFont="1" applyFill="1"/>
    <xf numFmtId="42" fontId="3" fillId="0" borderId="0" xfId="18" applyNumberFormat="1" applyFont="1" applyFill="1" applyAlignment="1">
      <alignment/>
    </xf>
    <xf numFmtId="42" fontId="11" fillId="0" borderId="0" xfId="0" applyNumberFormat="1" applyFont="1"/>
    <xf numFmtId="41" fontId="3" fillId="0" borderId="0" xfId="18" applyNumberFormat="1" applyFont="1" applyFill="1" applyAlignment="1">
      <alignment/>
    </xf>
    <xf numFmtId="41" fontId="11" fillId="0" borderId="0" xfId="0" applyNumberFormat="1" applyFont="1"/>
    <xf numFmtId="166" fontId="3" fillId="0" borderId="0" xfId="0" applyNumberFormat="1" applyFont="1" applyAlignment="1" quotePrefix="1">
      <alignment horizontal="left"/>
    </xf>
    <xf numFmtId="44" fontId="3" fillId="0" borderId="16" xfId="16" applyFont="1" applyFill="1" applyBorder="1" applyAlignment="1">
      <alignment/>
    </xf>
    <xf numFmtId="0" fontId="8" fillId="0" borderId="0" xfId="0" applyFont="1"/>
    <xf numFmtId="0" fontId="8" fillId="0" borderId="0" xfId="0" applyFont="1" applyAlignment="1">
      <alignment horizontal="centerContinuous"/>
    </xf>
    <xf numFmtId="41" fontId="8" fillId="0" borderId="0" xfId="0" applyNumberFormat="1" applyFont="1" applyAlignment="1">
      <alignment horizontal="centerContinuous"/>
    </xf>
    <xf numFmtId="42" fontId="8" fillId="0" borderId="13" xfId="0" applyNumberFormat="1" applyFont="1" applyBorder="1"/>
    <xf numFmtId="10" fontId="11" fillId="0" borderId="0" xfId="0" applyNumberFormat="1" applyFont="1"/>
    <xf numFmtId="10" fontId="3" fillId="0" borderId="0" xfId="15" applyNumberFormat="1" applyFont="1" applyFill="1"/>
    <xf numFmtId="10" fontId="3" fillId="0" borderId="0" xfId="0" applyNumberFormat="1" applyFont="1" applyAlignment="1">
      <alignment horizontal="centerContinuous"/>
    </xf>
    <xf numFmtId="44" fontId="4" fillId="0" borderId="0" xfId="16" applyFont="1" applyFill="1" applyAlignment="1">
      <alignment/>
    </xf>
    <xf numFmtId="44" fontId="3" fillId="0" borderId="0" xfId="16" applyFont="1" applyFill="1" applyAlignment="1">
      <alignment horizontal="center"/>
    </xf>
    <xf numFmtId="44" fontId="3" fillId="0" borderId="17" xfId="16" applyFont="1" applyFill="1" applyBorder="1" applyAlignment="1">
      <alignment/>
    </xf>
    <xf numFmtId="44" fontId="3" fillId="0" borderId="0" xfId="16" applyFont="1" applyFill="1" applyBorder="1" applyAlignment="1">
      <alignment/>
    </xf>
    <xf numFmtId="41" fontId="8" fillId="0" borderId="18" xfId="0" applyNumberFormat="1" applyFont="1" applyBorder="1"/>
    <xf numFmtId="0" fontId="13" fillId="0" borderId="0" xfId="0" applyFont="1"/>
    <xf numFmtId="0" fontId="2" fillId="0" borderId="14" xfId="0" applyFont="1" applyBorder="1" applyAlignment="1" quotePrefix="1">
      <alignment horizontal="left"/>
    </xf>
    <xf numFmtId="0" fontId="5" fillId="0" borderId="14" xfId="0" applyFont="1" applyBorder="1" applyProtection="1">
      <protection locked="0"/>
    </xf>
    <xf numFmtId="0" fontId="2" fillId="0" borderId="14" xfId="0" applyFont="1" applyBorder="1"/>
    <xf numFmtId="37" fontId="2" fillId="0" borderId="14" xfId="0" applyNumberFormat="1" applyFont="1" applyBorder="1"/>
    <xf numFmtId="0" fontId="13" fillId="0" borderId="14" xfId="0" applyFont="1" applyBorder="1"/>
    <xf numFmtId="42" fontId="3" fillId="0" borderId="0" xfId="16" applyNumberFormat="1" applyFont="1" applyFill="1" applyAlignment="1">
      <alignment/>
    </xf>
    <xf numFmtId="41" fontId="3" fillId="0" borderId="12" xfId="0" applyNumberFormat="1" applyFont="1" applyBorder="1"/>
    <xf numFmtId="41" fontId="8" fillId="0" borderId="13" xfId="0" applyNumberFormat="1" applyFont="1" applyBorder="1"/>
    <xf numFmtId="0" fontId="2" fillId="0" borderId="0" xfId="0" applyFont="1" applyAlignment="1" quotePrefix="1">
      <alignment wrapText="1"/>
    </xf>
    <xf numFmtId="0" fontId="3" fillId="0" borderId="0" xfId="0" applyFont="1" applyAlignment="1">
      <alignment wrapText="1"/>
    </xf>
    <xf numFmtId="0" fontId="2" fillId="0" borderId="0" xfId="0" applyFont="1" applyAlignment="1">
      <alignment wrapText="1"/>
    </xf>
    <xf numFmtId="0" fontId="2" fillId="0" borderId="0" xfId="0" applyFont="1" applyAlignment="1">
      <alignment horizontal="center"/>
    </xf>
    <xf numFmtId="43" fontId="2" fillId="0" borderId="11" xfId="18" applyFont="1" applyFill="1" applyBorder="1" applyAlignment="1">
      <alignment horizontal="center" wrapText="1"/>
    </xf>
    <xf numFmtId="43" fontId="2" fillId="0" borderId="0" xfId="18" applyFont="1" applyFill="1" applyBorder="1" applyAlignment="1">
      <alignment horizontal="center"/>
    </xf>
    <xf numFmtId="43" fontId="3" fillId="0" borderId="0" xfId="18" applyFont="1" applyBorder="1" applyAlignment="1">
      <alignment/>
    </xf>
    <xf numFmtId="39" fontId="4" fillId="0" borderId="0" xfId="20" applyNumberFormat="1" applyFont="1" quotePrefix="1">
      <alignment/>
      <protection/>
    </xf>
    <xf numFmtId="44" fontId="3" fillId="0" borderId="16" xfId="16" applyFont="1" applyFill="1" applyBorder="1" applyAlignment="1">
      <alignment/>
    </xf>
    <xf numFmtId="0" fontId="2" fillId="0" borderId="14" xfId="0" applyFont="1" applyBorder="1" applyAlignment="1" quotePrefix="1">
      <alignment wrapText="1"/>
    </xf>
    <xf numFmtId="43" fontId="3" fillId="0" borderId="0" xfId="18" applyFont="1" applyAlignment="1">
      <alignment/>
    </xf>
    <xf numFmtId="0" fontId="7" fillId="0" borderId="0" xfId="0" applyFont="1" quotePrefix="1"/>
    <xf numFmtId="0" fontId="3" fillId="0" borderId="0" xfId="0" applyFont="1" applyAlignment="1">
      <alignment horizontal="right"/>
    </xf>
    <xf numFmtId="43" fontId="2" fillId="0" borderId="11" xfId="18" applyFont="1" applyFill="1" applyBorder="1" applyAlignment="1" quotePrefix="1">
      <alignment horizontal="centerContinuous"/>
    </xf>
    <xf numFmtId="44" fontId="8" fillId="0" borderId="0" xfId="16" applyFont="1" applyFill="1" applyBorder="1" applyAlignment="1">
      <alignment horizontal="left"/>
    </xf>
    <xf numFmtId="41" fontId="8" fillId="0" borderId="12" xfId="0" applyNumberFormat="1" applyFont="1" applyBorder="1"/>
    <xf numFmtId="167" fontId="3" fillId="0" borderId="16" xfId="16" applyNumberFormat="1" applyFont="1" applyFill="1" applyBorder="1" applyAlignment="1">
      <alignment/>
    </xf>
    <xf numFmtId="167" fontId="3" fillId="0" borderId="19" xfId="16" applyNumberFormat="1" applyFont="1" applyFill="1" applyBorder="1" applyAlignment="1">
      <alignment/>
    </xf>
    <xf numFmtId="167" fontId="3" fillId="0" borderId="12" xfId="16" applyNumberFormat="1" applyFont="1" applyFill="1" applyBorder="1" applyAlignment="1">
      <alignment/>
    </xf>
    <xf numFmtId="0" fontId="6" fillId="0" borderId="0" xfId="0" applyFont="1"/>
    <xf numFmtId="0" fontId="6" fillId="0" borderId="0" xfId="0" applyFont="1" applyAlignment="1">
      <alignment horizontal="right"/>
    </xf>
    <xf numFmtId="0" fontId="6" fillId="0" borderId="0" xfId="0" applyFont="1" applyAlignment="1">
      <alignment horizontal="left" indent="2"/>
    </xf>
    <xf numFmtId="10" fontId="6" fillId="0" borderId="0" xfId="0" applyNumberFormat="1" applyFont="1" applyAlignment="1">
      <alignment horizontal="right"/>
    </xf>
    <xf numFmtId="0" fontId="6" fillId="0" borderId="0" xfId="0" applyFont="1" applyAlignment="1" quotePrefix="1">
      <alignment horizontal="right"/>
    </xf>
    <xf numFmtId="0" fontId="15" fillId="0" borderId="0" xfId="0" applyFont="1" applyProtection="1">
      <protection locked="0"/>
    </xf>
    <xf numFmtId="0" fontId="6" fillId="0" borderId="10" xfId="0" applyFont="1" applyBorder="1"/>
    <xf numFmtId="37" fontId="6" fillId="0" borderId="10" xfId="0" applyNumberFormat="1" applyFont="1" applyBorder="1"/>
    <xf numFmtId="10" fontId="6" fillId="0" borderId="10" xfId="0" applyNumberFormat="1" applyFont="1" applyBorder="1"/>
    <xf numFmtId="37" fontId="6" fillId="0" borderId="0" xfId="0" applyNumberFormat="1" applyFont="1" applyAlignment="1">
      <alignment horizontal="center"/>
    </xf>
    <xf numFmtId="41" fontId="6" fillId="0" borderId="0" xfId="0" applyNumberFormat="1" applyFont="1" applyAlignment="1" quotePrefix="1">
      <alignment horizontal="center"/>
    </xf>
    <xf numFmtId="37" fontId="6" fillId="0" borderId="0" xfId="0" applyNumberFormat="1" applyFont="1" applyAlignment="1" quotePrefix="1">
      <alignment horizontal="center"/>
    </xf>
    <xf numFmtId="164" fontId="6" fillId="0" borderId="0" xfId="0" applyNumberFormat="1" applyFont="1" applyAlignment="1" quotePrefix="1">
      <alignment horizontal="center"/>
    </xf>
    <xf numFmtId="0" fontId="6" fillId="0" borderId="0" xfId="0" applyFont="1" applyAlignment="1">
      <alignment horizontal="center"/>
    </xf>
    <xf numFmtId="41" fontId="16" fillId="0" borderId="0" xfId="18" applyNumberFormat="1" applyFont="1" applyFill="1" applyAlignment="1">
      <alignment/>
    </xf>
    <xf numFmtId="10" fontId="6" fillId="0" borderId="0" xfId="0" applyNumberFormat="1" applyFont="1" applyAlignment="1">
      <alignment horizontal="centerContinuous"/>
    </xf>
    <xf numFmtId="43" fontId="6" fillId="0" borderId="14" xfId="18" applyFont="1" applyBorder="1" applyAlignment="1">
      <alignment horizontal="centerContinuous"/>
    </xf>
    <xf numFmtId="43" fontId="6" fillId="0" borderId="14" xfId="18" applyFont="1" applyBorder="1" applyAlignment="1">
      <alignment horizontal="center"/>
    </xf>
    <xf numFmtId="41" fontId="6" fillId="0" borderId="14" xfId="18" applyNumberFormat="1" applyFont="1" applyFill="1" applyBorder="1" applyAlignment="1">
      <alignment/>
    </xf>
    <xf numFmtId="43" fontId="6" fillId="0" borderId="14" xfId="18" applyFont="1" applyBorder="1" applyAlignment="1" quotePrefix="1">
      <alignment horizontal="center"/>
    </xf>
    <xf numFmtId="10" fontId="6" fillId="0" borderId="14" xfId="18" applyNumberFormat="1" applyFont="1" applyBorder="1" applyAlignment="1">
      <alignment horizontal="centerContinuous"/>
    </xf>
    <xf numFmtId="0" fontId="4" fillId="0" borderId="0" xfId="0" applyFont="1" applyAlignment="1">
      <alignment horizontal="center"/>
    </xf>
    <xf numFmtId="0" fontId="4" fillId="0" borderId="0" xfId="0" applyFont="1" applyAlignment="1">
      <alignment horizontal="centerContinuous"/>
    </xf>
    <xf numFmtId="41" fontId="4" fillId="0" borderId="0" xfId="18" applyNumberFormat="1" applyFont="1" applyAlignment="1">
      <alignment/>
    </xf>
    <xf numFmtId="41" fontId="4" fillId="0" borderId="0" xfId="18" applyNumberFormat="1" applyFont="1" applyFill="1" applyAlignment="1">
      <alignment/>
    </xf>
    <xf numFmtId="9" fontId="4" fillId="0" borderId="0" xfId="15" applyFont="1"/>
    <xf numFmtId="0" fontId="12" fillId="0" borderId="0" xfId="0" applyFont="1" applyAlignment="1">
      <alignment horizontal="centerContinuous"/>
    </xf>
    <xf numFmtId="41" fontId="4" fillId="0" borderId="0" xfId="18" applyNumberFormat="1" applyFont="1" applyBorder="1" applyAlignment="1">
      <alignment/>
    </xf>
    <xf numFmtId="0" fontId="4" fillId="0" borderId="0" xfId="0" applyFont="1" quotePrefix="1"/>
    <xf numFmtId="0" fontId="17" fillId="0" borderId="0" xfId="0" applyFont="1"/>
    <xf numFmtId="43" fontId="4" fillId="0" borderId="0" xfId="18" applyFont="1" applyAlignment="1">
      <alignment horizontal="centerContinuous"/>
    </xf>
    <xf numFmtId="43" fontId="4" fillId="0" borderId="0" xfId="18" applyFont="1" applyAlignment="1">
      <alignment/>
    </xf>
    <xf numFmtId="10" fontId="4" fillId="0" borderId="0" xfId="15" applyNumberFormat="1" applyFont="1" applyFill="1"/>
    <xf numFmtId="41" fontId="4" fillId="0" borderId="0" xfId="18" applyNumberFormat="1" applyFont="1" applyFill="1" applyBorder="1" applyAlignment="1">
      <alignment/>
    </xf>
    <xf numFmtId="0" fontId="18" fillId="0" borderId="0" xfId="0" applyFont="1" applyAlignment="1">
      <alignment horizontal="left"/>
    </xf>
    <xf numFmtId="165" fontId="4" fillId="0" borderId="0" xfId="0" applyNumberFormat="1" applyFont="1"/>
    <xf numFmtId="9" fontId="4" fillId="0" borderId="0" xfId="15" applyFont="1" applyProtection="1">
      <protection/>
    </xf>
    <xf numFmtId="0" fontId="4" fillId="0" borderId="0" xfId="0" applyFont="1" applyAlignment="1" quotePrefix="1">
      <alignment horizontal="left"/>
    </xf>
    <xf numFmtId="10" fontId="19" fillId="0" borderId="0" xfId="15" applyNumberFormat="1" applyFont="1" applyFill="1"/>
    <xf numFmtId="41" fontId="19" fillId="0" borderId="0" xfId="18" applyNumberFormat="1" applyFont="1" applyFill="1" applyBorder="1" applyAlignment="1">
      <alignment/>
    </xf>
    <xf numFmtId="39" fontId="4" fillId="0" borderId="0" xfId="21" applyNumberFormat="1" applyFont="1">
      <alignment/>
      <protection/>
    </xf>
    <xf numFmtId="41" fontId="20" fillId="0" borderId="0" xfId="0" applyNumberFormat="1" applyFont="1" applyAlignment="1">
      <alignment horizontal="centerContinuous"/>
    </xf>
    <xf numFmtId="41" fontId="4" fillId="0" borderId="12" xfId="16" applyNumberFormat="1" applyFont="1" applyBorder="1" applyAlignment="1">
      <alignment/>
    </xf>
    <xf numFmtId="41" fontId="4" fillId="0" borderId="12" xfId="16" applyNumberFormat="1" applyFont="1" applyFill="1" applyBorder="1" applyAlignment="1">
      <alignment/>
    </xf>
    <xf numFmtId="9" fontId="4" fillId="0" borderId="0" xfId="15" applyFont="1" applyBorder="1" applyAlignment="1">
      <alignment horizontal="center"/>
    </xf>
    <xf numFmtId="41" fontId="4" fillId="0" borderId="0" xfId="0" applyNumberFormat="1" applyFont="1" applyAlignment="1">
      <alignment horizontal="centerContinuous"/>
    </xf>
    <xf numFmtId="41" fontId="21" fillId="0" borderId="0" xfId="0" applyNumberFormat="1" applyFont="1"/>
    <xf numFmtId="41" fontId="4" fillId="33" borderId="0" xfId="0" applyNumberFormat="1" applyFont="1" applyFill="1"/>
    <xf numFmtId="9" fontId="4" fillId="0" borderId="0" xfId="15" applyFont="1" applyBorder="1"/>
    <xf numFmtId="41" fontId="21" fillId="33" borderId="0" xfId="0" applyNumberFormat="1" applyFont="1" applyFill="1"/>
    <xf numFmtId="0" fontId="22" fillId="0" borderId="0" xfId="0" applyFont="1" applyProtection="1">
      <protection locked="0"/>
    </xf>
    <xf numFmtId="0" fontId="23" fillId="0" borderId="0" xfId="0" applyFont="1"/>
    <xf numFmtId="0" fontId="23" fillId="0" borderId="0" xfId="0" applyFont="1" applyAlignment="1">
      <alignment horizontal="right"/>
    </xf>
    <xf numFmtId="0" fontId="24" fillId="0" borderId="0" xfId="0" applyFont="1" applyProtection="1">
      <protection locked="0"/>
    </xf>
    <xf numFmtId="0" fontId="23" fillId="0" borderId="0" xfId="0" applyFont="1" applyAlignment="1" quotePrefix="1">
      <alignment horizontal="right"/>
    </xf>
    <xf numFmtId="0" fontId="23" fillId="0" borderId="0" xfId="0" applyFont="1" applyAlignment="1" quotePrefix="1">
      <alignment horizontal="left"/>
    </xf>
    <xf numFmtId="0" fontId="17" fillId="0" borderId="0" xfId="0" applyFont="1" applyAlignment="1">
      <alignment wrapText="1"/>
    </xf>
    <xf numFmtId="0" fontId="23" fillId="0" borderId="10" xfId="0" applyFont="1" applyBorder="1"/>
    <xf numFmtId="0" fontId="23" fillId="0" borderId="0" xfId="0" applyFont="1" applyAlignment="1">
      <alignment horizontal="centerContinuous"/>
    </xf>
    <xf numFmtId="37" fontId="23" fillId="0" borderId="0" xfId="0" applyNumberFormat="1" applyFont="1" applyAlignment="1">
      <alignment horizontal="center"/>
    </xf>
    <xf numFmtId="41" fontId="23" fillId="0" borderId="0" xfId="0" applyNumberFormat="1" applyFont="1" applyAlignment="1" quotePrefix="1">
      <alignment horizontal="center"/>
    </xf>
    <xf numFmtId="0" fontId="23" fillId="0" borderId="0" xfId="0" applyFont="1" applyAlignment="1" quotePrefix="1">
      <alignment horizontal="center"/>
    </xf>
    <xf numFmtId="0" fontId="23" fillId="0" borderId="0" xfId="0" applyFont="1" applyAlignment="1">
      <alignment horizontal="center"/>
    </xf>
    <xf numFmtId="41" fontId="25" fillId="0" borderId="0" xfId="18" applyNumberFormat="1" applyFont="1" applyFill="1" applyAlignment="1">
      <alignment/>
    </xf>
    <xf numFmtId="10" fontId="23" fillId="0" borderId="0" xfId="0" applyNumberFormat="1" applyFont="1" applyAlignment="1">
      <alignment horizontal="centerContinuous"/>
    </xf>
    <xf numFmtId="43" fontId="25" fillId="0" borderId="0" xfId="18" applyFont="1" applyAlignment="1">
      <alignment horizontal="centerContinuous"/>
    </xf>
    <xf numFmtId="43" fontId="25" fillId="0" borderId="0" xfId="18" applyFont="1" applyAlignment="1">
      <alignment horizontal="center"/>
    </xf>
    <xf numFmtId="43" fontId="25" fillId="0" borderId="0" xfId="18" applyFont="1" applyAlignment="1" quotePrefix="1">
      <alignment horizontal="center"/>
    </xf>
    <xf numFmtId="10" fontId="25" fillId="0" borderId="0" xfId="18" applyNumberFormat="1" applyFont="1" applyAlignment="1">
      <alignment horizontal="centerContinuous"/>
    </xf>
    <xf numFmtId="0" fontId="17" fillId="0" borderId="0" xfId="0" applyFont="1" applyAlignment="1">
      <alignment horizontal="centerContinuous"/>
    </xf>
    <xf numFmtId="41" fontId="17" fillId="0" borderId="0" xfId="18" applyNumberFormat="1" applyFont="1" applyAlignment="1">
      <alignment/>
    </xf>
    <xf numFmtId="41" fontId="17" fillId="0" borderId="0" xfId="18" applyNumberFormat="1" applyFont="1" applyFill="1" applyAlignment="1">
      <alignment/>
    </xf>
    <xf numFmtId="9" fontId="17" fillId="0" borderId="0" xfId="15" applyFont="1"/>
    <xf numFmtId="41" fontId="17" fillId="0" borderId="0" xfId="18" applyNumberFormat="1" applyFont="1" applyAlignment="1">
      <alignment horizontal="right"/>
    </xf>
    <xf numFmtId="41" fontId="17" fillId="0" borderId="0" xfId="18" applyNumberFormat="1" applyFont="1" applyBorder="1" applyAlignment="1">
      <alignment/>
    </xf>
    <xf numFmtId="0" fontId="17" fillId="0" borderId="0" xfId="0" applyFont="1" quotePrefix="1"/>
    <xf numFmtId="9" fontId="17" fillId="0" borderId="0" xfId="15" applyFont="1" applyFill="1"/>
    <xf numFmtId="41" fontId="17" fillId="0" borderId="0" xfId="18" applyNumberFormat="1" applyFont="1" applyFill="1" applyBorder="1" applyAlignment="1">
      <alignment/>
    </xf>
    <xf numFmtId="10" fontId="17" fillId="0" borderId="0" xfId="15" applyNumberFormat="1" applyFont="1" applyFill="1"/>
    <xf numFmtId="165" fontId="17" fillId="0" borderId="0" xfId="0" applyNumberFormat="1" applyFont="1"/>
    <xf numFmtId="0" fontId="17" fillId="0" borderId="0" xfId="0" applyFont="1" applyAlignment="1" quotePrefix="1">
      <alignment horizontal="left"/>
    </xf>
    <xf numFmtId="39" fontId="17" fillId="0" borderId="0" xfId="21" applyNumberFormat="1" applyFont="1">
      <alignment/>
      <protection/>
    </xf>
    <xf numFmtId="9" fontId="17" fillId="0" borderId="0" xfId="15" applyFont="1" applyBorder="1" applyAlignment="1">
      <alignment/>
    </xf>
    <xf numFmtId="41" fontId="17" fillId="0" borderId="12" xfId="16" applyNumberFormat="1" applyFont="1" applyBorder="1" applyAlignment="1">
      <alignment/>
    </xf>
    <xf numFmtId="41" fontId="17" fillId="0" borderId="12" xfId="16" applyNumberFormat="1" applyFont="1" applyFill="1" applyBorder="1" applyAlignment="1">
      <alignment/>
    </xf>
    <xf numFmtId="9" fontId="17" fillId="0" borderId="0" xfId="15" applyFont="1" applyBorder="1" applyAlignment="1">
      <alignment horizontal="center"/>
    </xf>
    <xf numFmtId="41" fontId="26" fillId="0" borderId="0" xfId="0" applyNumberFormat="1" applyFont="1"/>
    <xf numFmtId="41" fontId="27" fillId="0" borderId="0" xfId="16" applyNumberFormat="1" applyFont="1" applyAlignment="1">
      <alignment/>
    </xf>
    <xf numFmtId="41" fontId="27" fillId="0" borderId="0" xfId="16" applyNumberFormat="1" applyFont="1" applyFill="1" applyAlignment="1">
      <alignment/>
    </xf>
    <xf numFmtId="41" fontId="27" fillId="33" borderId="0" xfId="16" applyNumberFormat="1" applyFont="1" applyFill="1" applyAlignment="1">
      <alignment/>
    </xf>
    <xf numFmtId="41" fontId="17" fillId="0" borderId="0" xfId="0" applyNumberFormat="1" applyFont="1"/>
    <xf numFmtId="41" fontId="17" fillId="0" borderId="0" xfId="0" applyNumberFormat="1" applyFont="1" applyAlignment="1">
      <alignment horizontal="centerContinuous"/>
    </xf>
    <xf numFmtId="9" fontId="17" fillId="0" borderId="0" xfId="15" applyFont="1" applyAlignment="1">
      <alignment horizontal="centerContinuous"/>
    </xf>
    <xf numFmtId="41" fontId="23" fillId="0" borderId="0" xfId="0" applyNumberFormat="1" applyFont="1" applyAlignment="1">
      <alignment horizontal="centerContinuous"/>
    </xf>
    <xf numFmtId="9" fontId="23" fillId="0" borderId="0" xfId="15" applyFont="1" applyAlignment="1">
      <alignment horizontal="centerContinuous"/>
    </xf>
    <xf numFmtId="0" fontId="28" fillId="0" borderId="0" xfId="0" applyFont="1" applyProtection="1">
      <protection locked="0"/>
    </xf>
    <xf numFmtId="10" fontId="17" fillId="0" borderId="0" xfId="0" applyNumberFormat="1" applyFont="1"/>
    <xf numFmtId="41" fontId="4" fillId="0" borderId="0" xfId="16" applyNumberFormat="1" applyFont="1" applyBorder="1" applyAlignment="1">
      <alignment/>
    </xf>
    <xf numFmtId="0" fontId="6" fillId="33" borderId="0" xfId="0" applyFont="1" applyFill="1" applyAlignment="1">
      <alignment horizontal="center"/>
    </xf>
    <xf numFmtId="43" fontId="6" fillId="33" borderId="14" xfId="18" applyFont="1" applyFill="1" applyBorder="1" applyAlignment="1" quotePrefix="1">
      <alignment horizontal="center"/>
    </xf>
    <xf numFmtId="0" fontId="6" fillId="34" borderId="0" xfId="0" applyFont="1" applyFill="1"/>
    <xf numFmtId="10" fontId="32" fillId="0" borderId="20" xfId="22" applyNumberFormat="1" applyFont="1" applyBorder="1">
      <alignment/>
      <protection/>
    </xf>
    <xf numFmtId="168" fontId="32" fillId="0" borderId="20" xfId="22" applyNumberFormat="1" applyFont="1" applyBorder="1">
      <alignment/>
      <protection/>
    </xf>
    <xf numFmtId="10" fontId="32" fillId="35" borderId="20" xfId="22" applyNumberFormat="1" applyFont="1" applyFill="1" applyBorder="1" applyProtection="1">
      <alignment/>
      <protection locked="0"/>
    </xf>
    <xf numFmtId="0" fontId="32" fillId="0" borderId="21" xfId="22" applyFont="1" applyBorder="1">
      <alignment/>
      <protection/>
    </xf>
    <xf numFmtId="0" fontId="30" fillId="0" borderId="22" xfId="22" applyFont="1" applyBorder="1" applyAlignment="1">
      <alignment horizontal="center"/>
      <protection/>
    </xf>
    <xf numFmtId="0" fontId="31" fillId="0" borderId="15" xfId="22" applyFont="1" applyBorder="1" applyAlignment="1">
      <alignment horizontal="center"/>
      <protection/>
    </xf>
    <xf numFmtId="0" fontId="32" fillId="0" borderId="15" xfId="22" applyFont="1" applyBorder="1">
      <alignment/>
      <protection/>
    </xf>
    <xf numFmtId="0" fontId="32" fillId="0" borderId="23" xfId="22" applyFont="1" applyBorder="1">
      <alignment/>
      <protection/>
    </xf>
    <xf numFmtId="0" fontId="32" fillId="0" borderId="24" xfId="22" applyFont="1" applyBorder="1">
      <alignment/>
      <protection/>
    </xf>
    <xf numFmtId="0" fontId="31" fillId="0" borderId="0" xfId="22" applyFont="1" applyBorder="1" applyAlignment="1">
      <alignment horizontal="center"/>
      <protection/>
    </xf>
    <xf numFmtId="0" fontId="32" fillId="0" borderId="0" xfId="22" applyFont="1" applyBorder="1">
      <alignment/>
      <protection/>
    </xf>
    <xf numFmtId="0" fontId="32" fillId="0" borderId="25" xfId="22" applyFont="1" applyBorder="1">
      <alignment/>
      <protection/>
    </xf>
    <xf numFmtId="0" fontId="30" fillId="0" borderId="24" xfId="22" applyFont="1" applyBorder="1" applyAlignment="1">
      <alignment horizontal="center"/>
      <protection/>
    </xf>
    <xf numFmtId="0" fontId="31" fillId="0" borderId="25" xfId="22" applyFont="1" applyBorder="1" applyAlignment="1">
      <alignment horizontal="center"/>
      <protection/>
    </xf>
    <xf numFmtId="0" fontId="30" fillId="0" borderId="0" xfId="22" applyFont="1" applyBorder="1" applyAlignment="1">
      <alignment horizontal="center"/>
      <protection/>
    </xf>
    <xf numFmtId="0" fontId="30" fillId="0" borderId="0" xfId="22" applyFont="1" applyBorder="1">
      <alignment/>
      <protection/>
    </xf>
    <xf numFmtId="0" fontId="30" fillId="0" borderId="25" xfId="22" applyFont="1" applyBorder="1" applyAlignment="1">
      <alignment horizontal="center"/>
      <protection/>
    </xf>
    <xf numFmtId="3" fontId="32" fillId="35" borderId="0" xfId="22" applyNumberFormat="1" applyFont="1" applyFill="1" applyBorder="1" applyProtection="1">
      <alignment/>
      <protection locked="0"/>
    </xf>
    <xf numFmtId="168" fontId="32" fillId="0" borderId="0" xfId="22" applyNumberFormat="1" applyFont="1" applyBorder="1" applyProtection="1">
      <alignment/>
      <protection locked="0"/>
    </xf>
    <xf numFmtId="168" fontId="32" fillId="0" borderId="0" xfId="22" applyNumberFormat="1" applyFont="1" applyBorder="1">
      <alignment/>
      <protection/>
    </xf>
    <xf numFmtId="10" fontId="32" fillId="0" borderId="0" xfId="22" applyNumberFormat="1" applyFont="1" applyBorder="1">
      <alignment/>
      <protection/>
    </xf>
    <xf numFmtId="10" fontId="32" fillId="0" borderId="0" xfId="22" applyNumberFormat="1" applyFont="1" applyBorder="1" applyProtection="1">
      <alignment/>
      <protection locked="0"/>
    </xf>
    <xf numFmtId="168" fontId="32" fillId="0" borderId="25" xfId="22" applyNumberFormat="1" applyFont="1" applyBorder="1">
      <alignment/>
      <protection/>
    </xf>
    <xf numFmtId="3" fontId="32" fillId="0" borderId="0" xfId="22" applyNumberFormat="1" applyFont="1" applyBorder="1" applyProtection="1">
      <alignment/>
      <protection locked="0"/>
    </xf>
    <xf numFmtId="3" fontId="32" fillId="0" borderId="0" xfId="22" applyNumberFormat="1" applyFont="1" applyBorder="1">
      <alignment/>
      <protection/>
    </xf>
    <xf numFmtId="168" fontId="33" fillId="0" borderId="0" xfId="22" applyNumberFormat="1" applyFont="1" applyBorder="1">
      <alignment/>
      <protection/>
    </xf>
    <xf numFmtId="10" fontId="32" fillId="35" borderId="0" xfId="22" applyNumberFormat="1" applyFont="1" applyFill="1" applyBorder="1" applyProtection="1">
      <alignment/>
      <protection locked="0"/>
    </xf>
    <xf numFmtId="0" fontId="29" fillId="0" borderId="24" xfId="23" applyBorder="1">
      <alignment/>
      <protection/>
    </xf>
    <xf numFmtId="168" fontId="32" fillId="0" borderId="26" xfId="22" applyNumberFormat="1" applyFont="1" applyBorder="1">
      <alignment/>
      <protection/>
    </xf>
    <xf numFmtId="0" fontId="33" fillId="0" borderId="27" xfId="22" applyFont="1" applyBorder="1">
      <alignment/>
      <protection/>
    </xf>
    <xf numFmtId="168" fontId="33" fillId="33" borderId="14" xfId="22" applyNumberFormat="1" applyFont="1" applyFill="1" applyBorder="1">
      <alignment/>
      <protection/>
    </xf>
    <xf numFmtId="168" fontId="33" fillId="0" borderId="14" xfId="22" applyNumberFormat="1" applyFont="1" applyBorder="1">
      <alignment/>
      <protection/>
    </xf>
    <xf numFmtId="0" fontId="33" fillId="0" borderId="14" xfId="22" applyFont="1" applyBorder="1">
      <alignment/>
      <protection/>
    </xf>
    <xf numFmtId="0" fontId="32" fillId="0" borderId="14" xfId="22" applyFont="1" applyBorder="1">
      <alignment/>
      <protection/>
    </xf>
    <xf numFmtId="168" fontId="33" fillId="0" borderId="28" xfId="22" applyNumberFormat="1" applyFont="1" applyBorder="1">
      <alignment/>
      <protection/>
    </xf>
    <xf numFmtId="0" fontId="34" fillId="34" borderId="0" xfId="0" applyFont="1" applyFill="1"/>
    <xf numFmtId="168" fontId="4" fillId="0" borderId="0" xfId="0" applyNumberFormat="1" applyFont="1"/>
    <xf numFmtId="41" fontId="35" fillId="0" borderId="0" xfId="0" applyNumberFormat="1" applyFont="1"/>
    <xf numFmtId="0" fontId="36" fillId="0" borderId="29" xfId="23" applyFont="1" applyBorder="1" applyAlignment="1">
      <alignment horizontal="center"/>
      <protection/>
    </xf>
    <xf numFmtId="0" fontId="37" fillId="0" borderId="0" xfId="23" applyFont="1" applyAlignment="1">
      <alignment horizontal="center"/>
      <protection/>
    </xf>
    <xf numFmtId="0" fontId="38" fillId="0" borderId="0" xfId="23" applyFont="1">
      <alignment/>
      <protection/>
    </xf>
    <xf numFmtId="0" fontId="38" fillId="0" borderId="29" xfId="23" applyFont="1" applyBorder="1">
      <alignment/>
      <protection/>
    </xf>
    <xf numFmtId="0" fontId="37" fillId="0" borderId="0" xfId="22" applyFont="1" applyAlignment="1">
      <alignment horizontal="center"/>
      <protection/>
    </xf>
    <xf numFmtId="0" fontId="36" fillId="0" borderId="0" xfId="23" applyFont="1" applyAlignment="1">
      <alignment horizontal="center"/>
      <protection/>
    </xf>
    <xf numFmtId="0" fontId="36" fillId="0" borderId="0" xfId="23" applyFont="1">
      <alignment/>
      <protection/>
    </xf>
    <xf numFmtId="0" fontId="36" fillId="0" borderId="0" xfId="22" applyFont="1" applyAlignment="1">
      <alignment horizontal="center"/>
      <protection/>
    </xf>
    <xf numFmtId="3" fontId="38" fillId="35" borderId="0" xfId="23" applyNumberFormat="1" applyFont="1" applyFill="1" applyProtection="1">
      <alignment/>
      <protection locked="0"/>
    </xf>
    <xf numFmtId="168" fontId="38" fillId="0" borderId="0" xfId="23" applyNumberFormat="1" applyFont="1" applyProtection="1">
      <alignment/>
      <protection locked="0"/>
    </xf>
    <xf numFmtId="168" fontId="38" fillId="0" borderId="0" xfId="23" applyNumberFormat="1" applyFont="1">
      <alignment/>
      <protection/>
    </xf>
    <xf numFmtId="10" fontId="38" fillId="0" borderId="0" xfId="23" applyNumberFormat="1" applyFont="1">
      <alignment/>
      <protection/>
    </xf>
    <xf numFmtId="10" fontId="38" fillId="0" borderId="0" xfId="23" applyNumberFormat="1" applyFont="1" applyProtection="1">
      <alignment/>
      <protection locked="0"/>
    </xf>
    <xf numFmtId="3" fontId="38" fillId="0" borderId="0" xfId="23" applyNumberFormat="1" applyFont="1" applyProtection="1">
      <alignment/>
      <protection locked="0"/>
    </xf>
    <xf numFmtId="3" fontId="38" fillId="0" borderId="0" xfId="23" applyNumberFormat="1" applyFont="1">
      <alignment/>
      <protection/>
    </xf>
    <xf numFmtId="168" fontId="39" fillId="0" borderId="0" xfId="23" applyNumberFormat="1" applyFont="1">
      <alignment/>
      <protection/>
    </xf>
    <xf numFmtId="10" fontId="38" fillId="35" borderId="0" xfId="23" applyNumberFormat="1" applyFont="1" applyFill="1" applyProtection="1">
      <alignment/>
      <protection locked="0"/>
    </xf>
    <xf numFmtId="0" fontId="38" fillId="36" borderId="29" xfId="23" applyFont="1" applyFill="1" applyBorder="1">
      <alignment/>
      <protection/>
    </xf>
    <xf numFmtId="3" fontId="38" fillId="36" borderId="0" xfId="23" applyNumberFormat="1" applyFont="1" applyFill="1" applyProtection="1">
      <alignment/>
      <protection locked="0"/>
    </xf>
    <xf numFmtId="3" fontId="38" fillId="36" borderId="0" xfId="23" applyNumberFormat="1" applyFont="1" applyFill="1">
      <alignment/>
      <protection/>
    </xf>
    <xf numFmtId="10" fontId="38" fillId="36" borderId="0" xfId="23" applyNumberFormat="1" applyFont="1" applyFill="1">
      <alignment/>
      <protection/>
    </xf>
    <xf numFmtId="10" fontId="38" fillId="36" borderId="0" xfId="23" applyNumberFormat="1" applyFont="1" applyFill="1" applyProtection="1">
      <alignment/>
      <protection locked="0"/>
    </xf>
    <xf numFmtId="3" fontId="38" fillId="0" borderId="20" xfId="23" applyNumberFormat="1" applyFont="1" applyBorder="1">
      <alignment/>
      <protection/>
    </xf>
    <xf numFmtId="0" fontId="38" fillId="0" borderId="21" xfId="23" applyFont="1" applyBorder="1">
      <alignment/>
      <protection/>
    </xf>
    <xf numFmtId="0" fontId="39" fillId="0" borderId="29" xfId="23" applyFont="1" applyBorder="1">
      <alignment/>
      <protection/>
    </xf>
    <xf numFmtId="0" fontId="39" fillId="0" borderId="0" xfId="23" applyFont="1">
      <alignment/>
      <protection/>
    </xf>
    <xf numFmtId="168" fontId="35" fillId="0" borderId="0" xfId="0" applyNumberFormat="1" applyFont="1"/>
    <xf numFmtId="167" fontId="3" fillId="0" borderId="0" xfId="16" applyNumberFormat="1" applyFont="1" applyFill="1" applyAlignment="1">
      <alignment/>
    </xf>
    <xf numFmtId="167" fontId="3" fillId="0" borderId="0" xfId="18" applyNumberFormat="1" applyFont="1" applyFill="1" applyAlignment="1">
      <alignment/>
    </xf>
    <xf numFmtId="167" fontId="3" fillId="0" borderId="17" xfId="16" applyNumberFormat="1" applyFont="1" applyFill="1" applyBorder="1" applyAlignment="1">
      <alignment/>
    </xf>
    <xf numFmtId="43" fontId="2" fillId="0" borderId="0" xfId="18" applyFont="1"/>
    <xf numFmtId="43" fontId="2" fillId="0" borderId="10" xfId="18" applyFont="1" applyBorder="1"/>
    <xf numFmtId="43" fontId="2" fillId="0" borderId="0" xfId="18" applyFont="1" applyAlignment="1" quotePrefix="1">
      <alignment horizontal="center"/>
    </xf>
    <xf numFmtId="43" fontId="2" fillId="0" borderId="0" xfId="18" applyFont="1" applyAlignment="1">
      <alignment horizontal="center"/>
    </xf>
    <xf numFmtId="43" fontId="3" fillId="0" borderId="0" xfId="18" applyFont="1"/>
    <xf numFmtId="165" fontId="3" fillId="0" borderId="17" xfId="18" applyNumberFormat="1" applyFont="1" applyFill="1" applyBorder="1" applyAlignment="1">
      <alignment/>
    </xf>
    <xf numFmtId="165" fontId="3" fillId="0" borderId="0" xfId="18" applyNumberFormat="1" applyFont="1"/>
    <xf numFmtId="167" fontId="3" fillId="34" borderId="19" xfId="16" applyNumberFormat="1" applyFont="1" applyFill="1" applyBorder="1" applyAlignment="1">
      <alignment/>
    </xf>
    <xf numFmtId="41" fontId="4" fillId="34" borderId="0" xfId="0" applyNumberFormat="1" applyFont="1" applyFill="1"/>
    <xf numFmtId="10" fontId="3" fillId="34" borderId="0" xfId="0" applyNumberFormat="1" applyFont="1" applyFill="1"/>
    <xf numFmtId="165" fontId="3" fillId="0" borderId="12" xfId="18" applyNumberFormat="1" applyFont="1" applyFill="1" applyBorder="1" applyAlignment="1">
      <alignment/>
    </xf>
    <xf numFmtId="165" fontId="3" fillId="0" borderId="0" xfId="18" applyNumberFormat="1" applyFont="1" applyFill="1" applyBorder="1" applyAlignment="1">
      <alignment/>
    </xf>
    <xf numFmtId="165" fontId="3" fillId="0" borderId="12" xfId="16" applyNumberFormat="1" applyFont="1" applyFill="1" applyBorder="1" applyAlignment="1">
      <alignment/>
    </xf>
    <xf numFmtId="0" fontId="40" fillId="0" borderId="29" xfId="23" applyFont="1" applyBorder="1" applyAlignment="1">
      <alignment horizontal="center"/>
      <protection/>
    </xf>
    <xf numFmtId="0" fontId="41" fillId="0" borderId="0" xfId="23" applyFont="1" applyAlignment="1">
      <alignment horizontal="center"/>
      <protection/>
    </xf>
    <xf numFmtId="0" fontId="42" fillId="0" borderId="0" xfId="23" applyFont="1">
      <alignment/>
      <protection/>
    </xf>
    <xf numFmtId="0" fontId="42" fillId="0" borderId="29" xfId="23" applyFont="1" applyBorder="1">
      <alignment/>
      <protection/>
    </xf>
    <xf numFmtId="0" fontId="40" fillId="0" borderId="0" xfId="23" applyFont="1" applyAlignment="1">
      <alignment horizontal="center"/>
      <protection/>
    </xf>
    <xf numFmtId="0" fontId="40" fillId="0" borderId="0" xfId="23" applyFont="1">
      <alignment/>
      <protection/>
    </xf>
    <xf numFmtId="0" fontId="43" fillId="0" borderId="0" xfId="23" applyFont="1">
      <alignment/>
      <protection/>
    </xf>
    <xf numFmtId="3" fontId="42" fillId="35" borderId="0" xfId="23" applyNumberFormat="1" applyFont="1" applyFill="1" applyProtection="1">
      <alignment/>
      <protection locked="0"/>
    </xf>
    <xf numFmtId="168" fontId="42" fillId="0" borderId="0" xfId="23" applyNumberFormat="1" applyFont="1" applyProtection="1">
      <alignment/>
      <protection locked="0"/>
    </xf>
    <xf numFmtId="168" fontId="42" fillId="0" borderId="0" xfId="23" applyNumberFormat="1" applyFont="1">
      <alignment/>
      <protection/>
    </xf>
    <xf numFmtId="10" fontId="42" fillId="0" borderId="0" xfId="23" applyNumberFormat="1" applyFont="1">
      <alignment/>
      <protection/>
    </xf>
    <xf numFmtId="10" fontId="42" fillId="0" borderId="0" xfId="23" applyNumberFormat="1" applyFont="1" applyProtection="1">
      <alignment/>
      <protection locked="0"/>
    </xf>
    <xf numFmtId="3" fontId="42" fillId="33" borderId="0" xfId="23" applyNumberFormat="1" applyFont="1" applyFill="1">
      <alignment/>
      <protection/>
    </xf>
    <xf numFmtId="3" fontId="42" fillId="0" borderId="0" xfId="23" applyNumberFormat="1" applyFont="1" applyProtection="1">
      <alignment/>
      <protection locked="0"/>
    </xf>
    <xf numFmtId="3" fontId="42" fillId="0" borderId="0" xfId="23" applyNumberFormat="1" applyFont="1">
      <alignment/>
      <protection/>
    </xf>
    <xf numFmtId="10" fontId="42" fillId="35" borderId="0" xfId="23" applyNumberFormat="1" applyFont="1" applyFill="1" applyProtection="1">
      <alignment/>
      <protection locked="0"/>
    </xf>
    <xf numFmtId="3" fontId="42" fillId="0" borderId="20" xfId="23" applyNumberFormat="1" applyFont="1" applyBorder="1">
      <alignment/>
      <protection/>
    </xf>
    <xf numFmtId="0" fontId="42" fillId="0" borderId="21" xfId="23" applyFont="1" applyBorder="1">
      <alignment/>
      <protection/>
    </xf>
    <xf numFmtId="168" fontId="44" fillId="33" borderId="0" xfId="23" applyNumberFormat="1" applyFont="1" applyFill="1">
      <alignment/>
      <protection/>
    </xf>
    <xf numFmtId="168" fontId="44" fillId="0" borderId="0" xfId="23" applyNumberFormat="1" applyFont="1">
      <alignment/>
      <protection/>
    </xf>
    <xf numFmtId="0" fontId="44" fillId="0" borderId="0" xfId="23" applyFont="1">
      <alignment/>
      <protection/>
    </xf>
    <xf numFmtId="168" fontId="3" fillId="0" borderId="0" xfId="0" applyNumberFormat="1" applyFont="1"/>
    <xf numFmtId="0" fontId="4" fillId="34" borderId="0" xfId="0" applyFont="1" applyFill="1"/>
    <xf numFmtId="0" fontId="40" fillId="0" borderId="29" xfId="0" applyFont="1" applyBorder="1" applyAlignment="1">
      <alignment horizontal="center"/>
    </xf>
    <xf numFmtId="0" fontId="41" fillId="0" borderId="0" xfId="0" applyFont="1" applyAlignment="1">
      <alignment horizontal="center"/>
    </xf>
    <xf numFmtId="0" fontId="42" fillId="0" borderId="0" xfId="0" applyFont="1"/>
    <xf numFmtId="0" fontId="42" fillId="0" borderId="29" xfId="0" applyFont="1" applyBorder="1"/>
    <xf numFmtId="0" fontId="40" fillId="0" borderId="0" xfId="0" applyFont="1" applyAlignment="1">
      <alignment horizontal="center"/>
    </xf>
    <xf numFmtId="0" fontId="40" fillId="0" borderId="0" xfId="0" applyFont="1"/>
    <xf numFmtId="3" fontId="42" fillId="35" borderId="0" xfId="0" applyNumberFormat="1" applyFont="1" applyFill="1" applyProtection="1">
      <protection locked="0"/>
    </xf>
    <xf numFmtId="168" fontId="42" fillId="0" borderId="0" xfId="0" applyNumberFormat="1" applyFont="1" applyProtection="1">
      <protection locked="0"/>
    </xf>
    <xf numFmtId="168" fontId="42" fillId="0" borderId="0" xfId="0" applyNumberFormat="1" applyFont="1"/>
    <xf numFmtId="10" fontId="42" fillId="0" borderId="0" xfId="0" applyNumberFormat="1" applyFont="1"/>
    <xf numFmtId="10" fontId="42" fillId="0" borderId="0" xfId="0" applyNumberFormat="1" applyFont="1" applyProtection="1">
      <protection locked="0"/>
    </xf>
    <xf numFmtId="3" fontId="42" fillId="0" borderId="0" xfId="0" applyNumberFormat="1" applyFont="1" applyProtection="1">
      <protection locked="0"/>
    </xf>
    <xf numFmtId="3" fontId="42" fillId="0" borderId="0" xfId="0" applyNumberFormat="1" applyFont="1"/>
    <xf numFmtId="10" fontId="42" fillId="35" borderId="0" xfId="0" applyNumberFormat="1" applyFont="1" applyFill="1" applyProtection="1">
      <protection locked="0"/>
    </xf>
    <xf numFmtId="3" fontId="42" fillId="0" borderId="20" xfId="0" applyNumberFormat="1" applyFont="1" applyBorder="1"/>
    <xf numFmtId="10" fontId="42" fillId="0" borderId="20" xfId="0" applyNumberFormat="1" applyFont="1" applyBorder="1"/>
    <xf numFmtId="168" fontId="42" fillId="0" borderId="20" xfId="0" applyNumberFormat="1" applyFont="1" applyBorder="1"/>
    <xf numFmtId="10" fontId="42" fillId="35" borderId="20" xfId="0" applyNumberFormat="1" applyFont="1" applyFill="1" applyBorder="1" applyProtection="1">
      <protection locked="0"/>
    </xf>
    <xf numFmtId="3" fontId="42" fillId="35" borderId="20" xfId="0" applyNumberFormat="1" applyFont="1" applyFill="1" applyBorder="1" applyProtection="1">
      <protection locked="0"/>
    </xf>
    <xf numFmtId="3" fontId="42" fillId="0" borderId="20" xfId="0" applyNumberFormat="1" applyFont="1" applyBorder="1" applyProtection="1">
      <protection locked="0"/>
    </xf>
    <xf numFmtId="0" fontId="11" fillId="0" borderId="20" xfId="0" applyFont="1" applyBorder="1"/>
    <xf numFmtId="0" fontId="42" fillId="0" borderId="21" xfId="0" applyFont="1" applyBorder="1"/>
    <xf numFmtId="168" fontId="42" fillId="0" borderId="30" xfId="0" applyNumberFormat="1" applyFont="1" applyBorder="1"/>
    <xf numFmtId="10" fontId="42" fillId="0" borderId="30" xfId="0" applyNumberFormat="1" applyFont="1" applyBorder="1"/>
    <xf numFmtId="0" fontId="42" fillId="0" borderId="30" xfId="0" applyFont="1" applyBorder="1"/>
    <xf numFmtId="14" fontId="0" fillId="0" borderId="0" xfId="0" applyNumberFormat="1"/>
    <xf numFmtId="21" fontId="0" fillId="0" borderId="0" xfId="0" applyNumberFormat="1"/>
    <xf numFmtId="0" fontId="0" fillId="22" borderId="0" xfId="0" applyFill="1"/>
    <xf numFmtId="43" fontId="0" fillId="0" borderId="0" xfId="18" applyFont="1"/>
    <xf numFmtId="43" fontId="0" fillId="0" borderId="0" xfId="0" applyNumberFormat="1"/>
    <xf numFmtId="43" fontId="0" fillId="33" borderId="0" xfId="18" applyFont="1" applyFill="1"/>
    <xf numFmtId="0" fontId="12" fillId="0" borderId="0" xfId="24" applyAlignment="1">
      <alignment horizontal="center"/>
      <protection/>
    </xf>
    <xf numFmtId="49" fontId="0" fillId="0" borderId="0" xfId="0" applyNumberFormat="1"/>
    <xf numFmtId="0" fontId="46" fillId="0" borderId="0" xfId="0" applyFont="1"/>
    <xf numFmtId="165" fontId="45" fillId="0" borderId="0" xfId="18" applyNumberFormat="1" applyFont="1"/>
    <xf numFmtId="165" fontId="45" fillId="33" borderId="0" xfId="18" applyNumberFormat="1" applyFont="1" applyFill="1"/>
    <xf numFmtId="165" fontId="0" fillId="0" borderId="0" xfId="18" applyNumberFormat="1" applyFont="1"/>
    <xf numFmtId="169" fontId="23" fillId="0" borderId="0" xfId="0" applyNumberFormat="1" applyFont="1" applyAlignment="1">
      <alignment horizontal="right"/>
    </xf>
    <xf numFmtId="169" fontId="23" fillId="0" borderId="0" xfId="0" applyNumberFormat="1" applyFont="1"/>
    <xf numFmtId="169" fontId="23" fillId="0" borderId="0" xfId="0" applyNumberFormat="1" applyFont="1" applyAlignment="1" quotePrefix="1">
      <alignment horizontal="right"/>
    </xf>
    <xf numFmtId="169" fontId="23" fillId="0" borderId="0" xfId="0" applyNumberFormat="1" applyFont="1" applyAlignment="1" quotePrefix="1">
      <alignment horizontal="left"/>
    </xf>
    <xf numFmtId="0" fontId="23" fillId="0" borderId="10" xfId="0" applyFont="1" applyBorder="1" applyAlignment="1">
      <alignment horizontal="centerContinuous"/>
    </xf>
    <xf numFmtId="164" fontId="23" fillId="0" borderId="0" xfId="0" applyNumberFormat="1" applyFont="1" applyAlignment="1">
      <alignment horizontal="center"/>
    </xf>
    <xf numFmtId="164" fontId="23" fillId="0" borderId="0" xfId="0" applyNumberFormat="1" applyFont="1" applyAlignment="1" quotePrefix="1">
      <alignment horizontal="center"/>
    </xf>
    <xf numFmtId="0" fontId="49" fillId="0" borderId="0" xfId="0" applyFont="1" applyAlignment="1" applyProtection="1">
      <alignment horizontal="center"/>
      <protection locked="0"/>
    </xf>
    <xf numFmtId="170" fontId="23" fillId="0" borderId="0" xfId="18" applyNumberFormat="1" applyFont="1" applyAlignment="1">
      <alignment/>
    </xf>
    <xf numFmtId="170" fontId="23" fillId="0" borderId="0" xfId="18" applyNumberFormat="1" applyFont="1" applyFill="1" applyAlignment="1">
      <alignment horizontal="center"/>
    </xf>
    <xf numFmtId="170" fontId="25" fillId="0" borderId="0" xfId="18" applyNumberFormat="1" applyFont="1" applyAlignment="1">
      <alignment horizontal="center"/>
    </xf>
    <xf numFmtId="170" fontId="50" fillId="0" borderId="0" xfId="18" applyNumberFormat="1" applyFont="1" applyAlignment="1">
      <alignment horizontal="center"/>
    </xf>
    <xf numFmtId="170" fontId="25" fillId="0" borderId="0" xfId="18" applyNumberFormat="1" applyFont="1" applyFill="1" applyAlignment="1">
      <alignment horizontal="center"/>
    </xf>
    <xf numFmtId="0" fontId="17" fillId="0" borderId="0" xfId="0" applyFont="1" applyAlignment="1">
      <alignment horizontal="center"/>
    </xf>
    <xf numFmtId="9" fontId="17" fillId="0" borderId="0" xfId="15" applyFont="1" applyFill="1" applyAlignment="1">
      <alignment horizontal="center"/>
    </xf>
    <xf numFmtId="9" fontId="17" fillId="0" borderId="0" xfId="15" applyFont="1" applyFill="1" applyAlignment="1">
      <alignment horizontal="centerContinuous"/>
    </xf>
    <xf numFmtId="41" fontId="17" fillId="0" borderId="0" xfId="16" applyNumberFormat="1" applyFont="1" applyFill="1" applyAlignment="1">
      <alignment/>
    </xf>
    <xf numFmtId="9" fontId="17" fillId="0" borderId="0" xfId="15" applyFont="1" applyFill="1" applyAlignment="1">
      <alignment/>
    </xf>
    <xf numFmtId="41" fontId="17" fillId="0" borderId="11" xfId="18" applyNumberFormat="1" applyFont="1" applyFill="1" applyBorder="1" applyAlignment="1">
      <alignment/>
    </xf>
    <xf numFmtId="9" fontId="17" fillId="0" borderId="0" xfId="15" applyFont="1" applyFill="1" applyBorder="1" applyAlignment="1">
      <alignment/>
    </xf>
    <xf numFmtId="9" fontId="17" fillId="0" borderId="0" xfId="15" applyFont="1" applyFill="1" applyBorder="1" applyProtection="1">
      <protection/>
    </xf>
    <xf numFmtId="9" fontId="17" fillId="0" borderId="0" xfId="15" applyFont="1" applyBorder="1" applyProtection="1">
      <protection/>
    </xf>
    <xf numFmtId="41" fontId="17" fillId="0" borderId="31" xfId="16" applyNumberFormat="1" applyFont="1" applyFill="1" applyBorder="1" applyAlignment="1">
      <alignment/>
    </xf>
    <xf numFmtId="9" fontId="17" fillId="0" borderId="0" xfId="15" applyFont="1" applyFill="1" applyBorder="1" applyAlignment="1">
      <alignment horizontal="center"/>
    </xf>
    <xf numFmtId="9" fontId="17" fillId="0" borderId="30" xfId="15" applyFont="1" applyFill="1" applyBorder="1" applyAlignment="1">
      <alignment horizontal="center"/>
    </xf>
    <xf numFmtId="9" fontId="17" fillId="0" borderId="0" xfId="15" applyFont="1" applyFill="1" applyProtection="1">
      <protection/>
    </xf>
    <xf numFmtId="9" fontId="17" fillId="0" borderId="0" xfId="15" applyFont="1" applyFill="1" applyAlignment="1">
      <alignment horizontal="center" wrapText="1"/>
    </xf>
    <xf numFmtId="0" fontId="51" fillId="0" borderId="0" xfId="0" applyFont="1"/>
    <xf numFmtId="41" fontId="9" fillId="0" borderId="0" xfId="18" applyNumberFormat="1" applyFont="1" applyFill="1" applyBorder="1" applyAlignment="1">
      <alignment/>
    </xf>
    <xf numFmtId="41" fontId="17" fillId="0" borderId="0" xfId="16" applyNumberFormat="1" applyFont="1" applyAlignment="1">
      <alignment/>
    </xf>
    <xf numFmtId="9" fontId="17" fillId="0" borderId="11" xfId="15" applyFont="1" applyFill="1" applyBorder="1" applyAlignment="1">
      <alignment/>
    </xf>
    <xf numFmtId="9" fontId="17" fillId="0" borderId="0" xfId="15" applyFont="1" applyProtection="1">
      <protection/>
    </xf>
    <xf numFmtId="9" fontId="17" fillId="0" borderId="31" xfId="15" applyFont="1" applyFill="1" applyBorder="1" applyAlignment="1">
      <alignment horizontal="center"/>
    </xf>
    <xf numFmtId="10" fontId="17" fillId="0" borderId="0" xfId="15" applyNumberFormat="1" applyFont="1" applyFill="1" applyAlignment="1">
      <alignment/>
    </xf>
    <xf numFmtId="41" fontId="17" fillId="0" borderId="0" xfId="18" applyNumberFormat="1" applyFont="1" applyBorder="1" applyAlignment="1">
      <alignment horizontal="center"/>
    </xf>
    <xf numFmtId="43" fontId="25" fillId="0" borderId="0" xfId="18" applyFont="1" applyFill="1" applyAlignment="1">
      <alignment horizontal="center"/>
    </xf>
    <xf numFmtId="41" fontId="17" fillId="0" borderId="0" xfId="18" applyNumberFormat="1" applyFont="1" applyFill="1" applyBorder="1" applyAlignment="1">
      <alignment horizontal="center"/>
    </xf>
    <xf numFmtId="43" fontId="52" fillId="0" borderId="32" xfId="18" applyFont="1" applyBorder="1" applyAlignment="1">
      <alignment/>
    </xf>
    <xf numFmtId="0" fontId="49" fillId="0" borderId="18" xfId="0" applyFont="1" applyBorder="1" applyAlignment="1">
      <alignment horizontal="center"/>
    </xf>
    <xf numFmtId="0" fontId="49" fillId="0" borderId="33" xfId="0" applyFont="1" applyBorder="1" applyAlignment="1">
      <alignment horizontal="center"/>
    </xf>
    <xf numFmtId="0" fontId="49" fillId="0" borderId="34" xfId="0" applyFont="1" applyBorder="1" applyAlignment="1">
      <alignment horizontal="center"/>
    </xf>
    <xf numFmtId="0" fontId="49" fillId="0" borderId="0" xfId="0" applyFont="1" applyAlignment="1">
      <alignment horizontal="center"/>
    </xf>
    <xf numFmtId="0" fontId="49" fillId="0" borderId="35" xfId="0" applyFont="1" applyBorder="1" applyAlignment="1">
      <alignment horizontal="center"/>
    </xf>
    <xf numFmtId="171" fontId="17" fillId="0" borderId="36" xfId="18" applyNumberFormat="1" applyFont="1" applyBorder="1" applyAlignment="1">
      <alignment/>
    </xf>
    <xf numFmtId="171" fontId="17" fillId="0" borderId="20" xfId="18" applyNumberFormat="1" applyFont="1" applyBorder="1" applyAlignment="1">
      <alignment/>
    </xf>
    <xf numFmtId="171" fontId="17" fillId="0" borderId="37" xfId="18" applyNumberFormat="1" applyFont="1" applyBorder="1" applyAlignment="1">
      <alignment/>
    </xf>
    <xf numFmtId="0" fontId="23" fillId="37" borderId="0" xfId="0" applyFont="1" applyFill="1"/>
    <xf numFmtId="37" fontId="23" fillId="0" borderId="0" xfId="0" applyNumberFormat="1" applyFont="1" applyAlignment="1">
      <alignment horizontal="centerContinuous"/>
    </xf>
    <xf numFmtId="0" fontId="23" fillId="37" borderId="0" xfId="0" applyFont="1" applyFill="1" applyAlignment="1">
      <alignment horizontal="center"/>
    </xf>
    <xf numFmtId="43" fontId="25" fillId="37" borderId="0" xfId="18" applyFont="1" applyFill="1" applyAlignment="1" quotePrefix="1">
      <alignment horizontal="center"/>
    </xf>
    <xf numFmtId="43" fontId="25" fillId="0" borderId="0" xfId="18" applyFont="1" applyAlignment="1">
      <alignment/>
    </xf>
    <xf numFmtId="43" fontId="17" fillId="0" borderId="0" xfId="18" applyFont="1" applyFill="1" applyAlignment="1">
      <alignment/>
    </xf>
    <xf numFmtId="41" fontId="17" fillId="0" borderId="0" xfId="0" applyNumberFormat="1" applyFont="1" quotePrefix="1"/>
    <xf numFmtId="41" fontId="17" fillId="33" borderId="0" xfId="0" applyNumberFormat="1" applyFont="1" applyFill="1"/>
    <xf numFmtId="0" fontId="17" fillId="33" borderId="0" xfId="0" applyFont="1" applyFill="1"/>
    <xf numFmtId="43" fontId="17" fillId="33" borderId="20" xfId="0" applyNumberFormat="1" applyFont="1" applyFill="1" applyBorder="1" applyAlignment="1">
      <alignment horizontal="right"/>
    </xf>
    <xf numFmtId="0" fontId="17" fillId="33" borderId="20" xfId="0" applyFont="1" applyFill="1" applyBorder="1" applyAlignment="1">
      <alignment horizontal="right"/>
    </xf>
    <xf numFmtId="0" fontId="17" fillId="0" borderId="20" xfId="0" applyFont="1" applyBorder="1"/>
    <xf numFmtId="41" fontId="17" fillId="0" borderId="13" xfId="0" applyNumberFormat="1" applyFont="1" applyBorder="1"/>
    <xf numFmtId="9" fontId="17" fillId="0" borderId="0" xfId="15" applyFont="1" applyBorder="1" applyAlignment="1" applyProtection="1">
      <alignment horizontal="center"/>
      <protection/>
    </xf>
    <xf numFmtId="41" fontId="17" fillId="0" borderId="0" xfId="16" applyNumberFormat="1" applyFont="1" applyBorder="1" applyAlignment="1">
      <alignment/>
    </xf>
    <xf numFmtId="9" fontId="17" fillId="0" borderId="0" xfId="15" applyFont="1" applyBorder="1"/>
    <xf numFmtId="43" fontId="17" fillId="0" borderId="0" xfId="0" applyNumberFormat="1" applyFont="1"/>
    <xf numFmtId="41" fontId="53" fillId="0" borderId="0" xfId="0" applyNumberFormat="1" applyFont="1"/>
    <xf numFmtId="10" fontId="17" fillId="0" borderId="0" xfId="15" applyNumberFormat="1" applyFont="1" applyFill="1" applyProtection="1">
      <protection/>
    </xf>
    <xf numFmtId="0" fontId="56" fillId="0" borderId="0" xfId="0" applyFont="1" applyFill="1"/>
    <xf numFmtId="0" fontId="57" fillId="0" borderId="38" xfId="0" applyFont="1" applyFill="1" applyBorder="1"/>
    <xf numFmtId="3" fontId="58" fillId="0" borderId="21" xfId="0" applyNumberFormat="1" applyFont="1" applyFill="1" applyBorder="1"/>
    <xf numFmtId="3" fontId="58" fillId="0" borderId="21" xfId="0" applyNumberFormat="1" applyFont="1" applyFill="1" applyBorder="1" applyAlignment="1">
      <alignment horizontal="center"/>
    </xf>
    <xf numFmtId="10" fontId="59" fillId="0" borderId="21" xfId="0" applyNumberFormat="1" applyFont="1" applyFill="1" applyBorder="1"/>
    <xf numFmtId="0" fontId="56" fillId="0" borderId="29" xfId="0" applyFont="1" applyFill="1" applyBorder="1"/>
    <xf numFmtId="0" fontId="59" fillId="0" borderId="29" xfId="0" applyFont="1" applyFill="1" applyBorder="1"/>
    <xf numFmtId="3" fontId="58" fillId="0" borderId="0" xfId="0" applyNumberFormat="1" applyFont="1" applyFill="1"/>
    <xf numFmtId="3" fontId="59" fillId="0" borderId="0" xfId="0" applyNumberFormat="1" applyFont="1" applyFill="1" applyAlignment="1">
      <alignment horizontal="center"/>
    </xf>
    <xf numFmtId="10" fontId="59" fillId="0" borderId="0" xfId="0" applyNumberFormat="1" applyFont="1" applyFill="1" applyAlignment="1">
      <alignment horizontal="center"/>
    </xf>
    <xf numFmtId="10" fontId="56" fillId="0" borderId="0" xfId="0" applyNumberFormat="1" applyFont="1" applyFill="1"/>
    <xf numFmtId="10" fontId="59" fillId="0" borderId="0" xfId="0" applyNumberFormat="1" applyFont="1" applyFill="1"/>
    <xf numFmtId="0" fontId="60" fillId="0" borderId="29" xfId="0" applyFont="1" applyFill="1" applyBorder="1"/>
    <xf numFmtId="0" fontId="59" fillId="0" borderId="0" xfId="0" applyFont="1" applyFill="1" applyAlignment="1">
      <alignment horizontal="center"/>
    </xf>
    <xf numFmtId="0" fontId="59" fillId="0" borderId="0" xfId="0" applyFont="1" applyFill="1"/>
    <xf numFmtId="168" fontId="59" fillId="0" borderId="0" xfId="0" applyNumberFormat="1" applyFont="1" applyFill="1" applyProtection="1">
      <protection locked="0"/>
    </xf>
    <xf numFmtId="168" fontId="61" fillId="0" borderId="0" xfId="0" applyNumberFormat="1" applyFont="1" applyFill="1"/>
    <xf numFmtId="0" fontId="59" fillId="0" borderId="0" xfId="0" applyFont="1" applyFill="1" applyProtection="1">
      <protection locked="0"/>
    </xf>
    <xf numFmtId="0" fontId="61" fillId="0" borderId="0" xfId="0" applyFont="1" applyFill="1"/>
    <xf numFmtId="3" fontId="59" fillId="0" borderId="0" xfId="0" applyNumberFormat="1" applyFont="1" applyFill="1" applyProtection="1">
      <protection locked="0"/>
    </xf>
    <xf numFmtId="1" fontId="61" fillId="0" borderId="0" xfId="0" applyNumberFormat="1" applyFont="1" applyFill="1"/>
    <xf numFmtId="3" fontId="58" fillId="0" borderId="0" xfId="0" applyNumberFormat="1" applyFont="1" applyFill="1" applyProtection="1">
      <protection locked="0"/>
    </xf>
    <xf numFmtId="0" fontId="58" fillId="0" borderId="0" xfId="0" applyFont="1" applyFill="1"/>
    <xf numFmtId="3" fontId="61" fillId="0" borderId="0" xfId="0" applyNumberFormat="1" applyFont="1" applyFill="1"/>
    <xf numFmtId="0" fontId="57" fillId="0" borderId="29" xfId="0" applyFont="1" applyFill="1" applyBorder="1"/>
    <xf numFmtId="168" fontId="62" fillId="0" borderId="0" xfId="0" applyNumberFormat="1" applyFont="1" applyFill="1"/>
    <xf numFmtId="1" fontId="58" fillId="0" borderId="0" xfId="0" applyNumberFormat="1" applyFont="1" applyFill="1"/>
    <xf numFmtId="10" fontId="58" fillId="0" borderId="0" xfId="0" applyNumberFormat="1" applyFont="1" applyFill="1"/>
    <xf numFmtId="168" fontId="62" fillId="0" borderId="0" xfId="0" applyNumberFormat="1" applyFont="1" applyFill="1" applyProtection="1">
      <protection locked="0"/>
    </xf>
    <xf numFmtId="0" fontId="2" fillId="0" borderId="0" xfId="0" applyFont="1" applyFill="1"/>
    <xf numFmtId="37" fontId="2" fillId="0" borderId="0" xfId="0" applyNumberFormat="1" applyFont="1" applyFill="1"/>
    <xf numFmtId="0" fontId="3" fillId="0" borderId="0" xfId="0" applyFont="1" applyFill="1"/>
    <xf numFmtId="37" fontId="2" fillId="0" borderId="0" xfId="0" applyNumberFormat="1" applyFont="1" applyFill="1" applyAlignment="1">
      <alignment horizontal="right"/>
    </xf>
    <xf numFmtId="37" fontId="2" fillId="0" borderId="0" xfId="0" applyNumberFormat="1" applyFont="1" applyFill="1" applyAlignment="1" quotePrefix="1">
      <alignment horizontal="right"/>
    </xf>
    <xf numFmtId="0" fontId="2" fillId="0" borderId="10" xfId="0" applyFont="1" applyFill="1" applyBorder="1"/>
    <xf numFmtId="0" fontId="2" fillId="0" borderId="0" xfId="0" applyFont="1" applyFill="1" applyAlignment="1">
      <alignment horizontal="center"/>
    </xf>
    <xf numFmtId="43" fontId="63" fillId="0" borderId="0" xfId="18" applyFont="1" applyFill="1" applyAlignment="1">
      <alignment horizontal="centerContinuous"/>
    </xf>
    <xf numFmtId="43" fontId="63" fillId="0" borderId="0" xfId="18" applyFont="1" applyFill="1" applyAlignment="1">
      <alignment horizontal="center"/>
    </xf>
    <xf numFmtId="0" fontId="3" fillId="0" borderId="0" xfId="0" applyFont="1" applyFill="1" applyAlignment="1">
      <alignment horizontal="centerContinuous"/>
    </xf>
    <xf numFmtId="37" fontId="3" fillId="0" borderId="0" xfId="0" applyNumberFormat="1" applyFont="1" applyFill="1"/>
    <xf numFmtId="37" fontId="10" fillId="0" borderId="0" xfId="0" applyNumberFormat="1" applyFont="1" applyFill="1" applyProtection="1">
      <protection locked="0"/>
    </xf>
    <xf numFmtId="41" fontId="3" fillId="0" borderId="0" xfId="0" applyNumberFormat="1" applyFont="1" applyFill="1" applyAlignment="1">
      <alignment horizontal="center"/>
    </xf>
    <xf numFmtId="41" fontId="3" fillId="0" borderId="0" xfId="0" applyNumberFormat="1" applyFont="1" applyFill="1"/>
    <xf numFmtId="41" fontId="3" fillId="0" borderId="12" xfId="18" applyNumberFormat="1" applyFont="1" applyFill="1" applyBorder="1" applyAlignment="1">
      <alignment horizontal="center"/>
    </xf>
    <xf numFmtId="41" fontId="3" fillId="0" borderId="0" xfId="18" applyNumberFormat="1" applyFont="1" applyFill="1" applyBorder="1" applyAlignment="1">
      <alignment horizontal="center"/>
    </xf>
    <xf numFmtId="0" fontId="56" fillId="0" borderId="0" xfId="0" applyFont="1" applyFill="1" applyBorder="1"/>
    <xf numFmtId="0" fontId="65" fillId="0" borderId="0" xfId="0" applyFont="1" applyFill="1"/>
    <xf numFmtId="41" fontId="3" fillId="0" borderId="12" xfId="0" applyNumberFormat="1" applyFont="1" applyFill="1" applyBorder="1"/>
    <xf numFmtId="10" fontId="3" fillId="0" borderId="0" xfId="0" applyNumberFormat="1" applyFont="1" applyFill="1"/>
    <xf numFmtId="168" fontId="68" fillId="0" borderId="0" xfId="0" applyNumberFormat="1" applyFont="1" applyFill="1"/>
    <xf numFmtId="0" fontId="69" fillId="0" borderId="0" xfId="0" applyFont="1" applyFill="1"/>
    <xf numFmtId="165" fontId="56" fillId="0" borderId="0" xfId="18" applyNumberFormat="1" applyFont="1" applyFill="1"/>
    <xf numFmtId="0" fontId="70" fillId="0" borderId="0" xfId="0" applyFont="1" applyFill="1" applyBorder="1"/>
    <xf numFmtId="0" fontId="71" fillId="0" borderId="0" xfId="0" applyFont="1" applyFill="1" applyBorder="1"/>
    <xf numFmtId="0" fontId="3" fillId="0" borderId="0" xfId="0" applyFont="1" applyFill="1" applyAlignment="1">
      <alignment horizontal="left"/>
    </xf>
    <xf numFmtId="0" fontId="3" fillId="0" borderId="0" xfId="0" applyFont="1" applyFill="1" applyAlignment="1">
      <alignment horizontal="right"/>
    </xf>
    <xf numFmtId="0" fontId="2" fillId="0" borderId="0" xfId="0" applyFont="1" applyAlignment="1">
      <alignment horizontal="center"/>
    </xf>
    <xf numFmtId="0" fontId="23" fillId="0" borderId="0" xfId="0" applyFont="1" applyAlignment="1">
      <alignment horizontal="center"/>
    </xf>
    <xf numFmtId="0" fontId="2" fillId="0" borderId="0" xfId="0" applyFont="1" applyAlignment="1">
      <alignment horizontal="center"/>
    </xf>
    <xf numFmtId="165" fontId="3" fillId="0" borderId="0" xfId="18" applyNumberFormat="1" applyFont="1" applyFill="1" applyAlignment="1" quotePrefix="1">
      <alignment/>
    </xf>
    <xf numFmtId="41" fontId="3" fillId="0" borderId="0" xfId="16" applyNumberFormat="1" applyFont="1" applyFill="1" applyBorder="1" applyAlignment="1">
      <alignment/>
    </xf>
    <xf numFmtId="0" fontId="2" fillId="0" borderId="0" xfId="0" applyFont="1" applyAlignment="1">
      <alignment horizontal="left"/>
    </xf>
    <xf numFmtId="0" fontId="87" fillId="0" borderId="0" xfId="0" applyFont="1" applyAlignment="1" applyProtection="1" quotePrefix="1">
      <alignment horizontal="center"/>
      <protection locked="0"/>
    </xf>
    <xf numFmtId="0" fontId="2" fillId="0" borderId="10" xfId="0" applyFont="1" applyBorder="1" applyAlignment="1">
      <alignment horizontal="centerContinuous"/>
    </xf>
    <xf numFmtId="169" fontId="2" fillId="0" borderId="0" xfId="0" applyNumberFormat="1" applyFont="1" applyAlignment="1" quotePrefix="1">
      <alignment horizontal="left"/>
    </xf>
    <xf numFmtId="0" fontId="87" fillId="0" borderId="0" xfId="0" applyFont="1" applyAlignment="1" applyProtection="1">
      <alignment horizontal="center"/>
      <protection locked="0"/>
    </xf>
    <xf numFmtId="44" fontId="3" fillId="0" borderId="31" xfId="16" applyFont="1" applyFill="1" applyBorder="1" applyAlignment="1">
      <alignment/>
    </xf>
    <xf numFmtId="169" fontId="2" fillId="0" borderId="0" xfId="0" applyNumberFormat="1" applyFont="1"/>
    <xf numFmtId="41" fontId="4" fillId="33" borderId="0" xfId="18" applyNumberFormat="1" applyFont="1" applyFill="1" applyBorder="1" applyAlignment="1">
      <alignment/>
    </xf>
    <xf numFmtId="43" fontId="3" fillId="0" borderId="21" xfId="18" applyFont="1" applyFill="1" applyBorder="1" applyAlignment="1">
      <alignment/>
    </xf>
    <xf numFmtId="165" fontId="3" fillId="33" borderId="0" xfId="18" applyNumberFormat="1" applyFont="1" applyFill="1" applyAlignment="1">
      <alignment/>
    </xf>
    <xf numFmtId="43" fontId="3" fillId="0" borderId="0" xfId="18" applyFont="1" applyFill="1" applyBorder="1" applyAlignment="1">
      <alignment/>
    </xf>
    <xf numFmtId="170" fontId="2" fillId="0" borderId="11" xfId="18" applyNumberFormat="1" applyFont="1" applyFill="1" applyBorder="1" applyAlignment="1">
      <alignment horizontal="center"/>
    </xf>
    <xf numFmtId="0" fontId="88" fillId="0" borderId="10" xfId="0" applyFont="1" applyBorder="1"/>
    <xf numFmtId="0" fontId="4" fillId="0" borderId="0" xfId="20" applyFont="1" applyAlignment="1">
      <alignment horizontal="center"/>
      <protection/>
    </xf>
    <xf numFmtId="0" fontId="0" fillId="38" borderId="0" xfId="0" applyFill="1" applyAlignment="1">
      <alignment horizontal="center"/>
    </xf>
    <xf numFmtId="37" fontId="3" fillId="0" borderId="21" xfId="0" applyNumberFormat="1" applyFont="1" applyBorder="1"/>
    <xf numFmtId="0" fontId="88" fillId="0" borderId="0" xfId="0" applyFont="1" applyAlignment="1" quotePrefix="1">
      <alignment horizontal="left"/>
    </xf>
    <xf numFmtId="0" fontId="0" fillId="31" borderId="0" xfId="0" applyFill="1" applyAlignment="1">
      <alignment horizontal="center"/>
    </xf>
    <xf numFmtId="43" fontId="3" fillId="0" borderId="11" xfId="18" applyFont="1" applyFill="1" applyBorder="1" applyAlignment="1">
      <alignment/>
    </xf>
    <xf numFmtId="49" fontId="89" fillId="0" borderId="0" xfId="0" applyNumberFormat="1" applyFont="1" applyProtection="1">
      <protection locked="0"/>
    </xf>
    <xf numFmtId="43" fontId="0" fillId="15" borderId="0" xfId="0" applyNumberFormat="1" applyFill="1"/>
    <xf numFmtId="0" fontId="0" fillId="15" borderId="0" xfId="0" applyFill="1" applyAlignment="1">
      <alignment horizontal="center"/>
    </xf>
    <xf numFmtId="41" fontId="3" fillId="0" borderId="11" xfId="0" applyNumberFormat="1" applyFont="1" applyBorder="1"/>
    <xf numFmtId="49" fontId="88" fillId="0" borderId="0" xfId="0" applyNumberFormat="1" applyFont="1"/>
    <xf numFmtId="0" fontId="0" fillId="23" borderId="0" xfId="0" applyFill="1" applyAlignment="1">
      <alignment horizontal="center"/>
    </xf>
    <xf numFmtId="0" fontId="88" fillId="0" borderId="0" xfId="0" applyFont="1"/>
    <xf numFmtId="43" fontId="0" fillId="23" borderId="0" xfId="0" applyNumberFormat="1" applyFill="1"/>
    <xf numFmtId="44" fontId="3" fillId="0" borderId="31" xfId="16" applyFont="1" applyFill="1" applyBorder="1" applyAlignment="1">
      <alignment horizontal="center"/>
    </xf>
    <xf numFmtId="41" fontId="3" fillId="0" borderId="11" xfId="16" applyNumberFormat="1" applyFont="1" applyFill="1" applyBorder="1" applyAlignment="1">
      <alignment/>
    </xf>
    <xf numFmtId="43" fontId="0" fillId="16" borderId="0" xfId="0" applyNumberFormat="1" applyFill="1"/>
    <xf numFmtId="0" fontId="0" fillId="0" borderId="0" xfId="0"/>
    <xf numFmtId="14" fontId="0" fillId="0" borderId="0" xfId="0" applyNumberFormat="1"/>
    <xf numFmtId="21" fontId="0" fillId="0" borderId="0" xfId="0" applyNumberFormat="1"/>
    <xf numFmtId="43" fontId="0" fillId="0" borderId="0" xfId="18" applyFont="1"/>
    <xf numFmtId="0" fontId="0" fillId="0" borderId="0" xfId="0" applyAlignment="1">
      <alignment horizontal="left"/>
    </xf>
    <xf numFmtId="0" fontId="0" fillId="0" borderId="0" xfId="0" applyAlignment="1">
      <alignment horizontal="center"/>
    </xf>
    <xf numFmtId="0" fontId="85" fillId="0" borderId="0" xfId="0" applyFont="1" applyAlignment="1">
      <alignment horizontal="center"/>
    </xf>
    <xf numFmtId="0" fontId="85" fillId="0" borderId="0" xfId="0" applyFont="1"/>
    <xf numFmtId="17" fontId="85" fillId="0" borderId="0" xfId="0" applyNumberFormat="1" applyFont="1" applyAlignment="1">
      <alignment horizontal="left"/>
    </xf>
    <xf numFmtId="0" fontId="85" fillId="22" borderId="0" xfId="0" applyFont="1" applyFill="1"/>
    <xf numFmtId="49" fontId="88" fillId="0" borderId="10" xfId="0" applyNumberFormat="1" applyFont="1" applyBorder="1"/>
    <xf numFmtId="49" fontId="88" fillId="0" borderId="0" xfId="0" applyNumberFormat="1" applyFont="1" applyAlignment="1">
      <alignment horizontal="centerContinuous"/>
    </xf>
    <xf numFmtId="37" fontId="88" fillId="0" borderId="0" xfId="0" applyNumberFormat="1" applyFont="1" applyAlignment="1">
      <alignment horizontal="center"/>
    </xf>
    <xf numFmtId="0" fontId="88" fillId="0" borderId="0" xfId="0" applyFont="1" applyAlignment="1">
      <alignment horizontal="center"/>
    </xf>
    <xf numFmtId="0" fontId="88" fillId="0" borderId="0" xfId="0" applyFont="1" applyAlignment="1">
      <alignment horizontal="centerContinuous"/>
    </xf>
    <xf numFmtId="43" fontId="88" fillId="0" borderId="20" xfId="18" applyFont="1" applyFill="1" applyBorder="1" applyAlignment="1">
      <alignment horizontal="centerContinuous"/>
    </xf>
    <xf numFmtId="49" fontId="88" fillId="0" borderId="20" xfId="18" applyNumberFormat="1" applyFont="1" applyFill="1" applyBorder="1" applyAlignment="1">
      <alignment horizontal="centerContinuous"/>
    </xf>
    <xf numFmtId="43" fontId="88" fillId="0" borderId="20" xfId="18" applyFont="1" applyFill="1" applyBorder="1" applyAlignment="1">
      <alignment horizontal="center"/>
    </xf>
    <xf numFmtId="49" fontId="8" fillId="0" borderId="0" xfId="0" applyNumberFormat="1" applyFont="1"/>
    <xf numFmtId="41" fontId="8" fillId="0" borderId="0" xfId="18" applyNumberFormat="1" applyFont="1" applyFill="1" applyAlignment="1">
      <alignment/>
    </xf>
    <xf numFmtId="10" fontId="8" fillId="0" borderId="0" xfId="0" applyNumberFormat="1" applyFont="1"/>
    <xf numFmtId="37" fontId="8" fillId="0" borderId="0" xfId="0" applyNumberFormat="1" applyFont="1"/>
    <xf numFmtId="49" fontId="8" fillId="0" borderId="0" xfId="0" applyNumberFormat="1" applyFont="1" quotePrefix="1"/>
    <xf numFmtId="0" fontId="8" fillId="0" borderId="0" xfId="0" applyFont="1" quotePrefix="1"/>
    <xf numFmtId="0" fontId="8" fillId="0" borderId="0" xfId="0" applyFont="1" applyAlignment="1" quotePrefix="1">
      <alignment horizontal="left"/>
    </xf>
    <xf numFmtId="166" fontId="8" fillId="0" borderId="0" xfId="0" applyNumberFormat="1" applyFont="1" applyAlignment="1" quotePrefix="1">
      <alignment horizontal="left"/>
    </xf>
    <xf numFmtId="41" fontId="8" fillId="0" borderId="11" xfId="18" applyNumberFormat="1" applyFont="1" applyFill="1" applyBorder="1" applyAlignment="1">
      <alignment/>
    </xf>
    <xf numFmtId="10" fontId="8" fillId="0" borderId="0" xfId="15" applyNumberFormat="1" applyFont="1" applyFill="1" applyProtection="1">
      <protection/>
    </xf>
    <xf numFmtId="43" fontId="90" fillId="0" borderId="11" xfId="18" applyFont="1" applyFill="1" applyBorder="1" applyAlignment="1">
      <alignment/>
    </xf>
    <xf numFmtId="43" fontId="90" fillId="0" borderId="0" xfId="18" applyFont="1" applyFill="1" applyBorder="1" applyAlignment="1">
      <alignment/>
    </xf>
    <xf numFmtId="43" fontId="8" fillId="0" borderId="0" xfId="18" applyFont="1" applyFill="1" applyAlignment="1">
      <alignment/>
    </xf>
    <xf numFmtId="44" fontId="8" fillId="0" borderId="0" xfId="16" applyFont="1" applyFill="1" applyAlignment="1">
      <alignment/>
    </xf>
    <xf numFmtId="0" fontId="91" fillId="0" borderId="0" xfId="0" applyFont="1" applyProtection="1">
      <protection locked="0"/>
    </xf>
    <xf numFmtId="49" fontId="91" fillId="0" borderId="0" xfId="0" applyNumberFormat="1" applyFont="1" applyProtection="1">
      <protection locked="0"/>
    </xf>
    <xf numFmtId="0" fontId="0" fillId="15" borderId="0" xfId="0" applyFill="1"/>
    <xf numFmtId="10" fontId="3" fillId="0" borderId="0" xfId="18" applyNumberFormat="1" applyFont="1" applyFill="1" applyAlignment="1">
      <alignment/>
    </xf>
    <xf numFmtId="10" fontId="3" fillId="0" borderId="0" xfId="16" applyNumberFormat="1" applyFont="1" applyFill="1" applyAlignment="1">
      <alignment/>
    </xf>
    <xf numFmtId="165" fontId="8" fillId="0" borderId="0" xfId="18" applyNumberFormat="1" applyFont="1" applyFill="1" applyAlignment="1">
      <alignment/>
    </xf>
    <xf numFmtId="165" fontId="8" fillId="0" borderId="11" xfId="18" applyNumberFormat="1" applyFont="1" applyFill="1" applyBorder="1" applyAlignment="1">
      <alignment/>
    </xf>
    <xf numFmtId="165" fontId="8" fillId="0" borderId="0" xfId="0" applyNumberFormat="1" applyFont="1"/>
    <xf numFmtId="165" fontId="8" fillId="0" borderId="31" xfId="16" applyNumberFormat="1" applyFont="1" applyFill="1" applyBorder="1" applyAlignment="1">
      <alignment/>
    </xf>
    <xf numFmtId="41" fontId="3" fillId="39" borderId="0" xfId="0" applyNumberFormat="1" applyFont="1" applyFill="1"/>
    <xf numFmtId="0" fontId="3" fillId="39" borderId="0" xfId="0" applyFont="1" applyFill="1"/>
    <xf numFmtId="0" fontId="3" fillId="39" borderId="0" xfId="0" applyFont="1" applyFill="1" quotePrefix="1"/>
    <xf numFmtId="165" fontId="8" fillId="0" borderId="0" xfId="18" applyNumberFormat="1" applyFont="1" applyFill="1" applyAlignment="1">
      <alignment horizontal="center"/>
    </xf>
    <xf numFmtId="167" fontId="8" fillId="0" borderId="31" xfId="16" applyNumberFormat="1" applyFont="1" applyFill="1" applyBorder="1" applyAlignment="1">
      <alignment horizontal="center"/>
    </xf>
    <xf numFmtId="0" fontId="56" fillId="38" borderId="0" xfId="0" applyFont="1" applyFill="1"/>
    <xf numFmtId="0" fontId="56" fillId="38" borderId="0" xfId="0" applyFont="1" applyFill="1" applyAlignment="1">
      <alignment horizontal="right"/>
    </xf>
    <xf numFmtId="165" fontId="56" fillId="38" borderId="0" xfId="18" applyNumberFormat="1" applyFont="1" applyFill="1"/>
    <xf numFmtId="0" fontId="56" fillId="38" borderId="0" xfId="0" applyFont="1" applyFill="1" applyAlignment="1">
      <alignment wrapText="1"/>
    </xf>
    <xf numFmtId="0" fontId="56" fillId="38" borderId="0" xfId="0" applyFont="1" applyFill="1" applyAlignment="1">
      <alignment horizontal="left" indent="1"/>
    </xf>
    <xf numFmtId="173" fontId="56" fillId="38" borderId="0" xfId="15" applyNumberFormat="1" applyFont="1" applyFill="1"/>
    <xf numFmtId="0" fontId="56" fillId="38" borderId="12" xfId="0" applyFont="1" applyFill="1" applyBorder="1"/>
    <xf numFmtId="0" fontId="66" fillId="38" borderId="0" xfId="0" applyFont="1" applyFill="1" applyBorder="1"/>
    <xf numFmtId="41" fontId="3" fillId="38" borderId="0" xfId="0" applyNumberFormat="1" applyFont="1" applyFill="1"/>
    <xf numFmtId="0" fontId="65" fillId="38" borderId="0" xfId="0" applyFont="1" applyFill="1"/>
    <xf numFmtId="0" fontId="64" fillId="38" borderId="0" xfId="0" applyFont="1" applyFill="1" applyBorder="1"/>
    <xf numFmtId="172" fontId="3" fillId="38" borderId="0" xfId="0" applyNumberFormat="1" applyFont="1" applyFill="1"/>
    <xf numFmtId="10" fontId="3" fillId="38" borderId="0" xfId="0" applyNumberFormat="1" applyFont="1" applyFill="1"/>
    <xf numFmtId="10" fontId="67" fillId="38" borderId="0" xfId="0" applyNumberFormat="1" applyFont="1" applyFill="1"/>
    <xf numFmtId="41" fontId="3" fillId="38" borderId="12" xfId="0" applyNumberFormat="1" applyFont="1" applyFill="1" applyBorder="1"/>
    <xf numFmtId="0" fontId="92" fillId="40" borderId="38" xfId="0" applyFont="1" applyFill="1" applyBorder="1"/>
    <xf numFmtId="3" fontId="93" fillId="40" borderId="21" xfId="0" applyNumberFormat="1" applyFont="1" applyFill="1" applyBorder="1"/>
    <xf numFmtId="3" fontId="93" fillId="40" borderId="21" xfId="0" applyNumberFormat="1" applyFont="1" applyFill="1" applyBorder="1" applyAlignment="1">
      <alignment horizontal="center"/>
    </xf>
    <xf numFmtId="10" fontId="29" fillId="40" borderId="21" xfId="0" applyNumberFormat="1" applyFont="1" applyFill="1" applyBorder="1"/>
    <xf numFmtId="0" fontId="29" fillId="40" borderId="29" xfId="0" applyFont="1" applyFill="1" applyBorder="1"/>
    <xf numFmtId="3" fontId="93" fillId="40" borderId="0" xfId="0" applyNumberFormat="1" applyFont="1" applyFill="1"/>
    <xf numFmtId="3" fontId="29" fillId="40" borderId="0" xfId="0" applyNumberFormat="1" applyFont="1" applyFill="1" applyAlignment="1">
      <alignment horizontal="center"/>
    </xf>
    <xf numFmtId="10" fontId="29" fillId="40" borderId="0" xfId="0" applyNumberFormat="1" applyFont="1" applyFill="1" applyAlignment="1">
      <alignment horizontal="center"/>
    </xf>
    <xf numFmtId="10" fontId="39" fillId="40" borderId="0" xfId="0" applyNumberFormat="1" applyFont="1" applyFill="1"/>
    <xf numFmtId="10" fontId="29" fillId="40" borderId="0" xfId="0" applyNumberFormat="1" applyFont="1" applyFill="1"/>
    <xf numFmtId="0" fontId="92" fillId="40" borderId="29" xfId="0" applyFont="1" applyFill="1" applyBorder="1"/>
    <xf numFmtId="0" fontId="93" fillId="40" borderId="0" xfId="0" applyFont="1" applyFill="1" applyAlignment="1">
      <alignment horizontal="center"/>
    </xf>
    <xf numFmtId="10" fontId="93" fillId="40" borderId="0" xfId="0" applyNumberFormat="1" applyFont="1" applyFill="1" applyAlignment="1">
      <alignment horizontal="center"/>
    </xf>
    <xf numFmtId="0" fontId="39" fillId="40" borderId="0" xfId="0" applyFont="1" applyFill="1"/>
    <xf numFmtId="0" fontId="29" fillId="40" borderId="0" xfId="0" applyFont="1" applyFill="1"/>
    <xf numFmtId="168" fontId="29" fillId="35" borderId="0" xfId="0" applyNumberFormat="1" applyFont="1" applyFill="1" applyProtection="1">
      <protection locked="0"/>
    </xf>
    <xf numFmtId="168" fontId="32" fillId="40" borderId="0" xfId="0" applyNumberFormat="1" applyFont="1" applyFill="1"/>
    <xf numFmtId="0" fontId="29" fillId="35" borderId="0" xfId="0" applyFont="1" applyFill="1" applyProtection="1">
      <protection locked="0"/>
    </xf>
    <xf numFmtId="0" fontId="32" fillId="40" borderId="0" xfId="0" applyFont="1" applyFill="1"/>
    <xf numFmtId="3" fontId="39" fillId="40" borderId="0" xfId="0" applyNumberFormat="1" applyFont="1" applyFill="1"/>
    <xf numFmtId="3" fontId="29" fillId="35" borderId="0" xfId="0" applyNumberFormat="1" applyFont="1" applyFill="1" applyProtection="1">
      <protection locked="0"/>
    </xf>
    <xf numFmtId="3" fontId="32" fillId="40" borderId="0" xfId="0" applyNumberFormat="1" applyFont="1" applyFill="1"/>
    <xf numFmtId="3" fontId="93" fillId="35" borderId="0" xfId="0" applyNumberFormat="1" applyFont="1" applyFill="1" applyProtection="1">
      <protection locked="0"/>
    </xf>
    <xf numFmtId="0" fontId="93" fillId="40" borderId="0" xfId="0" applyFont="1" applyFill="1"/>
    <xf numFmtId="3" fontId="33" fillId="40" borderId="0" xfId="0" applyNumberFormat="1" applyFont="1" applyFill="1"/>
    <xf numFmtId="0" fontId="33" fillId="40" borderId="0" xfId="0" applyFont="1" applyFill="1"/>
    <xf numFmtId="3" fontId="39" fillId="41" borderId="0" xfId="0" applyNumberFormat="1" applyFont="1" applyFill="1"/>
    <xf numFmtId="168" fontId="94" fillId="40" borderId="0" xfId="0" applyNumberFormat="1" applyFont="1" applyFill="1"/>
    <xf numFmtId="168" fontId="29" fillId="40" borderId="0" xfId="0" applyNumberFormat="1" applyFont="1" applyFill="1"/>
    <xf numFmtId="10" fontId="93" fillId="40" borderId="0" xfId="0" applyNumberFormat="1" applyFont="1" applyFill="1"/>
    <xf numFmtId="168" fontId="94" fillId="35" borderId="0" xfId="0" applyNumberFormat="1" applyFont="1" applyFill="1" applyProtection="1">
      <protection locked="0"/>
    </xf>
    <xf numFmtId="168" fontId="32" fillId="40" borderId="21" xfId="0" applyNumberFormat="1" applyFont="1" applyFill="1" applyBorder="1"/>
    <xf numFmtId="0" fontId="95" fillId="40" borderId="29" xfId="0" applyFont="1" applyFill="1" applyBorder="1"/>
    <xf numFmtId="0" fontId="29" fillId="40" borderId="0" xfId="0" applyFont="1" applyFill="1" applyAlignment="1">
      <alignment horizontal="center"/>
    </xf>
    <xf numFmtId="1" fontId="32" fillId="40" borderId="0" xfId="0" applyNumberFormat="1" applyFont="1" applyFill="1"/>
    <xf numFmtId="0" fontId="38" fillId="40" borderId="0" xfId="0" applyFont="1" applyFill="1"/>
    <xf numFmtId="0" fontId="92" fillId="40" borderId="32" xfId="0" applyFont="1" applyFill="1" applyBorder="1"/>
    <xf numFmtId="3" fontId="93" fillId="40" borderId="18" xfId="0" applyNumberFormat="1" applyFont="1" applyFill="1" applyBorder="1"/>
    <xf numFmtId="3" fontId="93" fillId="40" borderId="18" xfId="0" applyNumberFormat="1" applyFont="1" applyFill="1" applyBorder="1" applyAlignment="1">
      <alignment horizontal="center"/>
    </xf>
    <xf numFmtId="10" fontId="29" fillId="40" borderId="18" xfId="0" applyNumberFormat="1" applyFont="1" applyFill="1" applyBorder="1"/>
    <xf numFmtId="10" fontId="29" fillId="40" borderId="33" xfId="0" applyNumberFormat="1" applyFont="1" applyFill="1" applyBorder="1"/>
    <xf numFmtId="0" fontId="29" fillId="40" borderId="34" xfId="0" applyFont="1" applyFill="1" applyBorder="1"/>
    <xf numFmtId="3" fontId="93" fillId="40" borderId="0" xfId="0" applyNumberFormat="1" applyFont="1" applyFill="1" applyBorder="1"/>
    <xf numFmtId="3" fontId="29" fillId="40" borderId="0" xfId="0" applyNumberFormat="1" applyFont="1" applyFill="1" applyBorder="1" applyAlignment="1">
      <alignment horizontal="center"/>
    </xf>
    <xf numFmtId="10" fontId="29" fillId="40" borderId="0" xfId="0" applyNumberFormat="1" applyFont="1" applyFill="1" applyBorder="1" applyAlignment="1">
      <alignment horizontal="center"/>
    </xf>
    <xf numFmtId="10" fontId="39" fillId="40" borderId="0" xfId="0" applyNumberFormat="1" applyFont="1" applyFill="1" applyBorder="1"/>
    <xf numFmtId="10" fontId="29" fillId="40" borderId="35" xfId="0" applyNumberFormat="1" applyFont="1" applyFill="1" applyBorder="1"/>
    <xf numFmtId="0" fontId="92" fillId="40" borderId="34" xfId="0" applyFont="1" applyFill="1" applyBorder="1"/>
    <xf numFmtId="0" fontId="93" fillId="40" borderId="0" xfId="0" applyFont="1" applyFill="1" applyBorder="1" applyAlignment="1">
      <alignment horizontal="center"/>
    </xf>
    <xf numFmtId="10" fontId="93" fillId="40" borderId="0" xfId="0" applyNumberFormat="1" applyFont="1" applyFill="1" applyBorder="1" applyAlignment="1">
      <alignment horizontal="center"/>
    </xf>
    <xf numFmtId="0" fontId="39" fillId="40" borderId="0" xfId="0" applyFont="1" applyFill="1" applyBorder="1"/>
    <xf numFmtId="0" fontId="29" fillId="40" borderId="35" xfId="0" applyFont="1" applyFill="1" applyBorder="1"/>
    <xf numFmtId="168" fontId="29" fillId="35" borderId="0" xfId="0" applyNumberFormat="1" applyFont="1" applyFill="1" applyBorder="1" applyProtection="1">
      <protection locked="0"/>
    </xf>
    <xf numFmtId="168" fontId="32" fillId="40" borderId="0" xfId="0" applyNumberFormat="1" applyFont="1" applyFill="1" applyBorder="1"/>
    <xf numFmtId="0" fontId="29" fillId="35" borderId="0" xfId="0" applyFont="1" applyFill="1" applyBorder="1" applyProtection="1">
      <protection locked="0"/>
    </xf>
    <xf numFmtId="0" fontId="32" fillId="40" borderId="0" xfId="0" applyFont="1" applyFill="1" applyBorder="1"/>
    <xf numFmtId="3" fontId="39" fillId="40" borderId="0" xfId="0" applyNumberFormat="1" applyFont="1" applyFill="1" applyBorder="1"/>
    <xf numFmtId="3" fontId="29" fillId="35" borderId="0" xfId="0" applyNumberFormat="1" applyFont="1" applyFill="1" applyBorder="1" applyProtection="1">
      <protection locked="0"/>
    </xf>
    <xf numFmtId="3" fontId="32" fillId="40" borderId="0" xfId="0" applyNumberFormat="1" applyFont="1" applyFill="1" applyBorder="1"/>
    <xf numFmtId="3" fontId="93" fillId="35" borderId="0" xfId="0" applyNumberFormat="1" applyFont="1" applyFill="1" applyBorder="1" applyProtection="1">
      <protection locked="0"/>
    </xf>
    <xf numFmtId="0" fontId="93" fillId="40" borderId="0" xfId="0" applyFont="1" applyFill="1" applyBorder="1"/>
    <xf numFmtId="3" fontId="33" fillId="40" borderId="0" xfId="0" applyNumberFormat="1" applyFont="1" applyFill="1" applyBorder="1"/>
    <xf numFmtId="0" fontId="33" fillId="40" borderId="0" xfId="0" applyFont="1" applyFill="1" applyBorder="1"/>
    <xf numFmtId="3" fontId="39" fillId="41" borderId="0" xfId="0" applyNumberFormat="1" applyFont="1" applyFill="1" applyBorder="1"/>
    <xf numFmtId="168" fontId="94" fillId="40" borderId="0" xfId="0" applyNumberFormat="1" applyFont="1" applyFill="1" applyBorder="1"/>
    <xf numFmtId="0" fontId="29" fillId="40" borderId="0" xfId="0" applyFont="1" applyFill="1" applyBorder="1"/>
    <xf numFmtId="168" fontId="29" fillId="40" borderId="0" xfId="0" applyNumberFormat="1" applyFont="1" applyFill="1" applyBorder="1"/>
    <xf numFmtId="10" fontId="93" fillId="40" borderId="0" xfId="0" applyNumberFormat="1" applyFont="1" applyFill="1" applyBorder="1"/>
    <xf numFmtId="168" fontId="94" fillId="35" borderId="0" xfId="0" applyNumberFormat="1" applyFont="1" applyFill="1" applyBorder="1" applyProtection="1">
      <protection locked="0"/>
    </xf>
    <xf numFmtId="0" fontId="95" fillId="40" borderId="34" xfId="0" applyFont="1" applyFill="1" applyBorder="1"/>
    <xf numFmtId="0" fontId="29" fillId="40" borderId="0" xfId="0" applyFont="1" applyFill="1" applyBorder="1" applyAlignment="1">
      <alignment horizontal="center"/>
    </xf>
    <xf numFmtId="1" fontId="32" fillId="40" borderId="0" xfId="0" applyNumberFormat="1" applyFont="1" applyFill="1" applyBorder="1"/>
    <xf numFmtId="2" fontId="32" fillId="40" borderId="0" xfId="0" applyNumberFormat="1" applyFont="1" applyFill="1" applyBorder="1"/>
    <xf numFmtId="0" fontId="38" fillId="40" borderId="0" xfId="0" applyFont="1" applyFill="1" applyBorder="1"/>
    <xf numFmtId="1" fontId="93" fillId="40" borderId="0" xfId="0" applyNumberFormat="1" applyFont="1" applyFill="1" applyBorder="1"/>
    <xf numFmtId="0" fontId="29" fillId="40" borderId="36" xfId="0" applyFont="1" applyFill="1" applyBorder="1"/>
    <xf numFmtId="0" fontId="39" fillId="40" borderId="20" xfId="0" applyFont="1" applyFill="1" applyBorder="1"/>
    <xf numFmtId="168" fontId="94" fillId="35" borderId="20" xfId="0" applyNumberFormat="1" applyFont="1" applyFill="1" applyBorder="1" applyProtection="1">
      <protection locked="0"/>
    </xf>
    <xf numFmtId="168" fontId="94" fillId="40" borderId="20" xfId="0" applyNumberFormat="1" applyFont="1" applyFill="1" applyBorder="1"/>
    <xf numFmtId="0" fontId="29" fillId="40" borderId="37" xfId="0" applyFont="1" applyFill="1" applyBorder="1"/>
    <xf numFmtId="43" fontId="96" fillId="0" borderId="32" xfId="18" applyFont="1" applyBorder="1" applyAlignment="1">
      <alignment/>
    </xf>
    <xf numFmtId="0" fontId="97" fillId="0" borderId="18" xfId="0" applyFont="1" applyBorder="1" applyAlignment="1">
      <alignment horizontal="center"/>
    </xf>
    <xf numFmtId="0" fontId="97" fillId="0" borderId="33" xfId="0" applyFont="1" applyBorder="1" applyAlignment="1">
      <alignment horizontal="center"/>
    </xf>
    <xf numFmtId="0" fontId="97" fillId="0" borderId="34" xfId="0" applyFont="1" applyBorder="1" applyAlignment="1">
      <alignment horizontal="center"/>
    </xf>
    <xf numFmtId="0" fontId="97" fillId="0" borderId="0" xfId="0" applyFont="1" applyAlignment="1">
      <alignment horizontal="center"/>
    </xf>
    <xf numFmtId="0" fontId="97" fillId="0" borderId="35" xfId="0" applyFont="1" applyBorder="1" applyAlignment="1">
      <alignment horizontal="center"/>
    </xf>
    <xf numFmtId="171" fontId="98" fillId="0" borderId="0" xfId="18" applyNumberFormat="1" applyFont="1" applyAlignment="1">
      <alignment/>
    </xf>
    <xf numFmtId="0" fontId="6" fillId="0" borderId="0" xfId="0" applyFont="1" applyAlignment="1">
      <alignment horizontal="center"/>
    </xf>
    <xf numFmtId="0" fontId="6" fillId="37" borderId="0" xfId="0" applyFont="1" applyFill="1"/>
    <xf numFmtId="37" fontId="6" fillId="0" borderId="0" xfId="0" applyNumberFormat="1" applyFont="1" applyAlignment="1">
      <alignment horizontal="centerContinuous"/>
    </xf>
    <xf numFmtId="43" fontId="6" fillId="0" borderId="0" xfId="18" applyFont="1" applyAlignment="1">
      <alignment horizontal="center"/>
    </xf>
    <xf numFmtId="41" fontId="6" fillId="0" borderId="0" xfId="16" applyNumberFormat="1" applyFont="1" applyAlignment="1">
      <alignment horizontal="center"/>
    </xf>
    <xf numFmtId="9" fontId="4" fillId="0" borderId="0" xfId="66" applyFont="1" applyProtection="1">
      <protection/>
    </xf>
    <xf numFmtId="41" fontId="4" fillId="0" borderId="0" xfId="16" applyNumberFormat="1" applyFont="1" applyAlignment="1">
      <alignment/>
    </xf>
    <xf numFmtId="41" fontId="4" fillId="0" borderId="0" xfId="16" applyNumberFormat="1" applyFont="1" applyFill="1" applyAlignment="1">
      <alignment/>
    </xf>
    <xf numFmtId="9" fontId="4" fillId="0" borderId="0" xfId="66" applyFont="1" applyFill="1" applyProtection="1">
      <protection/>
    </xf>
    <xf numFmtId="0" fontId="6" fillId="0" borderId="0" xfId="0" applyFont="1" applyAlignment="1" quotePrefix="1">
      <alignment horizontal="center"/>
    </xf>
    <xf numFmtId="0" fontId="4" fillId="33" borderId="0" xfId="0" applyFont="1" applyFill="1"/>
    <xf numFmtId="43" fontId="4" fillId="33" borderId="20" xfId="0" applyNumberFormat="1" applyFont="1" applyFill="1" applyBorder="1" applyAlignment="1">
      <alignment horizontal="right"/>
    </xf>
    <xf numFmtId="0" fontId="4" fillId="33" borderId="20" xfId="0" applyFont="1" applyFill="1" applyBorder="1" applyAlignment="1">
      <alignment horizontal="right"/>
    </xf>
    <xf numFmtId="0" fontId="4" fillId="0" borderId="20" xfId="0" applyFont="1" applyBorder="1"/>
    <xf numFmtId="0" fontId="6" fillId="37" borderId="0" xfId="0" applyFont="1" applyFill="1" applyAlignment="1" quotePrefix="1">
      <alignment horizontal="center"/>
    </xf>
    <xf numFmtId="0" fontId="6" fillId="37" borderId="0" xfId="0" applyFont="1" applyFill="1" applyAlignment="1">
      <alignment horizontal="center"/>
    </xf>
    <xf numFmtId="9" fontId="4" fillId="0" borderId="0" xfId="66" applyFont="1" applyBorder="1" applyProtection="1">
      <protection/>
    </xf>
    <xf numFmtId="41" fontId="4" fillId="0" borderId="13" xfId="0" applyNumberFormat="1" applyFont="1" applyBorder="1"/>
    <xf numFmtId="9" fontId="4" fillId="0" borderId="0" xfId="66" applyFont="1" applyFill="1" applyBorder="1" applyAlignment="1">
      <alignment horizontal="center"/>
    </xf>
    <xf numFmtId="9" fontId="4" fillId="0" borderId="0" xfId="66" applyFont="1" applyFill="1" applyBorder="1" applyProtection="1">
      <protection/>
    </xf>
    <xf numFmtId="41" fontId="4" fillId="0" borderId="0" xfId="18" applyNumberFormat="1" applyFont="1" applyFill="1" applyAlignment="1">
      <alignment horizontal="center"/>
    </xf>
    <xf numFmtId="41" fontId="4" fillId="0" borderId="0" xfId="16" applyNumberFormat="1" applyFont="1" applyFill="1" applyAlignment="1">
      <alignment horizontal="center"/>
    </xf>
    <xf numFmtId="41" fontId="4" fillId="0" borderId="0" xfId="0" applyNumberFormat="1" applyFont="1" applyAlignment="1">
      <alignment horizontal="center"/>
    </xf>
    <xf numFmtId="41" fontId="6" fillId="0" borderId="12" xfId="16" applyNumberFormat="1" applyFont="1" applyBorder="1" applyAlignment="1">
      <alignment/>
    </xf>
    <xf numFmtId="41" fontId="6" fillId="0" borderId="12" xfId="16" applyNumberFormat="1" applyFont="1" applyFill="1" applyBorder="1" applyAlignment="1">
      <alignment/>
    </xf>
    <xf numFmtId="9" fontId="6" fillId="0" borderId="0" xfId="66" applyFont="1" applyFill="1" applyBorder="1" applyAlignment="1">
      <alignment horizontal="center"/>
    </xf>
    <xf numFmtId="9" fontId="4" fillId="0" borderId="0" xfId="66" applyFont="1" applyBorder="1"/>
    <xf numFmtId="9" fontId="4" fillId="0" borderId="0" xfId="66" applyFont="1"/>
    <xf numFmtId="43" fontId="4" fillId="0" borderId="0" xfId="0" applyNumberFormat="1" applyFont="1"/>
    <xf numFmtId="43" fontId="16" fillId="0" borderId="0" xfId="18" applyFont="1" applyAlignment="1">
      <alignment/>
    </xf>
    <xf numFmtId="165" fontId="4" fillId="0" borderId="0" xfId="18" applyNumberFormat="1" applyFont="1" applyFill="1" applyAlignment="1">
      <alignment/>
    </xf>
    <xf numFmtId="43" fontId="2" fillId="0" borderId="14" xfId="18" applyFont="1" applyFill="1" applyBorder="1" applyAlignment="1">
      <alignment horizontal="center"/>
    </xf>
    <xf numFmtId="43" fontId="6" fillId="0" borderId="14" xfId="18" applyFont="1" applyBorder="1" applyAlignment="1" quotePrefix="1">
      <alignment horizontal="centerContinuous"/>
    </xf>
    <xf numFmtId="43" fontId="6" fillId="0" borderId="14" xfId="18" applyFont="1" applyBorder="1" applyAlignment="1">
      <alignment/>
    </xf>
    <xf numFmtId="43" fontId="6" fillId="37" borderId="14" xfId="18" applyFont="1" applyFill="1" applyBorder="1" applyAlignment="1" quotePrefix="1">
      <alignment horizontal="center"/>
    </xf>
    <xf numFmtId="43" fontId="2" fillId="0" borderId="14" xfId="18" applyFont="1" applyFill="1" applyBorder="1" applyAlignment="1" quotePrefix="1">
      <alignment horizontal="center"/>
    </xf>
    <xf numFmtId="165" fontId="4" fillId="0" borderId="0" xfId="18" applyNumberFormat="1" applyFont="1" applyAlignment="1">
      <alignment/>
    </xf>
    <xf numFmtId="10" fontId="2" fillId="0" borderId="14" xfId="18" applyNumberFormat="1" applyFont="1" applyFill="1" applyBorder="1" applyAlignment="1">
      <alignment horizontal="centerContinuous"/>
    </xf>
    <xf numFmtId="43" fontId="2" fillId="0" borderId="14" xfId="18" applyFont="1" applyFill="1" applyBorder="1" applyAlignment="1">
      <alignment horizontal="centerContinuous"/>
    </xf>
    <xf numFmtId="10" fontId="4" fillId="0" borderId="0" xfId="66" applyNumberFormat="1" applyFont="1" applyProtection="1">
      <protection/>
    </xf>
    <xf numFmtId="10" fontId="17" fillId="40" borderId="0" xfId="0" applyNumberFormat="1" applyFont="1" applyFill="1"/>
    <xf numFmtId="165" fontId="3" fillId="0" borderId="0" xfId="18" applyNumberFormat="1" applyFont="1" applyFill="1"/>
    <xf numFmtId="0" fontId="0" fillId="0" borderId="0" xfId="0"/>
    <xf numFmtId="43" fontId="0" fillId="0" borderId="0" xfId="18" applyFont="1"/>
    <xf numFmtId="0" fontId="0" fillId="0" borderId="0" xfId="0" applyAlignment="1">
      <alignment horizontal="center"/>
    </xf>
    <xf numFmtId="0" fontId="85" fillId="22" borderId="0" xfId="0" applyFont="1" applyFill="1"/>
    <xf numFmtId="0" fontId="85" fillId="22" borderId="0" xfId="0" applyFont="1" applyFill="1" applyAlignment="1">
      <alignment horizontal="right"/>
    </xf>
    <xf numFmtId="10" fontId="2" fillId="0" borderId="0" xfId="0" applyNumberFormat="1" applyFont="1" applyAlignment="1">
      <alignment horizontal="right"/>
    </xf>
    <xf numFmtId="0" fontId="4" fillId="0" borderId="0" xfId="0" applyFont="1" applyFill="1"/>
    <xf numFmtId="0" fontId="2" fillId="0" borderId="0" xfId="0" applyFont="1" applyAlignment="1" quotePrefix="1">
      <alignment horizontal="right"/>
    </xf>
    <xf numFmtId="0" fontId="2" fillId="0" borderId="0" xfId="0" applyFont="1" applyAlignment="1">
      <alignment/>
    </xf>
    <xf numFmtId="0" fontId="11" fillId="0" borderId="0" xfId="0" applyFont="1" applyFill="1"/>
    <xf numFmtId="41" fontId="17" fillId="0" borderId="0" xfId="18" applyNumberFormat="1" applyFont="1" applyFill="1" applyAlignment="1">
      <alignment horizontal="center"/>
    </xf>
    <xf numFmtId="0" fontId="2" fillId="0" borderId="0" xfId="0" applyFont="1" applyAlignment="1">
      <alignment horizontal="right"/>
    </xf>
    <xf numFmtId="9" fontId="17" fillId="0" borderId="0" xfId="66" applyFont="1" applyBorder="1" applyProtection="1">
      <protection/>
    </xf>
    <xf numFmtId="0" fontId="17" fillId="0" borderId="0" xfId="0" applyFont="1" applyFill="1"/>
    <xf numFmtId="0" fontId="2" fillId="0" borderId="0" xfId="0" applyFont="1" applyAlignment="1" quotePrefix="1">
      <alignment/>
    </xf>
    <xf numFmtId="41" fontId="23" fillId="0" borderId="0" xfId="16" applyNumberFormat="1" applyFont="1" applyAlignment="1">
      <alignment horizontal="center"/>
    </xf>
    <xf numFmtId="43" fontId="23" fillId="0" borderId="0" xfId="18" applyFont="1" applyAlignment="1">
      <alignment horizontal="center"/>
    </xf>
    <xf numFmtId="41" fontId="23" fillId="0" borderId="0" xfId="0" applyNumberFormat="1" applyFont="1" applyAlignment="1">
      <alignment horizontal="center"/>
    </xf>
    <xf numFmtId="9" fontId="23" fillId="0" borderId="0" xfId="66" applyFont="1" applyAlignment="1" applyProtection="1">
      <alignment horizontal="center"/>
      <protection/>
    </xf>
    <xf numFmtId="41" fontId="23" fillId="0" borderId="12" xfId="16" applyNumberFormat="1" applyFont="1" applyBorder="1" applyAlignment="1">
      <alignment/>
    </xf>
    <xf numFmtId="9" fontId="17" fillId="0" borderId="0" xfId="66" applyFont="1" applyFill="1" applyBorder="1" applyProtection="1">
      <protection/>
    </xf>
    <xf numFmtId="0" fontId="23" fillId="37" borderId="0" xfId="0" applyFont="1" applyFill="1" applyAlignment="1" quotePrefix="1">
      <alignment horizontal="center"/>
    </xf>
    <xf numFmtId="9" fontId="17" fillId="0" borderId="0" xfId="66" applyFont="1" applyFill="1" applyBorder="1" applyAlignment="1">
      <alignment horizontal="center"/>
    </xf>
    <xf numFmtId="9" fontId="17" fillId="0" borderId="0" xfId="66" applyFont="1" applyProtection="1">
      <protection/>
    </xf>
    <xf numFmtId="43" fontId="17" fillId="0" borderId="0" xfId="18" applyFont="1" applyAlignment="1">
      <alignment/>
    </xf>
    <xf numFmtId="41" fontId="17" fillId="0" borderId="0" xfId="16" applyNumberFormat="1" applyFont="1" applyFill="1" applyAlignment="1">
      <alignment horizontal="center"/>
    </xf>
    <xf numFmtId="43" fontId="17" fillId="0" borderId="0" xfId="18" applyFont="1" applyAlignment="1">
      <alignment horizontal="center"/>
    </xf>
    <xf numFmtId="10" fontId="3" fillId="0" borderId="0" xfId="18" applyNumberFormat="1" applyFont="1" applyFill="1" applyBorder="1" applyAlignment="1">
      <alignment/>
    </xf>
    <xf numFmtId="9" fontId="17" fillId="0" borderId="0" xfId="66" applyFont="1" applyFill="1" applyProtection="1">
      <protection/>
    </xf>
    <xf numFmtId="41" fontId="17" fillId="0" borderId="0" xfId="0" applyNumberFormat="1" applyFont="1" applyAlignment="1">
      <alignment horizontal="center"/>
    </xf>
    <xf numFmtId="37" fontId="17" fillId="0" borderId="0" xfId="0" applyNumberFormat="1" applyFont="1"/>
    <xf numFmtId="0" fontId="3" fillId="0" borderId="0" xfId="0" applyFont="1" applyAlignment="1">
      <alignment/>
    </xf>
    <xf numFmtId="0" fontId="0" fillId="0" borderId="0" xfId="0"/>
    <xf numFmtId="43" fontId="0" fillId="0" borderId="0" xfId="18" applyFont="1"/>
    <xf numFmtId="0" fontId="0" fillId="0" borderId="0" xfId="0" applyAlignment="1">
      <alignment horizontal="center"/>
    </xf>
    <xf numFmtId="0" fontId="0" fillId="0" borderId="0" xfId="0"/>
    <xf numFmtId="43" fontId="0" fillId="0" borderId="0" xfId="18" applyFont="1"/>
    <xf numFmtId="0" fontId="0" fillId="0" borderId="0" xfId="0" applyAlignment="1">
      <alignment horizontal="center"/>
    </xf>
    <xf numFmtId="0" fontId="0" fillId="0" borderId="0" xfId="0"/>
    <xf numFmtId="43" fontId="0" fillId="0" borderId="0" xfId="18" applyFont="1"/>
    <xf numFmtId="0" fontId="0" fillId="0" borderId="0" xfId="0" applyAlignment="1">
      <alignment horizontal="center"/>
    </xf>
    <xf numFmtId="9" fontId="23" fillId="0" borderId="0" xfId="66" applyFont="1" applyFill="1" applyBorder="1" applyAlignment="1">
      <alignment horizontal="center"/>
    </xf>
    <xf numFmtId="41" fontId="23" fillId="0" borderId="12" xfId="16" applyNumberFormat="1" applyFont="1" applyBorder="1" applyAlignment="1">
      <alignment horizontal="center"/>
    </xf>
    <xf numFmtId="41" fontId="23" fillId="0" borderId="0" xfId="18" applyNumberFormat="1" applyFont="1" applyFill="1" applyAlignment="1" quotePrefix="1">
      <alignment horizontal="center"/>
    </xf>
    <xf numFmtId="0" fontId="49" fillId="0" borderId="18" xfId="0" applyFont="1" applyBorder="1" applyAlignment="1">
      <alignment horizontal="center"/>
    </xf>
    <xf numFmtId="171" fontId="17" fillId="0" borderId="0" xfId="18" applyNumberFormat="1" applyFont="1" applyAlignment="1">
      <alignment/>
    </xf>
    <xf numFmtId="37" fontId="23" fillId="33" borderId="0" xfId="0" applyNumberFormat="1" applyFont="1" applyFill="1" applyAlignment="1">
      <alignment horizontal="center"/>
    </xf>
    <xf numFmtId="41" fontId="23" fillId="33" borderId="0" xfId="0" applyNumberFormat="1" applyFont="1" applyFill="1" applyAlignment="1">
      <alignment horizontal="center"/>
    </xf>
    <xf numFmtId="10" fontId="25" fillId="33" borderId="0" xfId="18" applyNumberFormat="1" applyFont="1" applyFill="1" applyAlignment="1">
      <alignment horizontal="centerContinuous"/>
    </xf>
    <xf numFmtId="43" fontId="25" fillId="33" borderId="0" xfId="18" applyFont="1" applyFill="1" applyAlignment="1">
      <alignment horizontal="center"/>
    </xf>
    <xf numFmtId="10" fontId="17" fillId="0" borderId="0" xfId="66" applyNumberFormat="1" applyFont="1"/>
    <xf numFmtId="174" fontId="17" fillId="0" borderId="0" xfId="0" applyNumberFormat="1" applyFont="1"/>
    <xf numFmtId="0" fontId="17" fillId="0" borderId="0" xfId="66" applyNumberFormat="1" applyFont="1" applyProtection="1">
      <protection/>
    </xf>
    <xf numFmtId="0" fontId="99" fillId="0" borderId="0" xfId="0" applyFont="1"/>
    <xf numFmtId="9" fontId="17" fillId="0" borderId="0" xfId="66" applyFont="1" applyBorder="1"/>
    <xf numFmtId="9" fontId="17" fillId="0" borderId="0" xfId="66" applyFont="1"/>
    <xf numFmtId="41" fontId="17" fillId="42" borderId="0" xfId="0" applyNumberFormat="1" applyFont="1" applyFill="1"/>
    <xf numFmtId="10" fontId="17" fillId="0" borderId="0" xfId="66" applyNumberFormat="1" applyFont="1" applyProtection="1">
      <protection/>
    </xf>
    <xf numFmtId="165" fontId="17" fillId="0" borderId="0" xfId="18" applyNumberFormat="1" applyFont="1" applyAlignment="1">
      <alignment/>
    </xf>
    <xf numFmtId="0" fontId="2" fillId="0" borderId="0" xfId="0" applyFont="1" applyAlignment="1">
      <alignment horizontal="center"/>
    </xf>
    <xf numFmtId="0" fontId="0" fillId="0" borderId="0" xfId="0" applyBorder="1"/>
    <xf numFmtId="43" fontId="0" fillId="0" borderId="0" xfId="18" applyFont="1" applyBorder="1"/>
    <xf numFmtId="0" fontId="85" fillId="0" borderId="0" xfId="0" applyFont="1" applyBorder="1" applyAlignment="1">
      <alignment horizontal="center"/>
    </xf>
    <xf numFmtId="0" fontId="85" fillId="0" borderId="0" xfId="0" applyFont="1" applyBorder="1"/>
    <xf numFmtId="43" fontId="85" fillId="0" borderId="0" xfId="18" applyFont="1" applyBorder="1"/>
    <xf numFmtId="0" fontId="0" fillId="11" borderId="0" xfId="0" applyFill="1" applyBorder="1" applyAlignment="1">
      <alignment horizontal="center"/>
    </xf>
    <xf numFmtId="0" fontId="0" fillId="0" borderId="0" xfId="0" applyBorder="1" applyAlignment="1">
      <alignment horizontal="center"/>
    </xf>
    <xf numFmtId="43" fontId="0" fillId="0" borderId="0" xfId="0" applyNumberFormat="1" applyBorder="1"/>
    <xf numFmtId="165" fontId="3" fillId="0" borderId="0" xfId="16" applyNumberFormat="1" applyFont="1" applyFill="1" applyAlignment="1">
      <alignment/>
    </xf>
    <xf numFmtId="167" fontId="3" fillId="0" borderId="31" xfId="16" applyNumberFormat="1" applyFont="1" applyFill="1" applyBorder="1" applyAlignment="1">
      <alignment/>
    </xf>
    <xf numFmtId="165" fontId="3" fillId="0" borderId="0" xfId="18" applyNumberFormat="1" applyFont="1" applyAlignment="1">
      <alignment/>
    </xf>
    <xf numFmtId="10" fontId="3" fillId="33" borderId="0" xfId="16" applyNumberFormat="1" applyFont="1" applyFill="1" applyAlignment="1">
      <alignment/>
    </xf>
    <xf numFmtId="0" fontId="0" fillId="0" borderId="0" xfId="0" applyFill="1"/>
    <xf numFmtId="0" fontId="0" fillId="11" borderId="0" xfId="0" applyFill="1" applyBorder="1"/>
    <xf numFmtId="0" fontId="0" fillId="11" borderId="0" xfId="0" applyFill="1"/>
    <xf numFmtId="43" fontId="0" fillId="11" borderId="0" xfId="18" applyFont="1" applyFill="1" applyBorder="1"/>
    <xf numFmtId="43" fontId="0" fillId="11" borderId="0" xfId="0" applyNumberFormat="1" applyFill="1" applyBorder="1"/>
    <xf numFmtId="0" fontId="0" fillId="43" borderId="0" xfId="0" applyFill="1" applyBorder="1" applyAlignment="1">
      <alignment horizontal="center"/>
    </xf>
    <xf numFmtId="0" fontId="0" fillId="43" borderId="0" xfId="0" applyFill="1" applyBorder="1"/>
    <xf numFmtId="0" fontId="0" fillId="43" borderId="0" xfId="0" applyFill="1"/>
    <xf numFmtId="43" fontId="0" fillId="43" borderId="0" xfId="18" applyFont="1" applyFill="1" applyBorder="1"/>
    <xf numFmtId="43" fontId="0" fillId="43" borderId="0" xfId="0" applyNumberFormat="1" applyFill="1" applyBorder="1"/>
    <xf numFmtId="0" fontId="45" fillId="0" borderId="0" xfId="0" applyFont="1" applyFill="1" applyBorder="1"/>
    <xf numFmtId="0" fontId="45" fillId="0" borderId="0" xfId="0" applyFont="1" applyFill="1"/>
    <xf numFmtId="43" fontId="45" fillId="0" borderId="0" xfId="18" applyFont="1" applyFill="1" applyBorder="1"/>
    <xf numFmtId="43" fontId="45" fillId="0" borderId="0" xfId="0" applyNumberFormat="1" applyFont="1" applyFill="1" applyBorder="1"/>
    <xf numFmtId="0" fontId="0" fillId="31" borderId="0" xfId="0" applyFill="1" applyBorder="1"/>
    <xf numFmtId="0" fontId="0" fillId="31" borderId="0" xfId="0" applyFill="1"/>
    <xf numFmtId="43" fontId="0" fillId="31" borderId="0" xfId="18" applyFont="1" applyFill="1" applyBorder="1"/>
    <xf numFmtId="43" fontId="0" fillId="31" borderId="0" xfId="0" applyNumberFormat="1" applyFill="1" applyBorder="1"/>
    <xf numFmtId="0" fontId="0" fillId="38" borderId="0" xfId="0" applyFill="1"/>
    <xf numFmtId="43" fontId="0" fillId="38" borderId="0" xfId="18" applyFont="1" applyFill="1"/>
    <xf numFmtId="0" fontId="85" fillId="15" borderId="0" xfId="0" applyFont="1" applyFill="1" applyBorder="1"/>
    <xf numFmtId="0" fontId="85" fillId="15" borderId="0" xfId="0" applyFont="1" applyFill="1"/>
    <xf numFmtId="43" fontId="85" fillId="15" borderId="0" xfId="18" applyFont="1" applyFill="1" applyBorder="1"/>
    <xf numFmtId="43" fontId="85" fillId="15" borderId="0" xfId="0" applyNumberFormat="1" applyFont="1" applyFill="1" applyBorder="1"/>
    <xf numFmtId="0" fontId="85" fillId="31" borderId="0" xfId="0" applyFont="1" applyFill="1" applyBorder="1" applyAlignment="1">
      <alignment horizontal="center"/>
    </xf>
    <xf numFmtId="0" fontId="85" fillId="31" borderId="0" xfId="0" applyFont="1" applyFill="1" applyBorder="1"/>
    <xf numFmtId="0" fontId="85" fillId="31" borderId="0" xfId="0" applyFont="1" applyFill="1"/>
    <xf numFmtId="43" fontId="85" fillId="31" borderId="0" xfId="18" applyFont="1" applyFill="1" applyBorder="1"/>
    <xf numFmtId="43" fontId="85" fillId="31" borderId="0" xfId="0" applyNumberFormat="1" applyFont="1" applyFill="1" applyBorder="1"/>
    <xf numFmtId="0" fontId="0" fillId="34" borderId="0" xfId="0" applyFill="1" applyBorder="1" applyAlignment="1">
      <alignment horizontal="center"/>
    </xf>
    <xf numFmtId="0" fontId="0" fillId="34" borderId="0" xfId="0" applyFill="1" applyAlignment="1">
      <alignment horizontal="center"/>
    </xf>
    <xf numFmtId="0" fontId="45" fillId="34" borderId="0" xfId="0" applyFont="1" applyFill="1" applyBorder="1" applyAlignment="1">
      <alignment horizontal="center"/>
    </xf>
    <xf numFmtId="0" fontId="85" fillId="34" borderId="0" xfId="0" applyFont="1" applyFill="1" applyBorder="1" applyAlignment="1">
      <alignment horizontal="center"/>
    </xf>
    <xf numFmtId="43" fontId="3" fillId="0" borderId="0" xfId="0" applyNumberFormat="1" applyFont="1"/>
    <xf numFmtId="165" fontId="3" fillId="0" borderId="0" xfId="0" applyNumberFormat="1" applyFont="1"/>
    <xf numFmtId="43" fontId="85" fillId="0" borderId="0" xfId="0" applyNumberFormat="1" applyFont="1" applyBorder="1"/>
    <xf numFmtId="0" fontId="0" fillId="21" borderId="0" xfId="0" applyFill="1" applyBorder="1" applyAlignment="1">
      <alignment horizontal="center"/>
    </xf>
    <xf numFmtId="3" fontId="101" fillId="40" borderId="21" xfId="0" applyNumberFormat="1" applyFont="1" applyFill="1" applyBorder="1" applyAlignment="1">
      <alignment horizontal="center"/>
    </xf>
    <xf numFmtId="0" fontId="102" fillId="40" borderId="29" xfId="0" applyFont="1" applyFill="1" applyBorder="1"/>
    <xf numFmtId="10" fontId="103" fillId="40" borderId="0" xfId="0" applyNumberFormat="1" applyFont="1" applyFill="1"/>
    <xf numFmtId="0" fontId="85" fillId="31" borderId="0" xfId="0" applyFont="1" applyFill="1" applyAlignment="1">
      <alignment horizontal="center"/>
    </xf>
    <xf numFmtId="0" fontId="104" fillId="40" borderId="0" xfId="0" applyFont="1" applyFill="1"/>
    <xf numFmtId="0" fontId="100" fillId="40" borderId="38" xfId="0" applyFont="1" applyFill="1" applyBorder="1"/>
    <xf numFmtId="0" fontId="103" fillId="40" borderId="0" xfId="0" applyFont="1" applyFill="1"/>
    <xf numFmtId="3" fontId="102" fillId="35" borderId="0" xfId="0" applyNumberFormat="1" applyFont="1" applyFill="1" applyProtection="1">
      <protection locked="0"/>
    </xf>
    <xf numFmtId="0" fontId="100" fillId="40" borderId="29" xfId="0" applyFont="1" applyFill="1" applyBorder="1"/>
    <xf numFmtId="10" fontId="3" fillId="33" borderId="0" xfId="0" applyNumberFormat="1" applyFont="1" applyFill="1"/>
    <xf numFmtId="0" fontId="101" fillId="40" borderId="0" xfId="0" applyFont="1" applyFill="1"/>
    <xf numFmtId="0" fontId="101" fillId="40" borderId="0" xfId="0" applyFont="1" applyFill="1" applyAlignment="1">
      <alignment horizontal="center"/>
    </xf>
    <xf numFmtId="43" fontId="0" fillId="0" borderId="0" xfId="0" applyNumberFormat="1" applyFont="1" applyBorder="1"/>
    <xf numFmtId="0" fontId="102" fillId="35" borderId="0" xfId="0" applyFont="1" applyFill="1" applyProtection="1">
      <protection locked="0"/>
    </xf>
    <xf numFmtId="41" fontId="3" fillId="33" borderId="0" xfId="0" applyNumberFormat="1" applyFont="1" applyFill="1"/>
    <xf numFmtId="168" fontId="102" fillId="35" borderId="0" xfId="0" applyNumberFormat="1" applyFont="1" applyFill="1" applyProtection="1">
      <protection locked="0"/>
    </xf>
    <xf numFmtId="10" fontId="102" fillId="40" borderId="21" xfId="0" applyNumberFormat="1" applyFont="1" applyFill="1" applyBorder="1"/>
    <xf numFmtId="3" fontId="101" fillId="40" borderId="0" xfId="0" applyNumberFormat="1" applyFont="1" applyFill="1"/>
    <xf numFmtId="0" fontId="102" fillId="40" borderId="0" xfId="0" applyFont="1" applyFill="1" applyAlignment="1">
      <alignment horizontal="center"/>
    </xf>
    <xf numFmtId="0" fontId="106" fillId="40" borderId="29" xfId="0" applyFont="1" applyFill="1" applyBorder="1"/>
    <xf numFmtId="168" fontId="102" fillId="40" borderId="0" xfId="0" applyNumberFormat="1" applyFont="1" applyFill="1"/>
    <xf numFmtId="3" fontId="101" fillId="35" borderId="0" xfId="0" applyNumberFormat="1" applyFont="1" applyFill="1" applyProtection="1">
      <protection locked="0"/>
    </xf>
    <xf numFmtId="0" fontId="102" fillId="40" borderId="0" xfId="0" applyFont="1" applyFill="1"/>
    <xf numFmtId="10" fontId="102" fillId="40" borderId="0" xfId="0" applyNumberFormat="1" applyFont="1" applyFill="1" applyAlignment="1">
      <alignment horizontal="center"/>
    </xf>
    <xf numFmtId="168" fontId="104" fillId="40" borderId="21" xfId="0" applyNumberFormat="1" applyFont="1" applyFill="1" applyBorder="1"/>
    <xf numFmtId="10" fontId="102" fillId="40" borderId="0" xfId="0" applyNumberFormat="1" applyFont="1" applyFill="1"/>
    <xf numFmtId="168" fontId="105" fillId="35" borderId="0" xfId="0" applyNumberFormat="1" applyFont="1" applyFill="1" applyProtection="1">
      <protection locked="0"/>
    </xf>
    <xf numFmtId="168" fontId="105" fillId="40" borderId="0" xfId="0" applyNumberFormat="1" applyFont="1" applyFill="1"/>
    <xf numFmtId="3" fontId="103" fillId="41" borderId="0" xfId="0" applyNumberFormat="1" applyFont="1" applyFill="1"/>
    <xf numFmtId="10" fontId="101" fillId="40" borderId="0" xfId="0" applyNumberFormat="1" applyFont="1" applyFill="1"/>
    <xf numFmtId="165" fontId="104" fillId="40" borderId="0" xfId="18" applyNumberFormat="1" applyFont="1" applyFill="1"/>
    <xf numFmtId="10" fontId="101" fillId="40" borderId="0" xfId="0" applyNumberFormat="1" applyFont="1" applyFill="1" applyAlignment="1">
      <alignment horizontal="center"/>
    </xf>
    <xf numFmtId="168" fontId="104" fillId="40" borderId="0" xfId="0" applyNumberFormat="1" applyFont="1" applyFill="1"/>
    <xf numFmtId="44" fontId="3" fillId="0" borderId="0" xfId="0" applyNumberFormat="1" applyFont="1"/>
    <xf numFmtId="0" fontId="0" fillId="0" borderId="0" xfId="0"/>
    <xf numFmtId="43" fontId="0" fillId="0" borderId="0" xfId="18" applyFont="1"/>
    <xf numFmtId="0" fontId="0" fillId="0" borderId="0" xfId="0" applyBorder="1"/>
    <xf numFmtId="3" fontId="101" fillId="40" borderId="21" xfId="0" applyNumberFormat="1" applyFont="1" applyFill="1" applyBorder="1"/>
    <xf numFmtId="165" fontId="102" fillId="35" borderId="0" xfId="18" applyNumberFormat="1" applyFont="1" applyFill="1" applyProtection="1">
      <protection locked="0"/>
    </xf>
    <xf numFmtId="3" fontId="104" fillId="40" borderId="0" xfId="0" applyNumberFormat="1" applyFont="1" applyFill="1"/>
    <xf numFmtId="3" fontId="103" fillId="40" borderId="0" xfId="0" applyNumberFormat="1" applyFont="1" applyFill="1"/>
    <xf numFmtId="3" fontId="102" fillId="40" borderId="0" xfId="0" applyNumberFormat="1" applyFont="1" applyFill="1" applyAlignment="1">
      <alignment horizontal="center"/>
    </xf>
    <xf numFmtId="0" fontId="0" fillId="0" borderId="0" xfId="0"/>
    <xf numFmtId="43" fontId="0" fillId="0" borderId="0" xfId="18" applyFont="1"/>
    <xf numFmtId="0" fontId="0" fillId="0" borderId="0" xfId="0" applyAlignment="1">
      <alignment horizontal="center"/>
    </xf>
    <xf numFmtId="0" fontId="0" fillId="0" borderId="0" xfId="0" applyBorder="1"/>
    <xf numFmtId="43" fontId="0" fillId="0" borderId="0" xfId="18" applyFont="1" applyBorder="1"/>
    <xf numFmtId="165" fontId="101" fillId="35" borderId="0" xfId="18" applyNumberFormat="1" applyFont="1" applyFill="1" applyProtection="1">
      <protection locked="0"/>
    </xf>
    <xf numFmtId="165" fontId="101" fillId="40" borderId="0" xfId="18" applyNumberFormat="1" applyFont="1" applyFill="1"/>
    <xf numFmtId="165" fontId="56" fillId="0" borderId="0" xfId="0" applyNumberFormat="1" applyFont="1" applyFill="1"/>
    <xf numFmtId="17" fontId="0" fillId="0" borderId="0" xfId="0" applyNumberFormat="1"/>
    <xf numFmtId="49" fontId="2" fillId="0" borderId="0" xfId="0" applyNumberFormat="1" applyFont="1"/>
    <xf numFmtId="49" fontId="5" fillId="0" borderId="0" xfId="0" applyNumberFormat="1" applyFont="1" applyProtection="1">
      <protection locked="0"/>
    </xf>
    <xf numFmtId="49" fontId="2" fillId="0" borderId="10" xfId="0" applyNumberFormat="1" applyFont="1" applyBorder="1"/>
    <xf numFmtId="49" fontId="2" fillId="0" borderId="0" xfId="0" applyNumberFormat="1" applyFont="1" applyAlignment="1">
      <alignment horizontal="centerContinuous"/>
    </xf>
    <xf numFmtId="37" fontId="2" fillId="0" borderId="0" xfId="0" applyNumberFormat="1" applyFont="1" applyAlignment="1">
      <alignment horizontal="center"/>
    </xf>
    <xf numFmtId="43" fontId="2" fillId="0" borderId="20" xfId="18" applyFont="1" applyFill="1" applyBorder="1" applyAlignment="1">
      <alignment horizontal="centerContinuous"/>
    </xf>
    <xf numFmtId="49" fontId="2" fillId="0" borderId="20" xfId="18" applyNumberFormat="1" applyFont="1" applyFill="1" applyBorder="1" applyAlignment="1">
      <alignment horizontal="centerContinuous"/>
    </xf>
    <xf numFmtId="43" fontId="2" fillId="0" borderId="20" xfId="18" applyFont="1" applyFill="1" applyBorder="1" applyAlignment="1">
      <alignment horizontal="center"/>
    </xf>
    <xf numFmtId="49" fontId="3" fillId="0" borderId="0" xfId="0" applyNumberFormat="1" applyFont="1"/>
    <xf numFmtId="49" fontId="3" fillId="0" borderId="0" xfId="0" applyNumberFormat="1" applyFont="1" quotePrefix="1"/>
    <xf numFmtId="41" fontId="3" fillId="0" borderId="20" xfId="0" applyNumberFormat="1" applyFont="1" applyBorder="1"/>
    <xf numFmtId="41" fontId="3" fillId="0" borderId="11" xfId="18" applyNumberFormat="1" applyFont="1" applyFill="1" applyBorder="1" applyAlignment="1">
      <alignment/>
    </xf>
    <xf numFmtId="10" fontId="3" fillId="0" borderId="0" xfId="66" applyNumberFormat="1" applyFont="1" applyFill="1" applyProtection="1">
      <protection/>
    </xf>
    <xf numFmtId="43" fontId="107" fillId="0" borderId="11" xfId="18" applyFont="1" applyFill="1" applyBorder="1" applyAlignment="1">
      <alignment/>
    </xf>
    <xf numFmtId="43" fontId="107" fillId="0" borderId="0" xfId="18" applyFont="1" applyFill="1" applyBorder="1" applyAlignment="1">
      <alignment/>
    </xf>
    <xf numFmtId="41" fontId="107" fillId="0" borderId="0" xfId="0" applyNumberFormat="1" applyFont="1"/>
    <xf numFmtId="49" fontId="10" fillId="0" borderId="0" xfId="0" applyNumberFormat="1" applyFont="1" applyProtection="1">
      <protection locked="0"/>
    </xf>
    <xf numFmtId="0" fontId="3" fillId="44" borderId="0" xfId="0" applyFont="1" applyFill="1"/>
    <xf numFmtId="0" fontId="2" fillId="44" borderId="22" xfId="0" applyFont="1" applyFill="1" applyBorder="1"/>
    <xf numFmtId="0" fontId="2" fillId="44" borderId="23" xfId="0" applyFont="1" applyFill="1" applyBorder="1"/>
    <xf numFmtId="0" fontId="2" fillId="44" borderId="27" xfId="0" applyFont="1" applyFill="1" applyBorder="1"/>
    <xf numFmtId="0" fontId="2" fillId="44" borderId="28" xfId="0" applyFont="1" applyFill="1" applyBorder="1"/>
    <xf numFmtId="9" fontId="3" fillId="0" borderId="0" xfId="15" applyNumberFormat="1" applyFont="1" applyFill="1" applyAlignment="1">
      <alignment/>
    </xf>
    <xf numFmtId="41" fontId="3" fillId="44" borderId="0" xfId="0" applyNumberFormat="1" applyFont="1" applyFill="1"/>
    <xf numFmtId="44" fontId="3" fillId="0" borderId="39" xfId="16" applyFont="1" applyFill="1" applyBorder="1" applyAlignment="1">
      <alignment/>
    </xf>
    <xf numFmtId="0" fontId="17" fillId="0" borderId="0" xfId="0" applyFont="1" applyAlignment="1" quotePrefix="1">
      <alignment horizontal="left" indent="2"/>
    </xf>
    <xf numFmtId="6" fontId="3" fillId="0" borderId="0" xfId="0" applyNumberFormat="1" applyFont="1"/>
    <xf numFmtId="0" fontId="23" fillId="0" borderId="0" xfId="0" applyFont="1" quotePrefix="1"/>
    <xf numFmtId="167" fontId="3" fillId="0" borderId="0" xfId="15" applyNumberFormat="1" applyFont="1" applyFill="1"/>
    <xf numFmtId="169" fontId="2" fillId="0" borderId="0" xfId="0" applyNumberFormat="1" applyFont="1" applyAlignment="1" quotePrefix="1">
      <alignment horizontal="right"/>
    </xf>
    <xf numFmtId="44" fontId="3" fillId="0" borderId="17" xfId="16" applyFont="1" applyFill="1" applyBorder="1" applyAlignment="1">
      <alignment horizontal="center"/>
    </xf>
    <xf numFmtId="37" fontId="3" fillId="0" borderId="11" xfId="0" applyNumberFormat="1" applyFont="1" applyBorder="1"/>
    <xf numFmtId="169" fontId="2" fillId="0" borderId="0" xfId="0" applyNumberFormat="1" applyFont="1" applyAlignment="1">
      <alignment horizontal="right"/>
    </xf>
    <xf numFmtId="0" fontId="11" fillId="44" borderId="0" xfId="0" applyFont="1" applyFill="1"/>
    <xf numFmtId="167" fontId="17" fillId="0" borderId="40" xfId="16" applyNumberFormat="1" applyFont="1" applyBorder="1" applyAlignment="1">
      <alignment/>
    </xf>
    <xf numFmtId="165" fontId="3" fillId="0" borderId="31" xfId="16" applyNumberFormat="1" applyFont="1" applyFill="1" applyBorder="1" applyAlignment="1">
      <alignment/>
    </xf>
    <xf numFmtId="37" fontId="3" fillId="0" borderId="0" xfId="0" applyNumberFormat="1" applyFont="1" applyAlignment="1">
      <alignment horizontal="center"/>
    </xf>
    <xf numFmtId="167" fontId="3" fillId="0" borderId="17" xfId="16" applyNumberFormat="1" applyFont="1" applyFill="1" applyBorder="1" applyAlignment="1">
      <alignment horizontal="center"/>
    </xf>
    <xf numFmtId="168" fontId="3" fillId="0" borderId="0" xfId="18" applyNumberFormat="1" applyFont="1" applyFill="1" applyAlignment="1">
      <alignment/>
    </xf>
    <xf numFmtId="0" fontId="102" fillId="44" borderId="0" xfId="0" applyFont="1" applyFill="1"/>
    <xf numFmtId="165" fontId="0" fillId="0" borderId="0" xfId="0" applyNumberFormat="1"/>
    <xf numFmtId="0" fontId="103" fillId="44" borderId="0" xfId="0" applyFont="1" applyFill="1"/>
    <xf numFmtId="41" fontId="56" fillId="0" borderId="0" xfId="0" applyNumberFormat="1" applyFont="1" applyFill="1"/>
    <xf numFmtId="168" fontId="32" fillId="44" borderId="0" xfId="0" applyNumberFormat="1" applyFont="1" applyFill="1"/>
    <xf numFmtId="165" fontId="65" fillId="0" borderId="0" xfId="18" applyNumberFormat="1" applyFont="1" applyFill="1"/>
    <xf numFmtId="168" fontId="104" fillId="44" borderId="0" xfId="0" applyNumberFormat="1" applyFont="1" applyFill="1"/>
    <xf numFmtId="165" fontId="3" fillId="0" borderId="11" xfId="18" applyNumberFormat="1" applyFont="1" applyFill="1" applyBorder="1" applyAlignment="1">
      <alignment/>
    </xf>
    <xf numFmtId="0" fontId="0" fillId="0" borderId="0" xfId="0"/>
    <xf numFmtId="0" fontId="0" fillId="0" borderId="0" xfId="0" applyAlignment="1">
      <alignment horizontal="center"/>
    </xf>
    <xf numFmtId="0" fontId="0" fillId="0" borderId="0" xfId="0"/>
    <xf numFmtId="43" fontId="0" fillId="0" borderId="0" xfId="18" applyFont="1"/>
    <xf numFmtId="0" fontId="0" fillId="0" borderId="0" xfId="0" applyAlignment="1">
      <alignment horizontal="center"/>
    </xf>
    <xf numFmtId="10" fontId="68" fillId="0" borderId="0" xfId="15" applyNumberFormat="1" applyFont="1" applyFill="1"/>
    <xf numFmtId="10" fontId="69" fillId="0" borderId="0" xfId="0" applyNumberFormat="1" applyFont="1" applyFill="1"/>
    <xf numFmtId="165" fontId="70" fillId="0" borderId="0" xfId="18" applyNumberFormat="1" applyFont="1" applyFill="1"/>
    <xf numFmtId="1" fontId="93" fillId="40" borderId="0" xfId="0" applyNumberFormat="1" applyFont="1" applyFill="1"/>
    <xf numFmtId="167" fontId="3" fillId="0" borderId="11" xfId="0" applyNumberFormat="1" applyFont="1" applyBorder="1"/>
    <xf numFmtId="0" fontId="0" fillId="0" borderId="0" xfId="0" applyAlignment="1">
      <alignment/>
    </xf>
    <xf numFmtId="0" fontId="0" fillId="0" borderId="14" xfId="0" applyBorder="1" applyAlignment="1">
      <alignment/>
    </xf>
    <xf numFmtId="10" fontId="2" fillId="0" borderId="0" xfId="0" applyNumberFormat="1" applyFont="1" applyFill="1"/>
    <xf numFmtId="37" fontId="2" fillId="0" borderId="0" xfId="0" applyNumberFormat="1" applyFont="1" applyAlignment="1">
      <alignment horizontal="right"/>
    </xf>
    <xf numFmtId="37" fontId="2" fillId="0" borderId="0" xfId="0" applyNumberFormat="1" applyFont="1" applyAlignment="1" quotePrefix="1">
      <alignment horizontal="right"/>
    </xf>
    <xf numFmtId="0" fontId="2" fillId="0" borderId="14" xfId="0" applyFont="1" applyBorder="1" applyAlignment="1">
      <alignment horizontal="right"/>
    </xf>
    <xf numFmtId="0" fontId="6" fillId="0" borderId="0" xfId="0" applyFont="1" applyAlignment="1">
      <alignment/>
    </xf>
    <xf numFmtId="0" fontId="0" fillId="0" borderId="0" xfId="0" applyAlignment="1">
      <alignment horizontal="left" indent="2"/>
    </xf>
    <xf numFmtId="0" fontId="0" fillId="33" borderId="0" xfId="0" applyFill="1" applyAlignment="1">
      <alignment horizontal="center"/>
    </xf>
    <xf numFmtId="165" fontId="3" fillId="33" borderId="0" xfId="18" applyNumberFormat="1" applyFont="1" applyFill="1"/>
    <xf numFmtId="167" fontId="3" fillId="0" borderId="12" xfId="16" applyNumberFormat="1" applyFont="1" applyFill="1" applyBorder="1" applyAlignment="1">
      <alignment/>
    </xf>
    <xf numFmtId="167" fontId="3" fillId="0" borderId="16" xfId="16" applyNumberFormat="1" applyFont="1" applyFill="1" applyBorder="1" applyAlignment="1">
      <alignment/>
    </xf>
    <xf numFmtId="167" fontId="3" fillId="0" borderId="0" xfId="0" applyNumberFormat="1" applyFont="1"/>
    <xf numFmtId="165" fontId="17" fillId="0" borderId="0" xfId="18" applyNumberFormat="1" applyFont="1" applyFill="1" applyAlignment="1">
      <alignment/>
    </xf>
    <xf numFmtId="165" fontId="3" fillId="44" borderId="0" xfId="18" applyNumberFormat="1" applyFont="1" applyFill="1" applyAlignment="1">
      <alignment/>
    </xf>
    <xf numFmtId="0" fontId="0" fillId="0" borderId="0" xfId="0" applyAlignment="1">
      <alignment horizontal="left" vertical="center" wrapText="1"/>
    </xf>
    <xf numFmtId="0" fontId="2" fillId="0" borderId="0" xfId="0" applyFont="1" applyFill="1" applyAlignment="1" quotePrefix="1">
      <alignment horizontal="left" wrapText="1"/>
    </xf>
    <xf numFmtId="0" fontId="2" fillId="0" borderId="0" xfId="0" applyFont="1" applyFill="1" applyAlignment="1">
      <alignment horizontal="justify" wrapText="1"/>
    </xf>
    <xf numFmtId="0" fontId="14" fillId="0" borderId="0" xfId="0" applyFont="1" applyAlignment="1">
      <alignment horizontal="justify" wrapText="1"/>
    </xf>
    <xf numFmtId="0" fontId="14" fillId="0" borderId="14" xfId="0" applyFont="1" applyBorder="1" applyAlignment="1">
      <alignment horizontal="justify" wrapText="1"/>
    </xf>
    <xf numFmtId="9" fontId="6" fillId="0" borderId="0" xfId="66" applyFont="1" applyFill="1" applyAlignment="1" applyProtection="1">
      <alignment horizontal="center"/>
      <protection/>
    </xf>
    <xf numFmtId="0" fontId="6" fillId="0" borderId="0" xfId="0" applyFont="1" applyAlignment="1">
      <alignment horizontal="center"/>
    </xf>
    <xf numFmtId="0" fontId="2" fillId="0" borderId="0" xfId="0" applyFont="1" applyAlignment="1" quotePrefix="1">
      <alignment horizontal="justify" wrapText="1"/>
    </xf>
    <xf numFmtId="0" fontId="3" fillId="0" borderId="0" xfId="0" applyFont="1" applyAlignment="1">
      <alignment horizontal="justify" wrapText="1"/>
    </xf>
    <xf numFmtId="0" fontId="2" fillId="0" borderId="0" xfId="0" applyFont="1" applyAlignment="1">
      <alignment horizontal="left" wrapText="1"/>
    </xf>
    <xf numFmtId="0" fontId="23" fillId="0" borderId="0" xfId="0" applyFont="1" applyAlignment="1">
      <alignment horizontal="center"/>
    </xf>
    <xf numFmtId="0" fontId="23" fillId="0" borderId="0" xfId="0" applyFont="1" applyAlignment="1" quotePrefix="1">
      <alignment horizontal="left" wrapText="1"/>
    </xf>
    <xf numFmtId="0" fontId="0" fillId="0" borderId="0" xfId="0" applyAlignment="1">
      <alignment wrapText="1"/>
    </xf>
    <xf numFmtId="0" fontId="23" fillId="0" borderId="0" xfId="0" applyFont="1" applyAlignment="1">
      <alignment horizontal="left" wrapText="1"/>
    </xf>
    <xf numFmtId="0" fontId="0" fillId="0" borderId="14" xfId="0" applyBorder="1" applyAlignment="1">
      <alignment wrapText="1"/>
    </xf>
    <xf numFmtId="0" fontId="2" fillId="0" borderId="0" xfId="0" applyFont="1" applyAlignment="1">
      <alignment wrapText="1"/>
    </xf>
    <xf numFmtId="0" fontId="3" fillId="0" borderId="0" xfId="0" applyFont="1" applyAlignment="1">
      <alignment wrapText="1"/>
    </xf>
    <xf numFmtId="0" fontId="2" fillId="0" borderId="0" xfId="0" applyFont="1" applyAlignment="1" quotePrefix="1">
      <alignment horizontal="left" wrapText="1"/>
    </xf>
    <xf numFmtId="0" fontId="2" fillId="0" borderId="0" xfId="0" applyFont="1" applyAlignment="1">
      <alignment horizontal="justify" wrapText="1"/>
    </xf>
  </cellXfs>
  <cellStyles count="53">
    <cellStyle name="Normal" xfId="0"/>
    <cellStyle name="Percent" xfId="15"/>
    <cellStyle name="Currency" xfId="16"/>
    <cellStyle name="Currency [0]" xfId="17"/>
    <cellStyle name="Comma" xfId="18"/>
    <cellStyle name="Comma [0]" xfId="19"/>
    <cellStyle name="Normal_Miles Grant Acct Reconciliation to NARUC" xfId="20"/>
    <cellStyle name="Normal_TEMPLATES - ACCT RECONCILIATION TO NARUC - 13 MONTHS PSC" xfId="21"/>
    <cellStyle name="Normal 2 16" xfId="22"/>
    <cellStyle name="Normal 11" xfId="23"/>
    <cellStyle name="Normal_SHEET" xfId="24"/>
    <cellStyle name="Title" xfId="25"/>
    <cellStyle name="Heading 1" xfId="26"/>
    <cellStyle name="Heading 2" xfId="27"/>
    <cellStyle name="Heading 3" xfId="28"/>
    <cellStyle name="Heading 4" xfId="29"/>
    <cellStyle name="Good" xfId="30"/>
    <cellStyle name="Bad" xfId="31"/>
    <cellStyle name="Neutral" xfId="32"/>
    <cellStyle name="Input" xfId="33"/>
    <cellStyle name="Output" xfId="34"/>
    <cellStyle name="Calculation" xfId="35"/>
    <cellStyle name="Linked Cell" xfId="36"/>
    <cellStyle name="Check Cell" xfId="37"/>
    <cellStyle name="Warning Text" xfId="38"/>
    <cellStyle name="Note" xfId="39"/>
    <cellStyle name="Explanatory Text" xfId="40"/>
    <cellStyle name="Total" xfId="41"/>
    <cellStyle name="Accent1" xfId="42"/>
    <cellStyle name="20% - Accent1" xfId="43"/>
    <cellStyle name="40% - Accent1" xfId="44"/>
    <cellStyle name="60% - Accent1" xfId="45"/>
    <cellStyle name="Accent2" xfId="46"/>
    <cellStyle name="20% - Accent2" xfId="47"/>
    <cellStyle name="40% - Accent2" xfId="48"/>
    <cellStyle name="60% - Accent2" xfId="49"/>
    <cellStyle name="Accent3" xfId="50"/>
    <cellStyle name="20% - Accent3" xfId="51"/>
    <cellStyle name="40% - Accent3" xfId="52"/>
    <cellStyle name="60% - Accent3" xfId="53"/>
    <cellStyle name="Accent4" xfId="54"/>
    <cellStyle name="20% - Accent4" xfId="55"/>
    <cellStyle name="40% - Accent4" xfId="56"/>
    <cellStyle name="60% - Accent4" xfId="57"/>
    <cellStyle name="Accent5" xfId="58"/>
    <cellStyle name="20% - Accent5" xfId="59"/>
    <cellStyle name="40% - Accent5" xfId="60"/>
    <cellStyle name="60% - Accent5" xfId="61"/>
    <cellStyle name="Accent6" xfId="62"/>
    <cellStyle name="20% - Accent6" xfId="63"/>
    <cellStyle name="40% - Accent6" xfId="64"/>
    <cellStyle name="60% - Accent6" xfId="65"/>
    <cellStyle name="Percent 2 2" xfId="6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6" Type="http://schemas.openxmlformats.org/officeDocument/2006/relationships/worksheet" Target="worksheets/sheet5.xml" /><Relationship Id="rId34" Type="http://schemas.openxmlformats.org/officeDocument/2006/relationships/worksheet" Target="worksheets/sheet33.xml" /><Relationship Id="rId35" Type="http://schemas.openxmlformats.org/officeDocument/2006/relationships/worksheet" Target="worksheets/sheet34.xml" /><Relationship Id="rId36" Type="http://schemas.openxmlformats.org/officeDocument/2006/relationships/worksheet" Target="worksheets/sheet35.xml" /><Relationship Id="rId37" Type="http://schemas.openxmlformats.org/officeDocument/2006/relationships/worksheet" Target="worksheets/sheet36.xml" /><Relationship Id="rId30" Type="http://schemas.openxmlformats.org/officeDocument/2006/relationships/worksheet" Target="worksheets/sheet29.xml" /><Relationship Id="rId31" Type="http://schemas.openxmlformats.org/officeDocument/2006/relationships/worksheet" Target="worksheets/sheet30.xml" /><Relationship Id="rId32" Type="http://schemas.openxmlformats.org/officeDocument/2006/relationships/worksheet" Target="worksheets/sheet31.xml" /><Relationship Id="rId33" Type="http://schemas.openxmlformats.org/officeDocument/2006/relationships/worksheet" Target="worksheets/sheet32.xml" /><Relationship Id="rId5" Type="http://schemas.openxmlformats.org/officeDocument/2006/relationships/worksheet" Target="worksheets/sheet4.xml" /><Relationship Id="rId38" Type="http://schemas.openxmlformats.org/officeDocument/2006/relationships/worksheet" Target="worksheets/sheet37.xml" /><Relationship Id="rId39" Type="http://schemas.openxmlformats.org/officeDocument/2006/relationships/styles" Target="styles.xml" /><Relationship Id="rId9" Type="http://schemas.openxmlformats.org/officeDocument/2006/relationships/worksheet" Target="worksheets/sheet8.xml" /><Relationship Id="rId24" Type="http://schemas.openxmlformats.org/officeDocument/2006/relationships/worksheet" Target="worksheets/sheet23.xml" /><Relationship Id="rId25" Type="http://schemas.openxmlformats.org/officeDocument/2006/relationships/worksheet" Target="worksheets/sheet24.xml" /><Relationship Id="rId26" Type="http://schemas.openxmlformats.org/officeDocument/2006/relationships/worksheet" Target="worksheets/sheet25.xml" /><Relationship Id="rId27" Type="http://schemas.openxmlformats.org/officeDocument/2006/relationships/worksheet" Target="worksheets/sheet26.xml" /><Relationship Id="rId20" Type="http://schemas.openxmlformats.org/officeDocument/2006/relationships/worksheet" Target="worksheets/sheet19.xml" /><Relationship Id="rId21" Type="http://schemas.openxmlformats.org/officeDocument/2006/relationships/worksheet" Target="worksheets/sheet20.xml" /><Relationship Id="rId22" Type="http://schemas.openxmlformats.org/officeDocument/2006/relationships/worksheet" Target="worksheets/sheet21.xml" /><Relationship Id="rId23" Type="http://schemas.openxmlformats.org/officeDocument/2006/relationships/worksheet" Target="worksheets/sheet22.xml" /><Relationship Id="rId4" Type="http://schemas.openxmlformats.org/officeDocument/2006/relationships/worksheet" Target="worksheets/sheet3.xml" /><Relationship Id="rId28" Type="http://schemas.openxmlformats.org/officeDocument/2006/relationships/worksheet" Target="worksheets/sheet27.xml" /><Relationship Id="rId29" Type="http://schemas.openxmlformats.org/officeDocument/2006/relationships/worksheet" Target="worksheets/sheet28.xml" /><Relationship Id="rId8" Type="http://schemas.openxmlformats.org/officeDocument/2006/relationships/worksheet" Target="worksheets/sheet7.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3" Type="http://schemas.openxmlformats.org/officeDocument/2006/relationships/worksheet" Target="worksheets/sheet12.xml" /><Relationship Id="rId3" Type="http://schemas.openxmlformats.org/officeDocument/2006/relationships/worksheet" Target="worksheets/sheet2.xml" /><Relationship Id="rId18" Type="http://schemas.openxmlformats.org/officeDocument/2006/relationships/worksheet" Target="worksheets/sheet17.xml" /><Relationship Id="rId19" Type="http://schemas.openxmlformats.org/officeDocument/2006/relationships/worksheet" Target="worksheets/sheet18.xml" /><Relationship Id="rId1" Type="http://schemas.openxmlformats.org/officeDocument/2006/relationships/theme" Target="theme/theme1.xml" /><Relationship Id="rId2" Type="http://schemas.openxmlformats.org/officeDocument/2006/relationships/worksheet" Target="worksheets/sheet1.xml" /><Relationship Id="rId7" Type="http://schemas.openxmlformats.org/officeDocument/2006/relationships/worksheet" Target="worksheets/sheet6.xml" /><Relationship Id="rId44" Type="http://schemas.openxmlformats.org/officeDocument/2006/relationships/externalLink" Target="externalLinks/externalLink1.xml" /><Relationship Id="rId45" Type="http://schemas.openxmlformats.org/officeDocument/2006/relationships/externalLink" Target="externalLinks/externalLink2.xml" /><Relationship Id="rId46" Type="http://schemas.openxmlformats.org/officeDocument/2006/relationships/externalLink" Target="externalLinks/externalLink3.xml" /><Relationship Id="rId47" Type="http://schemas.openxmlformats.org/officeDocument/2006/relationships/externalLink" Target="externalLinks/externalLink4.xml" /><Relationship Id="rId40" Type="http://schemas.openxmlformats.org/officeDocument/2006/relationships/sharedStrings" Target="sharedStrings.xml" /><Relationship Id="rId41" Type="http://schemas.openxmlformats.org/officeDocument/2006/relationships/customXml" Target="../customXml/item1.xml" /><Relationship Id="rId42" Type="http://schemas.openxmlformats.org/officeDocument/2006/relationships/customXml" Target="../customXml/item2.xml" /><Relationship Id="rId43" Type="http://schemas.openxmlformats.org/officeDocument/2006/relationships/customXml" Target="../customXml/item3.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UIF-%20MFRs%2012-31-19_DS_4-6-20.xlsm"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HISTORICAL%20INFO\Staff%20Workpapers\UIF-Marion%20PAO%20Final.xls"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HISTORICAL%20INFO\2015%20MFRs\LAKE%20PLACID%20MFR%20TY%2012-31-15_FINAL%208-25-16_UPDATE.xlsx" TargetMode="External" /></Relationships>
</file>

<file path=xl/externalLinks/_rels/externalLink4.xml.rels><?xml version="1.0" encoding="UTF-8" standalone="yes"?><Relationships xmlns="http://schemas.openxmlformats.org/package/2006/relationships"><Relationship Id="rId1" Type="http://schemas.openxmlformats.org/officeDocument/2006/relationships/externalLinkPath" Target="file:///\\orl-adm02\Redocs\Users\dswain.MSA\Desktop\UIF%20U02-41%20TEMPORARY\HISTORICAL%20INFO\2015%20MFRs\SANDALHAVEN%20MFR%20TY%2012-31-2015_FINAL%208-18-1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Macros"/>
      <sheetName val="COVER"/>
      <sheetName val="CONTENTS vol 2"/>
      <sheetName val="CONTENTS vol 1"/>
      <sheetName val="A 1"/>
      <sheetName val="A 1 (I)"/>
      <sheetName val="A 2"/>
      <sheetName val="A 2 (I)"/>
      <sheetName val="A 3"/>
      <sheetName val="A 3 (I)"/>
      <sheetName val="A 4"/>
      <sheetName val="A 5"/>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sheetName val="Working Capital_PerAR"/>
      <sheetName val="A 18"/>
      <sheetName val="A 18 (a)"/>
      <sheetName val="A 19"/>
      <sheetName val="A 19 (a)"/>
      <sheetName val="AR to MFR"/>
      <sheetName val="B 1"/>
      <sheetName val="B 1 (I)"/>
      <sheetName val="B 2"/>
      <sheetName val="B 2 (I)"/>
      <sheetName val="B 3"/>
      <sheetName val="ABANDONMENTS"/>
      <sheetName val="B 3 (i)"/>
      <sheetName val="B 4"/>
      <sheetName val="RAF Returns"/>
      <sheetName val="B 5"/>
      <sheetName val="B 5 (a)"/>
      <sheetName val="B 6"/>
      <sheetName val="B 6 (a)"/>
      <sheetName val="B 7"/>
      <sheetName val="B7 Prior Details"/>
      <sheetName val="B 8"/>
      <sheetName val="B8 Prior Details"/>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B 13"/>
      <sheetName val="B 14"/>
      <sheetName val="B 15"/>
      <sheetName val="C INSTRUCT"/>
      <sheetName val="C 1"/>
      <sheetName val="C 2 (w)"/>
      <sheetName val="C 2 (s)"/>
      <sheetName val="C 3"/>
      <sheetName val="C 4"/>
      <sheetName val="C 5 (w)"/>
      <sheetName val="C 5 (s)"/>
      <sheetName val="C 6"/>
      <sheetName val="C 7"/>
      <sheetName val="C 8"/>
      <sheetName val="C 9"/>
      <sheetName val="C 10"/>
      <sheetName val="D 1"/>
      <sheetName val="D 1 (I)"/>
      <sheetName val="D 2"/>
      <sheetName val="D 2 (I)"/>
      <sheetName val="D 2 (a)"/>
      <sheetName val="D 3"/>
      <sheetName val="D 4"/>
      <sheetName val="D 5"/>
      <sheetName val="D 6"/>
      <sheetName val="D 7"/>
      <sheetName val="E 1 (w) "/>
      <sheetName val="E 1 (s)"/>
      <sheetName val="E 2 (w)"/>
      <sheetName val="E 2 (s)"/>
      <sheetName val="E 3"/>
      <sheetName val="E 4 (w)"/>
      <sheetName val="E 4 (s)"/>
      <sheetName val="E 5 (w)"/>
      <sheetName val="E 5 (s)"/>
      <sheetName val="E 6 (w)"/>
      <sheetName val="E 7"/>
      <sheetName val="E 8"/>
      <sheetName val="E 9"/>
      <sheetName val="E 10"/>
      <sheetName val="E 11"/>
      <sheetName val="E 12"/>
      <sheetName val="E 13"/>
      <sheetName val="E 14"/>
      <sheetName val="A 1 INT"/>
      <sheetName val="A 2 INT"/>
      <sheetName val="A 3 INT"/>
      <sheetName val="B 1 INT"/>
      <sheetName val="B 2 INT"/>
      <sheetName val="B 3 INT"/>
      <sheetName val="B 15 INT"/>
      <sheetName val="C 1 INT"/>
      <sheetName val="C 2 (W) (S) INT"/>
      <sheetName val="C 3 INT"/>
      <sheetName val="C 5 (W) (S) INT"/>
      <sheetName val="D-1 INT"/>
      <sheetName val="D-2 INT"/>
      <sheetName val="E 1 (w) INT"/>
      <sheetName val=" E 1 (s) INT"/>
      <sheetName val="E 2 (w)INT"/>
      <sheetName val="E 2 (s) INT"/>
      <sheetName val="Monthly BS -UC Ledger FORMATTED"/>
      <sheetName val="13-Mth TY UIF Consol Trial Bal"/>
      <sheetName val="BALANCE SHEET"/>
      <sheetName val="APPENDIX A PLANT ACCT "/>
      <sheetName val="REVENUES TESTING"/>
      <sheetName val="Monthly IS -UC Ledger FORMATTED"/>
      <sheetName val="FULL Mo Trial Balance"/>
      <sheetName val="FULL Mo Trial Balance 2-4-20 "/>
      <sheetName val="IS Mo Trial Balance"/>
      <sheetName val="UIF only"/>
      <sheetName val="O&amp;M EXP TO BE ALLOCATED"/>
      <sheetName val="O&amp;M EXP ALLOCATED WATER"/>
      <sheetName val="O&amp;M EXP ALLOCATED SEWER"/>
      <sheetName val="Chemicals Allocation"/>
      <sheetName val="TAX EXPENSE"/>
      <sheetName val="C 5 Calculation"/>
      <sheetName val="AR F-23"/>
      <sheetName val="REVENUE REQUIREMENTS"/>
      <sheetName val="PROFORMA YEAR"/>
      <sheetName val="INTERIM COST OF CAPITAL"/>
      <sheetName val="EQUITY RETURN CALCULATION"/>
      <sheetName val="Leverage Formula"/>
      <sheetName val="2011 Corporate ERC"/>
      <sheetName val="2011 UIF ERC"/>
      <sheetName val="2019 ERC"/>
      <sheetName val="2007 - 2009 &amp; Test Year BS"/>
      <sheetName val="Sewer Balance Sheet"/>
      <sheetName val="Water Balance Sheet"/>
      <sheetName val="Common Plant"/>
    </sheetNames>
    <sheetDataSet>
      <sheetData sheetId="0">
        <row r="4">
          <cell r="E4" t="str">
            <v>Company:  Utilities, Inc. of Florida </v>
          </cell>
        </row>
        <row r="10">
          <cell r="E10" t="str">
            <v>Preparer: Deborah D. Swain</v>
          </cell>
        </row>
        <row r="23">
          <cell r="B23" t="str">
            <v>Page 1 of 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36"/>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row r="247">
          <cell r="P247">
            <v>4456469.63</v>
          </cell>
        </row>
      </sheetData>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FO"/>
      <sheetName val="Rbase"/>
      <sheetName val="Noi"/>
      <sheetName val="Cap"/>
      <sheetName val="Adjs"/>
      <sheetName val="RB Audit"/>
      <sheetName val="PF Plant"/>
      <sheetName val="Plnt "/>
      <sheetName val="Ciac "/>
      <sheetName val="WCA "/>
      <sheetName val="UUsum"/>
      <sheetName val="O&amp;M"/>
      <sheetName val="Toti"/>
      <sheetName val="RevRq"/>
      <sheetName val="Security"/>
      <sheetName val="Macros"/>
      <sheetName val="Phoenix"/>
      <sheetName val="TY DE"/>
      <sheetName val="Phoenix 2"/>
    </sheetNames>
    <sheetDataSet>
      <sheetData sheetId="0">
        <row r="14">
          <cell r="D14" t="str">
            <v>UIF-Marion</v>
          </cell>
        </row>
      </sheetData>
      <sheetData sheetId="1"/>
      <sheetData sheetId="2"/>
      <sheetData sheetId="3"/>
      <sheetData sheetId="4"/>
      <sheetData sheetId="5"/>
      <sheetData sheetId="6"/>
      <sheetData sheetId="7">
        <row r="145">
          <cell r="AN145">
            <v>38603.39934</v>
          </cell>
        </row>
      </sheetData>
      <sheetData sheetId="8">
        <row r="32">
          <cell r="F32">
            <v>2257.2</v>
          </cell>
        </row>
      </sheetData>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acros"/>
      <sheetName val="TB2015"/>
      <sheetName val="COVER"/>
      <sheetName val="CONTENTS vol 1"/>
      <sheetName val="CONTENTS vol 2"/>
      <sheetName val="APPENDIX A PLANT ACCT REC"/>
      <sheetName val="A 1"/>
      <sheetName val="A 2"/>
      <sheetName val="A 3 "/>
      <sheetName val="A 4"/>
      <sheetName val="A 5 "/>
      <sheetName val="ProformaAdd"/>
      <sheetName val="ProformaExp"/>
      <sheetName val="A 5  (a)"/>
      <sheetName val="A 6"/>
      <sheetName val="A 6 (a)"/>
      <sheetName val="A 7"/>
      <sheetName val="A 8"/>
      <sheetName val="A 9"/>
      <sheetName val="A 9 (a)"/>
      <sheetName val="A 10"/>
      <sheetName val="A 10 (a)"/>
      <sheetName val="A 11"/>
      <sheetName val="A 12"/>
      <sheetName val="A 12 (a)"/>
      <sheetName val="A 13"/>
      <sheetName val="A 14"/>
      <sheetName val="A 14 (a)"/>
      <sheetName val="A 15"/>
      <sheetName val="A 16"/>
      <sheetName val="A 17 "/>
      <sheetName val="A 18"/>
      <sheetName val="A 18 (a)"/>
      <sheetName val="A 19 "/>
      <sheetName val="A 19 (a) "/>
      <sheetName val="B 1"/>
      <sheetName val="B 2"/>
      <sheetName val="B 3"/>
      <sheetName val="B 4"/>
      <sheetName val="B 5"/>
      <sheetName val="B 6"/>
      <sheetName val="B 7"/>
      <sheetName val="B 8"/>
      <sheetName val="B 9 "/>
      <sheetName val="B 10"/>
      <sheetName val="B 11"/>
      <sheetName val="B 12"/>
      <sheetName val="B 12 (2)"/>
      <sheetName val="B 12 (3)"/>
      <sheetName val="B 12 (4)"/>
      <sheetName val="B 12 (5)"/>
      <sheetName val="B 12 (6)"/>
      <sheetName val="B 12 (7)"/>
      <sheetName val="B 12 (8)"/>
      <sheetName val="B 12 (9)"/>
      <sheetName val="B 12 (10)"/>
      <sheetName val="B 12 (11)"/>
      <sheetName val="B 12 (12)"/>
      <sheetName val="B 12 (13)"/>
      <sheetName val="B 13"/>
      <sheetName val="B 14"/>
      <sheetName val="B 15"/>
      <sheetName val="C INSTRUCT"/>
      <sheetName val="C 1"/>
      <sheetName val="C 2 (W)"/>
      <sheetName val="C 2 (S)"/>
      <sheetName val="C 3 "/>
      <sheetName val="C 4"/>
      <sheetName val="C 5  (W)"/>
      <sheetName val="C 5 (S)"/>
      <sheetName val="C 6"/>
      <sheetName val="C 7"/>
      <sheetName val="C 8"/>
      <sheetName val="C 9"/>
      <sheetName val="C 10"/>
      <sheetName val="D 1"/>
      <sheetName val="D 2 "/>
      <sheetName val="D 3"/>
      <sheetName val="D 4"/>
      <sheetName val="D 5"/>
      <sheetName val="D 6"/>
      <sheetName val="D 7"/>
      <sheetName val="E 1 W"/>
      <sheetName val="E 1 S"/>
      <sheetName val="E 2 W"/>
      <sheetName val="E 2 S"/>
      <sheetName val="E 3"/>
      <sheetName val="E 4 Water"/>
      <sheetName val="E 4 Sewer"/>
      <sheetName val="E 5 (W)"/>
      <sheetName val="E 5 (S) "/>
      <sheetName val="E 6"/>
      <sheetName val="E 7"/>
      <sheetName val="E 8"/>
      <sheetName val="E 9 "/>
      <sheetName val="E 10"/>
      <sheetName val="E 11"/>
      <sheetName val="E 12"/>
      <sheetName val="E 13"/>
      <sheetName val="E 14"/>
      <sheetName val="F 1"/>
      <sheetName val="F 2"/>
      <sheetName val="F 3"/>
      <sheetName val="F 4"/>
      <sheetName val="F 5"/>
      <sheetName val="F 6"/>
      <sheetName val="F 6(2)"/>
      <sheetName val="F 7"/>
      <sheetName val="F 8"/>
      <sheetName val="F 9"/>
      <sheetName val="F 10"/>
      <sheetName val="A 1 (I)"/>
      <sheetName val="A 2 (I) "/>
      <sheetName val="A 3 (I) "/>
      <sheetName val="B 1 (I)"/>
      <sheetName val="B 2 (I)"/>
      <sheetName val="B 3 (I)"/>
      <sheetName val="B 15 (I)"/>
      <sheetName val="C 1 (I)"/>
      <sheetName val="C 2 (W) (I)"/>
      <sheetName val="C 2 (S) (I)"/>
      <sheetName val="C 5  (W) (I)"/>
      <sheetName val="C 5 (S) (I)"/>
      <sheetName val="D 1 (I) "/>
      <sheetName val="D 2 (I) "/>
      <sheetName val="E 1 W (I)"/>
      <sheetName val="E 1 S (I)"/>
      <sheetName val="E 2 W (I)"/>
      <sheetName val="E 2 S (I)"/>
      <sheetName val="12-31-15Plant Acc Bal_PerAR"/>
      <sheetName val="12-31-15 CIAC Bal &amp; Proj_PerAR"/>
      <sheetName val="IncAllocPerAR "/>
      <sheetName val="IncomeAccounts_Water BU"/>
      <sheetName val="IncomeAccounts_Sewer BU"/>
      <sheetName val="12-31-15 Depreciation Exp_PerAR"/>
      <sheetName val="12-31-15 CIAC Amort Exp_PerAR"/>
      <sheetName val="Working Capital_PerAR"/>
      <sheetName val="ADJUSTED MONTHLY FINAL"/>
      <sheetName val="APPENDIX B INC. STAT.ACCT RECON"/>
      <sheetName val="CommonPlant_PerAR"/>
      <sheetName val="Interest Expense Adj_PerAR"/>
      <sheetName val="Other BalSheet Acct_PerAR"/>
      <sheetName val="RateCase&amp;Other Deferred_PerAR"/>
      <sheetName val="Property Taxes"/>
      <sheetName val="C 5 Calculation"/>
      <sheetName val="Rev Requirements Final"/>
      <sheetName val="Rev Requirements Interim"/>
      <sheetName val="Reuse RateBase"/>
      <sheetName val="REVENUE REQUIREMENTS"/>
      <sheetName val="PROFORMA YEAR"/>
      <sheetName val="INTERIM COST OF CAPITAL"/>
      <sheetName val="Chemicals"/>
      <sheetName val="MFR to AR"/>
    </sheetNames>
    <sheetDataSet>
      <sheetData sheetId="0"/>
      <sheetData sheetId="1"/>
      <sheetData sheetId="2"/>
      <sheetData sheetId="3"/>
      <sheetData sheetId="4"/>
      <sheetData sheetId="5"/>
      <sheetData sheetId="6"/>
      <sheetData sheetId="7"/>
      <sheetData sheetId="8">
        <row r="57">
          <cell r="D57">
            <v>0</v>
          </cell>
        </row>
      </sheetData>
      <sheetData sheetId="9"/>
      <sheetData sheetId="10"/>
      <sheetData sheetId="11"/>
      <sheetData sheetId="12"/>
      <sheetData sheetId="13"/>
      <sheetData sheetId="14"/>
      <sheetData sheetId="15"/>
      <sheetData sheetId="16">
        <row r="4">
          <cell r="C4" t="str">
            <v>Page 1 of 1</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row r="118">
          <cell r="O118">
            <v>7455.24</v>
          </cell>
        </row>
      </sheetData>
      <sheetData sheetId="135">
        <row r="50">
          <cell r="O50">
            <v>-9959.64</v>
          </cell>
        </row>
      </sheetData>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acros"/>
      <sheetName val="COVER"/>
      <sheetName val="CONTENTS vol 1"/>
      <sheetName val="CONTENTS vol 2"/>
      <sheetName val="APPENDIX A PLANT ACCT REC"/>
      <sheetName val="A 2"/>
      <sheetName val="A 3"/>
      <sheetName val="A 4"/>
      <sheetName val="A 6"/>
      <sheetName val="A 6 (a)"/>
      <sheetName val="A 7"/>
      <sheetName val="A 8"/>
      <sheetName val="A 10"/>
      <sheetName val="A 10 (a)"/>
      <sheetName val="A 11"/>
      <sheetName val="A 12"/>
      <sheetName val="A 12 (a)"/>
      <sheetName val="A 13"/>
      <sheetName val="A 14"/>
      <sheetName val="A 14 (a)"/>
      <sheetName val="A 15"/>
      <sheetName val="A 16"/>
      <sheetName val="A 17"/>
      <sheetName val="A 18"/>
      <sheetName val="A 18 (a)"/>
      <sheetName val="A 19"/>
      <sheetName val="A 19 (a)"/>
      <sheetName val="B 2"/>
      <sheetName val="B 3"/>
      <sheetName val="B 4"/>
      <sheetName val="B 5"/>
      <sheetName val="B 6"/>
      <sheetName val="B 8"/>
      <sheetName val="B 9"/>
      <sheetName val="B 10"/>
      <sheetName val="B 11"/>
      <sheetName val="B12 - 1.31.2015"/>
      <sheetName val="B12 - 2.28.2015"/>
      <sheetName val="B12 - 3.31.2015"/>
      <sheetName val="B12 - 4.30.2015"/>
      <sheetName val="B12 - 5.31.2015"/>
      <sheetName val="B12 - 6.30.2015"/>
      <sheetName val="B12 - 7.31.2015"/>
      <sheetName val="B12 - 8.31.2015"/>
      <sheetName val="B12 - 9.30.2015"/>
      <sheetName val="B12 - 10.31.2015"/>
      <sheetName val="B12 - 11.30.2015"/>
      <sheetName val="B12 - 12.31.2015"/>
      <sheetName val="B12 - Test Year"/>
      <sheetName val="C INSTRUCT"/>
      <sheetName val="B 14"/>
      <sheetName val="B 15"/>
      <sheetName val="C 1"/>
      <sheetName val="C 2 (s)"/>
      <sheetName val="C 3"/>
      <sheetName val="C 4"/>
      <sheetName val="C 5 (s)"/>
      <sheetName val="C 6"/>
      <sheetName val="C 6a"/>
      <sheetName val="C 7"/>
      <sheetName val="C 8"/>
      <sheetName val="C 9"/>
      <sheetName val="C 10"/>
      <sheetName val="D 1"/>
      <sheetName val="D 2"/>
      <sheetName val="D 3"/>
      <sheetName val="D 4"/>
      <sheetName val="D 5"/>
      <sheetName val="D 6"/>
      <sheetName val="D 7"/>
      <sheetName val="E 1 (s)"/>
      <sheetName val="E 2 (s)"/>
      <sheetName val="E 3"/>
      <sheetName val="E 4 (s)"/>
      <sheetName val="E 5 (s)"/>
      <sheetName val="E 6"/>
      <sheetName val="E 7"/>
      <sheetName val="E 8"/>
      <sheetName val="E 9"/>
      <sheetName val="E 10"/>
      <sheetName val="E 11"/>
      <sheetName val="E 12"/>
      <sheetName val="E 13"/>
      <sheetName val="E 14"/>
      <sheetName val="F 2"/>
      <sheetName val="F 4"/>
      <sheetName val="F 6"/>
      <sheetName val="F 6 (2)"/>
      <sheetName val="F 6 (3)"/>
      <sheetName val="F 6 (4)"/>
      <sheetName val="F 7"/>
      <sheetName val="F 8"/>
      <sheetName val="F 10"/>
      <sheetName val="A 2 (I)"/>
      <sheetName val="A 3 (I)"/>
      <sheetName val="B 2 (I)"/>
      <sheetName val="B 3 (I)"/>
      <sheetName val="C 2 S (I)"/>
      <sheetName val="D 1 (I)"/>
      <sheetName val="D 2 (I)"/>
      <sheetName val="E 1 S (I)"/>
      <sheetName val="E 2 S (I)"/>
      <sheetName val="F 6 (I)"/>
      <sheetName val="A 2 (I) ALT"/>
      <sheetName val="A 3 (I) ALT"/>
      <sheetName val="B 2 (I) ALT"/>
      <sheetName val="B 3 (I) ALT"/>
      <sheetName val="C 2 S (I) ALT"/>
      <sheetName val="D 1 (I) ALT"/>
      <sheetName val="D 2 (I) ALT"/>
      <sheetName val="E 1 S (I) ALT"/>
      <sheetName val="E 2 S (I) ALT"/>
      <sheetName val="B 15 (I)"/>
      <sheetName val="C 1 (I)"/>
      <sheetName val="C 5 S (I)"/>
      <sheetName val="AR to MFR"/>
      <sheetName val="Trial Blc"/>
      <sheetName val="O&amp;M per TB"/>
      <sheetName val="12-31-15 Plant Acc Bal_PerAR"/>
      <sheetName val="12-31-15 Depreciation Exp_PerAR"/>
      <sheetName val="Rev  &amp; other exp"/>
      <sheetName val="Other BalSheet Acct_PerAR"/>
      <sheetName val="12-31-15 CIAC Bal &amp; Proj_PerAR"/>
      <sheetName val="O&amp;M"/>
      <sheetName val="12-31-15 CIAC Amort Exp_PerAR"/>
      <sheetName val="Working Capital_PerAR"/>
      <sheetName val="PROFORMA ADJUSTMENTS"/>
      <sheetName val="12 Mo IS"/>
      <sheetName val="IncomeAccountsAllocationPerAR "/>
      <sheetName val="IncomeAccounts_Water BU"/>
      <sheetName val="IncomeAccounts_Sewer BU"/>
      <sheetName val="ADJUSTED MONTHLY FINAL"/>
      <sheetName val="APPENDIX B INC. STAT.ACCT RECON"/>
      <sheetName val="CommonPlant_PerAR"/>
      <sheetName val="Interest Expense Adj_PerAR"/>
      <sheetName val="RateCase&amp;Other Deferred_PerAR"/>
      <sheetName val="Property Taxes"/>
      <sheetName val="AR_F-23"/>
      <sheetName val="C 5 Calculation"/>
      <sheetName val="Rev Requirements Final"/>
      <sheetName val="Rev Requirements Interim ALT"/>
      <sheetName val="Rev Requirements Interim"/>
      <sheetName val="Reuse RateBase"/>
      <sheetName val="REVENUE REQUIREMENTS"/>
      <sheetName val="PROFORMA YEAR"/>
      <sheetName val="INTERIM COST OF CAPITAL"/>
    </sheetNames>
    <sheetDataSet>
      <sheetData sheetId="0"/>
      <sheetData sheetId="1"/>
      <sheetData sheetId="2"/>
      <sheetData sheetId="3"/>
      <sheetData sheetId="4"/>
      <sheetData sheetId="5"/>
      <sheetData sheetId="6"/>
      <sheetData sheetId="7"/>
      <sheetData sheetId="8"/>
      <sheetData sheetId="9"/>
      <sheetData sheetId="10">
        <row r="4">
          <cell r="C4" t="str">
            <v>Page 1 of 1</v>
          </cell>
        </row>
      </sheetData>
      <sheetData sheetId="11"/>
      <sheetData sheetId="12"/>
      <sheetData sheetId="13"/>
      <sheetData sheetId="14"/>
      <sheetData sheetId="15"/>
      <sheetData sheetId="16">
        <row r="18">
          <cell r="P18">
            <v>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 standalone="yes"?><Relationships xmlns="http://schemas.openxmlformats.org/package/2006/relationships"><Relationship Id="rId1" Type="http://schemas.openxmlformats.org/officeDocument/2006/relationships/vmlDrawing" Target="../drawings/vmlDrawing2.vml" /><Relationship Id="rId2" Type="http://schemas.openxmlformats.org/officeDocument/2006/relationships/printerSettings" Target="../printerSettings/printerSettings18.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 standalone="yes"?><Relationships xmlns="http://schemas.openxmlformats.org/package/2006/relationships"><Relationship Id="rId1" Type="http://schemas.openxmlformats.org/officeDocument/2006/relationships/vmlDrawing" Target="../drawings/vmlDrawing3.vml" /><Relationship Id="rId2" Type="http://schemas.openxmlformats.org/officeDocument/2006/relationships/printerSettings" Target="../printerSettings/printerSettings24.bin" /></Relationships>
</file>

<file path=xl/worksheets/_rels/sheet25.xml.rels><?xml version="1.0" encoding="UTF-8" standalone="yes"?><Relationships xmlns="http://schemas.openxmlformats.org/package/2006/relationships"><Relationship Id="rId1" Type="http://schemas.openxmlformats.org/officeDocument/2006/relationships/vmlDrawing" Target="../drawings/vmlDrawing4.vml" /><Relationship Id="rId2" Type="http://schemas.openxmlformats.org/officeDocument/2006/relationships/printerSettings" Target="../printerSettings/printerSettings25.bin" /></Relationships>
</file>

<file path=xl/worksheets/_rels/sheet26.xml.rels><?xml version="1.0" encoding="UTF-8" standalone="yes"?><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 standalone="yes"?><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 standalone="yes"?><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 standalone="yes"?><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 standalone="yes"?><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 standalone="yes"?><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 standalone="yes"?><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 standalone="yes"?><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 standalone="yes"?><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 standalone="yes"?><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 standalone="yes"?><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 standalone="yes"?><Relationships xmlns="http://schemas.openxmlformats.org/package/2006/relationships"><Relationship Id="rId1" Type="http://schemas.openxmlformats.org/officeDocument/2006/relationships/printerSettings" Target="../printerSettings/printerSettings37.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vmlDrawing" Target="../drawings/vmlDrawing1.vml" /><Relationship Id="rId2"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8"/>
  <sheetViews>
    <sheetView workbookViewId="0" topLeftCell="A1">
      <selection pane="topLeft" activeCell="A1" sqref="A1:M8"/>
    </sheetView>
  </sheetViews>
  <sheetFormatPr defaultRowHeight="15"/>
  <sheetData>
    <row r="1" spans="1:13" ht="15" customHeight="1">
      <c r="A1" s="933" t="s">
        <v>128</v>
      </c>
      <c r="B1" s="933"/>
      <c r="C1" s="933"/>
      <c r="D1" s="933"/>
      <c r="E1" s="933"/>
      <c r="F1" s="933"/>
      <c r="G1" s="933"/>
      <c r="H1" s="933"/>
      <c r="I1" s="933"/>
      <c r="J1" s="933"/>
      <c r="K1" s="933"/>
      <c r="L1" s="933"/>
      <c r="M1" s="933"/>
    </row>
    <row r="2" spans="1:13" ht="15">
      <c r="A2" s="933"/>
      <c r="B2" s="933"/>
      <c r="C2" s="933"/>
      <c r="D2" s="933"/>
      <c r="E2" s="933"/>
      <c r="F2" s="933"/>
      <c r="G2" s="933"/>
      <c r="H2" s="933"/>
      <c r="I2" s="933"/>
      <c r="J2" s="933"/>
      <c r="K2" s="933"/>
      <c r="L2" s="933"/>
      <c r="M2" s="933"/>
    </row>
    <row r="3" spans="1:13" ht="15">
      <c r="A3" s="933"/>
      <c r="B3" s="933"/>
      <c r="C3" s="933"/>
      <c r="D3" s="933"/>
      <c r="E3" s="933"/>
      <c r="F3" s="933"/>
      <c r="G3" s="933"/>
      <c r="H3" s="933"/>
      <c r="I3" s="933"/>
      <c r="J3" s="933"/>
      <c r="K3" s="933"/>
      <c r="L3" s="933"/>
      <c r="M3" s="933"/>
    </row>
    <row r="4" spans="1:13" ht="15">
      <c r="A4" s="933"/>
      <c r="B4" s="933"/>
      <c r="C4" s="933"/>
      <c r="D4" s="933"/>
      <c r="E4" s="933"/>
      <c r="F4" s="933"/>
      <c r="G4" s="933"/>
      <c r="H4" s="933"/>
      <c r="I4" s="933"/>
      <c r="J4" s="933"/>
      <c r="K4" s="933"/>
      <c r="L4" s="933"/>
      <c r="M4" s="933"/>
    </row>
    <row r="5" spans="1:13" ht="15">
      <c r="A5" s="933"/>
      <c r="B5" s="933"/>
      <c r="C5" s="933"/>
      <c r="D5" s="933"/>
      <c r="E5" s="933"/>
      <c r="F5" s="933"/>
      <c r="G5" s="933"/>
      <c r="H5" s="933"/>
      <c r="I5" s="933"/>
      <c r="J5" s="933"/>
      <c r="K5" s="933"/>
      <c r="L5" s="933"/>
      <c r="M5" s="933"/>
    </row>
    <row r="6" spans="1:13" ht="15">
      <c r="A6" s="933"/>
      <c r="B6" s="933"/>
      <c r="C6" s="933"/>
      <c r="D6" s="933"/>
      <c r="E6" s="933"/>
      <c r="F6" s="933"/>
      <c r="G6" s="933"/>
      <c r="H6" s="933"/>
      <c r="I6" s="933"/>
      <c r="J6" s="933"/>
      <c r="K6" s="933"/>
      <c r="L6" s="933"/>
      <c r="M6" s="933"/>
    </row>
    <row r="7" spans="1:13" ht="15">
      <c r="A7" s="933"/>
      <c r="B7" s="933"/>
      <c r="C7" s="933"/>
      <c r="D7" s="933"/>
      <c r="E7" s="933"/>
      <c r="F7" s="933"/>
      <c r="G7" s="933"/>
      <c r="H7" s="933"/>
      <c r="I7" s="933"/>
      <c r="J7" s="933"/>
      <c r="K7" s="933"/>
      <c r="L7" s="933"/>
      <c r="M7" s="933"/>
    </row>
    <row r="8" spans="1:13" ht="15">
      <c r="A8" s="933"/>
      <c r="B8" s="933"/>
      <c r="C8" s="933"/>
      <c r="D8" s="933"/>
      <c r="E8" s="933"/>
      <c r="F8" s="933"/>
      <c r="G8" s="933"/>
      <c r="H8" s="933"/>
      <c r="I8" s="933"/>
      <c r="J8" s="933"/>
      <c r="K8" s="933"/>
      <c r="L8" s="933"/>
      <c r="M8" s="933"/>
    </row>
  </sheetData>
  <mergeCells count="1">
    <mergeCell ref="A1:M8"/>
  </mergeCells>
  <pageMargins left="0.7" right="0.7" top="0.75" bottom="0.75" header="0.3" footer="0.3"/>
  <pageSetup horizontalDpi="300" verticalDpi="300" orientation="portrait" r:id="rId1"/>
  <headerFooter>
    <oddFooter>&amp;L&amp;"Times New Roman,Regular"&amp;9O3129681.v1</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XFB277"/>
  <sheetViews>
    <sheetView workbookViewId="0" topLeftCell="A1"/>
  </sheetViews>
  <sheetFormatPr defaultColWidth="10.85546875" defaultRowHeight="12"/>
  <cols>
    <col min="1" max="1" width="5" style="2" customWidth="1"/>
    <col min="2" max="2" width="28.8571428571429" style="2" customWidth="1"/>
    <col min="3" max="3" width="1.71428571428571" style="2" customWidth="1"/>
    <col min="4" max="6" width="11.7142857142857" style="2" customWidth="1"/>
    <col min="7" max="7" width="10.4285714285714" style="2" customWidth="1"/>
    <col min="8" max="8" width="13" style="2" customWidth="1"/>
    <col min="9" max="16384" width="10.8571428571429" style="57"/>
  </cols>
  <sheetData>
    <row r="1" spans="1:8" ht="12">
      <c r="A1" s="1" t="s">
        <v>90</v>
      </c>
      <c r="B1" s="1"/>
      <c r="C1" s="1"/>
      <c r="E1" s="3"/>
      <c r="H1" s="712" t="s">
        <v>1</v>
      </c>
    </row>
    <row r="2" spans="1:8" ht="12">
      <c r="A2" s="1" t="s">
        <v>119</v>
      </c>
      <c r="B2" s="1"/>
      <c r="C2" s="1"/>
      <c r="D2" s="3"/>
      <c r="E2" s="3"/>
      <c r="H2" s="708" t="s">
        <v>91</v>
      </c>
    </row>
    <row r="3" spans="1:8" ht="12" customHeight="1">
      <c r="A3" s="1" t="s">
        <v>135</v>
      </c>
      <c r="B3" s="11"/>
      <c r="D3" s="918"/>
      <c r="E3" s="918"/>
      <c r="H3" s="712" t="s">
        <v>4</v>
      </c>
    </row>
    <row r="4" spans="1:8" ht="12" customHeight="1">
      <c r="A4" s="449" t="s">
        <v>675</v>
      </c>
      <c r="B4" s="11"/>
      <c r="C4" s="918"/>
      <c r="D4" s="918"/>
      <c r="E4" s="918"/>
      <c r="H4" s="712" t="s">
        <v>137</v>
      </c>
    </row>
    <row r="5" spans="1:8" ht="12" customHeight="1">
      <c r="A5" s="1" t="s">
        <v>89</v>
      </c>
      <c r="B5" s="1"/>
      <c r="C5" s="918"/>
      <c r="D5" s="918"/>
      <c r="E5" s="918"/>
      <c r="H5" s="712"/>
    </row>
    <row r="6" spans="1:8" ht="12" customHeight="1">
      <c r="A6" s="10" t="s">
        <v>5</v>
      </c>
      <c r="B6" s="1"/>
      <c r="C6" s="918"/>
      <c r="D6" s="918"/>
      <c r="E6" s="918"/>
      <c r="H6" s="712" t="s">
        <v>92</v>
      </c>
    </row>
    <row r="7" spans="1:8" ht="12" customHeight="1" thickBot="1">
      <c r="A7" s="715" t="s">
        <v>120</v>
      </c>
      <c r="B7" s="11"/>
      <c r="C7" s="919"/>
      <c r="D7" s="919"/>
      <c r="E7" s="919"/>
      <c r="F7" s="57"/>
      <c r="H7" s="1"/>
    </row>
    <row r="8" spans="1:8" s="63" customFormat="1" ht="12">
      <c r="A8" s="59"/>
      <c r="B8" s="60" t="s">
        <v>7</v>
      </c>
      <c r="C8" s="60"/>
      <c r="D8" s="61">
        <f>+C8-1</f>
        <v>-1</v>
      </c>
      <c r="E8" s="61">
        <f>D8-1</f>
        <v>-2</v>
      </c>
      <c r="F8" s="61">
        <f>E8-1</f>
        <v>-3</v>
      </c>
      <c r="G8" s="61">
        <f>F8-1</f>
        <v>-4</v>
      </c>
      <c r="H8" s="61">
        <f>G8-1</f>
        <v>-5</v>
      </c>
    </row>
    <row r="9" spans="1:8" ht="12">
      <c r="A9" s="21" t="s">
        <v>93</v>
      </c>
      <c r="B9" s="64" t="s">
        <v>94</v>
      </c>
      <c r="C9" s="21"/>
      <c r="D9" s="22" t="s">
        <v>95</v>
      </c>
      <c r="E9" s="23"/>
      <c r="F9" s="23" t="s">
        <v>10</v>
      </c>
      <c r="G9" s="21" t="s">
        <v>11</v>
      </c>
      <c r="H9" s="23" t="s">
        <v>11</v>
      </c>
    </row>
    <row r="10" spans="1:8" ht="12">
      <c r="A10" s="26" t="s">
        <v>96</v>
      </c>
      <c r="B10" s="26" t="s">
        <v>13</v>
      </c>
      <c r="C10" s="107" t="s">
        <v>94</v>
      </c>
      <c r="D10" s="27" t="s">
        <v>97</v>
      </c>
      <c r="E10" s="27" t="s">
        <v>129</v>
      </c>
      <c r="F10" s="28" t="s">
        <v>16</v>
      </c>
      <c r="G10" s="26" t="s">
        <v>17</v>
      </c>
      <c r="H10" s="27" t="s">
        <v>18</v>
      </c>
    </row>
    <row r="11" spans="1:8" ht="12">
      <c r="A11" s="30">
        <v>1</v>
      </c>
      <c r="B11" s="1" t="s">
        <v>19</v>
      </c>
      <c r="D11" s="65"/>
      <c r="E11" s="31"/>
      <c r="F11" s="31"/>
      <c r="G11" s="66"/>
      <c r="H11" s="31"/>
    </row>
    <row r="12" spans="1:8" ht="12">
      <c r="A12" s="30">
        <f>A11+1</f>
        <v>2</v>
      </c>
      <c r="B12" s="2" t="s">
        <v>20</v>
      </c>
      <c r="D12" s="67"/>
      <c r="E12" s="67"/>
      <c r="F12" s="67"/>
      <c r="G12" s="66"/>
      <c r="H12" s="31"/>
    </row>
    <row r="13" spans="1:8" ht="12">
      <c r="A13" s="30">
        <f t="shared" si="0" ref="A13:A71">A12+1</f>
        <v>3</v>
      </c>
      <c r="B13" s="2" t="s">
        <v>21</v>
      </c>
      <c r="D13" s="69"/>
      <c r="E13" s="31"/>
      <c r="F13" s="31"/>
      <c r="G13" s="66"/>
      <c r="H13" s="31"/>
    </row>
    <row r="14" spans="1:8" ht="12">
      <c r="A14" s="30">
        <f t="shared" si="0"/>
        <v>4</v>
      </c>
      <c r="B14" s="2" t="s">
        <v>22</v>
      </c>
      <c r="D14" s="69"/>
      <c r="E14" s="31"/>
      <c r="F14" s="31"/>
      <c r="G14" s="66"/>
      <c r="H14" s="31"/>
    </row>
    <row r="15" spans="1:8" ht="12">
      <c r="A15" s="30">
        <f t="shared" si="0"/>
        <v>5</v>
      </c>
      <c r="B15" s="1" t="s">
        <v>23</v>
      </c>
      <c r="D15" s="69"/>
      <c r="E15" s="31"/>
      <c r="F15" s="31"/>
      <c r="G15" s="66"/>
      <c r="H15" s="31"/>
    </row>
    <row r="16" spans="1:8" ht="12">
      <c r="A16" s="30">
        <f t="shared" si="0"/>
        <v>6</v>
      </c>
      <c r="B16" s="2" t="s">
        <v>24</v>
      </c>
      <c r="D16" s="69"/>
      <c r="E16" s="31"/>
      <c r="F16" s="31"/>
      <c r="G16" s="66"/>
      <c r="H16" s="31"/>
    </row>
    <row r="17" spans="1:8" ht="12">
      <c r="A17" s="30">
        <f t="shared" si="0"/>
        <v>7</v>
      </c>
      <c r="B17" s="2" t="s">
        <v>25</v>
      </c>
      <c r="D17" s="69"/>
      <c r="E17" s="31"/>
      <c r="F17" s="31"/>
      <c r="G17" s="66"/>
      <c r="H17" s="31"/>
    </row>
    <row r="18" spans="1:8" ht="12">
      <c r="A18" s="30">
        <f t="shared" si="0"/>
        <v>8</v>
      </c>
      <c r="B18" s="38" t="s">
        <v>26</v>
      </c>
      <c r="D18" s="69"/>
      <c r="E18" s="31"/>
      <c r="F18" s="31"/>
      <c r="G18" s="66"/>
      <c r="H18" s="31"/>
    </row>
    <row r="19" spans="1:8" ht="12">
      <c r="A19" s="30">
        <f t="shared" si="0"/>
        <v>9</v>
      </c>
      <c r="B19" s="2" t="s">
        <v>27</v>
      </c>
      <c r="D19" s="69"/>
      <c r="E19" s="31"/>
      <c r="F19" s="31"/>
      <c r="G19" s="66"/>
      <c r="H19" s="31"/>
    </row>
    <row r="20" spans="1:8" ht="12">
      <c r="A20" s="30">
        <f t="shared" si="0"/>
        <v>10</v>
      </c>
      <c r="B20" s="2" t="s">
        <v>28</v>
      </c>
      <c r="D20" s="69"/>
      <c r="E20" s="31"/>
      <c r="F20" s="31"/>
      <c r="G20" s="66"/>
      <c r="H20" s="31"/>
    </row>
    <row r="21" spans="1:8" ht="12">
      <c r="A21" s="30">
        <f t="shared" si="0"/>
        <v>11</v>
      </c>
      <c r="B21" s="2" t="s">
        <v>29</v>
      </c>
      <c r="D21" s="69"/>
      <c r="E21" s="31"/>
      <c r="F21" s="31"/>
      <c r="G21" s="66"/>
      <c r="H21" s="31"/>
    </row>
    <row r="22" spans="1:8" ht="12">
      <c r="A22" s="30">
        <f t="shared" si="0"/>
        <v>12</v>
      </c>
      <c r="B22" s="2" t="s">
        <v>30</v>
      </c>
      <c r="D22" s="69"/>
      <c r="E22" s="31"/>
      <c r="F22" s="31"/>
      <c r="G22" s="66"/>
      <c r="H22" s="31"/>
    </row>
    <row r="23" spans="1:8" ht="12">
      <c r="A23" s="30">
        <f t="shared" si="0"/>
        <v>13</v>
      </c>
      <c r="B23" s="2" t="s">
        <v>31</v>
      </c>
      <c r="D23" s="69"/>
      <c r="E23" s="31"/>
      <c r="F23" s="31"/>
      <c r="G23" s="66"/>
      <c r="H23" s="31"/>
    </row>
    <row r="24" spans="1:8" ht="12">
      <c r="A24" s="30">
        <f t="shared" si="0"/>
        <v>14</v>
      </c>
      <c r="B24" s="2" t="s">
        <v>32</v>
      </c>
      <c r="D24" s="69"/>
      <c r="E24" s="31"/>
      <c r="F24" s="31"/>
      <c r="G24" s="66"/>
      <c r="H24" s="31"/>
    </row>
    <row r="25" spans="1:8" ht="12">
      <c r="A25" s="30">
        <f t="shared" si="0"/>
        <v>15</v>
      </c>
      <c r="B25" s="2" t="s">
        <v>33</v>
      </c>
      <c r="D25" s="69"/>
      <c r="E25" s="31"/>
      <c r="F25" s="31"/>
      <c r="G25" s="66"/>
      <c r="H25" s="31"/>
    </row>
    <row r="26" spans="1:8" ht="12">
      <c r="A26" s="30">
        <f t="shared" si="0"/>
        <v>16</v>
      </c>
      <c r="B26" s="1" t="s">
        <v>34</v>
      </c>
      <c r="D26" s="69"/>
      <c r="E26" s="31"/>
      <c r="F26" s="31"/>
      <c r="G26" s="66"/>
      <c r="H26" s="31"/>
    </row>
    <row r="27" spans="1:8" ht="12">
      <c r="A27" s="30">
        <f t="shared" si="0"/>
        <v>17</v>
      </c>
      <c r="B27" s="2" t="s">
        <v>35</v>
      </c>
      <c r="D27" s="69"/>
      <c r="E27" s="31"/>
      <c r="F27" s="31"/>
      <c r="G27" s="66"/>
      <c r="H27" s="31"/>
    </row>
    <row r="28" spans="1:8" ht="12">
      <c r="A28" s="30">
        <f t="shared" si="0"/>
        <v>18</v>
      </c>
      <c r="B28" s="2" t="s">
        <v>36</v>
      </c>
      <c r="D28" s="69"/>
      <c r="E28" s="31"/>
      <c r="F28" s="31"/>
      <c r="G28" s="66"/>
      <c r="H28" s="31"/>
    </row>
    <row r="29" spans="1:8" ht="12">
      <c r="A29" s="30">
        <f t="shared" si="0"/>
        <v>19</v>
      </c>
      <c r="B29" s="2" t="s">
        <v>37</v>
      </c>
      <c r="D29" s="69"/>
      <c r="E29" s="31"/>
      <c r="F29" s="31"/>
      <c r="G29" s="66"/>
      <c r="H29" s="31"/>
    </row>
    <row r="30" spans="1:8" ht="12">
      <c r="A30" s="30">
        <f t="shared" si="0"/>
        <v>20</v>
      </c>
      <c r="B30" s="2" t="s">
        <v>38</v>
      </c>
      <c r="D30" s="69"/>
      <c r="E30" s="31"/>
      <c r="F30" s="31"/>
      <c r="G30" s="66"/>
      <c r="H30" s="31"/>
    </row>
    <row r="31" spans="1:8" ht="12">
      <c r="A31" s="30">
        <f t="shared" si="0"/>
        <v>21</v>
      </c>
      <c r="B31" s="2" t="s">
        <v>39</v>
      </c>
      <c r="D31" s="69"/>
      <c r="E31" s="31"/>
      <c r="F31" s="31"/>
      <c r="G31" s="66"/>
      <c r="H31" s="31"/>
    </row>
    <row r="32" spans="1:8" ht="12">
      <c r="A32" s="30">
        <f t="shared" si="0"/>
        <v>22</v>
      </c>
      <c r="B32" s="1" t="s">
        <v>40</v>
      </c>
      <c r="D32" s="69"/>
      <c r="E32" s="31"/>
      <c r="F32" s="31"/>
      <c r="G32" s="66"/>
      <c r="H32" s="31"/>
    </row>
    <row r="33" spans="1:10" ht="12">
      <c r="A33" s="30">
        <f t="shared" si="0"/>
        <v>23</v>
      </c>
      <c r="B33" s="2" t="s">
        <v>41</v>
      </c>
      <c r="D33" s="69">
        <v>0</v>
      </c>
      <c r="E33" s="31"/>
      <c r="F33" s="41">
        <f t="shared" si="1" ref="F33:F39">D33+E33</f>
        <v>0</v>
      </c>
      <c r="G33" s="78">
        <f>IF('LAKEP A 6'!F34=0,"",'LAKEP A 6'!F34)</f>
        <v>0.70209999999999995</v>
      </c>
      <c r="H33" s="41">
        <f t="shared" si="2" ref="H33:H39">IF(G33="","",ROUND(F33*G33,0))</f>
        <v>0</v>
      </c>
      <c r="J33" s="69">
        <v>0</v>
      </c>
    </row>
    <row r="34" spans="1:10" ht="12">
      <c r="A34" s="30">
        <f t="shared" si="0"/>
        <v>24</v>
      </c>
      <c r="B34" s="2" t="s">
        <v>42</v>
      </c>
      <c r="D34" s="69">
        <f>-'LAKEP TB'!P24</f>
        <v>188191.06615384616</v>
      </c>
      <c r="E34" s="31"/>
      <c r="F34" s="41">
        <f>D34+E34</f>
        <v>188191.06615384616</v>
      </c>
      <c r="G34" s="78">
        <f>IF('LAKEP A 6'!F35=0,"",'LAKEP A 6'!F35)</f>
        <v>0.70209999999999995</v>
      </c>
      <c r="H34" s="41">
        <f t="shared" si="2"/>
        <v>132129</v>
      </c>
      <c r="J34" s="69">
        <v>158856</v>
      </c>
    </row>
    <row r="35" spans="1:10" ht="12">
      <c r="A35" s="30">
        <f t="shared" si="0"/>
        <v>25</v>
      </c>
      <c r="B35" s="38" t="s">
        <v>123</v>
      </c>
      <c r="D35" s="69">
        <v>0</v>
      </c>
      <c r="E35" s="31"/>
      <c r="F35" s="41">
        <f>D35+E35</f>
        <v>0</v>
      </c>
      <c r="G35" s="78">
        <f>IF('LAKEP A 6'!F36=0,"",'LAKEP A 6'!F36)</f>
        <v>0.70209999999999995</v>
      </c>
      <c r="H35" s="41">
        <f t="shared" si="2"/>
        <v>0</v>
      </c>
      <c r="J35" s="69">
        <v>0</v>
      </c>
    </row>
    <row r="36" spans="1:10" ht="12">
      <c r="A36" s="30">
        <f t="shared" si="0"/>
        <v>26</v>
      </c>
      <c r="B36" s="2" t="s">
        <v>44</v>
      </c>
      <c r="D36" s="69">
        <f>-'LAKEP TB'!P25-'LAKEP TB'!P26</f>
        <v>40410.93</v>
      </c>
      <c r="E36" s="31"/>
      <c r="F36" s="41">
        <f t="shared" si="1"/>
        <v>40410.93</v>
      </c>
      <c r="G36" s="78">
        <f>IF('LAKEP A 6'!F37=0,"",'LAKEP A 6'!F37)</f>
        <v>0.70209999999999995</v>
      </c>
      <c r="H36" s="41">
        <f t="shared" si="2"/>
        <v>28373</v>
      </c>
      <c r="J36" s="69">
        <v>28422</v>
      </c>
    </row>
    <row r="37" spans="1:10" ht="12">
      <c r="A37" s="30">
        <f t="shared" si="0"/>
        <v>27</v>
      </c>
      <c r="B37" s="2" t="s">
        <v>45</v>
      </c>
      <c r="D37" s="69">
        <f>-'LAKEP TB'!P27</f>
        <v>-117.72</v>
      </c>
      <c r="E37" s="31"/>
      <c r="F37" s="41">
        <f t="shared" si="1"/>
        <v>-117.72</v>
      </c>
      <c r="G37" s="78">
        <f>IF('LAKEP A 6'!F38=0,"",'LAKEP A 6'!F38)</f>
        <v>0.70209999999999995</v>
      </c>
      <c r="H37" s="41">
        <f t="shared" si="2"/>
        <v>-83</v>
      </c>
      <c r="J37" s="69">
        <v>-141</v>
      </c>
    </row>
    <row r="38" spans="1:10" ht="12">
      <c r="A38" s="30">
        <f t="shared" si="0"/>
        <v>28</v>
      </c>
      <c r="B38" s="2" t="s">
        <v>46</v>
      </c>
      <c r="D38" s="69">
        <f>-'LAKEP TB'!P28</f>
        <v>2337.48</v>
      </c>
      <c r="E38" s="31"/>
      <c r="F38" s="41">
        <f t="shared" si="1"/>
        <v>2337.48</v>
      </c>
      <c r="G38" s="78">
        <f>IF('LAKEP A 6'!F39=0,"",'LAKEP A 6'!F39)</f>
        <v>0.70209999999999995</v>
      </c>
      <c r="H38" s="41">
        <f t="shared" si="2"/>
        <v>1641</v>
      </c>
      <c r="J38" s="69">
        <v>2081</v>
      </c>
    </row>
    <row r="39" spans="1:10" ht="12">
      <c r="A39" s="30">
        <f t="shared" si="0"/>
        <v>29</v>
      </c>
      <c r="B39" s="2" t="s">
        <v>47</v>
      </c>
      <c r="D39" s="69">
        <v>0</v>
      </c>
      <c r="E39" s="31"/>
      <c r="F39" s="41">
        <f t="shared" si="1"/>
        <v>0</v>
      </c>
      <c r="G39" s="78">
        <f>IF('LAKEP A 6'!F40=0,"",'LAKEP A 6'!F40)</f>
        <v>0.70209999999999995</v>
      </c>
      <c r="H39" s="41">
        <f t="shared" si="2"/>
        <v>0</v>
      </c>
      <c r="J39" s="69">
        <v>0</v>
      </c>
    </row>
    <row r="40" spans="1:8" ht="12">
      <c r="A40" s="30">
        <f t="shared" si="0"/>
        <v>30</v>
      </c>
      <c r="B40" s="1" t="s">
        <v>48</v>
      </c>
      <c r="D40" s="69"/>
      <c r="E40" s="31"/>
      <c r="F40" s="31"/>
      <c r="G40" s="66"/>
      <c r="H40" s="31"/>
    </row>
    <row r="41" spans="1:16382" ht="12">
      <c r="A41" s="30">
        <f t="shared" si="0"/>
        <v>31</v>
      </c>
      <c r="B41" s="39" t="s">
        <v>50</v>
      </c>
      <c r="C41" s="1"/>
      <c r="D41" s="69"/>
      <c r="E41" s="31"/>
      <c r="F41" s="31"/>
      <c r="G41" s="66"/>
      <c r="H41" s="3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B41" s="1"/>
    </row>
    <row r="42" spans="1:8" ht="12">
      <c r="A42" s="30">
        <f t="shared" si="0"/>
        <v>32</v>
      </c>
      <c r="B42" s="38" t="s">
        <v>51</v>
      </c>
      <c r="D42" s="69"/>
      <c r="E42" s="31"/>
      <c r="F42" s="31"/>
      <c r="G42" s="66"/>
      <c r="H42" s="31"/>
    </row>
    <row r="43" spans="1:8" ht="12">
      <c r="A43" s="30">
        <f t="shared" si="0"/>
        <v>33</v>
      </c>
      <c r="B43" s="38" t="s">
        <v>52</v>
      </c>
      <c r="D43" s="69"/>
      <c r="E43" s="31"/>
      <c r="F43" s="31"/>
      <c r="G43" s="66"/>
      <c r="H43" s="31"/>
    </row>
    <row r="44" spans="1:8" ht="12">
      <c r="A44" s="30">
        <f t="shared" si="0"/>
        <v>34</v>
      </c>
      <c r="B44" s="39"/>
      <c r="D44" s="69"/>
      <c r="E44" s="31"/>
      <c r="F44" s="31"/>
      <c r="G44" s="66"/>
      <c r="H44" s="31"/>
    </row>
    <row r="45" spans="1:8" ht="12">
      <c r="A45" s="30">
        <f t="shared" si="0"/>
        <v>35</v>
      </c>
      <c r="B45" s="39" t="s">
        <v>100</v>
      </c>
      <c r="D45" s="69"/>
      <c r="E45" s="31"/>
      <c r="F45" s="31"/>
      <c r="G45" s="66"/>
      <c r="H45" s="31"/>
    </row>
    <row r="46" spans="1:8" ht="12">
      <c r="A46" s="30">
        <f t="shared" si="0"/>
        <v>36</v>
      </c>
      <c r="B46" s="39" t="s">
        <v>57</v>
      </c>
      <c r="D46" s="69"/>
      <c r="E46" s="31"/>
      <c r="F46" s="31"/>
      <c r="G46" s="66"/>
      <c r="H46" s="31"/>
    </row>
    <row r="47" spans="1:8" ht="12">
      <c r="A47" s="30">
        <f t="shared" si="0"/>
        <v>37</v>
      </c>
      <c r="B47" s="39" t="s">
        <v>58</v>
      </c>
      <c r="D47" s="69"/>
      <c r="E47" s="31"/>
      <c r="F47" s="31"/>
      <c r="G47" s="66"/>
      <c r="H47" s="31"/>
    </row>
    <row r="48" spans="1:8" ht="12">
      <c r="A48" s="30">
        <f t="shared" si="0"/>
        <v>38</v>
      </c>
      <c r="B48" s="39" t="s">
        <v>59</v>
      </c>
      <c r="D48" s="69"/>
      <c r="E48" s="31"/>
      <c r="F48" s="31"/>
      <c r="G48" s="66"/>
      <c r="H48" s="31"/>
    </row>
    <row r="49" spans="1:8" ht="12">
      <c r="A49" s="30">
        <f t="shared" si="0"/>
        <v>39</v>
      </c>
      <c r="B49" s="1" t="s">
        <v>60</v>
      </c>
      <c r="D49" s="69"/>
      <c r="E49" s="31"/>
      <c r="F49" s="31"/>
      <c r="G49" s="66"/>
      <c r="H49" s="31"/>
    </row>
    <row r="50" spans="1:8" ht="12">
      <c r="A50" s="30">
        <f t="shared" si="0"/>
        <v>40</v>
      </c>
      <c r="B50" s="39" t="s">
        <v>61</v>
      </c>
      <c r="D50" s="69"/>
      <c r="E50" s="31"/>
      <c r="F50" s="31"/>
      <c r="G50" s="66"/>
      <c r="H50" s="31"/>
    </row>
    <row r="51" spans="1:8" ht="12">
      <c r="A51" s="30">
        <f t="shared" si="0"/>
        <v>41</v>
      </c>
      <c r="B51" s="39" t="s">
        <v>62</v>
      </c>
      <c r="D51" s="69"/>
      <c r="E51" s="36"/>
      <c r="F51" s="36"/>
      <c r="G51" s="66"/>
      <c r="H51" s="31"/>
    </row>
    <row r="52" spans="1:8" ht="12">
      <c r="A52" s="30">
        <f t="shared" si="0"/>
        <v>42</v>
      </c>
      <c r="B52" s="39" t="s">
        <v>64</v>
      </c>
      <c r="D52" s="69"/>
      <c r="E52" s="36"/>
      <c r="F52" s="31"/>
      <c r="G52" s="66"/>
      <c r="H52" s="31"/>
    </row>
    <row r="53" spans="1:8" ht="12">
      <c r="A53" s="30">
        <f t="shared" si="0"/>
        <v>43</v>
      </c>
      <c r="B53" s="39" t="s">
        <v>65</v>
      </c>
      <c r="D53" s="69"/>
      <c r="E53" s="36"/>
      <c r="F53" s="31"/>
      <c r="G53" s="66"/>
      <c r="H53" s="31"/>
    </row>
    <row r="54" spans="1:8" ht="12">
      <c r="A54" s="30">
        <f t="shared" si="0"/>
        <v>44</v>
      </c>
      <c r="B54" s="39" t="s">
        <v>67</v>
      </c>
      <c r="D54" s="69"/>
      <c r="E54" s="31"/>
      <c r="F54" s="31"/>
      <c r="G54" s="66"/>
      <c r="H54" s="31"/>
    </row>
    <row r="55" spans="1:8" ht="12">
      <c r="A55" s="30">
        <f t="shared" si="0"/>
        <v>45</v>
      </c>
      <c r="B55" s="71" t="s">
        <v>68</v>
      </c>
      <c r="D55" s="69"/>
      <c r="E55" s="31"/>
      <c r="F55" s="31"/>
      <c r="G55" s="66"/>
      <c r="H55" s="31"/>
    </row>
    <row r="56" spans="1:8" ht="12">
      <c r="A56" s="30">
        <f t="shared" si="0"/>
        <v>46</v>
      </c>
      <c r="B56" s="39" t="s">
        <v>102</v>
      </c>
      <c r="D56" s="69"/>
      <c r="E56" s="31"/>
      <c r="F56" s="31"/>
      <c r="G56" s="66"/>
      <c r="H56" s="31"/>
    </row>
    <row r="57" spans="1:8" ht="12">
      <c r="A57" s="30">
        <f t="shared" si="0"/>
        <v>47</v>
      </c>
      <c r="B57" s="39" t="s">
        <v>70</v>
      </c>
      <c r="D57" s="69"/>
      <c r="E57" s="31"/>
      <c r="F57" s="31"/>
      <c r="G57" s="66"/>
      <c r="H57" s="31"/>
    </row>
    <row r="58" spans="1:8" ht="12">
      <c r="A58" s="30">
        <f t="shared" si="0"/>
        <v>48</v>
      </c>
      <c r="B58" s="39" t="s">
        <v>71</v>
      </c>
      <c r="D58" s="69"/>
      <c r="E58" s="31"/>
      <c r="F58" s="31"/>
      <c r="G58" s="66"/>
      <c r="H58" s="31"/>
    </row>
    <row r="59" spans="1:8" ht="12">
      <c r="A59" s="30">
        <f t="shared" si="0"/>
        <v>49</v>
      </c>
      <c r="B59" s="39" t="s">
        <v>131</v>
      </c>
      <c r="D59" s="69"/>
      <c r="E59" s="31"/>
      <c r="F59" s="31"/>
      <c r="G59" s="66"/>
      <c r="H59" s="31"/>
    </row>
    <row r="60" spans="1:8" ht="12.75" thickBot="1">
      <c r="A60" s="30">
        <f t="shared" si="0"/>
        <v>50</v>
      </c>
      <c r="B60" s="37" t="s">
        <v>134</v>
      </c>
      <c r="D60" s="111">
        <f>SUM(D12:D59)</f>
        <v>230821.75615384616</v>
      </c>
      <c r="E60" s="111">
        <f>SUM(E12:E59)</f>
        <v>0</v>
      </c>
      <c r="F60" s="111">
        <f>SUM(F12:F59)</f>
        <v>230821.75615384616</v>
      </c>
      <c r="G60" s="66"/>
      <c r="H60" s="289">
        <f>SUM(H32:H59)</f>
        <v>162060</v>
      </c>
    </row>
    <row r="61" spans="1:3" ht="12.75" thickTop="1">
      <c r="A61" s="30">
        <f t="shared" si="0"/>
        <v>51</v>
      </c>
      <c r="B61" s="105" t="s">
        <v>103</v>
      </c>
      <c r="C61" s="83"/>
    </row>
    <row r="62" spans="1:14" s="2" customFormat="1" ht="12">
      <c r="A62" s="30">
        <f t="shared" si="0"/>
        <v>52</v>
      </c>
      <c r="B62" s="73" t="s">
        <v>132</v>
      </c>
      <c r="D62" s="108"/>
      <c r="E62" s="30"/>
      <c r="F62" s="30"/>
      <c r="G62" s="30"/>
      <c r="H62" s="30"/>
      <c r="I62" s="30"/>
      <c r="J62" s="30"/>
      <c r="K62" s="30"/>
      <c r="L62" s="30"/>
      <c r="M62" s="75"/>
      <c r="N62" s="30"/>
    </row>
    <row r="63" spans="1:14" s="2" customFormat="1" ht="12">
      <c r="A63" s="30">
        <f t="shared" si="0"/>
        <v>53</v>
      </c>
      <c r="B63" s="50" t="s">
        <v>75</v>
      </c>
      <c r="C63" s="51"/>
      <c r="D63" s="108"/>
      <c r="E63" s="30"/>
      <c r="F63" s="30"/>
      <c r="G63" s="30"/>
      <c r="H63" s="30"/>
      <c r="I63" s="30"/>
      <c r="J63" s="30"/>
      <c r="K63" s="30"/>
      <c r="L63" s="30"/>
      <c r="M63" s="75"/>
      <c r="N63" s="30"/>
    </row>
    <row r="64" spans="1:8" ht="12">
      <c r="A64" s="30">
        <f t="shared" si="0"/>
        <v>54</v>
      </c>
      <c r="B64" s="50" t="s">
        <v>76</v>
      </c>
      <c r="C64" s="51"/>
      <c r="D64" s="51">
        <v>13494</v>
      </c>
      <c r="E64" s="30"/>
      <c r="F64" s="30"/>
      <c r="G64" s="30"/>
      <c r="H64" s="30"/>
    </row>
    <row r="65" spans="1:4" ht="12">
      <c r="A65" s="30">
        <f t="shared" si="0"/>
        <v>55</v>
      </c>
      <c r="B65" s="50" t="s">
        <v>77</v>
      </c>
      <c r="C65" s="51"/>
      <c r="D65" s="51">
        <v>4913</v>
      </c>
    </row>
    <row r="66" spans="1:3" ht="12">
      <c r="A66" s="30">
        <f t="shared" si="0"/>
        <v>56</v>
      </c>
      <c r="B66" s="50" t="s">
        <v>78</v>
      </c>
      <c r="C66" s="51"/>
    </row>
    <row r="67" spans="1:3" ht="12">
      <c r="A67" s="30">
        <f t="shared" si="0"/>
        <v>57</v>
      </c>
      <c r="B67" s="50" t="s">
        <v>79</v>
      </c>
      <c r="C67" s="51"/>
    </row>
    <row r="68" spans="1:3" ht="12">
      <c r="A68" s="30">
        <f t="shared" si="0"/>
        <v>58</v>
      </c>
      <c r="B68" s="50" t="s">
        <v>80</v>
      </c>
      <c r="C68" s="51"/>
    </row>
    <row r="69" spans="1:3" ht="12">
      <c r="A69" s="30">
        <f t="shared" si="0"/>
        <v>59</v>
      </c>
      <c r="B69" s="50" t="s">
        <v>81</v>
      </c>
      <c r="C69" s="51"/>
    </row>
    <row r="70" spans="1:3" ht="12">
      <c r="A70" s="30">
        <f t="shared" si="0"/>
        <v>60</v>
      </c>
      <c r="B70" s="52" t="s">
        <v>82</v>
      </c>
      <c r="C70" s="51"/>
    </row>
    <row r="71" spans="1:4" ht="12">
      <c r="A71" s="30">
        <f t="shared" si="0"/>
        <v>61</v>
      </c>
      <c r="B71" s="53" t="s">
        <v>83</v>
      </c>
      <c r="C71" s="51"/>
      <c r="D71" s="51"/>
    </row>
    <row r="72" ht="12">
      <c r="B72" s="50" t="s">
        <v>105</v>
      </c>
    </row>
    <row r="73" spans="1:4" ht="12.75" thickBot="1">
      <c r="A73" s="38"/>
      <c r="B73" s="106" t="s">
        <v>133</v>
      </c>
      <c r="D73" s="109">
        <f>SUM(D60:D72)</f>
        <v>249228.75615384616</v>
      </c>
    </row>
    <row r="74" ht="12.75" thickTop="1"/>
    <row r="103" spans="1:2" ht="12">
      <c r="A103" s="56"/>
      <c r="B103" s="56"/>
    </row>
    <row r="104" spans="1:2" ht="12">
      <c r="A104" s="56"/>
      <c r="B104" s="56"/>
    </row>
    <row r="105" spans="1:2" ht="12">
      <c r="A105" s="56"/>
      <c r="B105" s="56"/>
    </row>
    <row r="106" spans="1:2" ht="12">
      <c r="A106" s="56"/>
      <c r="B106" s="56"/>
    </row>
    <row r="107" spans="1:2" ht="12">
      <c r="A107" s="56"/>
      <c r="B107" s="56"/>
    </row>
    <row r="137" spans="1:2" ht="12">
      <c r="A137" s="56"/>
      <c r="B137" s="56"/>
    </row>
    <row r="206" ht="12">
      <c r="A206" s="1"/>
    </row>
    <row r="223" ht="12">
      <c r="A223" s="56"/>
    </row>
    <row r="224" ht="12">
      <c r="A224" s="56"/>
    </row>
    <row r="225" ht="12">
      <c r="A225" s="56"/>
    </row>
    <row r="226" ht="12">
      <c r="A226" s="56"/>
    </row>
    <row r="227" ht="12">
      <c r="A227" s="56"/>
    </row>
    <row r="228" ht="12">
      <c r="A228" s="56"/>
    </row>
    <row r="229" ht="12">
      <c r="A229" s="56"/>
    </row>
    <row r="230" ht="12">
      <c r="A230" s="56"/>
    </row>
    <row r="231" ht="12">
      <c r="A231" s="56"/>
    </row>
    <row r="232" ht="12">
      <c r="A232" s="56"/>
    </row>
    <row r="233" ht="12">
      <c r="A233" s="56"/>
    </row>
    <row r="234" ht="12">
      <c r="A234" s="56"/>
    </row>
    <row r="235" ht="12">
      <c r="A235" s="56"/>
    </row>
    <row r="236" ht="12">
      <c r="A236" s="56"/>
    </row>
    <row r="237" ht="12">
      <c r="A237" s="56"/>
    </row>
    <row r="238" ht="12">
      <c r="A238" s="56"/>
    </row>
    <row r="239" ht="12">
      <c r="A239" s="56"/>
    </row>
    <row r="240" ht="12">
      <c r="A240" s="56"/>
    </row>
    <row r="241" ht="12">
      <c r="A241" s="56"/>
    </row>
    <row r="242" ht="12">
      <c r="A242" s="56"/>
    </row>
    <row r="243" ht="12">
      <c r="A243" s="56"/>
    </row>
    <row r="244" ht="12">
      <c r="A244" s="56"/>
    </row>
    <row r="245" ht="12">
      <c r="A245" s="56"/>
    </row>
    <row r="246" ht="12">
      <c r="A246" s="56"/>
    </row>
    <row r="247" ht="12">
      <c r="A247" s="56"/>
    </row>
    <row r="248" ht="12">
      <c r="A248" s="56"/>
    </row>
    <row r="249" ht="12">
      <c r="A249" s="56"/>
    </row>
    <row r="250" ht="12">
      <c r="A250" s="56"/>
    </row>
    <row r="251" ht="12">
      <c r="A251" s="56"/>
    </row>
    <row r="252" ht="12">
      <c r="A252" s="56"/>
    </row>
    <row r="253" ht="12">
      <c r="A253" s="56"/>
    </row>
    <row r="254" ht="12">
      <c r="A254" s="56"/>
    </row>
    <row r="255" ht="12">
      <c r="A255" s="56"/>
    </row>
    <row r="256" ht="12">
      <c r="A256" s="56"/>
    </row>
    <row r="257" ht="12">
      <c r="A257" s="56"/>
    </row>
    <row r="258" ht="12">
      <c r="A258" s="56"/>
    </row>
    <row r="259" ht="12">
      <c r="A259" s="56"/>
    </row>
    <row r="260" ht="12">
      <c r="A260" s="56"/>
    </row>
    <row r="261" ht="12">
      <c r="A261" s="56"/>
    </row>
    <row r="262" ht="12">
      <c r="A262" s="56"/>
    </row>
    <row r="263" ht="12">
      <c r="A263" s="56"/>
    </row>
    <row r="264" ht="12">
      <c r="A264" s="56"/>
    </row>
    <row r="265" ht="12">
      <c r="A265" s="56"/>
    </row>
    <row r="266" ht="12">
      <c r="A266" s="56"/>
    </row>
    <row r="267" ht="12">
      <c r="A267" s="56"/>
    </row>
    <row r="268" ht="12">
      <c r="A268" s="56"/>
    </row>
    <row r="269" ht="12">
      <c r="A269" s="56"/>
    </row>
    <row r="270" ht="12">
      <c r="A270" s="56"/>
    </row>
    <row r="271" ht="12">
      <c r="A271" s="56"/>
    </row>
    <row r="272" ht="12">
      <c r="A272" s="56"/>
    </row>
    <row r="273" ht="12">
      <c r="A273" s="56"/>
    </row>
    <row r="274" ht="12">
      <c r="A274" s="56"/>
    </row>
    <row r="275" ht="12">
      <c r="A275" s="56"/>
    </row>
    <row r="276" ht="12">
      <c r="A276" s="56"/>
    </row>
    <row r="277" ht="12">
      <c r="A277" s="56"/>
    </row>
  </sheetData>
  <pageMargins left="0.7" right="0.7" top="0.75" bottom="0.75" header="0.3" footer="0.3"/>
  <pageSetup horizontalDpi="300" verticalDpi="300" orientation="portrait" r:id="rId1"/>
  <headerFooter>
    <oddFooter>&amp;L&amp;"Times New Roman,Regular"&amp;9O3129681.v1</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K374"/>
  <sheetViews>
    <sheetView workbookViewId="0" topLeftCell="A1"/>
  </sheetViews>
  <sheetFormatPr defaultColWidth="10.85546875" defaultRowHeight="12"/>
  <cols>
    <col min="1" max="1" width="5.85714285714286" style="2" customWidth="1"/>
    <col min="2" max="2" width="30.2857142857143" style="2" customWidth="1"/>
    <col min="3" max="3" width="12.2857142857143" style="2" customWidth="1"/>
    <col min="4" max="7" width="11" style="2" customWidth="1"/>
    <col min="8" max="16384" width="10.8571428571429" style="2"/>
  </cols>
  <sheetData>
    <row r="1" spans="1:7" ht="12">
      <c r="A1" s="1" t="s">
        <v>311</v>
      </c>
      <c r="B1" s="1"/>
      <c r="C1" s="1"/>
      <c r="G1" s="893" t="s">
        <v>1</v>
      </c>
    </row>
    <row r="2" spans="1:7" ht="12">
      <c r="A2" s="1" t="s">
        <v>2</v>
      </c>
      <c r="B2" s="1"/>
      <c r="C2" s="1"/>
      <c r="G2" s="893"/>
    </row>
    <row r="3" spans="1:7" ht="12">
      <c r="A3" s="1"/>
      <c r="B3" s="1"/>
      <c r="C3" s="1"/>
      <c r="G3" s="890" t="s">
        <v>312</v>
      </c>
    </row>
    <row r="4" spans="1:7" ht="12">
      <c r="A4" s="1" t="s">
        <v>135</v>
      </c>
      <c r="B4" s="1"/>
      <c r="C4" s="1"/>
      <c r="G4" s="708" t="s">
        <v>4</v>
      </c>
    </row>
    <row r="5" spans="1:7" ht="12">
      <c r="A5" s="449" t="s">
        <v>675</v>
      </c>
      <c r="B5" s="1"/>
      <c r="C5" s="1"/>
      <c r="G5" s="712" t="s">
        <v>137</v>
      </c>
    </row>
    <row r="6" spans="1:7" ht="12.75" thickBot="1">
      <c r="A6" s="1" t="s">
        <v>89</v>
      </c>
      <c r="B6" s="1"/>
      <c r="C6" s="1"/>
      <c r="D6" s="1"/>
      <c r="E6" s="1"/>
      <c r="G6" s="1"/>
    </row>
    <row r="7" spans="1:7" ht="12">
      <c r="A7" s="10" t="s">
        <v>5</v>
      </c>
      <c r="B7" s="1"/>
      <c r="C7" s="879" t="s">
        <v>605</v>
      </c>
      <c r="D7" s="880"/>
      <c r="E7" s="1"/>
      <c r="F7" s="1"/>
      <c r="G7" s="1"/>
    </row>
    <row r="8" spans="1:7" ht="12.75" thickBot="1">
      <c r="A8" s="1"/>
      <c r="B8" s="1"/>
      <c r="C8" s="881" t="s">
        <v>609</v>
      </c>
      <c r="D8" s="882"/>
      <c r="E8" s="1"/>
      <c r="F8" s="1"/>
      <c r="G8" s="1"/>
    </row>
    <row r="9" spans="1:7" ht="12">
      <c r="A9" s="1"/>
      <c r="B9" s="1"/>
      <c r="C9" s="1"/>
      <c r="D9" s="1"/>
      <c r="E9" s="1"/>
      <c r="F9" s="1"/>
      <c r="G9" s="1"/>
    </row>
    <row r="10" spans="1:7" ht="12">
      <c r="A10" s="940" t="s">
        <v>315</v>
      </c>
      <c r="B10" s="941"/>
      <c r="C10" s="941"/>
      <c r="D10" s="941"/>
      <c r="E10" s="941"/>
      <c r="F10" s="941"/>
      <c r="G10" s="941"/>
    </row>
    <row r="11" spans="1:7" ht="12">
      <c r="A11" s="941"/>
      <c r="B11" s="941"/>
      <c r="C11" s="941"/>
      <c r="D11" s="941"/>
      <c r="E11" s="941"/>
      <c r="F11" s="941"/>
      <c r="G11" s="941"/>
    </row>
    <row r="12" spans="1:7" ht="12.75" thickBot="1">
      <c r="A12" s="12"/>
      <c r="B12" s="12"/>
      <c r="C12" s="483"/>
      <c r="D12" s="483"/>
      <c r="E12" s="483"/>
      <c r="F12" s="483"/>
      <c r="G12" s="483"/>
    </row>
    <row r="13" spans="1:7" s="19" customFormat="1" ht="12">
      <c r="A13" s="15"/>
      <c r="B13" s="16" t="s">
        <v>7</v>
      </c>
      <c r="C13" s="16">
        <f>+B13-1</f>
        <v>-2</v>
      </c>
      <c r="D13" s="16">
        <f t="shared" si="0" ref="D13:G13">C13-1</f>
        <v>-3</v>
      </c>
      <c r="E13" s="16">
        <f t="shared" si="0"/>
        <v>-4</v>
      </c>
      <c r="F13" s="16">
        <f t="shared" si="0"/>
        <v>-5</v>
      </c>
      <c r="G13" s="16">
        <f t="shared" si="0"/>
        <v>-6</v>
      </c>
    </row>
    <row r="14" spans="1:7" ht="12">
      <c r="A14" s="21" t="s">
        <v>93</v>
      </c>
      <c r="B14" s="1"/>
      <c r="C14" s="482" t="s">
        <v>9</v>
      </c>
      <c r="D14" s="485"/>
      <c r="E14" s="485" t="s">
        <v>10</v>
      </c>
      <c r="F14" s="485" t="s">
        <v>516</v>
      </c>
      <c r="G14" s="760" t="s">
        <v>516</v>
      </c>
    </row>
    <row r="15" spans="1:7" ht="12">
      <c r="A15" s="26" t="s">
        <v>96</v>
      </c>
      <c r="B15" s="26" t="s">
        <v>242</v>
      </c>
      <c r="C15" s="492" t="s">
        <v>14</v>
      </c>
      <c r="D15" s="492" t="s">
        <v>107</v>
      </c>
      <c r="E15" s="492" t="s">
        <v>8</v>
      </c>
      <c r="F15" s="492" t="s">
        <v>17</v>
      </c>
      <c r="G15" s="27" t="s">
        <v>18</v>
      </c>
    </row>
    <row r="16" spans="1:7" ht="12">
      <c r="A16" s="30"/>
      <c r="C16" s="37"/>
      <c r="D16" s="37"/>
      <c r="E16" s="37"/>
      <c r="F16" s="37"/>
      <c r="G16" s="37"/>
    </row>
    <row r="17" spans="1:7" ht="12">
      <c r="A17" s="30">
        <v>1</v>
      </c>
      <c r="B17" s="1" t="s">
        <v>319</v>
      </c>
      <c r="C17" s="30"/>
      <c r="D17" s="30"/>
      <c r="E17" s="30"/>
      <c r="F17" s="30"/>
      <c r="G17" s="30"/>
    </row>
    <row r="18" ht="12">
      <c r="A18" s="30">
        <f>A17+1</f>
        <v>2</v>
      </c>
    </row>
    <row r="19" spans="1:7" ht="12">
      <c r="A19" s="30">
        <f t="shared" si="1" ref="A19:A43">A18+1</f>
        <v>3</v>
      </c>
      <c r="B19" s="2" t="s">
        <v>205</v>
      </c>
      <c r="C19" s="91"/>
      <c r="D19" s="91"/>
      <c r="E19" s="91"/>
      <c r="F19" s="35"/>
      <c r="G19" s="31"/>
    </row>
    <row r="20" spans="1:7" ht="12">
      <c r="A20" s="30">
        <f t="shared" si="1"/>
        <v>4</v>
      </c>
      <c r="C20" s="31"/>
      <c r="D20" s="31"/>
      <c r="E20" s="31"/>
      <c r="F20" s="31"/>
      <c r="G20" s="31"/>
    </row>
    <row r="21" spans="1:7" ht="12">
      <c r="A21" s="30">
        <f t="shared" si="1"/>
        <v>5</v>
      </c>
      <c r="B21" s="2" t="s">
        <v>320</v>
      </c>
      <c r="C21" s="65"/>
      <c r="D21" s="65"/>
      <c r="E21" s="65"/>
      <c r="F21" s="31"/>
      <c r="G21" s="31"/>
    </row>
    <row r="22" spans="1:7" ht="12">
      <c r="A22" s="30">
        <f t="shared" si="1"/>
        <v>6</v>
      </c>
      <c r="C22" s="31"/>
      <c r="D22" s="31"/>
      <c r="E22" s="31"/>
      <c r="F22" s="31"/>
      <c r="G22" s="31"/>
    </row>
    <row r="23" spans="1:7" ht="12">
      <c r="A23" s="30">
        <f t="shared" si="1"/>
        <v>7</v>
      </c>
      <c r="B23" s="2" t="s">
        <v>517</v>
      </c>
      <c r="C23" s="65"/>
      <c r="D23" s="65"/>
      <c r="E23" s="65"/>
      <c r="F23" s="31"/>
      <c r="G23" s="31"/>
    </row>
    <row r="24" spans="1:7" ht="12">
      <c r="A24" s="30">
        <f t="shared" si="1"/>
        <v>8</v>
      </c>
      <c r="C24" s="65"/>
      <c r="D24" s="65"/>
      <c r="E24" s="65"/>
      <c r="F24" s="31"/>
      <c r="G24" s="31"/>
    </row>
    <row r="25" spans="1:7" ht="12">
      <c r="A25" s="30">
        <f t="shared" si="1"/>
        <v>9</v>
      </c>
      <c r="B25" s="2" t="s">
        <v>229</v>
      </c>
      <c r="C25" s="65"/>
      <c r="D25" s="65"/>
      <c r="E25" s="65"/>
      <c r="F25" s="31"/>
      <c r="G25" s="31"/>
    </row>
    <row r="26" spans="1:7" ht="12">
      <c r="A26" s="30">
        <f t="shared" si="1"/>
        <v>10</v>
      </c>
      <c r="C26" s="31"/>
      <c r="D26" s="31"/>
      <c r="E26" s="65"/>
      <c r="F26" s="31"/>
      <c r="G26" s="31"/>
    </row>
    <row r="27" spans="1:7" ht="12">
      <c r="A27" s="30">
        <f t="shared" si="1"/>
        <v>11</v>
      </c>
      <c r="B27" s="2" t="s">
        <v>208</v>
      </c>
      <c r="C27" s="480"/>
      <c r="D27" s="480"/>
      <c r="E27" s="65"/>
      <c r="F27" s="491"/>
      <c r="G27" s="491"/>
    </row>
    <row r="28" spans="1:7" ht="12">
      <c r="A28" s="30">
        <f t="shared" si="1"/>
        <v>12</v>
      </c>
      <c r="C28" s="489"/>
      <c r="D28" s="489"/>
      <c r="E28" s="489"/>
      <c r="F28" s="489"/>
      <c r="G28" s="489"/>
    </row>
    <row r="29" spans="1:7" ht="12.75" thickBot="1">
      <c r="A29" s="30">
        <f t="shared" si="1"/>
        <v>13</v>
      </c>
      <c r="B29" s="2" t="s">
        <v>323</v>
      </c>
      <c r="C29" s="486">
        <f>SUM(C19:C28)</f>
        <v>0</v>
      </c>
      <c r="D29" s="486">
        <f>SUM(D19:D28)</f>
        <v>0</v>
      </c>
      <c r="E29" s="486">
        <f>SUM(E19:E28)</f>
        <v>0</v>
      </c>
      <c r="F29" s="508"/>
      <c r="G29" s="508"/>
    </row>
    <row r="30" spans="1:7" ht="12.75" thickTop="1">
      <c r="A30" s="30">
        <f t="shared" si="1"/>
        <v>14</v>
      </c>
      <c r="C30" s="49"/>
      <c r="D30" s="49"/>
      <c r="E30" s="49"/>
      <c r="F30" s="49"/>
      <c r="G30" s="49"/>
    </row>
    <row r="31" spans="1:7" ht="12">
      <c r="A31" s="30">
        <f t="shared" si="1"/>
        <v>15</v>
      </c>
      <c r="C31" s="49"/>
      <c r="D31" s="49"/>
      <c r="E31" s="49"/>
      <c r="F31" s="49"/>
      <c r="G31" s="49"/>
    </row>
    <row r="32" spans="1:7" ht="12">
      <c r="A32" s="30">
        <f t="shared" si="1"/>
        <v>16</v>
      </c>
      <c r="B32" s="1" t="s">
        <v>185</v>
      </c>
      <c r="C32" s="35"/>
      <c r="D32" s="35"/>
      <c r="E32" s="35"/>
      <c r="F32" s="35"/>
      <c r="G32" s="35"/>
    </row>
    <row r="33" spans="1:7" ht="12">
      <c r="A33" s="30">
        <f t="shared" si="1"/>
        <v>17</v>
      </c>
      <c r="C33" s="31"/>
      <c r="D33" s="31"/>
      <c r="E33" s="31"/>
      <c r="F33" s="31"/>
      <c r="G33" s="31"/>
    </row>
    <row r="34" spans="1:9" ht="12">
      <c r="A34" s="30">
        <f t="shared" si="1"/>
        <v>18</v>
      </c>
      <c r="B34" s="2" t="s">
        <v>208</v>
      </c>
      <c r="C34" s="279">
        <f>-'LAKEP TB'!P18</f>
        <v>78804.990000000005</v>
      </c>
      <c r="D34" s="35"/>
      <c r="E34" s="279">
        <f>C34+D34</f>
        <v>78804.990000000005</v>
      </c>
      <c r="F34" s="883">
        <v>0</v>
      </c>
      <c r="G34" s="31">
        <f>ROUND(+C34*F34,0)</f>
        <v>0</v>
      </c>
      <c r="I34" s="2" t="s">
        <v>608</v>
      </c>
    </row>
    <row r="35" spans="1:7" ht="12">
      <c r="A35" s="30">
        <f t="shared" si="1"/>
        <v>19</v>
      </c>
      <c r="C35" s="31"/>
      <c r="D35" s="31"/>
      <c r="E35" s="31"/>
      <c r="F35" s="31"/>
      <c r="G35" s="31"/>
    </row>
    <row r="36" spans="1:7" ht="12">
      <c r="A36" s="30">
        <f t="shared" si="1"/>
        <v>20</v>
      </c>
      <c r="B36" s="2" t="s">
        <v>607</v>
      </c>
      <c r="C36" s="65">
        <f>-SUM('LAKEP TB'!P13:P17)</f>
        <v>41382.21</v>
      </c>
      <c r="D36" s="65"/>
      <c r="E36" s="65">
        <f>C36+D36</f>
        <v>41382.21</v>
      </c>
      <c r="F36" s="883">
        <v>0</v>
      </c>
      <c r="G36" s="31">
        <f>ROUND(+C36*F36,0)</f>
        <v>0</v>
      </c>
    </row>
    <row r="37" spans="1:7" ht="12">
      <c r="A37" s="30">
        <f t="shared" si="1"/>
        <v>21</v>
      </c>
      <c r="C37" s="65"/>
      <c r="D37" s="65"/>
      <c r="E37" s="65"/>
      <c r="F37" s="883"/>
      <c r="G37" s="31"/>
    </row>
    <row r="38" spans="1:7" ht="12">
      <c r="A38" s="30">
        <f t="shared" si="1"/>
        <v>22</v>
      </c>
      <c r="B38" s="2" t="s">
        <v>322</v>
      </c>
      <c r="C38" s="65">
        <f>-SUM('LAKEP TB'!P19:P22)</f>
        <v>215902.28</v>
      </c>
      <c r="D38" s="65"/>
      <c r="E38" s="65">
        <f>C38+D38</f>
        <v>215902.28</v>
      </c>
      <c r="F38" s="883">
        <v>0</v>
      </c>
      <c r="G38" s="31">
        <f>ROUND(+C38*F38,0)</f>
        <v>0</v>
      </c>
    </row>
    <row r="39" spans="1:7" ht="12">
      <c r="A39" s="30">
        <f t="shared" si="1"/>
        <v>23</v>
      </c>
      <c r="C39" s="499"/>
      <c r="D39" s="499"/>
      <c r="E39" s="499"/>
      <c r="F39" s="499"/>
      <c r="G39" s="499"/>
    </row>
    <row r="40" spans="1:7" ht="12">
      <c r="A40" s="30">
        <f t="shared" si="1"/>
        <v>24</v>
      </c>
      <c r="C40" s="489"/>
      <c r="D40" s="489"/>
      <c r="E40" s="489"/>
      <c r="F40" s="496"/>
      <c r="G40" s="496"/>
    </row>
    <row r="41" spans="1:7" ht="12.75" thickBot="1">
      <c r="A41" s="30">
        <f t="shared" si="1"/>
        <v>25</v>
      </c>
      <c r="C41" s="770">
        <f>SUM(C34:C40)</f>
        <v>336089.48</v>
      </c>
      <c r="D41" s="770">
        <f>SUM(D33:D40)</f>
        <v>0</v>
      </c>
      <c r="E41" s="770">
        <f>SUM(E33:E40)</f>
        <v>336089.48</v>
      </c>
      <c r="F41" s="508"/>
      <c r="G41" s="770">
        <f>SUM(G33:G40)</f>
        <v>0</v>
      </c>
    </row>
    <row r="42" spans="1:7" ht="12.75" thickTop="1">
      <c r="A42" s="30">
        <f t="shared" si="1"/>
        <v>26</v>
      </c>
      <c r="C42" s="49"/>
      <c r="D42" s="49"/>
      <c r="E42" s="49"/>
      <c r="F42" s="49"/>
      <c r="G42" s="49"/>
    </row>
    <row r="43" spans="1:2" ht="12">
      <c r="A43" s="30">
        <f t="shared" si="1"/>
        <v>27</v>
      </c>
      <c r="B43" s="1"/>
    </row>
    <row r="44" spans="1:2" ht="12">
      <c r="A44" s="30"/>
      <c r="B44" s="1"/>
    </row>
    <row r="45" spans="1:2" ht="12">
      <c r="A45" s="1"/>
      <c r="B45" s="1"/>
    </row>
    <row r="46" spans="1:7" ht="12">
      <c r="A46" s="1" t="s">
        <v>324</v>
      </c>
      <c r="B46" s="1"/>
      <c r="C46" s="1"/>
      <c r="G46" s="893" t="s">
        <v>1</v>
      </c>
    </row>
    <row r="47" spans="1:7" ht="12">
      <c r="A47" s="1" t="s">
        <v>325</v>
      </c>
      <c r="B47" s="1"/>
      <c r="C47" s="1"/>
      <c r="G47" s="893"/>
    </row>
    <row r="48" spans="1:7" ht="12">
      <c r="A48" s="1"/>
      <c r="B48" s="1"/>
      <c r="C48" s="1"/>
      <c r="G48" s="890" t="s">
        <v>326</v>
      </c>
    </row>
    <row r="49" spans="1:7" ht="12">
      <c r="A49" s="1" t="s">
        <v>135</v>
      </c>
      <c r="B49" s="1"/>
      <c r="C49" s="1"/>
      <c r="G49" s="708" t="s">
        <v>4</v>
      </c>
    </row>
    <row r="50" spans="1:7" ht="12">
      <c r="A50" s="1" t="s">
        <v>136</v>
      </c>
      <c r="B50" s="1"/>
      <c r="C50" s="1"/>
      <c r="G50" s="712" t="s">
        <v>137</v>
      </c>
    </row>
    <row r="51" spans="1:7" ht="12">
      <c r="A51" s="1" t="s">
        <v>89</v>
      </c>
      <c r="B51" s="1"/>
      <c r="C51" s="1"/>
      <c r="D51" s="1"/>
      <c r="E51" s="1"/>
      <c r="F51" s="1"/>
      <c r="G51" s="1"/>
    </row>
    <row r="52" spans="1:7" ht="12">
      <c r="A52" s="10" t="s">
        <v>5</v>
      </c>
      <c r="B52" s="1"/>
      <c r="C52" s="1"/>
      <c r="D52" s="1"/>
      <c r="E52" s="1"/>
      <c r="F52" s="1"/>
      <c r="G52" s="1"/>
    </row>
    <row r="53" spans="1:7" ht="12">
      <c r="A53" s="1"/>
      <c r="B53" s="1"/>
      <c r="C53" s="1"/>
      <c r="D53" s="1"/>
      <c r="E53" s="1"/>
      <c r="F53" s="1"/>
      <c r="G53" s="1"/>
    </row>
    <row r="54" spans="1:7" ht="12" customHeight="1">
      <c r="A54" s="942" t="s">
        <v>518</v>
      </c>
      <c r="B54" s="942"/>
      <c r="C54" s="942"/>
      <c r="D54" s="942"/>
      <c r="E54" s="942"/>
      <c r="F54" s="942"/>
      <c r="G54" s="942"/>
    </row>
    <row r="55" spans="1:11" ht="12">
      <c r="A55" s="942"/>
      <c r="B55" s="942"/>
      <c r="C55" s="942"/>
      <c r="D55" s="942"/>
      <c r="E55" s="942"/>
      <c r="F55" s="942"/>
      <c r="G55" s="942"/>
      <c r="H55" s="19"/>
      <c r="I55" s="19"/>
      <c r="J55" s="19"/>
      <c r="K55" s="19"/>
    </row>
    <row r="56" spans="1:7" ht="12.75" thickBot="1">
      <c r="A56" s="12"/>
      <c r="B56" s="12"/>
      <c r="C56" s="12"/>
      <c r="D56" s="12"/>
      <c r="E56" s="12"/>
      <c r="F56" s="483"/>
      <c r="G56" s="483"/>
    </row>
    <row r="57" spans="1:11" s="19" customFormat="1" ht="12">
      <c r="A57" s="15"/>
      <c r="B57" s="16" t="s">
        <v>7</v>
      </c>
      <c r="C57" s="16">
        <f>+B57-1</f>
        <v>-2</v>
      </c>
      <c r="D57" s="17">
        <f t="shared" si="2" ref="D57:G57">C57-1</f>
        <v>-3</v>
      </c>
      <c r="E57" s="17">
        <f t="shared" si="2"/>
        <v>-4</v>
      </c>
      <c r="F57" s="17">
        <f t="shared" si="2"/>
        <v>-5</v>
      </c>
      <c r="G57" s="17">
        <f t="shared" si="2"/>
        <v>-6</v>
      </c>
      <c r="H57" s="2"/>
      <c r="I57" s="2"/>
      <c r="J57" s="2"/>
      <c r="K57" s="2"/>
    </row>
    <row r="58" spans="1:7" ht="12">
      <c r="A58" s="21" t="s">
        <v>93</v>
      </c>
      <c r="B58" s="1"/>
      <c r="C58" s="482" t="s">
        <v>95</v>
      </c>
      <c r="D58" s="485"/>
      <c r="E58" s="485" t="s">
        <v>519</v>
      </c>
      <c r="F58" s="485" t="s">
        <v>516</v>
      </c>
      <c r="G58" s="760" t="s">
        <v>516</v>
      </c>
    </row>
    <row r="59" spans="1:7" ht="12">
      <c r="A59" s="26" t="s">
        <v>96</v>
      </c>
      <c r="B59" s="26" t="s">
        <v>242</v>
      </c>
      <c r="C59" s="492" t="s">
        <v>14</v>
      </c>
      <c r="D59" s="492" t="s">
        <v>107</v>
      </c>
      <c r="E59" s="492" t="s">
        <v>8</v>
      </c>
      <c r="F59" s="492" t="s">
        <v>17</v>
      </c>
      <c r="G59" s="27" t="s">
        <v>18</v>
      </c>
    </row>
    <row r="60" spans="1:7" ht="12">
      <c r="A60" s="30"/>
      <c r="F60" s="37"/>
      <c r="G60" s="37"/>
    </row>
    <row r="61" spans="1:7" ht="12">
      <c r="A61" s="30">
        <v>1</v>
      </c>
      <c r="B61" s="1" t="s">
        <v>319</v>
      </c>
      <c r="C61" s="37"/>
      <c r="D61" s="37"/>
      <c r="E61" s="37"/>
      <c r="F61" s="30"/>
      <c r="G61" s="30"/>
    </row>
    <row r="62" spans="1:5" ht="12">
      <c r="A62" s="30">
        <f>A61+1</f>
        <v>2</v>
      </c>
      <c r="C62" s="30"/>
      <c r="D62" s="30"/>
      <c r="E62" s="30"/>
    </row>
    <row r="63" spans="1:7" ht="12">
      <c r="A63" s="30">
        <f t="shared" si="3" ref="A63:A88">A62+1</f>
        <v>3</v>
      </c>
      <c r="B63" s="2" t="s">
        <v>205</v>
      </c>
      <c r="C63" s="36"/>
      <c r="D63" s="36"/>
      <c r="E63" s="36"/>
      <c r="F63" s="35"/>
      <c r="G63" s="31"/>
    </row>
    <row r="64" spans="1:7" ht="12">
      <c r="A64" s="30">
        <f t="shared" si="3"/>
        <v>4</v>
      </c>
      <c r="C64" s="36"/>
      <c r="D64" s="36"/>
      <c r="E64" s="36"/>
      <c r="F64" s="31"/>
      <c r="G64" s="31"/>
    </row>
    <row r="65" spans="1:7" ht="12">
      <c r="A65" s="30">
        <f t="shared" si="3"/>
        <v>5</v>
      </c>
      <c r="B65" s="2" t="s">
        <v>320</v>
      </c>
      <c r="C65" s="36"/>
      <c r="D65" s="36"/>
      <c r="E65" s="36"/>
      <c r="F65" s="31"/>
      <c r="G65" s="31"/>
    </row>
    <row r="66" spans="1:7" ht="12">
      <c r="A66" s="30">
        <f t="shared" si="3"/>
        <v>6</v>
      </c>
      <c r="C66" s="36"/>
      <c r="D66" s="36"/>
      <c r="E66" s="36"/>
      <c r="F66" s="31"/>
      <c r="G66" s="31"/>
    </row>
    <row r="67" spans="1:7" ht="12">
      <c r="A67" s="30">
        <f t="shared" si="3"/>
        <v>7</v>
      </c>
      <c r="B67" s="2" t="s">
        <v>517</v>
      </c>
      <c r="C67" s="36"/>
      <c r="D67" s="36"/>
      <c r="E67" s="36"/>
      <c r="F67" s="31"/>
      <c r="G67" s="31"/>
    </row>
    <row r="68" spans="1:7" ht="12">
      <c r="A68" s="30">
        <f t="shared" si="3"/>
        <v>8</v>
      </c>
      <c r="C68" s="36"/>
      <c r="D68" s="36"/>
      <c r="E68" s="36"/>
      <c r="F68" s="31"/>
      <c r="G68" s="31"/>
    </row>
    <row r="69" spans="1:7" ht="12">
      <c r="A69" s="30">
        <f t="shared" si="3"/>
        <v>9</v>
      </c>
      <c r="B69" s="2" t="s">
        <v>229</v>
      </c>
      <c r="C69" s="36"/>
      <c r="D69" s="36"/>
      <c r="E69" s="36"/>
      <c r="F69" s="31"/>
      <c r="G69" s="31"/>
    </row>
    <row r="70" spans="1:7" ht="12">
      <c r="A70" s="30">
        <f t="shared" si="3"/>
        <v>10</v>
      </c>
      <c r="C70" s="36"/>
      <c r="D70" s="36"/>
      <c r="E70" s="36"/>
      <c r="F70" s="31"/>
      <c r="G70" s="31"/>
    </row>
    <row r="71" spans="1:7" ht="12">
      <c r="A71" s="30">
        <f t="shared" si="3"/>
        <v>11</v>
      </c>
      <c r="B71" s="2" t="s">
        <v>208</v>
      </c>
      <c r="C71" s="36"/>
      <c r="D71" s="36"/>
      <c r="E71" s="36"/>
      <c r="F71" s="35"/>
      <c r="G71" s="31"/>
    </row>
    <row r="72" spans="1:7" ht="12">
      <c r="A72" s="30">
        <f t="shared" si="3"/>
        <v>12</v>
      </c>
      <c r="C72" s="503"/>
      <c r="D72" s="503"/>
      <c r="E72" s="503"/>
      <c r="F72" s="499" t="str">
        <f>IF(G126=0,"",G126)</f>
        <v/>
      </c>
      <c r="G72" s="499" t="str">
        <f>IF(H124=0,"",H124)</f>
        <v/>
      </c>
    </row>
    <row r="73" spans="1:7" ht="12">
      <c r="A73" s="30">
        <f t="shared" si="3"/>
        <v>13</v>
      </c>
      <c r="C73" s="31"/>
      <c r="D73" s="31"/>
      <c r="E73" s="31"/>
      <c r="F73" s="49"/>
      <c r="G73" s="49"/>
    </row>
    <row r="74" spans="1:7" ht="12.75" thickBot="1">
      <c r="A74" s="30">
        <f t="shared" si="3"/>
        <v>14</v>
      </c>
      <c r="B74" s="2" t="s">
        <v>323</v>
      </c>
      <c r="C74" s="486">
        <f t="shared" si="4" ref="C74:E74">SUM(C62:C73)</f>
        <v>0</v>
      </c>
      <c r="D74" s="486">
        <f t="shared" si="4"/>
        <v>0</v>
      </c>
      <c r="E74" s="486">
        <f t="shared" si="4"/>
        <v>0</v>
      </c>
      <c r="F74" s="486"/>
      <c r="G74" s="508"/>
    </row>
    <row r="75" spans="1:7" ht="12.75" thickTop="1">
      <c r="A75" s="30">
        <f t="shared" si="3"/>
        <v>15</v>
      </c>
      <c r="C75" s="1"/>
      <c r="D75" s="1"/>
      <c r="E75" s="1"/>
      <c r="F75" s="49"/>
      <c r="G75" s="49"/>
    </row>
    <row r="76" spans="1:7" ht="12">
      <c r="A76" s="30">
        <f t="shared" si="3"/>
        <v>16</v>
      </c>
      <c r="C76" s="1"/>
      <c r="D76" s="1"/>
      <c r="E76" s="1"/>
      <c r="F76" s="49"/>
      <c r="G76" s="49"/>
    </row>
    <row r="77" spans="1:7" ht="12">
      <c r="A77" s="30">
        <f t="shared" si="3"/>
        <v>17</v>
      </c>
      <c r="B77" s="1" t="s">
        <v>185</v>
      </c>
      <c r="C77" s="462"/>
      <c r="D77" s="36"/>
      <c r="E77" s="36"/>
      <c r="F77" s="35"/>
      <c r="G77" s="35"/>
    </row>
    <row r="78" spans="1:7" ht="12">
      <c r="A78" s="30">
        <f t="shared" si="3"/>
        <v>18</v>
      </c>
      <c r="C78" s="462"/>
      <c r="D78" s="36"/>
      <c r="E78" s="36"/>
      <c r="F78" s="31"/>
      <c r="G78" s="31"/>
    </row>
    <row r="79" spans="1:7" ht="12">
      <c r="A79" s="30">
        <f t="shared" si="3"/>
        <v>19</v>
      </c>
      <c r="B79" s="2" t="s">
        <v>208</v>
      </c>
      <c r="C79" s="462">
        <f>+'LAKEP TB'!P43</f>
        <v>111944.05999999998</v>
      </c>
      <c r="D79" s="36"/>
      <c r="E79" s="36">
        <f>C79+D79</f>
        <v>111944.05999999998</v>
      </c>
      <c r="F79" s="883">
        <v>0</v>
      </c>
      <c r="G79" s="31"/>
    </row>
    <row r="80" spans="1:7" ht="12">
      <c r="A80" s="30">
        <f t="shared" si="3"/>
        <v>20</v>
      </c>
      <c r="C80" s="462"/>
      <c r="D80" s="36"/>
      <c r="E80" s="36"/>
      <c r="F80" s="31"/>
      <c r="G80" s="31"/>
    </row>
    <row r="81" spans="1:7" ht="12">
      <c r="A81" s="30">
        <f t="shared" si="3"/>
        <v>21</v>
      </c>
      <c r="B81" s="2" t="s">
        <v>607</v>
      </c>
      <c r="C81" s="462">
        <f>+'LAKEP TB'!P34+'LAKEP TB'!P39+'LAKEP TB'!P40+'LAKEP TB'!P41+'LAKEP TB'!P42+'LAKEP TB'!P35</f>
        <v>24649.744999999999</v>
      </c>
      <c r="D81" s="36"/>
      <c r="E81" s="36">
        <f>C81+D81</f>
        <v>24649.744999999999</v>
      </c>
      <c r="F81" s="883">
        <v>0</v>
      </c>
      <c r="G81" s="31"/>
    </row>
    <row r="82" spans="1:7" ht="12">
      <c r="A82" s="30">
        <f t="shared" si="3"/>
        <v>22</v>
      </c>
      <c r="C82" s="462"/>
      <c r="D82" s="36"/>
      <c r="E82" s="36"/>
      <c r="F82" s="883"/>
      <c r="G82" s="31"/>
    </row>
    <row r="83" spans="1:7" ht="12">
      <c r="A83" s="30">
        <f t="shared" si="3"/>
        <v>23</v>
      </c>
      <c r="B83" s="2" t="s">
        <v>322</v>
      </c>
      <c r="C83" s="462">
        <f>+'LAKEP TB'!P33+'LAKEP TB'!P36+'LAKEP TB'!P37+'LAKEP TB'!P38</f>
        <v>84057.45</v>
      </c>
      <c r="D83" s="36"/>
      <c r="E83" s="36">
        <f>C83+D83</f>
        <v>84057.45</v>
      </c>
      <c r="F83" s="883">
        <v>0</v>
      </c>
      <c r="G83" s="31"/>
    </row>
    <row r="84" spans="1:7" ht="12">
      <c r="A84" s="30">
        <f t="shared" si="3"/>
        <v>24</v>
      </c>
      <c r="C84" s="509"/>
      <c r="D84" s="509"/>
      <c r="E84" s="509"/>
      <c r="F84" s="499" t="str">
        <f>IF(G142=0,"",G142)</f>
        <v/>
      </c>
      <c r="G84" s="499" t="str">
        <f>IF(H140=0,"",H140)</f>
        <v/>
      </c>
    </row>
    <row r="85" spans="1:7" ht="12">
      <c r="A85" s="30">
        <f t="shared" si="3"/>
        <v>25</v>
      </c>
      <c r="C85" s="31"/>
      <c r="D85" s="31"/>
      <c r="E85" s="31"/>
      <c r="F85" s="49"/>
      <c r="G85" s="49"/>
    </row>
    <row r="86" spans="1:7" ht="12.75" thickBot="1">
      <c r="A86" s="30">
        <f t="shared" si="3"/>
        <v>26</v>
      </c>
      <c r="C86" s="770">
        <f>SUM(C78:C85)</f>
        <v>220651.25500000001</v>
      </c>
      <c r="D86" s="770">
        <f>SUM(D78:D85)</f>
        <v>0</v>
      </c>
      <c r="E86" s="770">
        <f>SUM(E78:E85)</f>
        <v>220651.25500000001</v>
      </c>
      <c r="F86" s="486"/>
      <c r="G86" s="770">
        <f>SUM(G78:G85)</f>
        <v>0</v>
      </c>
    </row>
    <row r="87" spans="1:7" ht="12.75" thickTop="1">
      <c r="A87" s="30">
        <f t="shared" si="3"/>
        <v>27</v>
      </c>
      <c r="C87" s="451"/>
      <c r="F87" s="49"/>
      <c r="G87" s="49"/>
    </row>
    <row r="88" ht="12">
      <c r="A88" s="30">
        <f t="shared" si="3"/>
        <v>28</v>
      </c>
    </row>
    <row r="89" ht="12">
      <c r="A89" s="30"/>
    </row>
    <row r="90" ht="12">
      <c r="A90" s="30"/>
    </row>
    <row r="94" spans="2:5" ht="12">
      <c r="B94" s="1"/>
      <c r="C94" s="21"/>
      <c r="D94" s="21"/>
      <c r="E94" s="21"/>
    </row>
    <row r="95" ht="12">
      <c r="B95" s="1"/>
    </row>
    <row r="96" spans="1:2" ht="12">
      <c r="A96" s="1"/>
      <c r="B96" s="1"/>
    </row>
    <row r="97" spans="1:2" ht="12">
      <c r="A97" s="1"/>
      <c r="B97" s="1"/>
    </row>
    <row r="98" spans="1:2" ht="12">
      <c r="A98" s="1"/>
      <c r="B98" s="1"/>
    </row>
    <row r="99" spans="1:2" ht="12">
      <c r="A99" s="1"/>
      <c r="B99" s="1"/>
    </row>
    <row r="100" ht="12">
      <c r="A100" s="1"/>
    </row>
    <row r="101" spans="1:7" ht="12">
      <c r="A101" s="1"/>
      <c r="B101" s="30"/>
      <c r="C101" s="30"/>
      <c r="D101" s="30"/>
      <c r="E101" s="30"/>
      <c r="F101" s="30"/>
      <c r="G101" s="30"/>
    </row>
    <row r="102" spans="1:2" ht="12">
      <c r="A102" s="1"/>
      <c r="B102" s="1"/>
    </row>
    <row r="103" spans="1:7" ht="12">
      <c r="A103" s="21"/>
      <c r="B103" s="21"/>
      <c r="F103" s="21"/>
      <c r="G103" s="21"/>
    </row>
    <row r="104" ht="12">
      <c r="A104" s="1"/>
    </row>
    <row r="105" ht="12">
      <c r="A105" s="21"/>
    </row>
    <row r="198" ht="12">
      <c r="B198" s="56"/>
    </row>
    <row r="199" ht="12">
      <c r="B199" s="56"/>
    </row>
    <row r="200" spans="1:2" ht="12">
      <c r="A200" s="56"/>
      <c r="B200" s="56"/>
    </row>
    <row r="201" spans="1:2" ht="12">
      <c r="A201" s="56"/>
      <c r="B201" s="56"/>
    </row>
    <row r="202" spans="1:2" ht="12">
      <c r="A202" s="56"/>
      <c r="B202" s="56"/>
    </row>
    <row r="203" ht="12">
      <c r="A203" s="56"/>
    </row>
    <row r="204" ht="12">
      <c r="A204" s="56"/>
    </row>
    <row r="234" ht="12">
      <c r="A234" s="56"/>
    </row>
    <row r="303" ht="12">
      <c r="A303" s="1"/>
    </row>
    <row r="320" ht="12">
      <c r="A320" s="56"/>
    </row>
    <row r="321" ht="12">
      <c r="A321" s="56"/>
    </row>
    <row r="322" ht="12">
      <c r="A322" s="56"/>
    </row>
    <row r="323" ht="12">
      <c r="A323" s="56"/>
    </row>
    <row r="324" ht="12">
      <c r="A324" s="56"/>
    </row>
    <row r="325" ht="12">
      <c r="A325" s="56"/>
    </row>
    <row r="326" ht="12">
      <c r="A326" s="56"/>
    </row>
    <row r="327" ht="12">
      <c r="A327" s="56"/>
    </row>
    <row r="328" ht="12">
      <c r="A328" s="56"/>
    </row>
    <row r="329" ht="12">
      <c r="A329" s="56"/>
    </row>
    <row r="330" ht="12">
      <c r="A330" s="56"/>
    </row>
    <row r="331" ht="12">
      <c r="A331" s="56"/>
    </row>
    <row r="332" ht="12">
      <c r="A332" s="56"/>
    </row>
    <row r="333" ht="12">
      <c r="A333" s="56"/>
    </row>
    <row r="334" ht="12">
      <c r="A334" s="56"/>
    </row>
    <row r="335" ht="12">
      <c r="A335" s="56"/>
    </row>
    <row r="336" ht="12">
      <c r="A336" s="56"/>
    </row>
    <row r="337" ht="12">
      <c r="A337" s="56"/>
    </row>
    <row r="338" ht="12">
      <c r="A338" s="56"/>
    </row>
    <row r="339" ht="12">
      <c r="A339" s="56"/>
    </row>
    <row r="340" ht="12">
      <c r="A340" s="56"/>
    </row>
    <row r="341" ht="12">
      <c r="A341" s="56"/>
    </row>
    <row r="342" ht="12">
      <c r="A342" s="56"/>
    </row>
    <row r="343" ht="12">
      <c r="A343" s="56"/>
    </row>
    <row r="344" ht="12">
      <c r="A344" s="56"/>
    </row>
    <row r="345" ht="12">
      <c r="A345" s="56"/>
    </row>
    <row r="346" ht="12">
      <c r="A346" s="56"/>
    </row>
    <row r="347" ht="12">
      <c r="A347" s="56"/>
    </row>
    <row r="348" ht="12">
      <c r="A348" s="56"/>
    </row>
    <row r="349" ht="12">
      <c r="A349" s="56"/>
    </row>
    <row r="350" ht="12">
      <c r="A350" s="56"/>
    </row>
    <row r="351" ht="12">
      <c r="A351" s="56"/>
    </row>
    <row r="352" ht="12">
      <c r="A352" s="56"/>
    </row>
    <row r="353" ht="12">
      <c r="A353" s="56"/>
    </row>
    <row r="354" ht="12">
      <c r="A354" s="56"/>
    </row>
    <row r="355" ht="12">
      <c r="A355" s="56"/>
    </row>
    <row r="356" ht="12">
      <c r="A356" s="56"/>
    </row>
    <row r="357" ht="12">
      <c r="A357" s="56"/>
    </row>
    <row r="358" ht="12">
      <c r="A358" s="56"/>
    </row>
    <row r="359" ht="12">
      <c r="A359" s="56"/>
    </row>
    <row r="360" ht="12">
      <c r="A360" s="56"/>
    </row>
    <row r="361" ht="12">
      <c r="A361" s="56"/>
    </row>
    <row r="362" ht="12">
      <c r="A362" s="56"/>
    </row>
    <row r="363" ht="12">
      <c r="A363" s="56"/>
    </row>
    <row r="364" ht="12">
      <c r="A364" s="56"/>
    </row>
    <row r="365" ht="12">
      <c r="A365" s="56"/>
    </row>
    <row r="366" ht="12">
      <c r="A366" s="56"/>
    </row>
    <row r="367" ht="12">
      <c r="A367" s="56"/>
    </row>
    <row r="368" ht="12">
      <c r="A368" s="56"/>
    </row>
    <row r="369" ht="12">
      <c r="A369" s="56"/>
    </row>
    <row r="370" ht="12">
      <c r="A370" s="56"/>
    </row>
    <row r="371" ht="12">
      <c r="A371" s="56"/>
    </row>
    <row r="372" ht="12">
      <c r="A372" s="56"/>
    </row>
    <row r="373" ht="12">
      <c r="A373" s="56"/>
    </row>
    <row r="374" ht="12">
      <c r="A374" s="56"/>
    </row>
  </sheetData>
  <mergeCells count="2">
    <mergeCell ref="A10:G11"/>
    <mergeCell ref="A54:G55"/>
  </mergeCells>
  <pageMargins left="0.7" right="0.7" top="0.75" bottom="0.75" header="0.3" footer="0.3"/>
  <pageSetup horizontalDpi="300" verticalDpi="300" orientation="portrait" r:id="rId1"/>
  <headerFooter>
    <oddFooter>&amp;L&amp;"Times New Roman,Regular"&amp;9O3129681.v1</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316"/>
  <sheetViews>
    <sheetView workbookViewId="0" topLeftCell="A1"/>
  </sheetViews>
  <sheetFormatPr defaultColWidth="10.85546875" defaultRowHeight="12"/>
  <cols>
    <col min="1" max="1" width="6.28571428571429" style="2" customWidth="1"/>
    <col min="2" max="2" width="35" style="869" customWidth="1"/>
    <col min="3" max="7" width="10.7142857142857" style="2" customWidth="1"/>
    <col min="8" max="16384" width="10.8571428571429" style="2"/>
  </cols>
  <sheetData>
    <row r="1" spans="1:7" ht="12">
      <c r="A1" s="1" t="s">
        <v>367</v>
      </c>
      <c r="B1" s="861"/>
      <c r="C1" s="1"/>
      <c r="G1" s="712" t="s">
        <v>1</v>
      </c>
    </row>
    <row r="2" spans="1:7" ht="12">
      <c r="A2" s="1" t="s">
        <v>135</v>
      </c>
      <c r="B2" s="861"/>
      <c r="C2" s="1"/>
      <c r="G2" s="712" t="s">
        <v>370</v>
      </c>
    </row>
    <row r="3" spans="1:7" ht="12">
      <c r="A3" s="449" t="s">
        <v>675</v>
      </c>
      <c r="B3" s="862"/>
      <c r="C3" s="1"/>
      <c r="G3" s="712" t="s">
        <v>351</v>
      </c>
    </row>
    <row r="4" spans="1:7" ht="12">
      <c r="A4" s="1" t="s">
        <v>585</v>
      </c>
      <c r="B4" s="862"/>
      <c r="C4" s="1"/>
      <c r="G4" s="712" t="s">
        <v>137</v>
      </c>
    </row>
    <row r="5" spans="1:7" ht="12">
      <c r="A5" s="10" t="s">
        <v>5</v>
      </c>
      <c r="B5" s="861"/>
      <c r="C5" s="1"/>
      <c r="G5" s="712" t="s">
        <v>371</v>
      </c>
    </row>
    <row r="6" spans="1:7" ht="12">
      <c r="A6" s="1" t="s">
        <v>372</v>
      </c>
      <c r="B6" s="862"/>
      <c r="C6" s="1"/>
      <c r="D6" s="1"/>
      <c r="E6" s="1"/>
      <c r="F6" s="1"/>
      <c r="G6" s="1"/>
    </row>
    <row r="7" spans="1:7" ht="12.75" customHeight="1" thickBot="1">
      <c r="A7" s="12"/>
      <c r="B7" s="863"/>
      <c r="C7" s="12"/>
      <c r="D7" s="12"/>
      <c r="E7" s="12"/>
      <c r="F7" s="12"/>
      <c r="G7" s="12"/>
    </row>
    <row r="8" spans="1:7" ht="12">
      <c r="A8" s="1"/>
      <c r="B8" s="864" t="s">
        <v>7</v>
      </c>
      <c r="C8" s="865" t="s">
        <v>316</v>
      </c>
      <c r="D8" s="865" t="s">
        <v>145</v>
      </c>
      <c r="E8" s="865">
        <v>-4</v>
      </c>
      <c r="F8" s="865">
        <v>-5</v>
      </c>
      <c r="G8" s="865">
        <v>-6</v>
      </c>
    </row>
    <row r="9" spans="1:7" ht="12">
      <c r="A9" s="760" t="s">
        <v>93</v>
      </c>
      <c r="B9" s="864"/>
      <c r="C9" s="760" t="s">
        <v>8</v>
      </c>
      <c r="D9" s="760" t="s">
        <v>355</v>
      </c>
      <c r="E9" s="760" t="s">
        <v>10</v>
      </c>
      <c r="F9" s="21" t="s">
        <v>11</v>
      </c>
      <c r="G9" s="760" t="s">
        <v>11</v>
      </c>
    </row>
    <row r="10" spans="1:7" ht="12">
      <c r="A10" s="866" t="s">
        <v>96</v>
      </c>
      <c r="B10" s="867" t="s">
        <v>13</v>
      </c>
      <c r="C10" s="868" t="s">
        <v>376</v>
      </c>
      <c r="D10" s="868" t="s">
        <v>107</v>
      </c>
      <c r="E10" s="868" t="s">
        <v>198</v>
      </c>
      <c r="F10" s="866" t="s">
        <v>17</v>
      </c>
      <c r="G10" s="868" t="s">
        <v>18</v>
      </c>
    </row>
    <row r="11" spans="1:2" ht="12">
      <c r="A11" s="30">
        <v>1</v>
      </c>
      <c r="B11" s="861" t="s">
        <v>19</v>
      </c>
    </row>
    <row r="12" spans="1:7" ht="12">
      <c r="A12" s="30">
        <f>A11+1</f>
        <v>2</v>
      </c>
      <c r="B12" s="869" t="s">
        <v>20</v>
      </c>
      <c r="C12" s="36"/>
      <c r="D12" s="36"/>
      <c r="E12" s="69"/>
      <c r="F12" s="32"/>
      <c r="G12" s="49"/>
    </row>
    <row r="13" spans="1:7" ht="12">
      <c r="A13" s="30">
        <f t="shared" si="0" ref="A13:A64">A12+1</f>
        <v>3</v>
      </c>
      <c r="B13" s="869" t="s">
        <v>21</v>
      </c>
      <c r="C13" s="36"/>
      <c r="D13" s="36"/>
      <c r="E13" s="69"/>
      <c r="F13" s="32"/>
      <c r="G13" s="49"/>
    </row>
    <row r="14" spans="1:7" ht="12">
      <c r="A14" s="30">
        <f t="shared" si="0"/>
        <v>4</v>
      </c>
      <c r="B14" s="869" t="s">
        <v>22</v>
      </c>
      <c r="C14" s="36"/>
      <c r="D14" s="36"/>
      <c r="E14" s="69"/>
      <c r="F14" s="32"/>
      <c r="G14" s="49"/>
    </row>
    <row r="15" spans="1:7" ht="12">
      <c r="A15" s="30">
        <f t="shared" si="0"/>
        <v>5</v>
      </c>
      <c r="B15" s="861" t="s">
        <v>23</v>
      </c>
      <c r="C15" s="36"/>
      <c r="D15" s="36"/>
      <c r="E15" s="69"/>
      <c r="F15" s="32"/>
      <c r="G15" s="49"/>
    </row>
    <row r="16" spans="1:7" ht="12">
      <c r="A16" s="30">
        <f t="shared" si="0"/>
        <v>6</v>
      </c>
      <c r="B16" s="869" t="s">
        <v>24</v>
      </c>
      <c r="C16" s="36"/>
      <c r="D16" s="36"/>
      <c r="E16" s="69"/>
      <c r="F16" s="32"/>
      <c r="G16" s="49"/>
    </row>
    <row r="17" spans="1:7" ht="12">
      <c r="A17" s="30">
        <f t="shared" si="0"/>
        <v>7</v>
      </c>
      <c r="B17" s="869" t="s">
        <v>25</v>
      </c>
      <c r="C17" s="36"/>
      <c r="D17" s="36"/>
      <c r="E17" s="69"/>
      <c r="F17" s="32"/>
      <c r="G17" s="49"/>
    </row>
    <row r="18" spans="1:7" ht="12">
      <c r="A18" s="30">
        <f t="shared" si="0"/>
        <v>8</v>
      </c>
      <c r="B18" s="870" t="s">
        <v>521</v>
      </c>
      <c r="C18" s="36"/>
      <c r="D18" s="36"/>
      <c r="E18" s="69"/>
      <c r="F18" s="32"/>
      <c r="G18" s="49"/>
    </row>
    <row r="19" spans="1:7" ht="12">
      <c r="A19" s="30">
        <f t="shared" si="0"/>
        <v>9</v>
      </c>
      <c r="B19" s="869" t="s">
        <v>27</v>
      </c>
      <c r="C19" s="36"/>
      <c r="D19" s="36"/>
      <c r="E19" s="69"/>
      <c r="F19" s="32"/>
      <c r="G19" s="49"/>
    </row>
    <row r="20" spans="1:7" ht="12">
      <c r="A20" s="30">
        <f t="shared" si="0"/>
        <v>10</v>
      </c>
      <c r="B20" s="869" t="s">
        <v>28</v>
      </c>
      <c r="C20" s="36"/>
      <c r="D20" s="36"/>
      <c r="E20" s="69"/>
      <c r="F20" s="32"/>
      <c r="G20" s="49"/>
    </row>
    <row r="21" spans="1:7" ht="12">
      <c r="A21" s="30">
        <f t="shared" si="0"/>
        <v>11</v>
      </c>
      <c r="B21" s="869" t="s">
        <v>29</v>
      </c>
      <c r="C21" s="36"/>
      <c r="D21" s="36"/>
      <c r="E21" s="69"/>
      <c r="F21" s="32"/>
      <c r="G21" s="49"/>
    </row>
    <row r="22" spans="1:7" ht="12">
      <c r="A22" s="30">
        <f t="shared" si="0"/>
        <v>12</v>
      </c>
      <c r="B22" s="869" t="s">
        <v>30</v>
      </c>
      <c r="C22" s="36"/>
      <c r="D22" s="36"/>
      <c r="E22" s="69"/>
      <c r="F22" s="32"/>
      <c r="G22" s="49"/>
    </row>
    <row r="23" spans="1:7" ht="12">
      <c r="A23" s="30">
        <f t="shared" si="0"/>
        <v>13</v>
      </c>
      <c r="B23" s="869" t="s">
        <v>31</v>
      </c>
      <c r="C23" s="36"/>
      <c r="D23" s="36"/>
      <c r="E23" s="69"/>
      <c r="F23" s="32"/>
      <c r="G23" s="49"/>
    </row>
    <row r="24" spans="1:7" ht="12">
      <c r="A24" s="30">
        <f t="shared" si="0"/>
        <v>14</v>
      </c>
      <c r="B24" s="869" t="s">
        <v>32</v>
      </c>
      <c r="C24" s="36"/>
      <c r="D24" s="36"/>
      <c r="E24" s="69"/>
      <c r="F24" s="32"/>
      <c r="G24" s="49"/>
    </row>
    <row r="25" spans="1:7" ht="12">
      <c r="A25" s="30">
        <f t="shared" si="0"/>
        <v>15</v>
      </c>
      <c r="B25" s="869" t="s">
        <v>33</v>
      </c>
      <c r="C25" s="36"/>
      <c r="D25" s="36"/>
      <c r="E25" s="69"/>
      <c r="F25" s="32"/>
      <c r="G25" s="49"/>
    </row>
    <row r="26" spans="1:7" ht="12">
      <c r="A26" s="30">
        <f t="shared" si="0"/>
        <v>16</v>
      </c>
      <c r="B26" s="861" t="s">
        <v>34</v>
      </c>
      <c r="C26" s="36"/>
      <c r="D26" s="36"/>
      <c r="E26" s="69"/>
      <c r="F26" s="32"/>
      <c r="G26" s="49"/>
    </row>
    <row r="27" spans="1:7" ht="12">
      <c r="A27" s="30">
        <f>A26+1</f>
        <v>17</v>
      </c>
      <c r="B27" s="869" t="s">
        <v>35</v>
      </c>
      <c r="C27" s="36"/>
      <c r="D27" s="36"/>
      <c r="E27" s="69"/>
      <c r="F27" s="32"/>
      <c r="G27" s="49"/>
    </row>
    <row r="28" spans="1:7" ht="12">
      <c r="A28" s="30">
        <f t="shared" si="0"/>
        <v>18</v>
      </c>
      <c r="B28" s="869" t="s">
        <v>36</v>
      </c>
      <c r="C28" s="36"/>
      <c r="D28" s="36"/>
      <c r="E28" s="69"/>
      <c r="F28" s="32"/>
      <c r="G28" s="49"/>
    </row>
    <row r="29" spans="1:7" ht="12">
      <c r="A29" s="30">
        <f t="shared" si="0"/>
        <v>19</v>
      </c>
      <c r="B29" s="869" t="s">
        <v>37</v>
      </c>
      <c r="C29" s="36"/>
      <c r="D29" s="36"/>
      <c r="E29" s="69"/>
      <c r="F29" s="32"/>
      <c r="G29" s="49"/>
    </row>
    <row r="30" spans="1:7" ht="12">
      <c r="A30" s="30">
        <f t="shared" si="0"/>
        <v>20</v>
      </c>
      <c r="B30" s="869" t="s">
        <v>38</v>
      </c>
      <c r="C30" s="36"/>
      <c r="D30" s="36"/>
      <c r="E30" s="69"/>
      <c r="F30" s="32"/>
      <c r="G30" s="49"/>
    </row>
    <row r="31" spans="1:7" ht="12">
      <c r="A31" s="30">
        <f t="shared" si="0"/>
        <v>21</v>
      </c>
      <c r="B31" s="869" t="s">
        <v>39</v>
      </c>
      <c r="C31" s="36"/>
      <c r="D31" s="36"/>
      <c r="E31" s="69"/>
      <c r="F31" s="32"/>
      <c r="G31" s="49"/>
    </row>
    <row r="32" spans="1:7" ht="12">
      <c r="A32" s="30">
        <f t="shared" si="0"/>
        <v>22</v>
      </c>
      <c r="B32" s="861" t="s">
        <v>40</v>
      </c>
      <c r="C32" s="36"/>
      <c r="D32" s="36"/>
      <c r="E32" s="69"/>
      <c r="F32" s="32"/>
      <c r="G32" s="49"/>
    </row>
    <row r="33" spans="1:7" ht="12">
      <c r="A33" s="30">
        <f t="shared" si="0"/>
        <v>23</v>
      </c>
      <c r="B33" s="869" t="s">
        <v>41</v>
      </c>
      <c r="C33" s="36"/>
      <c r="D33" s="36"/>
      <c r="E33" s="69"/>
      <c r="F33" s="32"/>
      <c r="G33" s="49" t="str">
        <f t="shared" si="1" ref="G33:G38">IF(OR(E33=0,F33=0),"",ROUND(E33*F33,0))</f>
        <v/>
      </c>
    </row>
    <row r="34" spans="1:9" ht="12">
      <c r="A34" s="30">
        <f t="shared" si="0"/>
        <v>24</v>
      </c>
      <c r="B34" s="870" t="s">
        <v>522</v>
      </c>
      <c r="C34" s="36">
        <f>+'LAKEP TB'!P45</f>
        <v>7455.7300000000005</v>
      </c>
      <c r="D34" s="36"/>
      <c r="E34" s="69">
        <f t="shared" si="2" ref="E34:E38">C34+D34</f>
        <v>7455.7300000000005</v>
      </c>
      <c r="F34" s="32">
        <v>0.70209999999999995</v>
      </c>
      <c r="G34" s="49">
        <f t="shared" si="1"/>
        <v>5235</v>
      </c>
      <c r="I34" s="288">
        <v>7455.24</v>
      </c>
    </row>
    <row r="35" spans="1:9" ht="12">
      <c r="A35" s="30">
        <f t="shared" si="0"/>
        <v>25</v>
      </c>
      <c r="B35" s="870" t="s">
        <v>523</v>
      </c>
      <c r="C35" s="36"/>
      <c r="D35" s="36"/>
      <c r="E35" s="69">
        <f t="shared" si="2"/>
        <v>0</v>
      </c>
      <c r="F35" s="32">
        <v>0.70209999999999995</v>
      </c>
      <c r="G35" s="49"/>
      <c r="I35" s="288">
        <v>0</v>
      </c>
    </row>
    <row r="36" spans="1:9" ht="12">
      <c r="A36" s="30">
        <f t="shared" si="0"/>
        <v>26</v>
      </c>
      <c r="B36" s="869" t="s">
        <v>44</v>
      </c>
      <c r="C36" s="36">
        <f>+'LAKEP TB'!P46+'LAKEP TB'!P47</f>
        <v>3232.3200000000006</v>
      </c>
      <c r="D36" s="36"/>
      <c r="E36" s="69">
        <f t="shared" si="2"/>
        <v>3232.3200000000006</v>
      </c>
      <c r="F36" s="32">
        <v>0.70209999999999995</v>
      </c>
      <c r="G36" s="49">
        <f t="shared" si="1"/>
        <v>2269</v>
      </c>
      <c r="I36" s="288">
        <v>3104.90</v>
      </c>
    </row>
    <row r="37" spans="1:9" ht="12">
      <c r="A37" s="30">
        <f t="shared" si="0"/>
        <v>27</v>
      </c>
      <c r="B37" s="869" t="s">
        <v>45</v>
      </c>
      <c r="C37" s="36">
        <f>+'LAKEP TB'!P48</f>
        <v>5.7600000000000016</v>
      </c>
      <c r="D37" s="36"/>
      <c r="E37" s="69">
        <f t="shared" si="2"/>
        <v>5.7600000000000016</v>
      </c>
      <c r="F37" s="32">
        <v>0.70209999999999995</v>
      </c>
      <c r="G37" s="49">
        <f t="shared" si="1"/>
        <v>4</v>
      </c>
      <c r="I37" s="288">
        <v>5.76</v>
      </c>
    </row>
    <row r="38" spans="1:9" ht="12">
      <c r="A38" s="30">
        <f t="shared" si="0"/>
        <v>28</v>
      </c>
      <c r="B38" s="869" t="s">
        <v>46</v>
      </c>
      <c r="C38" s="36">
        <f>+'LAKEP TB'!P49</f>
        <v>64.679999999999993</v>
      </c>
      <c r="D38" s="36"/>
      <c r="E38" s="69">
        <f t="shared" si="2"/>
        <v>64.679999999999993</v>
      </c>
      <c r="F38" s="32">
        <v>0.70209999999999995</v>
      </c>
      <c r="G38" s="49">
        <f t="shared" si="1"/>
        <v>45</v>
      </c>
      <c r="I38" s="288">
        <v>48.51</v>
      </c>
    </row>
    <row r="39" spans="1:7" ht="12">
      <c r="A39" s="30">
        <f t="shared" si="0"/>
        <v>29</v>
      </c>
      <c r="B39" s="869" t="s">
        <v>47</v>
      </c>
      <c r="C39" s="36"/>
      <c r="D39" s="36"/>
      <c r="E39" s="69"/>
      <c r="F39" s="32"/>
      <c r="G39" s="49"/>
    </row>
    <row r="40" spans="1:7" ht="12">
      <c r="A40" s="30">
        <f t="shared" si="0"/>
        <v>30</v>
      </c>
      <c r="B40" s="861" t="s">
        <v>48</v>
      </c>
      <c r="C40" s="36"/>
      <c r="D40" s="36"/>
      <c r="E40" s="69"/>
      <c r="F40" s="32"/>
      <c r="G40" s="49"/>
    </row>
    <row r="41" spans="1:7" ht="12">
      <c r="A41" s="30">
        <f t="shared" si="0"/>
        <v>31</v>
      </c>
      <c r="B41" s="870" t="s">
        <v>604</v>
      </c>
      <c r="C41" s="36"/>
      <c r="D41" s="36"/>
      <c r="E41" s="69"/>
      <c r="F41" s="32"/>
      <c r="G41" s="49"/>
    </row>
    <row r="42" spans="1:7" ht="12">
      <c r="A42" s="30">
        <f t="shared" si="0"/>
        <v>32</v>
      </c>
      <c r="B42" s="38" t="s">
        <v>58</v>
      </c>
      <c r="C42" s="36"/>
      <c r="D42" s="36"/>
      <c r="E42" s="69"/>
      <c r="F42" s="32"/>
      <c r="G42" s="49"/>
    </row>
    <row r="43" spans="1:7" ht="12">
      <c r="A43" s="30">
        <f t="shared" si="0"/>
        <v>33</v>
      </c>
      <c r="B43" s="870"/>
      <c r="C43" s="36"/>
      <c r="D43" s="36"/>
      <c r="E43" s="69"/>
      <c r="F43" s="32"/>
      <c r="G43" s="49"/>
    </row>
    <row r="44" spans="1:7" ht="12">
      <c r="A44" s="30">
        <f t="shared" si="0"/>
        <v>34</v>
      </c>
      <c r="B44" s="38" t="s">
        <v>526</v>
      </c>
      <c r="C44" s="36"/>
      <c r="D44" s="36"/>
      <c r="E44" s="69"/>
      <c r="F44" s="32"/>
      <c r="G44" s="49"/>
    </row>
    <row r="45" spans="1:7" ht="12">
      <c r="A45" s="30">
        <f t="shared" si="0"/>
        <v>35</v>
      </c>
      <c r="B45" s="870" t="s">
        <v>527</v>
      </c>
      <c r="C45" s="36"/>
      <c r="D45" s="36"/>
      <c r="E45" s="69"/>
      <c r="F45" s="32"/>
      <c r="G45" s="49"/>
    </row>
    <row r="46" spans="1:7" ht="12">
      <c r="A46" s="30">
        <f t="shared" si="0"/>
        <v>36</v>
      </c>
      <c r="B46" s="870" t="s">
        <v>528</v>
      </c>
      <c r="C46" s="36"/>
      <c r="D46" s="36"/>
      <c r="E46" s="69"/>
      <c r="F46" s="32"/>
      <c r="G46" s="49"/>
    </row>
    <row r="47" spans="1:7" ht="12">
      <c r="A47" s="30">
        <f t="shared" si="0"/>
        <v>37</v>
      </c>
      <c r="B47" s="870" t="s">
        <v>156</v>
      </c>
      <c r="C47" s="36"/>
      <c r="D47" s="36"/>
      <c r="E47" s="69"/>
      <c r="F47" s="32"/>
      <c r="G47" s="49"/>
    </row>
    <row r="48" spans="1:7" ht="12">
      <c r="A48" s="30">
        <f t="shared" si="0"/>
        <v>38</v>
      </c>
      <c r="B48" s="870" t="s">
        <v>57</v>
      </c>
      <c r="C48" s="36"/>
      <c r="D48" s="36"/>
      <c r="E48" s="69"/>
      <c r="F48" s="32"/>
      <c r="G48" s="49"/>
    </row>
    <row r="49" spans="1:7" ht="12">
      <c r="A49" s="30">
        <f t="shared" si="0"/>
        <v>39</v>
      </c>
      <c r="B49" s="861" t="s">
        <v>60</v>
      </c>
      <c r="C49" s="36"/>
      <c r="D49" s="36"/>
      <c r="E49" s="69"/>
      <c r="F49" s="32"/>
      <c r="G49" s="49"/>
    </row>
    <row r="50" spans="1:7" ht="12">
      <c r="A50" s="30">
        <f t="shared" si="0"/>
        <v>40</v>
      </c>
      <c r="B50" s="39" t="s">
        <v>61</v>
      </c>
      <c r="C50" s="36"/>
      <c r="D50" s="36"/>
      <c r="E50" s="69"/>
      <c r="F50" s="32"/>
      <c r="G50" s="49"/>
    </row>
    <row r="51" spans="1:7" ht="12">
      <c r="A51" s="30">
        <f t="shared" si="0"/>
        <v>41</v>
      </c>
      <c r="B51" s="39" t="s">
        <v>62</v>
      </c>
      <c r="C51" s="36"/>
      <c r="D51" s="36"/>
      <c r="E51" s="69"/>
      <c r="F51" s="32"/>
      <c r="G51" s="49"/>
    </row>
    <row r="52" spans="1:7" ht="12">
      <c r="A52" s="30">
        <f t="shared" si="0"/>
        <v>42</v>
      </c>
      <c r="B52" s="39" t="s">
        <v>64</v>
      </c>
      <c r="C52" s="36"/>
      <c r="D52" s="36"/>
      <c r="E52" s="69"/>
      <c r="F52" s="32"/>
      <c r="G52" s="49"/>
    </row>
    <row r="53" spans="1:7" ht="12">
      <c r="A53" s="30">
        <f t="shared" si="0"/>
        <v>43</v>
      </c>
      <c r="B53" s="39" t="s">
        <v>65</v>
      </c>
      <c r="C53" s="36"/>
      <c r="D53" s="36"/>
      <c r="E53" s="69"/>
      <c r="F53" s="32"/>
      <c r="G53" s="49"/>
    </row>
    <row r="54" spans="1:7" ht="12">
      <c r="A54" s="30">
        <f t="shared" si="0"/>
        <v>44</v>
      </c>
      <c r="B54" s="39" t="s">
        <v>101</v>
      </c>
      <c r="C54" s="36"/>
      <c r="D54" s="36"/>
      <c r="E54" s="69"/>
      <c r="F54" s="32"/>
      <c r="G54" s="49"/>
    </row>
    <row r="55" spans="1:7" ht="12">
      <c r="A55" s="30">
        <f t="shared" si="0"/>
        <v>45</v>
      </c>
      <c r="B55" s="39" t="s">
        <v>67</v>
      </c>
      <c r="C55" s="36"/>
      <c r="D55" s="36"/>
      <c r="E55" s="69"/>
      <c r="F55" s="32"/>
      <c r="G55" s="49"/>
    </row>
    <row r="56" spans="1:7" ht="12">
      <c r="A56" s="30">
        <f t="shared" si="0"/>
        <v>46</v>
      </c>
      <c r="B56" s="71" t="s">
        <v>68</v>
      </c>
      <c r="C56" s="36"/>
      <c r="D56" s="36"/>
      <c r="E56" s="69"/>
      <c r="F56" s="32"/>
      <c r="G56" s="49"/>
    </row>
    <row r="57" spans="1:7" ht="12">
      <c r="A57" s="30">
        <f t="shared" si="0"/>
        <v>47</v>
      </c>
      <c r="B57" s="39" t="s">
        <v>102</v>
      </c>
      <c r="C57" s="36"/>
      <c r="D57" s="36"/>
      <c r="E57" s="69"/>
      <c r="F57" s="32"/>
      <c r="G57" s="49"/>
    </row>
    <row r="58" spans="1:7" ht="12">
      <c r="A58" s="30">
        <f t="shared" si="0"/>
        <v>48</v>
      </c>
      <c r="B58" s="39" t="s">
        <v>70</v>
      </c>
      <c r="C58" s="36"/>
      <c r="D58" s="36"/>
      <c r="E58" s="69"/>
      <c r="F58" s="32"/>
      <c r="G58" s="49"/>
    </row>
    <row r="59" spans="1:7" ht="12">
      <c r="A59" s="30">
        <f t="shared" si="0"/>
        <v>49</v>
      </c>
      <c r="B59" s="39" t="s">
        <v>71</v>
      </c>
      <c r="C59" s="36"/>
      <c r="D59" s="36"/>
      <c r="E59" s="69"/>
      <c r="F59" s="32"/>
      <c r="G59" s="49"/>
    </row>
    <row r="60" spans="1:9" ht="14.25">
      <c r="A60" s="30">
        <f t="shared" si="0"/>
        <v>50</v>
      </c>
      <c r="B60" s="38" t="s">
        <v>170</v>
      </c>
      <c r="C60" s="871"/>
      <c r="D60" s="872"/>
      <c r="E60" s="872"/>
      <c r="F60" s="873"/>
      <c r="G60" s="874"/>
      <c r="H60" s="875"/>
      <c r="I60" s="875"/>
    </row>
    <row r="61" spans="1:7" ht="12">
      <c r="A61" s="30">
        <f t="shared" si="0"/>
        <v>51</v>
      </c>
      <c r="B61" s="869" t="s">
        <v>177</v>
      </c>
      <c r="C61" s="31">
        <f>SUM(C11:C60)</f>
        <v>10758.490000000002</v>
      </c>
      <c r="D61" s="31">
        <f>SUM(D11:D60)</f>
        <v>0</v>
      </c>
      <c r="E61" s="31">
        <f>SUM(E11:E60)</f>
        <v>10758.490000000002</v>
      </c>
      <c r="F61" s="31"/>
      <c r="G61" s="31">
        <f>SUM(G11:G60)</f>
        <v>7553</v>
      </c>
    </row>
    <row r="62" spans="1:9" ht="14.25">
      <c r="A62" s="30">
        <f t="shared" si="0"/>
        <v>52</v>
      </c>
      <c r="B62" s="869" t="s">
        <v>388</v>
      </c>
      <c r="C62" s="499"/>
      <c r="D62" s="499"/>
      <c r="E62" s="499">
        <f>C62+D62</f>
        <v>0</v>
      </c>
      <c r="F62" s="32">
        <v>0</v>
      </c>
      <c r="G62" s="499"/>
      <c r="H62" s="875"/>
      <c r="I62" s="875"/>
    </row>
    <row r="63" spans="1:7" ht="12">
      <c r="A63" s="30">
        <f t="shared" si="0"/>
        <v>53</v>
      </c>
      <c r="C63" s="49"/>
      <c r="D63" s="49"/>
      <c r="E63" s="49"/>
      <c r="F63" s="49"/>
      <c r="G63" s="49"/>
    </row>
    <row r="64" spans="1:7" ht="12.75" thickBot="1">
      <c r="A64" s="30">
        <f t="shared" si="0"/>
        <v>54</v>
      </c>
      <c r="B64" s="869" t="s">
        <v>389</v>
      </c>
      <c r="C64" s="486">
        <f>SUM(C61:C63)</f>
        <v>10758.490000000002</v>
      </c>
      <c r="D64" s="486">
        <f>SUM(D61:D63)</f>
        <v>0</v>
      </c>
      <c r="E64" s="486">
        <f>SUM(E61:E63)</f>
        <v>10758.490000000002</v>
      </c>
      <c r="F64" s="35"/>
      <c r="G64" s="486">
        <f>SUM(G61:G63)</f>
        <v>7553</v>
      </c>
    </row>
    <row r="65" ht="12.75" thickTop="1">
      <c r="A65" s="30"/>
    </row>
    <row r="66" spans="1:3" ht="15">
      <c r="A66" s="912">
        <v>7230</v>
      </c>
      <c r="B66" s="910" t="s">
        <v>567</v>
      </c>
      <c r="C66" s="806">
        <f>-'LAKEP TB'!P52</f>
        <v>1081.56</v>
      </c>
    </row>
    <row r="67" spans="1:5" ht="15">
      <c r="A67" s="912">
        <v>7325</v>
      </c>
      <c r="B67" s="910" t="s">
        <v>506</v>
      </c>
      <c r="C67" s="806">
        <f>-'LAKEP TB'!P56</f>
        <v>0.7200000000000002</v>
      </c>
      <c r="E67" s="34"/>
    </row>
    <row r="68" spans="1:5" ht="16.5">
      <c r="A68" s="912">
        <v>7330</v>
      </c>
      <c r="B68" s="910" t="s">
        <v>506</v>
      </c>
      <c r="C68" s="806">
        <f>-'LAKEP TB'!P57</f>
        <v>338.39999999999992</v>
      </c>
      <c r="E68" s="876"/>
    </row>
    <row r="69" spans="1:5" ht="15">
      <c r="A69" s="912">
        <v>7350</v>
      </c>
      <c r="B69" s="910" t="s">
        <v>573</v>
      </c>
      <c r="C69" s="806">
        <f>-'LAKEP TB'!P58</f>
        <v>18.36</v>
      </c>
      <c r="E69" s="34"/>
    </row>
    <row r="70" spans="1:3" ht="15">
      <c r="A70" s="912">
        <v>7450</v>
      </c>
      <c r="B70" s="910" t="s">
        <v>575</v>
      </c>
      <c r="C70" s="806">
        <f>-'LAKEP TB'!P60</f>
        <v>5.16</v>
      </c>
    </row>
    <row r="142" spans="1:2" ht="12">
      <c r="A142" s="56"/>
      <c r="B142" s="877"/>
    </row>
    <row r="143" spans="1:2" ht="12">
      <c r="A143" s="56"/>
      <c r="B143" s="877"/>
    </row>
    <row r="144" spans="1:2" ht="12">
      <c r="A144" s="56"/>
      <c r="B144" s="877"/>
    </row>
    <row r="145" spans="1:2" ht="12">
      <c r="A145" s="56"/>
      <c r="B145" s="877"/>
    </row>
    <row r="146" spans="1:2" ht="12">
      <c r="A146" s="56"/>
      <c r="B146" s="877"/>
    </row>
    <row r="176" spans="1:2" ht="12">
      <c r="A176" s="56"/>
      <c r="B176" s="877"/>
    </row>
    <row r="245" ht="12">
      <c r="A245" s="1"/>
    </row>
    <row r="262" ht="12">
      <c r="A262" s="56"/>
    </row>
    <row r="263" ht="12">
      <c r="A263" s="56"/>
    </row>
    <row r="264" ht="12">
      <c r="A264" s="56"/>
    </row>
    <row r="265" ht="12">
      <c r="A265" s="56"/>
    </row>
    <row r="266" ht="12">
      <c r="A266" s="56"/>
    </row>
    <row r="267" ht="12">
      <c r="A267" s="56"/>
    </row>
    <row r="268" ht="12">
      <c r="A268" s="56"/>
    </row>
    <row r="269" ht="12">
      <c r="A269" s="56"/>
    </row>
    <row r="270" ht="12">
      <c r="A270" s="56"/>
    </row>
    <row r="271" ht="12">
      <c r="A271" s="56"/>
    </row>
    <row r="272" ht="12">
      <c r="A272" s="56"/>
    </row>
    <row r="273" ht="12">
      <c r="A273" s="56"/>
    </row>
    <row r="274" ht="12">
      <c r="A274" s="56"/>
    </row>
    <row r="275" ht="12">
      <c r="A275" s="56"/>
    </row>
    <row r="276" ht="12">
      <c r="A276" s="56"/>
    </row>
    <row r="277" ht="12">
      <c r="A277" s="56"/>
    </row>
    <row r="278" ht="12">
      <c r="A278" s="56"/>
    </row>
    <row r="279" ht="12">
      <c r="A279" s="56"/>
    </row>
    <row r="280" ht="12">
      <c r="A280" s="56"/>
    </row>
    <row r="281" ht="12">
      <c r="A281" s="56"/>
    </row>
    <row r="282" ht="12">
      <c r="A282" s="56"/>
    </row>
    <row r="283" ht="12">
      <c r="A283" s="56"/>
    </row>
    <row r="284" ht="12">
      <c r="A284" s="56"/>
    </row>
    <row r="285" ht="12">
      <c r="A285" s="56"/>
    </row>
    <row r="286" ht="12">
      <c r="A286" s="56"/>
    </row>
    <row r="287" ht="12">
      <c r="A287" s="56"/>
    </row>
    <row r="288" ht="12">
      <c r="A288" s="56"/>
    </row>
    <row r="289" ht="12">
      <c r="A289" s="56"/>
    </row>
    <row r="290" ht="12">
      <c r="A290" s="56"/>
    </row>
    <row r="291" ht="12">
      <c r="A291" s="56"/>
    </row>
    <row r="292" ht="12">
      <c r="A292" s="56"/>
    </row>
    <row r="293" ht="12">
      <c r="A293" s="56"/>
    </row>
    <row r="294" ht="12">
      <c r="A294" s="56"/>
    </row>
    <row r="295" ht="12">
      <c r="A295" s="56"/>
    </row>
    <row r="296" ht="12">
      <c r="A296" s="56"/>
    </row>
    <row r="297" ht="12">
      <c r="A297" s="56"/>
    </row>
    <row r="298" ht="12">
      <c r="A298" s="56"/>
    </row>
    <row r="299" ht="12">
      <c r="A299" s="56"/>
    </row>
    <row r="300" ht="12">
      <c r="A300" s="56"/>
    </row>
    <row r="301" ht="12">
      <c r="A301" s="56"/>
    </row>
    <row r="302" ht="12">
      <c r="A302" s="56"/>
    </row>
    <row r="303" ht="12">
      <c r="A303" s="56"/>
    </row>
    <row r="304" ht="12">
      <c r="A304" s="56"/>
    </row>
    <row r="305" ht="12">
      <c r="A305" s="56"/>
    </row>
    <row r="306" ht="12">
      <c r="A306" s="56"/>
    </row>
    <row r="307" ht="12">
      <c r="A307" s="56"/>
    </row>
    <row r="308" ht="12">
      <c r="A308" s="56"/>
    </row>
    <row r="309" ht="12">
      <c r="A309" s="56"/>
    </row>
    <row r="310" ht="12">
      <c r="A310" s="56"/>
    </row>
    <row r="311" ht="12">
      <c r="A311" s="56"/>
    </row>
    <row r="312" ht="12">
      <c r="A312" s="56"/>
    </row>
    <row r="313" ht="12">
      <c r="A313" s="56"/>
    </row>
    <row r="314" ht="12">
      <c r="A314" s="56"/>
    </row>
    <row r="315" ht="12">
      <c r="A315" s="56"/>
    </row>
    <row r="316" ht="12">
      <c r="A316" s="56"/>
    </row>
  </sheetData>
  <pageMargins left="0.7" right="0.7" top="0.75" bottom="0.75" header="0.3" footer="0.3"/>
  <pageSetup horizontalDpi="300" verticalDpi="300" orientation="portrait" r:id="rId1"/>
  <headerFooter>
    <oddFooter>&amp;L&amp;"Times New Roman,Regular"&amp;9O3129681.v1</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2:P76"/>
  <sheetViews>
    <sheetView workbookViewId="0" topLeftCell="A1"/>
  </sheetViews>
  <sheetFormatPr defaultRowHeight="15"/>
  <cols>
    <col min="2" max="2" width="29.8571428571429" customWidth="1"/>
    <col min="3" max="16" width="12.2857142857143" bestFit="1" customWidth="1"/>
  </cols>
  <sheetData>
    <row r="2" spans="3:15" ht="15">
      <c r="C2" s="860">
        <v>43800</v>
      </c>
      <c r="D2" t="s">
        <v>244</v>
      </c>
      <c r="E2" t="s">
        <v>245</v>
      </c>
      <c r="F2" t="s">
        <v>246</v>
      </c>
      <c r="G2" t="s">
        <v>247</v>
      </c>
      <c r="H2" t="s">
        <v>248</v>
      </c>
      <c r="I2" t="s">
        <v>249</v>
      </c>
      <c r="J2" t="s">
        <v>250</v>
      </c>
      <c r="K2" t="s">
        <v>251</v>
      </c>
      <c r="L2" t="s">
        <v>252</v>
      </c>
      <c r="M2" t="s">
        <v>253</v>
      </c>
      <c r="N2" t="s">
        <v>254</v>
      </c>
      <c r="O2" t="s">
        <v>243</v>
      </c>
    </row>
    <row r="3" spans="1:16" s="852" customFormat="1" ht="15">
      <c r="A3" s="803">
        <v>1270</v>
      </c>
      <c r="B3" s="852" t="s">
        <v>256</v>
      </c>
      <c r="C3" s="853">
        <v>21665</v>
      </c>
      <c r="D3" s="853">
        <v>21665</v>
      </c>
      <c r="E3" s="853">
        <v>21665</v>
      </c>
      <c r="F3" s="853">
        <v>21665</v>
      </c>
      <c r="G3" s="853">
        <v>21665</v>
      </c>
      <c r="H3" s="853">
        <v>21665</v>
      </c>
      <c r="I3" s="853">
        <v>21665</v>
      </c>
      <c r="J3" s="853">
        <v>21665</v>
      </c>
      <c r="K3" s="853">
        <v>21665</v>
      </c>
      <c r="L3" s="853">
        <v>21665</v>
      </c>
      <c r="M3" s="853">
        <v>21665</v>
      </c>
      <c r="N3" s="853">
        <v>21665</v>
      </c>
      <c r="O3" s="853">
        <v>21665</v>
      </c>
      <c r="P3" s="347">
        <f>+AVERAGE(C3:O3)</f>
        <v>21665</v>
      </c>
    </row>
    <row r="4" spans="1:16" s="852" customFormat="1" ht="15">
      <c r="A4" s="803">
        <v>1300</v>
      </c>
      <c r="B4" s="852" t="s">
        <v>259</v>
      </c>
      <c r="C4" s="853">
        <v>237906.69</v>
      </c>
      <c r="D4" s="853">
        <v>237906.69</v>
      </c>
      <c r="E4" s="853">
        <v>237906.69</v>
      </c>
      <c r="F4" s="853">
        <v>237906.69</v>
      </c>
      <c r="G4" s="853">
        <v>237906.69</v>
      </c>
      <c r="H4" s="853">
        <v>237906.69</v>
      </c>
      <c r="I4" s="853">
        <v>237906.69</v>
      </c>
      <c r="J4" s="853">
        <v>237906.69</v>
      </c>
      <c r="K4" s="853">
        <v>237906.69</v>
      </c>
      <c r="L4" s="853">
        <v>237992.25</v>
      </c>
      <c r="M4" s="853">
        <v>237992.25</v>
      </c>
      <c r="N4" s="853">
        <v>237992.25</v>
      </c>
      <c r="O4" s="853">
        <v>237992.25</v>
      </c>
      <c r="P4" s="347">
        <f>+AVERAGE(C4:O4)</f>
        <v>237933.01615384614</v>
      </c>
    </row>
    <row r="5" spans="1:16" ht="15">
      <c r="A5" s="803">
        <v>1395</v>
      </c>
      <c r="B5" s="852" t="s">
        <v>267</v>
      </c>
      <c r="C5" s="853">
        <v>46.19</v>
      </c>
      <c r="D5" s="853">
        <v>46.19</v>
      </c>
      <c r="E5" s="853">
        <v>46.19</v>
      </c>
      <c r="F5" s="853">
        <v>46.19</v>
      </c>
      <c r="G5" s="853">
        <v>46.19</v>
      </c>
      <c r="H5" s="853">
        <v>46.19</v>
      </c>
      <c r="I5" s="853">
        <v>46.19</v>
      </c>
      <c r="J5" s="853">
        <v>46.19</v>
      </c>
      <c r="K5" s="853">
        <v>46.19</v>
      </c>
      <c r="L5" s="853">
        <v>46.19</v>
      </c>
      <c r="M5" s="853">
        <v>46.19</v>
      </c>
      <c r="N5" s="853">
        <v>46.19</v>
      </c>
      <c r="O5" s="853">
        <v>46.19</v>
      </c>
      <c r="P5" s="347">
        <f>+AVERAGE(C5:O5)</f>
        <v>46.190000000000005</v>
      </c>
    </row>
    <row r="6" spans="1:16" ht="15">
      <c r="A6" s="803">
        <v>1400</v>
      </c>
      <c r="B6" s="852" t="s">
        <v>268</v>
      </c>
      <c r="C6" s="853">
        <v>58136.64</v>
      </c>
      <c r="D6" s="853">
        <v>58136.64</v>
      </c>
      <c r="E6" s="853">
        <v>58136.64</v>
      </c>
      <c r="F6" s="853">
        <v>58136.64</v>
      </c>
      <c r="G6" s="853">
        <v>58136.64</v>
      </c>
      <c r="H6" s="853">
        <v>58136.64</v>
      </c>
      <c r="I6" s="853">
        <v>58136.64</v>
      </c>
      <c r="J6" s="853">
        <v>58136.64</v>
      </c>
      <c r="K6" s="853">
        <v>58136.64</v>
      </c>
      <c r="L6" s="853">
        <v>58136.64</v>
      </c>
      <c r="M6" s="853">
        <v>58136.64</v>
      </c>
      <c r="N6" s="853">
        <v>58136.64</v>
      </c>
      <c r="O6" s="853">
        <v>58136.64</v>
      </c>
      <c r="P6" s="347">
        <f t="shared" si="0" ref="P6:P43">+AVERAGE(C6:O6)</f>
        <v>58136.640000000007</v>
      </c>
    </row>
    <row r="7" spans="1:16" ht="15">
      <c r="A7" s="803">
        <v>1410</v>
      </c>
      <c r="B7" s="852" t="s">
        <v>416</v>
      </c>
      <c r="C7" s="853">
        <v>382.43</v>
      </c>
      <c r="D7" s="853">
        <v>382.43</v>
      </c>
      <c r="E7" s="853">
        <v>382.43</v>
      </c>
      <c r="F7" s="853">
        <v>382.43</v>
      </c>
      <c r="G7" s="853">
        <v>382.43</v>
      </c>
      <c r="H7" s="853">
        <v>382.43</v>
      </c>
      <c r="I7" s="853">
        <v>382.43</v>
      </c>
      <c r="J7" s="853">
        <v>382.43</v>
      </c>
      <c r="K7" s="853">
        <v>382.43</v>
      </c>
      <c r="L7" s="853">
        <v>382.43</v>
      </c>
      <c r="M7" s="853">
        <v>382.43</v>
      </c>
      <c r="N7" s="853">
        <v>382.43</v>
      </c>
      <c r="O7" s="853">
        <v>382.43</v>
      </c>
      <c r="P7" s="347">
        <f t="shared" si="0"/>
        <v>382.43</v>
      </c>
    </row>
    <row r="8" spans="1:16" ht="15">
      <c r="A8" s="803">
        <v>1420</v>
      </c>
      <c r="B8" s="852" t="s">
        <v>269</v>
      </c>
      <c r="C8" s="853">
        <v>1940</v>
      </c>
      <c r="D8" s="853">
        <v>1940</v>
      </c>
      <c r="E8" s="853">
        <v>1940</v>
      </c>
      <c r="F8" s="853">
        <v>1940</v>
      </c>
      <c r="G8" s="853">
        <v>1940</v>
      </c>
      <c r="H8" s="853">
        <v>1940</v>
      </c>
      <c r="I8" s="853">
        <v>1940</v>
      </c>
      <c r="J8" s="853">
        <v>1940</v>
      </c>
      <c r="K8" s="853">
        <v>1940</v>
      </c>
      <c r="L8" s="853">
        <v>1940</v>
      </c>
      <c r="M8" s="853">
        <v>1940</v>
      </c>
      <c r="N8" s="853">
        <v>1940</v>
      </c>
      <c r="O8" s="853">
        <v>1940</v>
      </c>
      <c r="P8" s="347">
        <f t="shared" si="0"/>
        <v>1940</v>
      </c>
    </row>
    <row r="9" spans="1:16" ht="15">
      <c r="A9" s="803">
        <v>1435</v>
      </c>
      <c r="B9" s="852" t="s">
        <v>418</v>
      </c>
      <c r="C9" s="853">
        <v>4266</v>
      </c>
      <c r="D9" s="853">
        <v>4266</v>
      </c>
      <c r="E9" s="853">
        <v>4266</v>
      </c>
      <c r="F9" s="853">
        <v>4266</v>
      </c>
      <c r="G9" s="853">
        <v>4266</v>
      </c>
      <c r="H9" s="853">
        <v>4266</v>
      </c>
      <c r="I9" s="853">
        <v>4266</v>
      </c>
      <c r="J9" s="853">
        <v>4266</v>
      </c>
      <c r="K9" s="853">
        <v>4266</v>
      </c>
      <c r="L9" s="853">
        <v>4266</v>
      </c>
      <c r="M9" s="853">
        <v>4266</v>
      </c>
      <c r="N9" s="853">
        <v>4266</v>
      </c>
      <c r="O9" s="853">
        <v>4266</v>
      </c>
      <c r="P9" s="347">
        <f t="shared" si="0"/>
        <v>4266</v>
      </c>
    </row>
    <row r="10" spans="1:16" ht="15">
      <c r="A10" s="854">
        <v>1490</v>
      </c>
      <c r="B10" s="852" t="s">
        <v>273</v>
      </c>
      <c r="C10" s="853">
        <v>579</v>
      </c>
      <c r="D10" s="853">
        <v>579</v>
      </c>
      <c r="E10" s="853">
        <v>579</v>
      </c>
      <c r="F10" s="853">
        <v>579</v>
      </c>
      <c r="G10" s="853">
        <v>579</v>
      </c>
      <c r="H10" s="853">
        <v>579</v>
      </c>
      <c r="I10" s="853">
        <v>579</v>
      </c>
      <c r="J10" s="853">
        <v>579</v>
      </c>
      <c r="K10" s="853">
        <v>579</v>
      </c>
      <c r="L10" s="853">
        <v>579</v>
      </c>
      <c r="M10" s="853">
        <v>579</v>
      </c>
      <c r="N10" s="853">
        <v>579</v>
      </c>
      <c r="O10" s="853">
        <v>579</v>
      </c>
      <c r="P10" s="347">
        <f t="shared" si="0"/>
        <v>579</v>
      </c>
    </row>
    <row r="11" spans="1:16" ht="15">
      <c r="A11" s="854">
        <v>1500</v>
      </c>
      <c r="B11" s="852" t="s">
        <v>274</v>
      </c>
      <c r="C11" s="853">
        <v>7883.94</v>
      </c>
      <c r="D11" s="853">
        <v>7883.94</v>
      </c>
      <c r="E11" s="853">
        <v>7883.94</v>
      </c>
      <c r="F11" s="853">
        <v>7883.94</v>
      </c>
      <c r="G11" s="853">
        <v>7883.94</v>
      </c>
      <c r="H11" s="853">
        <v>7883.94</v>
      </c>
      <c r="I11" s="853">
        <v>7883.94</v>
      </c>
      <c r="J11" s="853">
        <v>7883.94</v>
      </c>
      <c r="K11" s="853">
        <v>7883.94</v>
      </c>
      <c r="L11" s="853">
        <v>7883.94</v>
      </c>
      <c r="M11" s="853">
        <v>7883.94</v>
      </c>
      <c r="N11" s="853">
        <v>7883.94</v>
      </c>
      <c r="O11" s="853">
        <v>7883.94</v>
      </c>
      <c r="P11" s="347">
        <f t="shared" si="0"/>
        <v>7883.9400000000014</v>
      </c>
    </row>
    <row r="12" ht="15">
      <c r="P12" s="347"/>
    </row>
    <row r="13" spans="1:16" ht="15">
      <c r="A13" s="854">
        <v>3505</v>
      </c>
      <c r="B13" s="852" t="s">
        <v>564</v>
      </c>
      <c r="C13" s="853">
        <v>-34518.44</v>
      </c>
      <c r="D13" s="853">
        <v>-34518.44</v>
      </c>
      <c r="E13" s="853">
        <v>-34518.44</v>
      </c>
      <c r="F13" s="853">
        <v>-34518.44</v>
      </c>
      <c r="G13" s="853">
        <v>-34518.44</v>
      </c>
      <c r="H13" s="853">
        <v>-34518.44</v>
      </c>
      <c r="I13" s="853">
        <v>-34518.44</v>
      </c>
      <c r="J13" s="853">
        <v>-34518.44</v>
      </c>
      <c r="K13" s="853">
        <v>-34518.44</v>
      </c>
      <c r="L13" s="853">
        <v>-34518.44</v>
      </c>
      <c r="M13" s="853">
        <v>-34518.44</v>
      </c>
      <c r="N13" s="853">
        <v>-34518.44</v>
      </c>
      <c r="O13" s="853">
        <v>-34518.44</v>
      </c>
      <c r="P13" s="347">
        <f t="shared" si="0"/>
        <v>-34518.44</v>
      </c>
    </row>
    <row r="14" spans="1:16" ht="15">
      <c r="A14" s="854">
        <v>3600</v>
      </c>
      <c r="B14" s="852" t="s">
        <v>437</v>
      </c>
      <c r="C14" s="853">
        <v>-13.12</v>
      </c>
      <c r="D14" s="853">
        <v>-13.12</v>
      </c>
      <c r="E14" s="853">
        <v>-13.12</v>
      </c>
      <c r="F14" s="853">
        <v>-13.12</v>
      </c>
      <c r="G14" s="853">
        <v>-13.12</v>
      </c>
      <c r="H14" s="853">
        <v>-13.12</v>
      </c>
      <c r="I14" s="853">
        <v>-13.12</v>
      </c>
      <c r="J14" s="853">
        <v>-13.12</v>
      </c>
      <c r="K14" s="853">
        <v>-13.12</v>
      </c>
      <c r="L14" s="853">
        <v>-13.12</v>
      </c>
      <c r="M14" s="853">
        <v>-13.12</v>
      </c>
      <c r="N14" s="853">
        <v>-13.12</v>
      </c>
      <c r="O14" s="853">
        <v>-13.12</v>
      </c>
      <c r="P14" s="347">
        <f t="shared" si="0"/>
        <v>-13.120000000000003</v>
      </c>
    </row>
    <row r="15" spans="1:16" ht="15">
      <c r="A15" s="854">
        <v>3605</v>
      </c>
      <c r="B15" s="852" t="s">
        <v>438</v>
      </c>
      <c r="C15" s="853">
        <v>-6091.49</v>
      </c>
      <c r="D15" s="853">
        <v>-6091.49</v>
      </c>
      <c r="E15" s="853">
        <v>-6091.49</v>
      </c>
      <c r="F15" s="853">
        <v>-6091.49</v>
      </c>
      <c r="G15" s="853">
        <v>-6091.49</v>
      </c>
      <c r="H15" s="853">
        <v>-6091.49</v>
      </c>
      <c r="I15" s="853">
        <v>-6091.49</v>
      </c>
      <c r="J15" s="853">
        <v>-6091.49</v>
      </c>
      <c r="K15" s="853">
        <v>-6091.49</v>
      </c>
      <c r="L15" s="853">
        <v>-6091.49</v>
      </c>
      <c r="M15" s="853">
        <v>-6091.49</v>
      </c>
      <c r="N15" s="853">
        <v>-6091.49</v>
      </c>
      <c r="O15" s="853">
        <v>-6091.49</v>
      </c>
      <c r="P15" s="347">
        <f t="shared" si="0"/>
        <v>-6091.49</v>
      </c>
    </row>
    <row r="16" spans="1:16" ht="15">
      <c r="A16" s="854">
        <v>3625</v>
      </c>
      <c r="B16" s="852" t="s">
        <v>569</v>
      </c>
      <c r="C16" s="853">
        <v>-550.95000000000005</v>
      </c>
      <c r="D16" s="853">
        <v>-550.95000000000005</v>
      </c>
      <c r="E16" s="853">
        <v>-550.95000000000005</v>
      </c>
      <c r="F16" s="853">
        <v>-550.95000000000005</v>
      </c>
      <c r="G16" s="853">
        <v>-550.95000000000005</v>
      </c>
      <c r="H16" s="853">
        <v>-550.95000000000005</v>
      </c>
      <c r="I16" s="853">
        <v>-550.95000000000005</v>
      </c>
      <c r="J16" s="853">
        <v>-550.95000000000005</v>
      </c>
      <c r="K16" s="853">
        <v>-550.95000000000005</v>
      </c>
      <c r="L16" s="853">
        <v>-550.95000000000005</v>
      </c>
      <c r="M16" s="853">
        <v>-550.95000000000005</v>
      </c>
      <c r="N16" s="853">
        <v>-550.95000000000005</v>
      </c>
      <c r="O16" s="853">
        <v>-550.95000000000005</v>
      </c>
      <c r="P16" s="347">
        <f t="shared" si="0"/>
        <v>-550.94999999999993</v>
      </c>
    </row>
    <row r="17" spans="1:16" ht="15">
      <c r="A17" s="854">
        <v>3725</v>
      </c>
      <c r="B17" s="852" t="s">
        <v>571</v>
      </c>
      <c r="C17" s="853"/>
      <c r="D17" s="853">
        <v>-208.21</v>
      </c>
      <c r="E17" s="853">
        <v>-208.21</v>
      </c>
      <c r="F17" s="853">
        <v>-208.21</v>
      </c>
      <c r="G17" s="853">
        <v>-208.21</v>
      </c>
      <c r="H17" s="853">
        <v>-208.21</v>
      </c>
      <c r="I17" s="853">
        <v>-208.21</v>
      </c>
      <c r="J17" s="853">
        <v>-208.21</v>
      </c>
      <c r="K17" s="853">
        <v>-208.21</v>
      </c>
      <c r="L17" s="853">
        <v>-208.21</v>
      </c>
      <c r="M17" s="853">
        <v>-208.21</v>
      </c>
      <c r="N17" s="853">
        <v>-208.21</v>
      </c>
      <c r="O17" s="853">
        <v>-208.21</v>
      </c>
      <c r="P17" s="347">
        <f t="shared" si="0"/>
        <v>-208.21</v>
      </c>
    </row>
    <row r="18" spans="1:16" ht="15">
      <c r="A18" s="854">
        <v>3705</v>
      </c>
      <c r="B18" s="852" t="s">
        <v>279</v>
      </c>
      <c r="C18" s="853">
        <v>-78804.990000000005</v>
      </c>
      <c r="D18" s="853">
        <v>-78804.990000000005</v>
      </c>
      <c r="E18" s="853">
        <v>-78804.990000000005</v>
      </c>
      <c r="F18" s="853">
        <v>-78804.990000000005</v>
      </c>
      <c r="G18" s="853">
        <v>-78804.990000000005</v>
      </c>
      <c r="H18" s="853">
        <v>-78804.990000000005</v>
      </c>
      <c r="I18" s="853">
        <v>-78804.990000000005</v>
      </c>
      <c r="J18" s="853">
        <v>-78804.990000000005</v>
      </c>
      <c r="K18" s="853">
        <v>-78804.990000000005</v>
      </c>
      <c r="L18" s="853">
        <v>-78804.990000000005</v>
      </c>
      <c r="M18" s="853">
        <v>-78804.990000000005</v>
      </c>
      <c r="N18" s="853">
        <v>-78804.990000000005</v>
      </c>
      <c r="O18" s="853">
        <v>-78804.990000000005</v>
      </c>
      <c r="P18" s="347">
        <f t="shared" si="0"/>
        <v>-78804.990000000005</v>
      </c>
    </row>
    <row r="19" spans="1:16" s="852" customFormat="1" ht="15">
      <c r="A19" s="854">
        <v>3500</v>
      </c>
      <c r="B19" s="852" t="s">
        <v>431</v>
      </c>
      <c r="C19" s="853">
        <v>-85950.16</v>
      </c>
      <c r="D19" s="853">
        <v>-85950.16</v>
      </c>
      <c r="E19" s="853">
        <v>-85950.16</v>
      </c>
      <c r="F19" s="853">
        <v>-85950.16</v>
      </c>
      <c r="G19" s="853">
        <v>-85950.16</v>
      </c>
      <c r="H19" s="853">
        <v>-85950.16</v>
      </c>
      <c r="I19" s="853">
        <v>-85950.16</v>
      </c>
      <c r="J19" s="853">
        <v>-85950.16</v>
      </c>
      <c r="K19" s="853">
        <v>-85950.16</v>
      </c>
      <c r="L19" s="853">
        <v>-85950.16</v>
      </c>
      <c r="M19" s="853">
        <v>-85950.16</v>
      </c>
      <c r="N19" s="853">
        <v>-85950.16</v>
      </c>
      <c r="O19" s="853">
        <v>-85950.16</v>
      </c>
      <c r="P19" s="347">
        <f t="shared" si="0"/>
        <v>-85950.160000000018</v>
      </c>
    </row>
    <row r="20" spans="1:16" s="852" customFormat="1" ht="15">
      <c r="A20" s="854">
        <v>3550</v>
      </c>
      <c r="B20" s="852" t="s">
        <v>433</v>
      </c>
      <c r="C20" s="853">
        <v>-17800.330000000002</v>
      </c>
      <c r="D20" s="853">
        <v>-17800.330000000002</v>
      </c>
      <c r="E20" s="853">
        <v>-17800.330000000002</v>
      </c>
      <c r="F20" s="853">
        <v>-17800.330000000002</v>
      </c>
      <c r="G20" s="853">
        <v>-17800.330000000002</v>
      </c>
      <c r="H20" s="853">
        <v>-17800.330000000002</v>
      </c>
      <c r="I20" s="853">
        <v>-17800.330000000002</v>
      </c>
      <c r="J20" s="853">
        <v>-17800.330000000002</v>
      </c>
      <c r="K20" s="853">
        <v>-17800.330000000002</v>
      </c>
      <c r="L20" s="853">
        <v>-17800.330000000002</v>
      </c>
      <c r="M20" s="853">
        <v>-17800.330000000002</v>
      </c>
      <c r="N20" s="853">
        <v>-17800.330000000002</v>
      </c>
      <c r="O20" s="853">
        <v>-17800.330000000002</v>
      </c>
      <c r="P20" s="347">
        <f t="shared" si="0"/>
        <v>-17800.330000000009</v>
      </c>
    </row>
    <row r="21" spans="1:16" s="852" customFormat="1" ht="15">
      <c r="A21" s="854">
        <v>3555</v>
      </c>
      <c r="B21" s="852" t="s">
        <v>434</v>
      </c>
      <c r="C21" s="853">
        <v>-104550.69</v>
      </c>
      <c r="D21" s="853">
        <v>-104550.69</v>
      </c>
      <c r="E21" s="853">
        <v>-104550.69</v>
      </c>
      <c r="F21" s="853">
        <v>-104550.69</v>
      </c>
      <c r="G21" s="853">
        <v>-104550.69</v>
      </c>
      <c r="H21" s="853">
        <v>-104550.69</v>
      </c>
      <c r="I21" s="853">
        <v>-104550.69</v>
      </c>
      <c r="J21" s="853">
        <v>-104550.69</v>
      </c>
      <c r="K21" s="853">
        <v>-104550.69</v>
      </c>
      <c r="L21" s="853">
        <v>-104550.69</v>
      </c>
      <c r="M21" s="853">
        <v>-104550.69</v>
      </c>
      <c r="N21" s="853">
        <v>-104550.69</v>
      </c>
      <c r="O21" s="853">
        <v>-104550.69</v>
      </c>
      <c r="P21" s="347">
        <f t="shared" si="0"/>
        <v>-104550.68999999997</v>
      </c>
    </row>
    <row r="22" spans="1:16" s="852" customFormat="1" ht="15">
      <c r="A22" s="854">
        <v>3565</v>
      </c>
      <c r="B22" s="852" t="s">
        <v>436</v>
      </c>
      <c r="C22" s="853">
        <v>-7601.10</v>
      </c>
      <c r="D22" s="853">
        <v>-7601.10</v>
      </c>
      <c r="E22" s="853">
        <v>-7601.10</v>
      </c>
      <c r="F22" s="853">
        <v>-7601.10</v>
      </c>
      <c r="G22" s="853">
        <v>-7601.10</v>
      </c>
      <c r="H22" s="853">
        <v>-7601.10</v>
      </c>
      <c r="I22" s="853">
        <v>-7601.10</v>
      </c>
      <c r="J22" s="853">
        <v>-7601.10</v>
      </c>
      <c r="K22" s="853">
        <v>-7601.10</v>
      </c>
      <c r="L22" s="853">
        <v>-7601.10</v>
      </c>
      <c r="M22" s="853">
        <v>-7601.10</v>
      </c>
      <c r="N22" s="853">
        <v>-7601.10</v>
      </c>
      <c r="O22" s="853">
        <v>-7601.10</v>
      </c>
      <c r="P22" s="347">
        <f t="shared" si="0"/>
        <v>-7601.1000000000013</v>
      </c>
    </row>
    <row r="23" spans="1:16" s="852" customFormat="1" ht="15">
      <c r="A23" s="854"/>
      <c r="P23" s="347"/>
    </row>
    <row r="24" spans="1:16" ht="15">
      <c r="A24" s="803">
        <v>2060</v>
      </c>
      <c r="B24" s="852" t="s">
        <v>282</v>
      </c>
      <c r="C24" s="853">
        <v>-184571.19</v>
      </c>
      <c r="D24" s="853">
        <v>-185192.35</v>
      </c>
      <c r="E24" s="853">
        <v>-185813.51</v>
      </c>
      <c r="F24" s="853">
        <v>-186434.67</v>
      </c>
      <c r="G24" s="853">
        <v>-187055.83</v>
      </c>
      <c r="H24" s="853">
        <v>-187676.99</v>
      </c>
      <c r="I24" s="853">
        <v>-188298.15</v>
      </c>
      <c r="J24" s="853">
        <v>-188919.31</v>
      </c>
      <c r="K24" s="853">
        <v>-189540.47</v>
      </c>
      <c r="L24" s="853">
        <v>-189813.27</v>
      </c>
      <c r="M24" s="853">
        <v>-190434.65</v>
      </c>
      <c r="N24" s="853">
        <v>-191056.04</v>
      </c>
      <c r="O24" s="853">
        <v>-191677.43</v>
      </c>
      <c r="P24" s="347">
        <f t="shared" si="0"/>
        <v>-188191.06615384616</v>
      </c>
    </row>
    <row r="25" spans="1:16" ht="15">
      <c r="A25" s="803">
        <v>2155</v>
      </c>
      <c r="B25" s="852" t="s">
        <v>290</v>
      </c>
      <c r="C25" s="853">
        <v>594.61</v>
      </c>
      <c r="D25" s="853">
        <v>594.40</v>
      </c>
      <c r="E25" s="853">
        <v>594.19000000000005</v>
      </c>
      <c r="F25" s="853">
        <v>593.98</v>
      </c>
      <c r="G25" s="853">
        <v>593.77</v>
      </c>
      <c r="H25" s="853">
        <v>593.55999999999995</v>
      </c>
      <c r="I25" s="853">
        <v>593.35</v>
      </c>
      <c r="J25" s="853">
        <v>593.14</v>
      </c>
      <c r="K25" s="853">
        <v>592.92999999999995</v>
      </c>
      <c r="L25" s="853">
        <v>592.72</v>
      </c>
      <c r="M25" s="853">
        <v>592.51</v>
      </c>
      <c r="N25" s="853">
        <v>592.29999999999995</v>
      </c>
      <c r="O25" s="853">
        <v>592.09</v>
      </c>
      <c r="P25" s="347">
        <f t="shared" si="0"/>
        <v>593.35000000000014</v>
      </c>
    </row>
    <row r="26" spans="1:16" ht="15">
      <c r="A26" s="803">
        <v>2160</v>
      </c>
      <c r="B26" s="852" t="s">
        <v>291</v>
      </c>
      <c r="C26" s="853">
        <v>-39389.379999999997</v>
      </c>
      <c r="D26" s="853">
        <v>-39658.53</v>
      </c>
      <c r="E26" s="853">
        <v>-39927.68</v>
      </c>
      <c r="F26" s="853">
        <v>-40196.83</v>
      </c>
      <c r="G26" s="853">
        <v>-40465.980000000003</v>
      </c>
      <c r="H26" s="853">
        <v>-40735.129999999997</v>
      </c>
      <c r="I26" s="853">
        <v>-41004.28</v>
      </c>
      <c r="J26" s="853">
        <v>-41273.43</v>
      </c>
      <c r="K26" s="853">
        <v>-41542.58</v>
      </c>
      <c r="L26" s="853">
        <v>-41811.730000000003</v>
      </c>
      <c r="M26" s="853">
        <v>-42080.88</v>
      </c>
      <c r="N26" s="853">
        <v>-42350.03</v>
      </c>
      <c r="O26" s="853">
        <v>-42619.18</v>
      </c>
      <c r="P26" s="347">
        <f t="shared" si="0"/>
        <v>-41004.28</v>
      </c>
    </row>
    <row r="27" spans="1:16" ht="15">
      <c r="A27" s="803">
        <v>2170</v>
      </c>
      <c r="B27" s="852" t="s">
        <v>447</v>
      </c>
      <c r="C27" s="853">
        <v>120.60</v>
      </c>
      <c r="D27" s="853">
        <v>120.12</v>
      </c>
      <c r="E27" s="853">
        <v>119.64</v>
      </c>
      <c r="F27" s="853">
        <v>119.16</v>
      </c>
      <c r="G27" s="853">
        <v>118.68</v>
      </c>
      <c r="H27" s="853">
        <v>118.20</v>
      </c>
      <c r="I27" s="853">
        <v>117.72</v>
      </c>
      <c r="J27" s="853">
        <v>117.24</v>
      </c>
      <c r="K27" s="853">
        <v>116.76</v>
      </c>
      <c r="L27" s="853">
        <v>116.28</v>
      </c>
      <c r="M27" s="853">
        <v>115.80</v>
      </c>
      <c r="N27" s="853">
        <v>115.32</v>
      </c>
      <c r="O27" s="853">
        <v>114.84</v>
      </c>
      <c r="P27" s="347">
        <f t="shared" si="0"/>
        <v>117.72</v>
      </c>
    </row>
    <row r="28" spans="1:16" ht="15">
      <c r="A28" s="803">
        <v>2180</v>
      </c>
      <c r="B28" s="852" t="s">
        <v>292</v>
      </c>
      <c r="C28" s="853">
        <v>-2305.14</v>
      </c>
      <c r="D28" s="853">
        <v>-2310.5300000000002</v>
      </c>
      <c r="E28" s="853">
        <v>-2315.92</v>
      </c>
      <c r="F28" s="853">
        <v>-2321.31</v>
      </c>
      <c r="G28" s="853">
        <v>-2326.6999999999998</v>
      </c>
      <c r="H28" s="853">
        <v>-2332.09</v>
      </c>
      <c r="I28" s="853">
        <v>-2337.48</v>
      </c>
      <c r="J28" s="853">
        <v>-2342.87</v>
      </c>
      <c r="K28" s="853">
        <v>-2348.2600000000002</v>
      </c>
      <c r="L28" s="853">
        <v>-2353.65</v>
      </c>
      <c r="M28" s="853">
        <v>-2359.04</v>
      </c>
      <c r="N28" s="853">
        <v>-2364.4299999999998</v>
      </c>
      <c r="O28" s="853">
        <v>-2369.8200000000002</v>
      </c>
      <c r="P28" s="347">
        <f t="shared" si="0"/>
        <v>-2337.48</v>
      </c>
    </row>
    <row r="29" spans="1:16" ht="15">
      <c r="A29" s="854">
        <v>2195</v>
      </c>
      <c r="B29" s="852" t="s">
        <v>449</v>
      </c>
      <c r="C29" s="853">
        <v>-2450.58</v>
      </c>
      <c r="D29" s="853">
        <v>-2470.33</v>
      </c>
      <c r="E29" s="853">
        <v>-2490.08</v>
      </c>
      <c r="F29" s="853">
        <v>-2509.83</v>
      </c>
      <c r="G29" s="853">
        <v>-2529.58</v>
      </c>
      <c r="H29" s="853">
        <v>-2549.33</v>
      </c>
      <c r="I29" s="853">
        <v>-2569.08</v>
      </c>
      <c r="J29" s="853">
        <v>-2588.83</v>
      </c>
      <c r="K29" s="853">
        <v>-2608.58</v>
      </c>
      <c r="L29" s="853">
        <v>-2628.33</v>
      </c>
      <c r="M29" s="853">
        <v>-2648.08</v>
      </c>
      <c r="N29" s="853">
        <v>-2667.83</v>
      </c>
      <c r="O29" s="853">
        <v>-2687.58</v>
      </c>
      <c r="P29" s="347">
        <f t="shared" si="0"/>
        <v>-2569.0800000000008</v>
      </c>
    </row>
    <row r="30" spans="1:16" ht="15">
      <c r="A30" s="854">
        <v>2250</v>
      </c>
      <c r="B30" s="852" t="s">
        <v>296</v>
      </c>
      <c r="C30" s="853">
        <v>-466.61</v>
      </c>
      <c r="D30" s="853">
        <v>-469.83</v>
      </c>
      <c r="E30" s="853">
        <v>-473.05</v>
      </c>
      <c r="F30" s="853">
        <v>-476.27</v>
      </c>
      <c r="G30" s="853">
        <v>-479.49</v>
      </c>
      <c r="H30" s="853">
        <v>-482.71</v>
      </c>
      <c r="I30" s="853">
        <v>-485.93</v>
      </c>
      <c r="J30" s="853">
        <v>-489.15</v>
      </c>
      <c r="K30" s="853">
        <v>-492.37</v>
      </c>
      <c r="L30" s="853">
        <v>-495.59</v>
      </c>
      <c r="M30" s="853">
        <v>-498.81</v>
      </c>
      <c r="N30" s="853">
        <v>-502.03</v>
      </c>
      <c r="O30" s="853">
        <v>-505.25</v>
      </c>
      <c r="P30" s="347">
        <f t="shared" si="0"/>
        <v>-485.93</v>
      </c>
    </row>
    <row r="31" spans="1:16" ht="15">
      <c r="A31" s="854">
        <v>2255</v>
      </c>
      <c r="B31" s="852" t="s">
        <v>297</v>
      </c>
      <c r="C31" s="853">
        <v>-13424.61</v>
      </c>
      <c r="D31" s="853">
        <v>-13490.31</v>
      </c>
      <c r="E31" s="853">
        <v>-13556.01</v>
      </c>
      <c r="F31" s="853">
        <v>-13621.71</v>
      </c>
      <c r="G31" s="853">
        <v>-13687.41</v>
      </c>
      <c r="H31" s="853">
        <v>-13753.11</v>
      </c>
      <c r="I31" s="853">
        <v>-13818.81</v>
      </c>
      <c r="J31" s="853">
        <v>-13884.51</v>
      </c>
      <c r="K31" s="853">
        <v>-13950.21</v>
      </c>
      <c r="L31" s="853">
        <v>-14015.91</v>
      </c>
      <c r="M31" s="853">
        <v>-14081.61</v>
      </c>
      <c r="N31" s="853">
        <v>-14147.31</v>
      </c>
      <c r="O31" s="853">
        <v>-14213.01</v>
      </c>
      <c r="P31" s="347">
        <f t="shared" si="0"/>
        <v>-13818.810000000001</v>
      </c>
    </row>
    <row r="33" spans="1:16" s="852" customFormat="1" ht="15">
      <c r="A33" s="854">
        <v>4050</v>
      </c>
      <c r="B33" s="852" t="s">
        <v>462</v>
      </c>
      <c r="C33" s="853">
        <v>43618.81</v>
      </c>
      <c r="D33" s="853">
        <v>43905.31</v>
      </c>
      <c r="E33" s="853">
        <v>44191.81</v>
      </c>
      <c r="F33" s="853">
        <v>44478.31</v>
      </c>
      <c r="G33" s="853">
        <v>44764.81</v>
      </c>
      <c r="H33" s="853">
        <v>45051.31</v>
      </c>
      <c r="I33" s="853">
        <v>45337.81</v>
      </c>
      <c r="J33" s="853">
        <v>45624.31</v>
      </c>
      <c r="K33" s="853">
        <v>45910.81</v>
      </c>
      <c r="L33" s="853">
        <v>46197.31</v>
      </c>
      <c r="M33" s="853">
        <v>46483.81</v>
      </c>
      <c r="N33" s="853">
        <v>46770.31</v>
      </c>
      <c r="O33" s="853">
        <v>47056.81</v>
      </c>
      <c r="P33" s="347">
        <f t="shared" si="0"/>
        <v>45337.810000000005</v>
      </c>
    </row>
    <row r="34" spans="1:16" ht="15">
      <c r="A34" s="854">
        <v>4055</v>
      </c>
      <c r="B34" s="852" t="s">
        <v>506</v>
      </c>
      <c r="C34" s="853">
        <v>15145.76</v>
      </c>
      <c r="D34" s="853">
        <v>15235.89</v>
      </c>
      <c r="E34" s="853">
        <v>15326.02</v>
      </c>
      <c r="F34" s="853">
        <v>15416.15</v>
      </c>
      <c r="G34" s="853">
        <v>15506.28</v>
      </c>
      <c r="H34" s="853">
        <v>15596.41</v>
      </c>
      <c r="I34" s="853">
        <v>15686.54</v>
      </c>
      <c r="J34" s="853">
        <v>15776.67</v>
      </c>
      <c r="K34" s="853">
        <v>15866.80</v>
      </c>
      <c r="L34" s="853">
        <v>15956.93</v>
      </c>
      <c r="M34" s="853">
        <v>16047.06</v>
      </c>
      <c r="N34" s="853">
        <v>16137.19</v>
      </c>
      <c r="O34" s="853">
        <v>16227.32</v>
      </c>
      <c r="P34" s="347">
        <f t="shared" si="0"/>
        <v>15686.54</v>
      </c>
    </row>
    <row r="35" spans="1:16" s="852" customFormat="1" ht="15">
      <c r="A35" s="854">
        <v>4070</v>
      </c>
      <c r="B35" s="852" t="s">
        <v>463</v>
      </c>
      <c r="C35" s="853">
        <v>3029.80</v>
      </c>
      <c r="D35" s="853">
        <v>3029.80</v>
      </c>
      <c r="E35" s="853">
        <v>3029.80</v>
      </c>
      <c r="F35" s="853">
        <v>3029.80</v>
      </c>
      <c r="G35" s="853">
        <v>3029.80</v>
      </c>
      <c r="H35" s="853">
        <v>3029.80</v>
      </c>
      <c r="I35" s="853">
        <v>3029.80</v>
      </c>
      <c r="J35" s="853">
        <v>3029.80</v>
      </c>
      <c r="K35" s="853">
        <v>3029.80</v>
      </c>
      <c r="L35" s="853">
        <v>3029.80</v>
      </c>
      <c r="M35" s="853">
        <v>3029.80</v>
      </c>
      <c r="N35" s="853">
        <v>3029.80</v>
      </c>
      <c r="O35" s="853">
        <v>3029.80</v>
      </c>
      <c r="P35" s="347">
        <f t="shared" si="0"/>
        <v>3029.80</v>
      </c>
    </row>
    <row r="36" spans="1:16" s="852" customFormat="1" ht="15">
      <c r="A36" s="854">
        <v>4100</v>
      </c>
      <c r="B36" s="852" t="s">
        <v>464</v>
      </c>
      <c r="C36" s="853">
        <v>8702.33</v>
      </c>
      <c r="D36" s="853">
        <v>8751.77</v>
      </c>
      <c r="E36" s="853">
        <v>8801.2099999999991</v>
      </c>
      <c r="F36" s="853">
        <v>8850.65</v>
      </c>
      <c r="G36" s="853">
        <v>8900.09</v>
      </c>
      <c r="H36" s="853">
        <v>8949.5300000000007</v>
      </c>
      <c r="I36" s="853">
        <v>8998.9699999999993</v>
      </c>
      <c r="J36" s="853">
        <v>9048.41</v>
      </c>
      <c r="K36" s="853">
        <v>9097.85</v>
      </c>
      <c r="L36" s="853">
        <v>9147.2900000000009</v>
      </c>
      <c r="M36" s="853">
        <v>9196.73</v>
      </c>
      <c r="N36" s="853">
        <v>9246.17</v>
      </c>
      <c r="O36" s="853">
        <v>9295.61</v>
      </c>
      <c r="P36" s="347">
        <f t="shared" si="0"/>
        <v>8998.9699999999993</v>
      </c>
    </row>
    <row r="37" spans="1:16" s="852" customFormat="1" ht="15">
      <c r="A37" s="854">
        <v>4105</v>
      </c>
      <c r="B37" s="852" t="s">
        <v>465</v>
      </c>
      <c r="C37" s="853">
        <v>25869.24</v>
      </c>
      <c r="D37" s="853">
        <v>26062.50</v>
      </c>
      <c r="E37" s="853">
        <v>26255.76</v>
      </c>
      <c r="F37" s="853">
        <v>26449.02</v>
      </c>
      <c r="G37" s="853">
        <v>26642.28</v>
      </c>
      <c r="H37" s="853">
        <v>26835.54</v>
      </c>
      <c r="I37" s="853">
        <v>27028.80</v>
      </c>
      <c r="J37" s="853">
        <v>27222.06</v>
      </c>
      <c r="K37" s="853">
        <v>27415.32</v>
      </c>
      <c r="L37" s="853">
        <v>27608.58</v>
      </c>
      <c r="M37" s="853">
        <v>27801.84</v>
      </c>
      <c r="N37" s="853">
        <v>27995.10</v>
      </c>
      <c r="O37" s="853">
        <v>28188.36</v>
      </c>
      <c r="P37" s="347">
        <f t="shared" si="0"/>
        <v>27028.799999999996</v>
      </c>
    </row>
    <row r="38" spans="1:16" s="852" customFormat="1" ht="15">
      <c r="A38" s="854">
        <v>4115</v>
      </c>
      <c r="B38" s="852" t="s">
        <v>467</v>
      </c>
      <c r="C38" s="853">
        <v>2591.85</v>
      </c>
      <c r="D38" s="853">
        <v>2608.52</v>
      </c>
      <c r="E38" s="853">
        <v>2625.19</v>
      </c>
      <c r="F38" s="853">
        <v>2641.86</v>
      </c>
      <c r="G38" s="853">
        <v>2658.53</v>
      </c>
      <c r="H38" s="853">
        <v>2675.20</v>
      </c>
      <c r="I38" s="853">
        <v>2691.87</v>
      </c>
      <c r="J38" s="853">
        <v>2708.54</v>
      </c>
      <c r="K38" s="853">
        <v>2725.21</v>
      </c>
      <c r="L38" s="853">
        <v>2741.88</v>
      </c>
      <c r="M38" s="853">
        <v>2758.55</v>
      </c>
      <c r="N38" s="853">
        <v>2775.22</v>
      </c>
      <c r="O38" s="853">
        <v>2791.89</v>
      </c>
      <c r="P38" s="347">
        <f t="shared" si="0"/>
        <v>2691.8700000000003</v>
      </c>
    </row>
    <row r="39" spans="1:16" ht="15">
      <c r="A39" s="854">
        <v>4150</v>
      </c>
      <c r="B39" s="852" t="s">
        <v>506</v>
      </c>
      <c r="C39" s="853">
        <v>-2768.48</v>
      </c>
      <c r="D39" s="853">
        <v>-2768.42</v>
      </c>
      <c r="E39" s="853">
        <v>-2768.36</v>
      </c>
      <c r="F39" s="853">
        <v>-2768.30</v>
      </c>
      <c r="G39" s="853">
        <v>-2768.24</v>
      </c>
      <c r="H39" s="853">
        <v>-2768.18</v>
      </c>
      <c r="I39" s="853">
        <v>-2768.12</v>
      </c>
      <c r="J39" s="853">
        <v>-2768.06</v>
      </c>
      <c r="K39" s="853">
        <v>-2768</v>
      </c>
      <c r="L39" s="853">
        <v>-2767.94</v>
      </c>
      <c r="M39" s="853">
        <v>-2767.88</v>
      </c>
      <c r="N39" s="853">
        <v>-2767.82</v>
      </c>
      <c r="O39" s="853">
        <v>-2767.76</v>
      </c>
      <c r="P39" s="347">
        <f t="shared" si="0"/>
        <v>-2768.1200000000003</v>
      </c>
    </row>
    <row r="40" spans="1:16" ht="15">
      <c r="A40" s="854">
        <v>4155</v>
      </c>
      <c r="B40" s="852" t="s">
        <v>573</v>
      </c>
      <c r="C40" s="853">
        <v>8226.58</v>
      </c>
      <c r="D40" s="853">
        <v>8254.7800000000007</v>
      </c>
      <c r="E40" s="853">
        <v>8282.98</v>
      </c>
      <c r="F40" s="853">
        <v>8311.18</v>
      </c>
      <c r="G40" s="853">
        <v>8339.3799999999992</v>
      </c>
      <c r="H40" s="853">
        <v>8367.58</v>
      </c>
      <c r="I40" s="853">
        <v>8395.7800000000007</v>
      </c>
      <c r="J40" s="853">
        <v>8423.98</v>
      </c>
      <c r="K40" s="853">
        <v>8452.18</v>
      </c>
      <c r="L40" s="853">
        <v>8480.3799999999992</v>
      </c>
      <c r="M40" s="853">
        <v>8508.58</v>
      </c>
      <c r="N40" s="853">
        <v>8536.7800000000007</v>
      </c>
      <c r="O40" s="853">
        <v>8564.98</v>
      </c>
      <c r="P40" s="347">
        <f t="shared" si="0"/>
        <v>8395.7800000000007</v>
      </c>
    </row>
    <row r="41" spans="1:16" ht="15">
      <c r="A41" s="854">
        <v>4175</v>
      </c>
      <c r="B41" s="852" t="s">
        <v>309</v>
      </c>
      <c r="C41" s="853">
        <v>293.77</v>
      </c>
      <c r="D41" s="853">
        <v>295.30</v>
      </c>
      <c r="E41" s="853">
        <v>296.83</v>
      </c>
      <c r="F41" s="853">
        <v>298.36</v>
      </c>
      <c r="G41" s="853">
        <v>299.89</v>
      </c>
      <c r="H41" s="853">
        <v>301.42</v>
      </c>
      <c r="I41" s="853">
        <v>302.95</v>
      </c>
      <c r="J41" s="853">
        <v>304.48</v>
      </c>
      <c r="K41" s="853">
        <v>306.01</v>
      </c>
      <c r="L41" s="853">
        <v>307.54000000000002</v>
      </c>
      <c r="M41" s="853">
        <v>309.07</v>
      </c>
      <c r="N41" s="853">
        <v>310.60000000000002</v>
      </c>
      <c r="O41" s="853">
        <v>312.13</v>
      </c>
      <c r="P41" s="347">
        <f t="shared" si="0"/>
        <v>302.94999999999993</v>
      </c>
    </row>
    <row r="42" spans="1:16" ht="15">
      <c r="A42" s="854">
        <v>4285</v>
      </c>
      <c r="B42" s="852" t="s">
        <v>575</v>
      </c>
      <c r="C42" s="853"/>
      <c r="D42" s="853">
        <v>0.43</v>
      </c>
      <c r="E42" s="853">
        <v>0.86</v>
      </c>
      <c r="F42" s="853">
        <v>1.29</v>
      </c>
      <c r="G42" s="853">
        <v>1.72</v>
      </c>
      <c r="H42" s="853">
        <v>2.15</v>
      </c>
      <c r="I42" s="853">
        <v>2.58</v>
      </c>
      <c r="J42" s="853">
        <v>3.01</v>
      </c>
      <c r="K42" s="853">
        <v>3.44</v>
      </c>
      <c r="L42" s="853">
        <v>3.87</v>
      </c>
      <c r="M42" s="853">
        <v>4.30</v>
      </c>
      <c r="N42" s="853">
        <v>4.7300000000000004</v>
      </c>
      <c r="O42" s="853">
        <v>5.16</v>
      </c>
      <c r="P42" s="347">
        <f t="shared" si="0"/>
        <v>2.795</v>
      </c>
    </row>
    <row r="43" spans="1:16" s="852" customFormat="1" ht="15">
      <c r="A43" s="854">
        <v>4265</v>
      </c>
      <c r="B43" s="852" t="s">
        <v>302</v>
      </c>
      <c r="C43" s="853">
        <v>110958.98</v>
      </c>
      <c r="D43" s="853">
        <v>111123.16</v>
      </c>
      <c r="E43" s="853">
        <v>111287.34</v>
      </c>
      <c r="F43" s="853">
        <v>111451.52</v>
      </c>
      <c r="G43" s="853">
        <v>111615.70</v>
      </c>
      <c r="H43" s="853">
        <v>111779.88</v>
      </c>
      <c r="I43" s="853">
        <v>111944.06</v>
      </c>
      <c r="J43" s="853">
        <v>112108.24</v>
      </c>
      <c r="K43" s="853">
        <v>112272.42</v>
      </c>
      <c r="L43" s="853">
        <v>112436.60</v>
      </c>
      <c r="M43" s="853">
        <v>112600.78</v>
      </c>
      <c r="N43" s="853">
        <v>112764.96</v>
      </c>
      <c r="O43" s="853">
        <v>112929.14</v>
      </c>
      <c r="P43" s="347">
        <f t="shared" si="0"/>
        <v>111944.05999999998</v>
      </c>
    </row>
    <row r="45" spans="1:16" ht="15">
      <c r="A45" s="854">
        <v>6665</v>
      </c>
      <c r="B45" s="852" t="s">
        <v>473</v>
      </c>
      <c r="C45" s="853"/>
      <c r="D45" s="853">
        <v>621.16000000000008</v>
      </c>
      <c r="E45" s="853">
        <v>621.16000000000008</v>
      </c>
      <c r="F45" s="853">
        <v>621.16000000000008</v>
      </c>
      <c r="G45" s="853">
        <v>621.16000000000008</v>
      </c>
      <c r="H45" s="853">
        <v>621.16000000000008</v>
      </c>
      <c r="I45" s="853">
        <v>621.16000000000008</v>
      </c>
      <c r="J45" s="853">
        <v>621.16000000000008</v>
      </c>
      <c r="K45" s="853">
        <v>621.16000000000008</v>
      </c>
      <c r="L45" s="853">
        <v>622.29000000000008</v>
      </c>
      <c r="M45" s="853">
        <v>621.38</v>
      </c>
      <c r="N45" s="853">
        <v>621.39</v>
      </c>
      <c r="O45" s="853">
        <v>621.39</v>
      </c>
      <c r="P45" s="347">
        <f>SUM(D45:O45)</f>
        <v>7455.7300000000005</v>
      </c>
    </row>
    <row r="46" spans="1:16" ht="15">
      <c r="A46" s="854">
        <v>6760</v>
      </c>
      <c r="B46" s="852" t="s">
        <v>307</v>
      </c>
      <c r="C46" s="853"/>
      <c r="D46" s="853">
        <v>0.21</v>
      </c>
      <c r="E46" s="853">
        <v>0.21</v>
      </c>
      <c r="F46" s="853">
        <v>0.21</v>
      </c>
      <c r="G46" s="853">
        <v>0.21</v>
      </c>
      <c r="H46" s="853">
        <v>0.21</v>
      </c>
      <c r="I46" s="853">
        <v>0.21</v>
      </c>
      <c r="J46" s="853">
        <v>0.21</v>
      </c>
      <c r="K46" s="853">
        <v>0.21</v>
      </c>
      <c r="L46" s="853">
        <v>0.21</v>
      </c>
      <c r="M46" s="853">
        <v>0.21</v>
      </c>
      <c r="N46" s="853">
        <v>0.21</v>
      </c>
      <c r="O46" s="853">
        <v>0.21</v>
      </c>
      <c r="P46" s="347">
        <f t="shared" si="1" ref="P46:P63">SUM(D46:O46)</f>
        <v>2.52</v>
      </c>
    </row>
    <row r="47" spans="1:16" ht="15">
      <c r="A47" s="854">
        <v>6765</v>
      </c>
      <c r="B47" s="852" t="s">
        <v>308</v>
      </c>
      <c r="C47" s="853"/>
      <c r="D47" s="853">
        <v>269.14999999999998</v>
      </c>
      <c r="E47" s="853">
        <v>269.14999999999998</v>
      </c>
      <c r="F47" s="853">
        <v>269.14999999999998</v>
      </c>
      <c r="G47" s="853">
        <v>269.14999999999998</v>
      </c>
      <c r="H47" s="853">
        <v>269.14999999999998</v>
      </c>
      <c r="I47" s="853">
        <v>269.14999999999998</v>
      </c>
      <c r="J47" s="853">
        <v>269.14999999999998</v>
      </c>
      <c r="K47" s="853">
        <v>269.14999999999998</v>
      </c>
      <c r="L47" s="853">
        <v>269.14999999999998</v>
      </c>
      <c r="M47" s="853">
        <v>269.14999999999998</v>
      </c>
      <c r="N47" s="853">
        <v>269.14999999999998</v>
      </c>
      <c r="O47" s="853">
        <v>269.14999999999998</v>
      </c>
      <c r="P47" s="347">
        <f t="shared" si="1"/>
        <v>3229.8000000000006</v>
      </c>
    </row>
    <row r="48" spans="1:16" ht="15">
      <c r="A48" s="854">
        <v>6775</v>
      </c>
      <c r="B48" s="852" t="s">
        <v>485</v>
      </c>
      <c r="C48" s="853"/>
      <c r="D48" s="853">
        <v>0.48</v>
      </c>
      <c r="E48" s="853">
        <v>0.48</v>
      </c>
      <c r="F48" s="853">
        <v>0.48</v>
      </c>
      <c r="G48" s="853">
        <v>0.48</v>
      </c>
      <c r="H48" s="853">
        <v>0.48</v>
      </c>
      <c r="I48" s="853">
        <v>0.48</v>
      </c>
      <c r="J48" s="853">
        <v>0.48</v>
      </c>
      <c r="K48" s="853">
        <v>0.48</v>
      </c>
      <c r="L48" s="853">
        <v>0.48</v>
      </c>
      <c r="M48" s="853">
        <v>0.48</v>
      </c>
      <c r="N48" s="853">
        <v>0.48</v>
      </c>
      <c r="O48" s="853">
        <v>0.48</v>
      </c>
      <c r="P48" s="347">
        <f t="shared" si="1"/>
        <v>5.7600000000000016</v>
      </c>
    </row>
    <row r="49" spans="1:16" ht="15">
      <c r="A49" s="854">
        <v>6785</v>
      </c>
      <c r="B49" s="852" t="s">
        <v>486</v>
      </c>
      <c r="C49" s="853"/>
      <c r="D49" s="853">
        <v>5.39</v>
      </c>
      <c r="E49" s="853">
        <v>5.39</v>
      </c>
      <c r="F49" s="853">
        <v>5.39</v>
      </c>
      <c r="G49" s="853">
        <v>5.39</v>
      </c>
      <c r="H49" s="853">
        <v>5.39</v>
      </c>
      <c r="I49" s="853">
        <v>5.39</v>
      </c>
      <c r="J49" s="853">
        <v>5.39</v>
      </c>
      <c r="K49" s="853">
        <v>5.39</v>
      </c>
      <c r="L49" s="853">
        <v>5.39</v>
      </c>
      <c r="M49" s="853">
        <v>5.39</v>
      </c>
      <c r="N49" s="853">
        <v>5.39</v>
      </c>
      <c r="O49" s="853">
        <v>5.39</v>
      </c>
      <c r="P49" s="347">
        <f t="shared" si="1"/>
        <v>64.679999999999993</v>
      </c>
    </row>
    <row r="50" ht="15">
      <c r="P50" s="347">
        <f t="shared" si="1"/>
        <v>0</v>
      </c>
    </row>
    <row r="51" spans="1:16" s="910" customFormat="1" ht="15">
      <c r="A51" s="912">
        <v>7225</v>
      </c>
      <c r="B51" s="925" t="s">
        <v>677</v>
      </c>
      <c r="C51" s="901"/>
      <c r="P51" s="901">
        <v>-3438</v>
      </c>
    </row>
    <row r="52" spans="1:16" ht="15">
      <c r="A52" s="854">
        <v>7230</v>
      </c>
      <c r="B52" s="852" t="s">
        <v>567</v>
      </c>
      <c r="C52" s="853"/>
      <c r="D52" s="853">
        <v>-90.13</v>
      </c>
      <c r="E52" s="853">
        <v>-90.13</v>
      </c>
      <c r="F52" s="853">
        <v>-90.13</v>
      </c>
      <c r="G52" s="853">
        <v>-90.13</v>
      </c>
      <c r="H52" s="853">
        <v>-90.13</v>
      </c>
      <c r="I52" s="853">
        <v>-90.13</v>
      </c>
      <c r="J52" s="853">
        <v>-90.13</v>
      </c>
      <c r="K52" s="853">
        <v>-90.13</v>
      </c>
      <c r="L52" s="853">
        <v>-90.13</v>
      </c>
      <c r="M52" s="853">
        <v>-90.13</v>
      </c>
      <c r="N52" s="853">
        <v>-90.13</v>
      </c>
      <c r="O52" s="853">
        <v>-90.13</v>
      </c>
      <c r="P52" s="901">
        <f t="shared" si="1"/>
        <v>-1081.56</v>
      </c>
    </row>
    <row r="53" spans="1:16" s="910" customFormat="1" ht="15">
      <c r="A53" s="912">
        <v>7275</v>
      </c>
      <c r="B53" s="925" t="s">
        <v>679</v>
      </c>
      <c r="C53" s="901"/>
      <c r="P53" s="901">
        <v>-593.28</v>
      </c>
    </row>
    <row r="54" spans="1:16" s="910" customFormat="1" ht="15">
      <c r="A54" s="912">
        <v>7280</v>
      </c>
      <c r="B54" s="925" t="s">
        <v>680</v>
      </c>
      <c r="C54" s="901"/>
      <c r="P54" s="901">
        <v>-2319.12</v>
      </c>
    </row>
    <row r="55" spans="1:16" s="910" customFormat="1" ht="15">
      <c r="A55" s="912">
        <v>7290</v>
      </c>
      <c r="B55" s="925" t="s">
        <v>681</v>
      </c>
      <c r="C55" s="901"/>
      <c r="P55" s="901">
        <v>-200.04</v>
      </c>
    </row>
    <row r="56" spans="1:16" ht="15">
      <c r="A56" s="854">
        <v>7325</v>
      </c>
      <c r="B56" s="852" t="s">
        <v>506</v>
      </c>
      <c r="C56" s="853"/>
      <c r="D56" s="853">
        <v>-0.06</v>
      </c>
      <c r="E56" s="853">
        <v>-0.06</v>
      </c>
      <c r="F56" s="853">
        <v>-0.06</v>
      </c>
      <c r="G56" s="853">
        <v>-0.06</v>
      </c>
      <c r="H56" s="853">
        <v>-0.06</v>
      </c>
      <c r="I56" s="853">
        <v>-0.06</v>
      </c>
      <c r="J56" s="853">
        <v>-0.06</v>
      </c>
      <c r="K56" s="853">
        <v>-0.06</v>
      </c>
      <c r="L56" s="853">
        <v>-0.06</v>
      </c>
      <c r="M56" s="853">
        <v>-0.06</v>
      </c>
      <c r="N56" s="853">
        <v>-0.06</v>
      </c>
      <c r="O56" s="853">
        <v>-0.06</v>
      </c>
      <c r="P56" s="901">
        <f t="shared" si="1"/>
        <v>-0.7200000000000002</v>
      </c>
    </row>
    <row r="57" spans="1:16" ht="15">
      <c r="A57" s="854">
        <v>7330</v>
      </c>
      <c r="B57" s="852" t="s">
        <v>506</v>
      </c>
      <c r="C57" s="853"/>
      <c r="D57" s="853">
        <v>-28.20</v>
      </c>
      <c r="E57" s="853">
        <v>-28.20</v>
      </c>
      <c r="F57" s="853">
        <v>-28.20</v>
      </c>
      <c r="G57" s="853">
        <v>-28.20</v>
      </c>
      <c r="H57" s="853">
        <v>-28.20</v>
      </c>
      <c r="I57" s="853">
        <v>-28.20</v>
      </c>
      <c r="J57" s="853">
        <v>-28.20</v>
      </c>
      <c r="K57" s="853">
        <v>-28.20</v>
      </c>
      <c r="L57" s="853">
        <v>-28.20</v>
      </c>
      <c r="M57" s="853">
        <v>-28.20</v>
      </c>
      <c r="N57" s="853">
        <v>-28.20</v>
      </c>
      <c r="O57" s="853">
        <v>-28.20</v>
      </c>
      <c r="P57" s="901">
        <f t="shared" si="1"/>
        <v>-338.39999999999992</v>
      </c>
    </row>
    <row r="58" spans="1:16" ht="15">
      <c r="A58" s="854">
        <v>7350</v>
      </c>
      <c r="B58" s="852" t="s">
        <v>573</v>
      </c>
      <c r="C58" s="853"/>
      <c r="D58" s="853">
        <v>-1.53</v>
      </c>
      <c r="E58" s="853">
        <v>-1.53</v>
      </c>
      <c r="F58" s="853">
        <v>-1.53</v>
      </c>
      <c r="G58" s="853">
        <v>-1.53</v>
      </c>
      <c r="H58" s="853">
        <v>-1.53</v>
      </c>
      <c r="I58" s="853">
        <v>-1.53</v>
      </c>
      <c r="J58" s="853">
        <v>-1.53</v>
      </c>
      <c r="K58" s="853">
        <v>-1.53</v>
      </c>
      <c r="L58" s="853">
        <v>-1.53</v>
      </c>
      <c r="M58" s="853">
        <v>-1.53</v>
      </c>
      <c r="N58" s="853">
        <v>-1.53</v>
      </c>
      <c r="O58" s="853">
        <v>-1.53</v>
      </c>
      <c r="P58" s="901">
        <f t="shared" si="1"/>
        <v>-18.36</v>
      </c>
    </row>
    <row r="59" spans="1:16" s="910" customFormat="1" ht="15">
      <c r="A59" s="912">
        <v>7430</v>
      </c>
      <c r="B59" s="925" t="s">
        <v>685</v>
      </c>
      <c r="C59" s="901"/>
      <c r="P59" s="901">
        <v>-1970.16</v>
      </c>
    </row>
    <row r="60" spans="1:16" ht="15">
      <c r="A60" s="854">
        <v>7450</v>
      </c>
      <c r="B60" s="852" t="s">
        <v>575</v>
      </c>
      <c r="C60" s="853"/>
      <c r="D60" s="853">
        <v>-0.43</v>
      </c>
      <c r="E60" s="853">
        <v>-0.43</v>
      </c>
      <c r="F60" s="853">
        <v>-0.43</v>
      </c>
      <c r="G60" s="853">
        <v>-0.43</v>
      </c>
      <c r="H60" s="853">
        <v>-0.43</v>
      </c>
      <c r="I60" s="853">
        <v>-0.43</v>
      </c>
      <c r="J60" s="853">
        <v>-0.43</v>
      </c>
      <c r="K60" s="853">
        <v>-0.43</v>
      </c>
      <c r="L60" s="853">
        <v>-0.43</v>
      </c>
      <c r="M60" s="853">
        <v>-0.43</v>
      </c>
      <c r="N60" s="853">
        <v>-0.43</v>
      </c>
      <c r="O60" s="853">
        <v>-0.43</v>
      </c>
      <c r="P60" s="901">
        <f t="shared" si="1"/>
        <v>-5.16</v>
      </c>
    </row>
    <row r="61" ht="15">
      <c r="P61" s="347"/>
    </row>
    <row r="62" spans="1:16" ht="15">
      <c r="A62" s="854">
        <v>7550</v>
      </c>
      <c r="B62" s="852" t="s">
        <v>511</v>
      </c>
      <c r="D62" s="853">
        <v>466</v>
      </c>
      <c r="E62" s="853">
        <v>466</v>
      </c>
      <c r="F62" s="853">
        <v>-6700.41</v>
      </c>
      <c r="G62" s="853">
        <v>466</v>
      </c>
      <c r="H62" s="853">
        <v>466</v>
      </c>
      <c r="I62" s="853">
        <v>466</v>
      </c>
      <c r="J62" s="853">
        <v>466</v>
      </c>
      <c r="K62" s="853">
        <v>466</v>
      </c>
      <c r="L62" s="853">
        <v>466</v>
      </c>
      <c r="M62" s="853">
        <v>466</v>
      </c>
      <c r="N62" s="853">
        <v>-4125.88</v>
      </c>
      <c r="O62" s="853">
        <v>6632.29</v>
      </c>
      <c r="P62" s="347">
        <f t="shared" si="1"/>
        <v>0</v>
      </c>
    </row>
    <row r="63" spans="1:16" ht="15">
      <c r="A63" s="854">
        <v>7555</v>
      </c>
      <c r="B63" s="852" t="s">
        <v>512</v>
      </c>
      <c r="D63" s="853"/>
      <c r="E63" s="853"/>
      <c r="F63" s="853"/>
      <c r="G63" s="853"/>
      <c r="H63" s="853"/>
      <c r="I63" s="853"/>
      <c r="J63" s="853"/>
      <c r="K63" s="853"/>
      <c r="L63" s="853"/>
      <c r="M63" s="853"/>
      <c r="N63" s="853">
        <v>4591.8799999999992</v>
      </c>
      <c r="O63" s="853"/>
      <c r="P63" s="347">
        <f t="shared" si="1"/>
        <v>4591.8799999999992</v>
      </c>
    </row>
    <row r="64" ht="15">
      <c r="P64" s="347"/>
    </row>
    <row r="65" ht="15">
      <c r="P65" s="347"/>
    </row>
    <row r="66" spans="1:4" ht="15">
      <c r="A66" s="912"/>
      <c r="B66" s="910"/>
      <c r="C66" s="901"/>
      <c r="D66" s="901"/>
    </row>
    <row r="67" spans="1:4" ht="15">
      <c r="A67" s="912">
        <v>7225</v>
      </c>
      <c r="B67" s="910" t="s">
        <v>677</v>
      </c>
      <c r="C67" s="901"/>
      <c r="D67" s="901">
        <v>-3438</v>
      </c>
    </row>
    <row r="68" spans="1:4" ht="15">
      <c r="A68" s="912">
        <v>7230</v>
      </c>
      <c r="B68" s="910" t="s">
        <v>678</v>
      </c>
      <c r="C68" s="901"/>
      <c r="D68" s="901">
        <v>-1081.56</v>
      </c>
    </row>
    <row r="69" spans="1:4" ht="15">
      <c r="A69" s="912">
        <v>7275</v>
      </c>
      <c r="B69" s="910" t="s">
        <v>679</v>
      </c>
      <c r="C69" s="901"/>
      <c r="D69" s="901">
        <v>-593.28</v>
      </c>
    </row>
    <row r="70" spans="1:4" ht="15">
      <c r="A70" s="912">
        <v>7280</v>
      </c>
      <c r="B70" s="910" t="s">
        <v>680</v>
      </c>
      <c r="C70" s="901"/>
      <c r="D70" s="901">
        <v>-2319.12</v>
      </c>
    </row>
    <row r="71" spans="1:4" ht="15">
      <c r="A71" s="912">
        <v>7290</v>
      </c>
      <c r="B71" s="910" t="s">
        <v>681</v>
      </c>
      <c r="C71" s="901"/>
      <c r="D71" s="901">
        <v>-200.04</v>
      </c>
    </row>
    <row r="72" spans="1:4" ht="15">
      <c r="A72" s="912">
        <v>7325</v>
      </c>
      <c r="B72" s="910" t="s">
        <v>682</v>
      </c>
      <c r="C72" s="901"/>
      <c r="D72" s="901">
        <v>-0.72</v>
      </c>
    </row>
    <row r="73" spans="1:4" ht="15">
      <c r="A73" s="912">
        <v>7330</v>
      </c>
      <c r="B73" s="910" t="s">
        <v>683</v>
      </c>
      <c r="C73" s="901"/>
      <c r="D73" s="901">
        <v>-338.40</v>
      </c>
    </row>
    <row r="74" spans="1:4" ht="15">
      <c r="A74" s="912">
        <v>7350</v>
      </c>
      <c r="B74" s="910" t="s">
        <v>684</v>
      </c>
      <c r="C74" s="901"/>
      <c r="D74" s="901">
        <v>-18.36</v>
      </c>
    </row>
    <row r="75" spans="1:4" ht="15">
      <c r="A75" s="912">
        <v>7430</v>
      </c>
      <c r="B75" s="910" t="s">
        <v>685</v>
      </c>
      <c r="C75" s="901"/>
      <c r="D75" s="901">
        <v>-1970.16</v>
      </c>
    </row>
    <row r="76" spans="1:4" ht="15">
      <c r="A76" s="912">
        <v>7450</v>
      </c>
      <c r="B76" s="910" t="s">
        <v>686</v>
      </c>
      <c r="C76" s="901"/>
      <c r="D76" s="901">
        <v>-5.16</v>
      </c>
    </row>
  </sheetData>
  <pageMargins left="0.7" right="0.7" top="0.75" bottom="0.75" header="0.3" footer="0.3"/>
  <pageSetup horizontalDpi="300" verticalDpi="300" orientation="portrait" r:id="rId1"/>
  <headerFooter>
    <oddFooter>&amp;L&amp;"Times New Roman,Regular"&amp;9O3129681.v1</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H109"/>
  <sheetViews>
    <sheetView workbookViewId="0" topLeftCell="A1"/>
  </sheetViews>
  <sheetFormatPr defaultColWidth="12.42578125" defaultRowHeight="12.75"/>
  <cols>
    <col min="1" max="1" width="12.4285714285714" style="420"/>
    <col min="2" max="2" width="36.8571428571429" style="420" customWidth="1"/>
    <col min="3" max="3" width="20.1428571428571" style="420" customWidth="1"/>
    <col min="4" max="6" width="15" style="420" customWidth="1"/>
    <col min="7" max="7" width="13.7142857142857" style="420" customWidth="1"/>
    <col min="8" max="8" width="15" style="420" customWidth="1"/>
    <col min="9" max="256" width="12.4285714285714" style="420"/>
    <col min="257" max="257" width="36.8571428571429" style="420" customWidth="1"/>
    <col min="258" max="258" width="20.1428571428571" style="420" customWidth="1"/>
    <col min="259" max="261" width="15" style="420" customWidth="1"/>
    <col min="262" max="263" width="13.7142857142857" style="420" customWidth="1"/>
    <col min="264" max="264" width="15" style="420" customWidth="1"/>
    <col min="265" max="512" width="12.4285714285714" style="420"/>
    <col min="513" max="513" width="36.8571428571429" style="420" customWidth="1"/>
    <col min="514" max="514" width="20.1428571428571" style="420" customWidth="1"/>
    <col min="515" max="517" width="15" style="420" customWidth="1"/>
    <col min="518" max="519" width="13.7142857142857" style="420" customWidth="1"/>
    <col min="520" max="520" width="15" style="420" customWidth="1"/>
    <col min="521" max="768" width="12.4285714285714" style="420"/>
    <col min="769" max="769" width="36.8571428571429" style="420" customWidth="1"/>
    <col min="770" max="770" width="20.1428571428571" style="420" customWidth="1"/>
    <col min="771" max="773" width="15" style="420" customWidth="1"/>
    <col min="774" max="775" width="13.7142857142857" style="420" customWidth="1"/>
    <col min="776" max="776" width="15" style="420" customWidth="1"/>
    <col min="777" max="1024" width="12.4285714285714" style="420"/>
    <col min="1025" max="1025" width="36.8571428571429" style="420" customWidth="1"/>
    <col min="1026" max="1026" width="20.1428571428571" style="420" customWidth="1"/>
    <col min="1027" max="1029" width="15" style="420" customWidth="1"/>
    <col min="1030" max="1031" width="13.7142857142857" style="420" customWidth="1"/>
    <col min="1032" max="1032" width="15" style="420" customWidth="1"/>
    <col min="1033" max="1280" width="12.4285714285714" style="420"/>
    <col min="1281" max="1281" width="36.8571428571429" style="420" customWidth="1"/>
    <col min="1282" max="1282" width="20.1428571428571" style="420" customWidth="1"/>
    <col min="1283" max="1285" width="15" style="420" customWidth="1"/>
    <col min="1286" max="1287" width="13.7142857142857" style="420" customWidth="1"/>
    <col min="1288" max="1288" width="15" style="420" customWidth="1"/>
    <col min="1289" max="1536" width="12.4285714285714" style="420"/>
    <col min="1537" max="1537" width="36.8571428571429" style="420" customWidth="1"/>
    <col min="1538" max="1538" width="20.1428571428571" style="420" customWidth="1"/>
    <col min="1539" max="1541" width="15" style="420" customWidth="1"/>
    <col min="1542" max="1543" width="13.7142857142857" style="420" customWidth="1"/>
    <col min="1544" max="1544" width="15" style="420" customWidth="1"/>
    <col min="1545" max="1792" width="12.4285714285714" style="420"/>
    <col min="1793" max="1793" width="36.8571428571429" style="420" customWidth="1"/>
    <col min="1794" max="1794" width="20.1428571428571" style="420" customWidth="1"/>
    <col min="1795" max="1797" width="15" style="420" customWidth="1"/>
    <col min="1798" max="1799" width="13.7142857142857" style="420" customWidth="1"/>
    <col min="1800" max="1800" width="15" style="420" customWidth="1"/>
    <col min="1801" max="2048" width="12.4285714285714" style="420"/>
    <col min="2049" max="2049" width="36.8571428571429" style="420" customWidth="1"/>
    <col min="2050" max="2050" width="20.1428571428571" style="420" customWidth="1"/>
    <col min="2051" max="2053" width="15" style="420" customWidth="1"/>
    <col min="2054" max="2055" width="13.7142857142857" style="420" customWidth="1"/>
    <col min="2056" max="2056" width="15" style="420" customWidth="1"/>
    <col min="2057" max="2304" width="12.4285714285714" style="420"/>
    <col min="2305" max="2305" width="36.8571428571429" style="420" customWidth="1"/>
    <col min="2306" max="2306" width="20.1428571428571" style="420" customWidth="1"/>
    <col min="2307" max="2309" width="15" style="420" customWidth="1"/>
    <col min="2310" max="2311" width="13.7142857142857" style="420" customWidth="1"/>
    <col min="2312" max="2312" width="15" style="420" customWidth="1"/>
    <col min="2313" max="2560" width="12.4285714285714" style="420"/>
    <col min="2561" max="2561" width="36.8571428571429" style="420" customWidth="1"/>
    <col min="2562" max="2562" width="20.1428571428571" style="420" customWidth="1"/>
    <col min="2563" max="2565" width="15" style="420" customWidth="1"/>
    <col min="2566" max="2567" width="13.7142857142857" style="420" customWidth="1"/>
    <col min="2568" max="2568" width="15" style="420" customWidth="1"/>
    <col min="2569" max="2816" width="12.4285714285714" style="420"/>
    <col min="2817" max="2817" width="36.8571428571429" style="420" customWidth="1"/>
    <col min="2818" max="2818" width="20.1428571428571" style="420" customWidth="1"/>
    <col min="2819" max="2821" width="15" style="420" customWidth="1"/>
    <col min="2822" max="2823" width="13.7142857142857" style="420" customWidth="1"/>
    <col min="2824" max="2824" width="15" style="420" customWidth="1"/>
    <col min="2825" max="3072" width="12.4285714285714" style="420"/>
    <col min="3073" max="3073" width="36.8571428571429" style="420" customWidth="1"/>
    <col min="3074" max="3074" width="20.1428571428571" style="420" customWidth="1"/>
    <col min="3075" max="3077" width="15" style="420" customWidth="1"/>
    <col min="3078" max="3079" width="13.7142857142857" style="420" customWidth="1"/>
    <col min="3080" max="3080" width="15" style="420" customWidth="1"/>
    <col min="3081" max="3328" width="12.4285714285714" style="420"/>
    <col min="3329" max="3329" width="36.8571428571429" style="420" customWidth="1"/>
    <col min="3330" max="3330" width="20.1428571428571" style="420" customWidth="1"/>
    <col min="3331" max="3333" width="15" style="420" customWidth="1"/>
    <col min="3334" max="3335" width="13.7142857142857" style="420" customWidth="1"/>
    <col min="3336" max="3336" width="15" style="420" customWidth="1"/>
    <col min="3337" max="3584" width="12.4285714285714" style="420"/>
    <col min="3585" max="3585" width="36.8571428571429" style="420" customWidth="1"/>
    <col min="3586" max="3586" width="20.1428571428571" style="420" customWidth="1"/>
    <col min="3587" max="3589" width="15" style="420" customWidth="1"/>
    <col min="3590" max="3591" width="13.7142857142857" style="420" customWidth="1"/>
    <col min="3592" max="3592" width="15" style="420" customWidth="1"/>
    <col min="3593" max="3840" width="12.4285714285714" style="420"/>
    <col min="3841" max="3841" width="36.8571428571429" style="420" customWidth="1"/>
    <col min="3842" max="3842" width="20.1428571428571" style="420" customWidth="1"/>
    <col min="3843" max="3845" width="15" style="420" customWidth="1"/>
    <col min="3846" max="3847" width="13.7142857142857" style="420" customWidth="1"/>
    <col min="3848" max="3848" width="15" style="420" customWidth="1"/>
    <col min="3849" max="4096" width="12.4285714285714" style="420"/>
    <col min="4097" max="4097" width="36.8571428571429" style="420" customWidth="1"/>
    <col min="4098" max="4098" width="20.1428571428571" style="420" customWidth="1"/>
    <col min="4099" max="4101" width="15" style="420" customWidth="1"/>
    <col min="4102" max="4103" width="13.7142857142857" style="420" customWidth="1"/>
    <col min="4104" max="4104" width="15" style="420" customWidth="1"/>
    <col min="4105" max="4352" width="12.4285714285714" style="420"/>
    <col min="4353" max="4353" width="36.8571428571429" style="420" customWidth="1"/>
    <col min="4354" max="4354" width="20.1428571428571" style="420" customWidth="1"/>
    <col min="4355" max="4357" width="15" style="420" customWidth="1"/>
    <col min="4358" max="4359" width="13.7142857142857" style="420" customWidth="1"/>
    <col min="4360" max="4360" width="15" style="420" customWidth="1"/>
    <col min="4361" max="4608" width="12.4285714285714" style="420"/>
    <col min="4609" max="4609" width="36.8571428571429" style="420" customWidth="1"/>
    <col min="4610" max="4610" width="20.1428571428571" style="420" customWidth="1"/>
    <col min="4611" max="4613" width="15" style="420" customWidth="1"/>
    <col min="4614" max="4615" width="13.7142857142857" style="420" customWidth="1"/>
    <col min="4616" max="4616" width="15" style="420" customWidth="1"/>
    <col min="4617" max="4864" width="12.4285714285714" style="420"/>
    <col min="4865" max="4865" width="36.8571428571429" style="420" customWidth="1"/>
    <col min="4866" max="4866" width="20.1428571428571" style="420" customWidth="1"/>
    <col min="4867" max="4869" width="15" style="420" customWidth="1"/>
    <col min="4870" max="4871" width="13.7142857142857" style="420" customWidth="1"/>
    <col min="4872" max="4872" width="15" style="420" customWidth="1"/>
    <col min="4873" max="5120" width="12.4285714285714" style="420"/>
    <col min="5121" max="5121" width="36.8571428571429" style="420" customWidth="1"/>
    <col min="5122" max="5122" width="20.1428571428571" style="420" customWidth="1"/>
    <col min="5123" max="5125" width="15" style="420" customWidth="1"/>
    <col min="5126" max="5127" width="13.7142857142857" style="420" customWidth="1"/>
    <col min="5128" max="5128" width="15" style="420" customWidth="1"/>
    <col min="5129" max="5376" width="12.4285714285714" style="420"/>
    <col min="5377" max="5377" width="36.8571428571429" style="420" customWidth="1"/>
    <col min="5378" max="5378" width="20.1428571428571" style="420" customWidth="1"/>
    <col min="5379" max="5381" width="15" style="420" customWidth="1"/>
    <col min="5382" max="5383" width="13.7142857142857" style="420" customWidth="1"/>
    <col min="5384" max="5384" width="15" style="420" customWidth="1"/>
    <col min="5385" max="5632" width="12.4285714285714" style="420"/>
    <col min="5633" max="5633" width="36.8571428571429" style="420" customWidth="1"/>
    <col min="5634" max="5634" width="20.1428571428571" style="420" customWidth="1"/>
    <col min="5635" max="5637" width="15" style="420" customWidth="1"/>
    <col min="5638" max="5639" width="13.7142857142857" style="420" customWidth="1"/>
    <col min="5640" max="5640" width="15" style="420" customWidth="1"/>
    <col min="5641" max="5888" width="12.4285714285714" style="420"/>
    <col min="5889" max="5889" width="36.8571428571429" style="420" customWidth="1"/>
    <col min="5890" max="5890" width="20.1428571428571" style="420" customWidth="1"/>
    <col min="5891" max="5893" width="15" style="420" customWidth="1"/>
    <col min="5894" max="5895" width="13.7142857142857" style="420" customWidth="1"/>
    <col min="5896" max="5896" width="15" style="420" customWidth="1"/>
    <col min="5897" max="6144" width="12.4285714285714" style="420"/>
    <col min="6145" max="6145" width="36.8571428571429" style="420" customWidth="1"/>
    <col min="6146" max="6146" width="20.1428571428571" style="420" customWidth="1"/>
    <col min="6147" max="6149" width="15" style="420" customWidth="1"/>
    <col min="6150" max="6151" width="13.7142857142857" style="420" customWidth="1"/>
    <col min="6152" max="6152" width="15" style="420" customWidth="1"/>
    <col min="6153" max="6400" width="12.4285714285714" style="420"/>
    <col min="6401" max="6401" width="36.8571428571429" style="420" customWidth="1"/>
    <col min="6402" max="6402" width="20.1428571428571" style="420" customWidth="1"/>
    <col min="6403" max="6405" width="15" style="420" customWidth="1"/>
    <col min="6406" max="6407" width="13.7142857142857" style="420" customWidth="1"/>
    <col min="6408" max="6408" width="15" style="420" customWidth="1"/>
    <col min="6409" max="6656" width="12.4285714285714" style="420"/>
    <col min="6657" max="6657" width="36.8571428571429" style="420" customWidth="1"/>
    <col min="6658" max="6658" width="20.1428571428571" style="420" customWidth="1"/>
    <col min="6659" max="6661" width="15" style="420" customWidth="1"/>
    <col min="6662" max="6663" width="13.7142857142857" style="420" customWidth="1"/>
    <col min="6664" max="6664" width="15" style="420" customWidth="1"/>
    <col min="6665" max="6912" width="12.4285714285714" style="420"/>
    <col min="6913" max="6913" width="36.8571428571429" style="420" customWidth="1"/>
    <col min="6914" max="6914" width="20.1428571428571" style="420" customWidth="1"/>
    <col min="6915" max="6917" width="15" style="420" customWidth="1"/>
    <col min="6918" max="6919" width="13.7142857142857" style="420" customWidth="1"/>
    <col min="6920" max="6920" width="15" style="420" customWidth="1"/>
    <col min="6921" max="7168" width="12.4285714285714" style="420"/>
    <col min="7169" max="7169" width="36.8571428571429" style="420" customWidth="1"/>
    <col min="7170" max="7170" width="20.1428571428571" style="420" customWidth="1"/>
    <col min="7171" max="7173" width="15" style="420" customWidth="1"/>
    <col min="7174" max="7175" width="13.7142857142857" style="420" customWidth="1"/>
    <col min="7176" max="7176" width="15" style="420" customWidth="1"/>
    <col min="7177" max="7424" width="12.4285714285714" style="420"/>
    <col min="7425" max="7425" width="36.8571428571429" style="420" customWidth="1"/>
    <col min="7426" max="7426" width="20.1428571428571" style="420" customWidth="1"/>
    <col min="7427" max="7429" width="15" style="420" customWidth="1"/>
    <col min="7430" max="7431" width="13.7142857142857" style="420" customWidth="1"/>
    <col min="7432" max="7432" width="15" style="420" customWidth="1"/>
    <col min="7433" max="7680" width="12.4285714285714" style="420"/>
    <col min="7681" max="7681" width="36.8571428571429" style="420" customWidth="1"/>
    <col min="7682" max="7682" width="20.1428571428571" style="420" customWidth="1"/>
    <col min="7683" max="7685" width="15" style="420" customWidth="1"/>
    <col min="7686" max="7687" width="13.7142857142857" style="420" customWidth="1"/>
    <col min="7688" max="7688" width="15" style="420" customWidth="1"/>
    <col min="7689" max="7936" width="12.4285714285714" style="420"/>
    <col min="7937" max="7937" width="36.8571428571429" style="420" customWidth="1"/>
    <col min="7938" max="7938" width="20.1428571428571" style="420" customWidth="1"/>
    <col min="7939" max="7941" width="15" style="420" customWidth="1"/>
    <col min="7942" max="7943" width="13.7142857142857" style="420" customWidth="1"/>
    <col min="7944" max="7944" width="15" style="420" customWidth="1"/>
    <col min="7945" max="8192" width="12.4285714285714" style="420"/>
    <col min="8193" max="8193" width="36.8571428571429" style="420" customWidth="1"/>
    <col min="8194" max="8194" width="20.1428571428571" style="420" customWidth="1"/>
    <col min="8195" max="8197" width="15" style="420" customWidth="1"/>
    <col min="8198" max="8199" width="13.7142857142857" style="420" customWidth="1"/>
    <col min="8200" max="8200" width="15" style="420" customWidth="1"/>
    <col min="8201" max="8448" width="12.4285714285714" style="420"/>
    <col min="8449" max="8449" width="36.8571428571429" style="420" customWidth="1"/>
    <col min="8450" max="8450" width="20.1428571428571" style="420" customWidth="1"/>
    <col min="8451" max="8453" width="15" style="420" customWidth="1"/>
    <col min="8454" max="8455" width="13.7142857142857" style="420" customWidth="1"/>
    <col min="8456" max="8456" width="15" style="420" customWidth="1"/>
    <col min="8457" max="8704" width="12.4285714285714" style="420"/>
    <col min="8705" max="8705" width="36.8571428571429" style="420" customWidth="1"/>
    <col min="8706" max="8706" width="20.1428571428571" style="420" customWidth="1"/>
    <col min="8707" max="8709" width="15" style="420" customWidth="1"/>
    <col min="8710" max="8711" width="13.7142857142857" style="420" customWidth="1"/>
    <col min="8712" max="8712" width="15" style="420" customWidth="1"/>
    <col min="8713" max="8960" width="12.4285714285714" style="420"/>
    <col min="8961" max="8961" width="36.8571428571429" style="420" customWidth="1"/>
    <col min="8962" max="8962" width="20.1428571428571" style="420" customWidth="1"/>
    <col min="8963" max="8965" width="15" style="420" customWidth="1"/>
    <col min="8966" max="8967" width="13.7142857142857" style="420" customWidth="1"/>
    <col min="8968" max="8968" width="15" style="420" customWidth="1"/>
    <col min="8969" max="9216" width="12.4285714285714" style="420"/>
    <col min="9217" max="9217" width="36.8571428571429" style="420" customWidth="1"/>
    <col min="9218" max="9218" width="20.1428571428571" style="420" customWidth="1"/>
    <col min="9219" max="9221" width="15" style="420" customWidth="1"/>
    <col min="9222" max="9223" width="13.7142857142857" style="420" customWidth="1"/>
    <col min="9224" max="9224" width="15" style="420" customWidth="1"/>
    <col min="9225" max="9472" width="12.4285714285714" style="420"/>
    <col min="9473" max="9473" width="36.8571428571429" style="420" customWidth="1"/>
    <col min="9474" max="9474" width="20.1428571428571" style="420" customWidth="1"/>
    <col min="9475" max="9477" width="15" style="420" customWidth="1"/>
    <col min="9478" max="9479" width="13.7142857142857" style="420" customWidth="1"/>
    <col min="9480" max="9480" width="15" style="420" customWidth="1"/>
    <col min="9481" max="9728" width="12.4285714285714" style="420"/>
    <col min="9729" max="9729" width="36.8571428571429" style="420" customWidth="1"/>
    <col min="9730" max="9730" width="20.1428571428571" style="420" customWidth="1"/>
    <col min="9731" max="9733" width="15" style="420" customWidth="1"/>
    <col min="9734" max="9735" width="13.7142857142857" style="420" customWidth="1"/>
    <col min="9736" max="9736" width="15" style="420" customWidth="1"/>
    <col min="9737" max="9984" width="12.4285714285714" style="420"/>
    <col min="9985" max="9985" width="36.8571428571429" style="420" customWidth="1"/>
    <col min="9986" max="9986" width="20.1428571428571" style="420" customWidth="1"/>
    <col min="9987" max="9989" width="15" style="420" customWidth="1"/>
    <col min="9990" max="9991" width="13.7142857142857" style="420" customWidth="1"/>
    <col min="9992" max="9992" width="15" style="420" customWidth="1"/>
    <col min="9993" max="10240" width="12.4285714285714" style="420"/>
    <col min="10241" max="10241" width="36.8571428571429" style="420" customWidth="1"/>
    <col min="10242" max="10242" width="20.1428571428571" style="420" customWidth="1"/>
    <col min="10243" max="10245" width="15" style="420" customWidth="1"/>
    <col min="10246" max="10247" width="13.7142857142857" style="420" customWidth="1"/>
    <col min="10248" max="10248" width="15" style="420" customWidth="1"/>
    <col min="10249" max="10496" width="12.4285714285714" style="420"/>
    <col min="10497" max="10497" width="36.8571428571429" style="420" customWidth="1"/>
    <col min="10498" max="10498" width="20.1428571428571" style="420" customWidth="1"/>
    <col min="10499" max="10501" width="15" style="420" customWidth="1"/>
    <col min="10502" max="10503" width="13.7142857142857" style="420" customWidth="1"/>
    <col min="10504" max="10504" width="15" style="420" customWidth="1"/>
    <col min="10505" max="10752" width="12.4285714285714" style="420"/>
    <col min="10753" max="10753" width="36.8571428571429" style="420" customWidth="1"/>
    <col min="10754" max="10754" width="20.1428571428571" style="420" customWidth="1"/>
    <col min="10755" max="10757" width="15" style="420" customWidth="1"/>
    <col min="10758" max="10759" width="13.7142857142857" style="420" customWidth="1"/>
    <col min="10760" max="10760" width="15" style="420" customWidth="1"/>
    <col min="10761" max="11008" width="12.4285714285714" style="420"/>
    <col min="11009" max="11009" width="36.8571428571429" style="420" customWidth="1"/>
    <col min="11010" max="11010" width="20.1428571428571" style="420" customWidth="1"/>
    <col min="11011" max="11013" width="15" style="420" customWidth="1"/>
    <col min="11014" max="11015" width="13.7142857142857" style="420" customWidth="1"/>
    <col min="11016" max="11016" width="15" style="420" customWidth="1"/>
    <col min="11017" max="11264" width="12.4285714285714" style="420"/>
    <col min="11265" max="11265" width="36.8571428571429" style="420" customWidth="1"/>
    <col min="11266" max="11266" width="20.1428571428571" style="420" customWidth="1"/>
    <col min="11267" max="11269" width="15" style="420" customWidth="1"/>
    <col min="11270" max="11271" width="13.7142857142857" style="420" customWidth="1"/>
    <col min="11272" max="11272" width="15" style="420" customWidth="1"/>
    <col min="11273" max="11520" width="12.4285714285714" style="420"/>
    <col min="11521" max="11521" width="36.8571428571429" style="420" customWidth="1"/>
    <col min="11522" max="11522" width="20.1428571428571" style="420" customWidth="1"/>
    <col min="11523" max="11525" width="15" style="420" customWidth="1"/>
    <col min="11526" max="11527" width="13.7142857142857" style="420" customWidth="1"/>
    <col min="11528" max="11528" width="15" style="420" customWidth="1"/>
    <col min="11529" max="11776" width="12.4285714285714" style="420"/>
    <col min="11777" max="11777" width="36.8571428571429" style="420" customWidth="1"/>
    <col min="11778" max="11778" width="20.1428571428571" style="420" customWidth="1"/>
    <col min="11779" max="11781" width="15" style="420" customWidth="1"/>
    <col min="11782" max="11783" width="13.7142857142857" style="420" customWidth="1"/>
    <col min="11784" max="11784" width="15" style="420" customWidth="1"/>
    <col min="11785" max="12032" width="12.4285714285714" style="420"/>
    <col min="12033" max="12033" width="36.8571428571429" style="420" customWidth="1"/>
    <col min="12034" max="12034" width="20.1428571428571" style="420" customWidth="1"/>
    <col min="12035" max="12037" width="15" style="420" customWidth="1"/>
    <col min="12038" max="12039" width="13.7142857142857" style="420" customWidth="1"/>
    <col min="12040" max="12040" width="15" style="420" customWidth="1"/>
    <col min="12041" max="12288" width="12.4285714285714" style="420"/>
    <col min="12289" max="12289" width="36.8571428571429" style="420" customWidth="1"/>
    <col min="12290" max="12290" width="20.1428571428571" style="420" customWidth="1"/>
    <col min="12291" max="12293" width="15" style="420" customWidth="1"/>
    <col min="12294" max="12295" width="13.7142857142857" style="420" customWidth="1"/>
    <col min="12296" max="12296" width="15" style="420" customWidth="1"/>
    <col min="12297" max="12544" width="12.4285714285714" style="420"/>
    <col min="12545" max="12545" width="36.8571428571429" style="420" customWidth="1"/>
    <col min="12546" max="12546" width="20.1428571428571" style="420" customWidth="1"/>
    <col min="12547" max="12549" width="15" style="420" customWidth="1"/>
    <col min="12550" max="12551" width="13.7142857142857" style="420" customWidth="1"/>
    <col min="12552" max="12552" width="15" style="420" customWidth="1"/>
    <col min="12553" max="12800" width="12.4285714285714" style="420"/>
    <col min="12801" max="12801" width="36.8571428571429" style="420" customWidth="1"/>
    <col min="12802" max="12802" width="20.1428571428571" style="420" customWidth="1"/>
    <col min="12803" max="12805" width="15" style="420" customWidth="1"/>
    <col min="12806" max="12807" width="13.7142857142857" style="420" customWidth="1"/>
    <col min="12808" max="12808" width="15" style="420" customWidth="1"/>
    <col min="12809" max="13056" width="12.4285714285714" style="420"/>
    <col min="13057" max="13057" width="36.8571428571429" style="420" customWidth="1"/>
    <col min="13058" max="13058" width="20.1428571428571" style="420" customWidth="1"/>
    <col min="13059" max="13061" width="15" style="420" customWidth="1"/>
    <col min="13062" max="13063" width="13.7142857142857" style="420" customWidth="1"/>
    <col min="13064" max="13064" width="15" style="420" customWidth="1"/>
    <col min="13065" max="13312" width="12.4285714285714" style="420"/>
    <col min="13313" max="13313" width="36.8571428571429" style="420" customWidth="1"/>
    <col min="13314" max="13314" width="20.1428571428571" style="420" customWidth="1"/>
    <col min="13315" max="13317" width="15" style="420" customWidth="1"/>
    <col min="13318" max="13319" width="13.7142857142857" style="420" customWidth="1"/>
    <col min="13320" max="13320" width="15" style="420" customWidth="1"/>
    <col min="13321" max="13568" width="12.4285714285714" style="420"/>
    <col min="13569" max="13569" width="36.8571428571429" style="420" customWidth="1"/>
    <col min="13570" max="13570" width="20.1428571428571" style="420" customWidth="1"/>
    <col min="13571" max="13573" width="15" style="420" customWidth="1"/>
    <col min="13574" max="13575" width="13.7142857142857" style="420" customWidth="1"/>
    <col min="13576" max="13576" width="15" style="420" customWidth="1"/>
    <col min="13577" max="13824" width="12.4285714285714" style="420"/>
    <col min="13825" max="13825" width="36.8571428571429" style="420" customWidth="1"/>
    <col min="13826" max="13826" width="20.1428571428571" style="420" customWidth="1"/>
    <col min="13827" max="13829" width="15" style="420" customWidth="1"/>
    <col min="13830" max="13831" width="13.7142857142857" style="420" customWidth="1"/>
    <col min="13832" max="13832" width="15" style="420" customWidth="1"/>
    <col min="13833" max="14080" width="12.4285714285714" style="420"/>
    <col min="14081" max="14081" width="36.8571428571429" style="420" customWidth="1"/>
    <col min="14082" max="14082" width="20.1428571428571" style="420" customWidth="1"/>
    <col min="14083" max="14085" width="15" style="420" customWidth="1"/>
    <col min="14086" max="14087" width="13.7142857142857" style="420" customWidth="1"/>
    <col min="14088" max="14088" width="15" style="420" customWidth="1"/>
    <col min="14089" max="14336" width="12.4285714285714" style="420"/>
    <col min="14337" max="14337" width="36.8571428571429" style="420" customWidth="1"/>
    <col min="14338" max="14338" width="20.1428571428571" style="420" customWidth="1"/>
    <col min="14339" max="14341" width="15" style="420" customWidth="1"/>
    <col min="14342" max="14343" width="13.7142857142857" style="420" customWidth="1"/>
    <col min="14344" max="14344" width="15" style="420" customWidth="1"/>
    <col min="14345" max="14592" width="12.4285714285714" style="420"/>
    <col min="14593" max="14593" width="36.8571428571429" style="420" customWidth="1"/>
    <col min="14594" max="14594" width="20.1428571428571" style="420" customWidth="1"/>
    <col min="14595" max="14597" width="15" style="420" customWidth="1"/>
    <col min="14598" max="14599" width="13.7142857142857" style="420" customWidth="1"/>
    <col min="14600" max="14600" width="15" style="420" customWidth="1"/>
    <col min="14601" max="14848" width="12.4285714285714" style="420"/>
    <col min="14849" max="14849" width="36.8571428571429" style="420" customWidth="1"/>
    <col min="14850" max="14850" width="20.1428571428571" style="420" customWidth="1"/>
    <col min="14851" max="14853" width="15" style="420" customWidth="1"/>
    <col min="14854" max="14855" width="13.7142857142857" style="420" customWidth="1"/>
    <col min="14856" max="14856" width="15" style="420" customWidth="1"/>
    <col min="14857" max="15104" width="12.4285714285714" style="420"/>
    <col min="15105" max="15105" width="36.8571428571429" style="420" customWidth="1"/>
    <col min="15106" max="15106" width="20.1428571428571" style="420" customWidth="1"/>
    <col min="15107" max="15109" width="15" style="420" customWidth="1"/>
    <col min="15110" max="15111" width="13.7142857142857" style="420" customWidth="1"/>
    <col min="15112" max="15112" width="15" style="420" customWidth="1"/>
    <col min="15113" max="15360" width="12.4285714285714" style="420"/>
    <col min="15361" max="15361" width="36.8571428571429" style="420" customWidth="1"/>
    <col min="15362" max="15362" width="20.1428571428571" style="420" customWidth="1"/>
    <col min="15363" max="15365" width="15" style="420" customWidth="1"/>
    <col min="15366" max="15367" width="13.7142857142857" style="420" customWidth="1"/>
    <col min="15368" max="15368" width="15" style="420" customWidth="1"/>
    <col min="15369" max="15616" width="12.4285714285714" style="420"/>
    <col min="15617" max="15617" width="36.8571428571429" style="420" customWidth="1"/>
    <col min="15618" max="15618" width="20.1428571428571" style="420" customWidth="1"/>
    <col min="15619" max="15621" width="15" style="420" customWidth="1"/>
    <col min="15622" max="15623" width="13.7142857142857" style="420" customWidth="1"/>
    <col min="15624" max="15624" width="15" style="420" customWidth="1"/>
    <col min="15625" max="15872" width="12.4285714285714" style="420"/>
    <col min="15873" max="15873" width="36.8571428571429" style="420" customWidth="1"/>
    <col min="15874" max="15874" width="20.1428571428571" style="420" customWidth="1"/>
    <col min="15875" max="15877" width="15" style="420" customWidth="1"/>
    <col min="15878" max="15879" width="13.7142857142857" style="420" customWidth="1"/>
    <col min="15880" max="15880" width="15" style="420" customWidth="1"/>
    <col min="15881" max="16128" width="12.4285714285714" style="420"/>
    <col min="16129" max="16129" width="36.8571428571429" style="420" customWidth="1"/>
    <col min="16130" max="16130" width="20.1428571428571" style="420" customWidth="1"/>
    <col min="16131" max="16133" width="15" style="420" customWidth="1"/>
    <col min="16134" max="16135" width="13.7142857142857" style="420" customWidth="1"/>
    <col min="16136" max="16136" width="15" style="420" customWidth="1"/>
    <col min="16137" max="16384" width="12.4285714285714" style="420"/>
  </cols>
  <sheetData>
    <row r="1" spans="1:5" ht="12.75">
      <c r="A1" s="449" t="s">
        <v>349</v>
      </c>
      <c r="B1" s="449"/>
      <c r="C1" s="450"/>
      <c r="D1" s="451"/>
      <c r="E1" s="452" t="s">
        <v>1</v>
      </c>
    </row>
    <row r="2" spans="1:5" ht="12.75">
      <c r="A2" s="449"/>
      <c r="B2" s="449"/>
      <c r="C2" s="450"/>
      <c r="D2" s="451"/>
      <c r="E2" s="452"/>
    </row>
    <row r="3" spans="1:5" ht="12.75">
      <c r="A3" s="164" t="s">
        <v>86</v>
      </c>
      <c r="B3" s="449"/>
      <c r="C3" s="450"/>
      <c r="D3" s="451"/>
      <c r="E3" s="453" t="s">
        <v>350</v>
      </c>
    </row>
    <row r="4" spans="1:5" ht="12.75">
      <c r="A4" s="449" t="s">
        <v>675</v>
      </c>
      <c r="B4" s="449"/>
      <c r="C4" s="450"/>
      <c r="D4" s="451"/>
      <c r="E4" s="452" t="s">
        <v>351</v>
      </c>
    </row>
    <row r="5" spans="1:5" ht="12.75">
      <c r="A5" s="449" t="s">
        <v>515</v>
      </c>
      <c r="B5" s="449"/>
      <c r="C5" s="449"/>
      <c r="D5" s="451"/>
      <c r="E5" s="452" t="s">
        <v>178</v>
      </c>
    </row>
    <row r="6" spans="1:5" ht="12.75">
      <c r="A6" s="449"/>
      <c r="B6" s="449"/>
      <c r="C6" s="449"/>
      <c r="D6" s="449"/>
      <c r="E6" s="449"/>
    </row>
    <row r="7" spans="1:5" ht="12.75">
      <c r="A7" s="934" t="s">
        <v>352</v>
      </c>
      <c r="B7" s="935"/>
      <c r="C7" s="935"/>
      <c r="D7" s="935"/>
      <c r="E7" s="935"/>
    </row>
    <row r="8" spans="1:5" ht="12.75">
      <c r="A8" s="935"/>
      <c r="B8" s="935"/>
      <c r="C8" s="935"/>
      <c r="D8" s="935"/>
      <c r="E8" s="935"/>
    </row>
    <row r="9" spans="1:5" ht="13.5" thickBot="1">
      <c r="A9" s="454"/>
      <c r="B9" s="454"/>
      <c r="C9" s="454"/>
      <c r="D9" s="454"/>
      <c r="E9" s="454"/>
    </row>
    <row r="10" spans="1:5" ht="12.75">
      <c r="A10" s="449"/>
      <c r="B10" s="455" t="s">
        <v>7</v>
      </c>
      <c r="C10" s="455" t="s">
        <v>316</v>
      </c>
      <c r="D10" s="455" t="s">
        <v>145</v>
      </c>
      <c r="E10" s="455" t="s">
        <v>353</v>
      </c>
    </row>
    <row r="11" spans="1:5" ht="12.75">
      <c r="A11" s="455" t="s">
        <v>93</v>
      </c>
      <c r="B11" s="449"/>
      <c r="C11" s="455" t="s">
        <v>354</v>
      </c>
      <c r="D11" s="455" t="s">
        <v>355</v>
      </c>
      <c r="E11" s="455" t="s">
        <v>198</v>
      </c>
    </row>
    <row r="12" spans="1:5" ht="15">
      <c r="A12" s="456" t="s">
        <v>96</v>
      </c>
      <c r="B12" s="457" t="s">
        <v>242</v>
      </c>
      <c r="C12" s="457" t="s">
        <v>356</v>
      </c>
      <c r="D12" s="457" t="s">
        <v>107</v>
      </c>
      <c r="E12" s="457" t="s">
        <v>357</v>
      </c>
    </row>
    <row r="13" spans="1:5" ht="12.75">
      <c r="A13" s="458"/>
      <c r="B13" s="451"/>
      <c r="C13" s="459"/>
      <c r="D13" s="460"/>
      <c r="E13" s="459"/>
    </row>
    <row r="14" spans="1:5" ht="12.75">
      <c r="A14" s="458">
        <v>1</v>
      </c>
      <c r="B14" s="449" t="s">
        <v>319</v>
      </c>
      <c r="C14" s="461" t="s">
        <v>173</v>
      </c>
      <c r="D14" s="461" t="s">
        <v>173</v>
      </c>
      <c r="E14" s="461" t="s">
        <v>173</v>
      </c>
    </row>
    <row r="15" spans="1:5" ht="12.75">
      <c r="A15" s="458">
        <f>A14+1</f>
        <v>2</v>
      </c>
      <c r="B15" s="449"/>
      <c r="C15" s="461"/>
      <c r="D15" s="461"/>
      <c r="E15" s="461"/>
    </row>
    <row r="16" spans="1:5" ht="12.75">
      <c r="A16" s="458">
        <f t="shared" si="0" ref="A16:A51">A15+1</f>
        <v>3</v>
      </c>
      <c r="B16" s="449" t="s">
        <v>358</v>
      </c>
      <c r="C16" s="65"/>
      <c r="D16" s="65"/>
      <c r="E16" s="69"/>
    </row>
    <row r="17" spans="1:5" ht="12.75">
      <c r="A17" s="458">
        <f t="shared" si="0"/>
        <v>4</v>
      </c>
      <c r="B17" s="449"/>
      <c r="C17" s="69"/>
      <c r="D17" s="69"/>
      <c r="E17" s="69"/>
    </row>
    <row r="18" spans="1:5" ht="12.75">
      <c r="A18" s="458">
        <f t="shared" si="0"/>
        <v>5</v>
      </c>
      <c r="B18" s="449" t="s">
        <v>359</v>
      </c>
      <c r="C18" s="69"/>
      <c r="D18" s="69"/>
      <c r="E18" s="69"/>
    </row>
    <row r="19" spans="1:5" ht="12.75">
      <c r="A19" s="458">
        <f t="shared" si="0"/>
        <v>6</v>
      </c>
      <c r="B19" s="449"/>
      <c r="C19" s="69"/>
      <c r="D19" s="69"/>
      <c r="E19" s="69"/>
    </row>
    <row r="20" spans="1:5" ht="12.75">
      <c r="A20" s="458">
        <f t="shared" si="0"/>
        <v>7</v>
      </c>
      <c r="B20" s="449" t="s">
        <v>360</v>
      </c>
      <c r="C20" s="69"/>
      <c r="D20" s="69"/>
      <c r="E20" s="69"/>
    </row>
    <row r="21" spans="1:5" ht="12.75">
      <c r="A21" s="458">
        <f t="shared" si="0"/>
        <v>8</v>
      </c>
      <c r="B21" s="449"/>
      <c r="C21" s="69"/>
      <c r="D21" s="69"/>
      <c r="E21" s="69"/>
    </row>
    <row r="22" spans="1:5" ht="12.75">
      <c r="A22" s="458">
        <f t="shared" si="0"/>
        <v>9</v>
      </c>
      <c r="B22" s="449" t="s">
        <v>200</v>
      </c>
      <c r="C22" s="69"/>
      <c r="D22" s="69"/>
      <c r="E22" s="69"/>
    </row>
    <row r="23" spans="1:5" ht="12.75">
      <c r="A23" s="458">
        <f t="shared" si="0"/>
        <v>10</v>
      </c>
      <c r="B23" s="449"/>
      <c r="C23" s="461"/>
      <c r="D23" s="461"/>
      <c r="E23" s="461"/>
    </row>
    <row r="24" spans="1:5" ht="12.75">
      <c r="A24" s="458">
        <f t="shared" si="0"/>
        <v>11</v>
      </c>
      <c r="B24" s="449" t="s">
        <v>361</v>
      </c>
      <c r="C24" s="462"/>
      <c r="D24" s="462"/>
      <c r="E24" s="69"/>
    </row>
    <row r="25" spans="1:5" ht="12.75">
      <c r="A25" s="458">
        <f t="shared" si="0"/>
        <v>12</v>
      </c>
      <c r="B25" s="449"/>
      <c r="C25" s="69"/>
      <c r="D25" s="69"/>
      <c r="E25" s="69"/>
    </row>
    <row r="26" spans="1:5" ht="12.75">
      <c r="A26" s="458">
        <f t="shared" si="0"/>
        <v>13</v>
      </c>
      <c r="B26" s="449" t="s">
        <v>362</v>
      </c>
      <c r="C26" s="462"/>
      <c r="D26" s="462"/>
      <c r="E26" s="69"/>
    </row>
    <row r="27" spans="1:5" ht="12.75">
      <c r="A27" s="458">
        <f t="shared" si="0"/>
        <v>14</v>
      </c>
      <c r="B27" s="449"/>
      <c r="C27" s="69"/>
      <c r="D27" s="69"/>
      <c r="E27" s="69"/>
    </row>
    <row r="28" spans="1:5" ht="12.75">
      <c r="A28" s="458">
        <f t="shared" si="0"/>
        <v>15</v>
      </c>
      <c r="B28" s="449" t="s">
        <v>363</v>
      </c>
      <c r="C28" s="462"/>
      <c r="D28" s="462"/>
      <c r="E28" s="69"/>
    </row>
    <row r="29" spans="1:5" ht="12.75">
      <c r="A29" s="458">
        <f t="shared" si="0"/>
        <v>16</v>
      </c>
      <c r="B29" s="449"/>
      <c r="C29" s="65"/>
      <c r="D29" s="65"/>
      <c r="E29" s="65"/>
    </row>
    <row r="30" spans="1:5" ht="13.5" thickBot="1">
      <c r="A30" s="458">
        <f t="shared" si="0"/>
        <v>17</v>
      </c>
      <c r="B30" s="449" t="s">
        <v>323</v>
      </c>
      <c r="C30" s="463" t="s">
        <v>173</v>
      </c>
      <c r="D30" s="463" t="s">
        <v>173</v>
      </c>
      <c r="E30" s="463" t="s">
        <v>173</v>
      </c>
    </row>
    <row r="31" spans="1:5" ht="13.5" thickTop="1">
      <c r="A31" s="458">
        <f t="shared" si="0"/>
        <v>18</v>
      </c>
      <c r="B31" s="449"/>
      <c r="C31" s="464"/>
      <c r="D31" s="464"/>
      <c r="E31" s="464"/>
    </row>
    <row r="32" spans="1:5" ht="12.75">
      <c r="A32" s="458">
        <f t="shared" si="0"/>
        <v>19</v>
      </c>
      <c r="B32" s="449" t="s">
        <v>364</v>
      </c>
      <c r="C32" s="464"/>
      <c r="D32" s="464"/>
      <c r="E32" s="464"/>
    </row>
    <row r="33" spans="1:5" ht="12.75">
      <c r="A33" s="458">
        <f t="shared" si="0"/>
        <v>20</v>
      </c>
      <c r="B33" s="449"/>
      <c r="C33" s="69"/>
      <c r="D33" s="69"/>
      <c r="E33" s="69"/>
    </row>
    <row r="34" spans="1:5" ht="12.75">
      <c r="A34" s="458">
        <f t="shared" si="0"/>
        <v>21</v>
      </c>
      <c r="B34" s="449"/>
      <c r="C34" s="69"/>
      <c r="D34" s="69"/>
      <c r="E34" s="69"/>
    </row>
    <row r="35" spans="1:5" ht="12.75">
      <c r="A35" s="458">
        <f t="shared" si="0"/>
        <v>22</v>
      </c>
      <c r="B35" s="449" t="s">
        <v>185</v>
      </c>
      <c r="C35" s="461"/>
      <c r="D35" s="461"/>
      <c r="E35" s="461"/>
    </row>
    <row r="36" spans="1:5" ht="12.75">
      <c r="A36" s="458">
        <f t="shared" si="0"/>
        <v>23</v>
      </c>
      <c r="B36" s="449"/>
      <c r="C36" s="69"/>
      <c r="D36" s="69"/>
      <c r="E36" s="69"/>
    </row>
    <row r="37" spans="1:7" ht="12.75">
      <c r="A37" s="458">
        <f t="shared" si="0"/>
        <v>24</v>
      </c>
      <c r="B37" s="449" t="s">
        <v>358</v>
      </c>
      <c r="C37" s="69">
        <f>+'LUSI A 6'!G66-C39</f>
        <v>3767187.12</v>
      </c>
      <c r="D37" s="69"/>
      <c r="E37" s="69"/>
      <c r="G37" s="859">
        <f>-D92</f>
        <v>3497539.737714</v>
      </c>
    </row>
    <row r="38" spans="1:5" ht="12.75">
      <c r="A38" s="458">
        <f t="shared" si="0"/>
        <v>25</v>
      </c>
      <c r="B38" s="449"/>
      <c r="C38" s="461"/>
      <c r="D38" s="461"/>
      <c r="E38" s="461"/>
    </row>
    <row r="39" spans="1:5" ht="12.75">
      <c r="A39" s="458">
        <f t="shared" si="0"/>
        <v>26</v>
      </c>
      <c r="B39" s="449" t="s">
        <v>359</v>
      </c>
      <c r="C39" s="462">
        <f>+'LUSI A 6'!C34</f>
        <v>19458.88</v>
      </c>
      <c r="D39" s="462"/>
      <c r="E39" s="69"/>
    </row>
    <row r="40" spans="1:5" ht="12.75">
      <c r="A40" s="458">
        <f t="shared" si="0"/>
        <v>27</v>
      </c>
      <c r="B40" s="449"/>
      <c r="C40" s="69"/>
      <c r="D40" s="69"/>
      <c r="E40" s="69"/>
    </row>
    <row r="41" spans="1:7" ht="12.75">
      <c r="A41" s="458">
        <f t="shared" si="0"/>
        <v>28</v>
      </c>
      <c r="B41" s="449" t="s">
        <v>360</v>
      </c>
      <c r="C41" s="462">
        <f>-'LUSI A 10'!G63</f>
        <v>-1501615</v>
      </c>
      <c r="D41" s="462"/>
      <c r="E41" s="69"/>
      <c r="G41" s="859">
        <f>-D93</f>
        <v>-904639.52467764134</v>
      </c>
    </row>
    <row r="42" spans="1:5" ht="12.75">
      <c r="A42" s="458">
        <f t="shared" si="0"/>
        <v>29</v>
      </c>
      <c r="B42" s="449"/>
      <c r="C42" s="462"/>
      <c r="D42" s="462"/>
      <c r="E42" s="69"/>
    </row>
    <row r="43" spans="1:7" ht="12.75">
      <c r="A43" s="458">
        <f t="shared" si="0"/>
        <v>30</v>
      </c>
      <c r="B43" s="449" t="s">
        <v>200</v>
      </c>
      <c r="C43" s="462">
        <f>-'LUSI A 12-14'!G44</f>
        <v>-387441</v>
      </c>
      <c r="D43" s="462"/>
      <c r="E43" s="69"/>
      <c r="G43" s="859">
        <f>-D94</f>
        <v>-740177.49</v>
      </c>
    </row>
    <row r="44" spans="1:5" ht="12.75">
      <c r="A44" s="458">
        <f t="shared" si="0"/>
        <v>31</v>
      </c>
      <c r="B44" s="449"/>
      <c r="C44" s="462"/>
      <c r="D44" s="462"/>
      <c r="E44" s="69"/>
    </row>
    <row r="45" spans="1:7" ht="12.75">
      <c r="A45" s="458">
        <f t="shared" si="0"/>
        <v>32</v>
      </c>
      <c r="B45" s="449" t="s">
        <v>361</v>
      </c>
      <c r="C45" s="462">
        <f>+'LUSI A 12-14'!G89</f>
        <v>42133</v>
      </c>
      <c r="D45" s="462"/>
      <c r="E45" s="69"/>
      <c r="G45" s="859">
        <f>-D95</f>
        <v>344277.89199999999</v>
      </c>
    </row>
    <row r="46" spans="1:5" ht="12.75">
      <c r="A46" s="458">
        <f t="shared" si="0"/>
        <v>33</v>
      </c>
      <c r="B46" s="449"/>
      <c r="C46" s="461"/>
      <c r="D46" s="461"/>
      <c r="E46" s="461"/>
    </row>
    <row r="47" spans="1:5" ht="12.75">
      <c r="A47" s="458">
        <f t="shared" si="0"/>
        <v>34</v>
      </c>
      <c r="B47" s="449" t="s">
        <v>362</v>
      </c>
      <c r="C47" s="462"/>
      <c r="D47" s="462"/>
      <c r="E47" s="69"/>
    </row>
    <row r="48" spans="1:5" ht="12.75">
      <c r="A48" s="458">
        <f t="shared" si="0"/>
        <v>35</v>
      </c>
      <c r="B48" s="449"/>
      <c r="C48" s="461"/>
      <c r="D48" s="461"/>
      <c r="E48" s="461"/>
    </row>
    <row r="49" spans="1:5" ht="12.75">
      <c r="A49" s="458">
        <f t="shared" si="0"/>
        <v>36</v>
      </c>
      <c r="B49" s="449" t="s">
        <v>363</v>
      </c>
      <c r="C49" s="462"/>
      <c r="D49" s="462"/>
      <c r="E49" s="69"/>
    </row>
    <row r="50" spans="1:5" ht="12.75">
      <c r="A50" s="458">
        <f t="shared" si="0"/>
        <v>37</v>
      </c>
      <c r="B50" s="449"/>
      <c r="C50" s="461"/>
      <c r="D50" s="461"/>
      <c r="E50" s="461"/>
    </row>
    <row r="51" spans="1:7" ht="13.5" thickBot="1">
      <c r="A51" s="458">
        <f t="shared" si="0"/>
        <v>38</v>
      </c>
      <c r="B51" s="449" t="s">
        <v>323</v>
      </c>
      <c r="C51" s="463">
        <f>SUM(C37:C50)</f>
        <v>1939723</v>
      </c>
      <c r="D51" s="463">
        <f t="shared" si="1" ref="D51:E51">SUM(D37:D50)</f>
        <v>0</v>
      </c>
      <c r="E51" s="463">
        <f t="shared" si="1"/>
        <v>0</v>
      </c>
      <c r="G51" s="463">
        <f>SUM(G37:G50)</f>
        <v>2197000.6150363591</v>
      </c>
    </row>
    <row r="52" spans="1:5" ht="13.5" thickTop="1">
      <c r="A52" s="458"/>
      <c r="B52" s="449"/>
      <c r="C52" s="462"/>
      <c r="D52" s="462"/>
      <c r="E52" s="462"/>
    </row>
    <row r="53" spans="1:5" ht="12.75">
      <c r="A53" s="458"/>
      <c r="B53" s="449" t="s">
        <v>365</v>
      </c>
      <c r="C53" s="451"/>
      <c r="D53" s="451"/>
      <c r="E53" s="451"/>
    </row>
    <row r="54" spans="2:6" ht="12.75">
      <c r="B54" s="458"/>
      <c r="C54" s="449" t="s">
        <v>366</v>
      </c>
      <c r="D54" s="451"/>
      <c r="E54" s="451"/>
      <c r="F54" s="451"/>
    </row>
    <row r="57" spans="1:7" ht="15">
      <c r="A57" s="465"/>
      <c r="B57" s="472" t="s">
        <v>347</v>
      </c>
      <c r="C57" s="462">
        <f>+'LUSI B 14'!H75</f>
        <v>166397</v>
      </c>
      <c r="E57" s="462">
        <f>+C57+D57</f>
        <v>166397</v>
      </c>
      <c r="F57" s="466"/>
      <c r="G57" s="905">
        <v>170221.49248602861</v>
      </c>
    </row>
    <row r="58" spans="1:7" ht="15">
      <c r="A58" s="465"/>
      <c r="B58" s="472" t="s">
        <v>348</v>
      </c>
      <c r="C58" s="462">
        <f>+'LUSI B 14'!H77</f>
        <v>-50105</v>
      </c>
      <c r="E58" s="462">
        <f>+C58+D58</f>
        <v>-50105</v>
      </c>
      <c r="F58" s="466"/>
      <c r="G58" s="905">
        <v>18564.022199999999</v>
      </c>
    </row>
    <row r="59" spans="1:7" ht="15.75" thickBot="1">
      <c r="A59" s="465"/>
      <c r="B59" s="473" t="s">
        <v>391</v>
      </c>
      <c r="C59" s="467">
        <f>SUM(C57:C58)</f>
        <v>116292</v>
      </c>
      <c r="E59" s="467">
        <f>E57+E58</f>
        <v>116292</v>
      </c>
      <c r="F59" s="466"/>
      <c r="G59" s="905">
        <v>-151657.47028602861</v>
      </c>
    </row>
    <row r="60" ht="13.5" thickTop="1"/>
    <row r="61" spans="2:7" ht="14.25">
      <c r="B61" s="474" t="s">
        <v>342</v>
      </c>
      <c r="C61" s="824" t="e">
        <f>+#REF!</f>
        <v>#REF!</v>
      </c>
      <c r="E61" s="462" t="e">
        <f>(C61+F61)</f>
        <v>#REF!</v>
      </c>
      <c r="F61" s="469"/>
      <c r="G61" s="906">
        <v>14240</v>
      </c>
    </row>
    <row r="62" spans="2:7" ht="14.25">
      <c r="B62" s="474" t="s">
        <v>344</v>
      </c>
      <c r="C62" s="819">
        <v>0.1379</v>
      </c>
      <c r="E62" s="468">
        <f>+C62</f>
        <v>0.1379</v>
      </c>
      <c r="F62" s="470"/>
      <c r="G62" s="839">
        <v>0.13786773968622151</v>
      </c>
    </row>
    <row r="63" spans="2:7" ht="15" thickBot="1">
      <c r="B63" s="475" t="s">
        <v>345</v>
      </c>
      <c r="C63" s="467" t="e">
        <f>+C62*C61</f>
        <v>#REF!</v>
      </c>
      <c r="E63" s="467" t="e">
        <f>(E62*E61)</f>
        <v>#REF!</v>
      </c>
      <c r="F63" s="469"/>
      <c r="G63" s="837">
        <v>1963.2366131317945</v>
      </c>
    </row>
    <row r="64" spans="2:5" ht="13.5" thickTop="1">
      <c r="B64" s="458"/>
      <c r="C64" s="462"/>
      <c r="E64" s="462"/>
    </row>
    <row r="65" spans="1:7" ht="15">
      <c r="A65" s="815" t="s">
        <v>602</v>
      </c>
      <c r="B65" s="847"/>
      <c r="C65" s="810" t="s">
        <v>329</v>
      </c>
      <c r="D65" s="847"/>
      <c r="E65" s="826"/>
      <c r="F65" s="826"/>
      <c r="G65" s="826"/>
    </row>
    <row r="66" spans="1:7" ht="15">
      <c r="A66" s="811" t="s">
        <v>330</v>
      </c>
      <c r="B66" s="827"/>
      <c r="C66" s="851" t="s">
        <v>331</v>
      </c>
      <c r="D66" s="851" t="s">
        <v>331</v>
      </c>
      <c r="E66" s="833" t="s">
        <v>332</v>
      </c>
      <c r="F66" s="812"/>
      <c r="G66" s="835"/>
    </row>
    <row r="67" spans="1:7" ht="15">
      <c r="A67" s="811"/>
      <c r="B67" s="827"/>
      <c r="C67" s="851" t="s">
        <v>333</v>
      </c>
      <c r="D67" s="851" t="s">
        <v>333</v>
      </c>
      <c r="E67" s="833" t="s">
        <v>333</v>
      </c>
      <c r="F67" s="812"/>
      <c r="G67" s="835"/>
    </row>
    <row r="68" spans="1:7" ht="15">
      <c r="A68" s="818" t="s">
        <v>319</v>
      </c>
      <c r="B68" s="827"/>
      <c r="C68" s="821" t="s">
        <v>539</v>
      </c>
      <c r="D68" s="821" t="s">
        <v>540</v>
      </c>
      <c r="E68" s="841" t="s">
        <v>540</v>
      </c>
      <c r="F68" s="812"/>
      <c r="G68" s="835"/>
    </row>
    <row r="69" spans="1:7" ht="15">
      <c r="A69" s="811"/>
      <c r="B69" s="816"/>
      <c r="C69" s="816"/>
      <c r="D69" s="816"/>
      <c r="E69" s="816"/>
      <c r="F69" s="816"/>
      <c r="G69" s="832"/>
    </row>
    <row r="70" spans="1:7" ht="15">
      <c r="A70" s="811" t="s">
        <v>334</v>
      </c>
      <c r="B70" s="816"/>
      <c r="C70" s="825">
        <v>0</v>
      </c>
      <c r="D70" s="842">
        <v>0</v>
      </c>
      <c r="E70" s="842">
        <v>0</v>
      </c>
      <c r="F70" s="816"/>
      <c r="G70" s="832"/>
    </row>
    <row r="71" spans="1:7" ht="15">
      <c r="A71" s="811" t="s">
        <v>335</v>
      </c>
      <c r="B71" s="816"/>
      <c r="C71" s="823">
        <v>0</v>
      </c>
      <c r="D71" s="814">
        <v>0</v>
      </c>
      <c r="E71" s="814">
        <v>0</v>
      </c>
      <c r="F71" s="816"/>
      <c r="G71" s="832"/>
    </row>
    <row r="72" spans="1:7" ht="15">
      <c r="A72" s="811" t="s">
        <v>336</v>
      </c>
      <c r="B72" s="850"/>
      <c r="C72" s="817">
        <v>0</v>
      </c>
      <c r="D72" s="849">
        <v>0</v>
      </c>
      <c r="E72" s="814">
        <v>0</v>
      </c>
      <c r="F72" s="816"/>
      <c r="G72" s="832"/>
    </row>
    <row r="73" spans="1:7" ht="15">
      <c r="A73" s="811" t="s">
        <v>200</v>
      </c>
      <c r="B73" s="850"/>
      <c r="C73" s="817">
        <v>0</v>
      </c>
      <c r="D73" s="849">
        <v>0</v>
      </c>
      <c r="E73" s="814">
        <v>0</v>
      </c>
      <c r="F73" s="816"/>
      <c r="G73" s="832"/>
    </row>
    <row r="74" spans="1:7" ht="15">
      <c r="A74" s="811" t="s">
        <v>337</v>
      </c>
      <c r="B74" s="850"/>
      <c r="C74" s="817">
        <v>0</v>
      </c>
      <c r="D74" s="849">
        <v>0</v>
      </c>
      <c r="E74" s="814">
        <v>0</v>
      </c>
      <c r="F74" s="816"/>
      <c r="G74" s="832"/>
    </row>
    <row r="75" spans="1:7" ht="15">
      <c r="A75" s="811" t="s">
        <v>338</v>
      </c>
      <c r="B75" s="850"/>
      <c r="C75" s="817">
        <v>0</v>
      </c>
      <c r="D75" s="849">
        <v>0</v>
      </c>
      <c r="E75" s="814">
        <v>0</v>
      </c>
      <c r="F75" s="816"/>
      <c r="G75" s="832"/>
    </row>
    <row r="76" spans="1:7" ht="15">
      <c r="A76" s="811" t="s">
        <v>339</v>
      </c>
      <c r="B76" s="850"/>
      <c r="C76" s="831">
        <v>0</v>
      </c>
      <c r="D76" s="827">
        <v>0</v>
      </c>
      <c r="E76" s="820">
        <v>0</v>
      </c>
      <c r="F76" s="816"/>
      <c r="G76" s="832"/>
    </row>
    <row r="77" spans="1:7" ht="15">
      <c r="A77" s="811"/>
      <c r="B77" s="850"/>
      <c r="C77" s="850"/>
      <c r="D77" s="850"/>
      <c r="E77" s="816"/>
      <c r="F77" s="816"/>
      <c r="G77" s="832"/>
    </row>
    <row r="78" spans="1:7" ht="15">
      <c r="A78" s="818" t="s">
        <v>340</v>
      </c>
      <c r="B78" s="838"/>
      <c r="C78" s="837">
        <v>0</v>
      </c>
      <c r="D78" s="837">
        <v>0</v>
      </c>
      <c r="E78" s="837">
        <v>0</v>
      </c>
      <c r="F78" s="816"/>
      <c r="G78" s="832"/>
    </row>
    <row r="79" spans="1:7" ht="15">
      <c r="A79" s="811"/>
      <c r="B79" s="816"/>
      <c r="C79" s="816"/>
      <c r="D79" s="816"/>
      <c r="E79" s="816"/>
      <c r="F79" s="816"/>
      <c r="G79" s="832"/>
    </row>
    <row r="80" spans="1:7" ht="15">
      <c r="A80" s="811" t="s">
        <v>541</v>
      </c>
      <c r="B80" s="816"/>
      <c r="C80" s="825">
        <v>0</v>
      </c>
      <c r="D80" s="842">
        <v>0</v>
      </c>
      <c r="E80" s="842">
        <v>0</v>
      </c>
      <c r="F80" s="832"/>
      <c r="G80" s="832"/>
    </row>
    <row r="81" spans="1:7" ht="15">
      <c r="A81" s="811" t="s">
        <v>542</v>
      </c>
      <c r="B81" s="816"/>
      <c r="C81" s="831">
        <v>0</v>
      </c>
      <c r="D81" s="820">
        <v>0</v>
      </c>
      <c r="E81" s="820">
        <v>0</v>
      </c>
      <c r="F81" s="832"/>
      <c r="G81" s="832"/>
    </row>
    <row r="82" spans="1:7" ht="15">
      <c r="A82" s="818" t="s">
        <v>341</v>
      </c>
      <c r="B82" s="816"/>
      <c r="C82" s="837">
        <v>0</v>
      </c>
      <c r="D82" s="837">
        <v>0</v>
      </c>
      <c r="E82" s="837">
        <v>0</v>
      </c>
      <c r="F82" s="816"/>
      <c r="G82" s="832"/>
    </row>
    <row r="83" spans="1:7" ht="15">
      <c r="A83" s="811"/>
      <c r="B83" s="816"/>
      <c r="C83" s="816"/>
      <c r="D83" s="816"/>
      <c r="E83" s="816"/>
      <c r="F83" s="816"/>
      <c r="G83" s="832"/>
    </row>
    <row r="84" spans="1:7" ht="15">
      <c r="A84" s="818" t="s">
        <v>342</v>
      </c>
      <c r="B84" s="816"/>
      <c r="C84" s="825">
        <v>0</v>
      </c>
      <c r="D84" s="842">
        <v>0</v>
      </c>
      <c r="E84" s="830">
        <v>0</v>
      </c>
      <c r="F84" s="832" t="s">
        <v>343</v>
      </c>
      <c r="G84" s="832"/>
    </row>
    <row r="85" spans="1:8" ht="15">
      <c r="A85" s="811" t="s">
        <v>344</v>
      </c>
      <c r="B85" s="816"/>
      <c r="C85" s="816"/>
      <c r="D85" s="839">
        <v>0</v>
      </c>
      <c r="E85" s="814"/>
      <c r="F85" s="816"/>
      <c r="G85" s="832"/>
      <c r="H85" s="425"/>
    </row>
    <row r="86" spans="1:8" ht="15">
      <c r="A86" s="811" t="s">
        <v>345</v>
      </c>
      <c r="B86" s="816"/>
      <c r="C86" s="836">
        <v>0</v>
      </c>
      <c r="D86" s="834">
        <v>0</v>
      </c>
      <c r="E86" s="837">
        <v>0</v>
      </c>
      <c r="F86" s="816"/>
      <c r="G86" s="832"/>
      <c r="H86" s="425"/>
    </row>
    <row r="87" spans="1:8" ht="15">
      <c r="A87" s="811"/>
      <c r="B87" s="816"/>
      <c r="C87" s="816"/>
      <c r="D87" s="816"/>
      <c r="E87" s="816"/>
      <c r="F87" s="816"/>
      <c r="G87" s="832"/>
      <c r="H87" s="425"/>
    </row>
    <row r="88" spans="1:8" ht="15">
      <c r="A88" s="811"/>
      <c r="B88" s="816"/>
      <c r="C88" s="816"/>
      <c r="D88" s="816"/>
      <c r="E88" s="816"/>
      <c r="F88" s="816"/>
      <c r="G88" s="832"/>
      <c r="H88" s="425"/>
    </row>
    <row r="89" spans="1:8" ht="15">
      <c r="A89" s="811"/>
      <c r="B89" s="816"/>
      <c r="C89" s="816"/>
      <c r="D89" s="816"/>
      <c r="E89" s="816"/>
      <c r="F89" s="816"/>
      <c r="G89" s="832"/>
      <c r="H89" s="425"/>
    </row>
    <row r="90" spans="1:8" ht="15">
      <c r="A90" s="829" t="s">
        <v>185</v>
      </c>
      <c r="B90" s="816"/>
      <c r="C90" s="828" t="s">
        <v>346</v>
      </c>
      <c r="D90" s="816"/>
      <c r="E90" s="816"/>
      <c r="F90" s="816"/>
      <c r="G90" s="832"/>
      <c r="H90" s="425"/>
    </row>
    <row r="91" spans="1:8" ht="15">
      <c r="A91" s="811"/>
      <c r="B91" s="816"/>
      <c r="C91" s="816"/>
      <c r="D91" s="816"/>
      <c r="E91" s="816"/>
      <c r="F91" s="816"/>
      <c r="G91" s="832"/>
      <c r="H91" s="425"/>
    </row>
    <row r="92" spans="1:8" ht="15">
      <c r="A92" s="811" t="s">
        <v>603</v>
      </c>
      <c r="B92" s="816"/>
      <c r="C92" s="848">
        <v>-3092632</v>
      </c>
      <c r="D92" s="840">
        <v>-3497539.737714</v>
      </c>
      <c r="E92" s="840">
        <v>-404907.73771400005</v>
      </c>
      <c r="F92" s="816"/>
      <c r="G92" s="832"/>
      <c r="H92" s="425"/>
    </row>
    <row r="93" spans="1:8" ht="15">
      <c r="A93" s="811" t="s">
        <v>336</v>
      </c>
      <c r="B93" s="816"/>
      <c r="C93" s="848">
        <v>787590</v>
      </c>
      <c r="D93" s="840">
        <v>904639.52467764134</v>
      </c>
      <c r="E93" s="840">
        <v>117049.52467764134</v>
      </c>
      <c r="F93" s="816"/>
      <c r="G93" s="832"/>
      <c r="H93" s="425"/>
    </row>
    <row r="94" spans="1:8" ht="15">
      <c r="A94" s="811" t="s">
        <v>200</v>
      </c>
      <c r="B94" s="816"/>
      <c r="C94" s="848">
        <v>1656177</v>
      </c>
      <c r="D94" s="848">
        <v>740177.49</v>
      </c>
      <c r="E94" s="848">
        <v>-915999.51</v>
      </c>
      <c r="F94" s="816"/>
      <c r="G94" s="832"/>
      <c r="H94" s="425"/>
    </row>
    <row r="95" spans="1:8" ht="15">
      <c r="A95" s="811" t="s">
        <v>337</v>
      </c>
      <c r="B95" s="816"/>
      <c r="C95" s="848">
        <v>-573138</v>
      </c>
      <c r="D95" s="848">
        <v>-344277.89199999999</v>
      </c>
      <c r="E95" s="848">
        <v>228860.10800000001</v>
      </c>
      <c r="F95" s="816"/>
      <c r="G95" s="832"/>
      <c r="H95" s="425"/>
    </row>
    <row r="96" spans="1:8" ht="15">
      <c r="A96" s="811" t="s">
        <v>338</v>
      </c>
      <c r="B96" s="816"/>
      <c r="C96" s="848">
        <v>0</v>
      </c>
      <c r="D96" s="840">
        <v>0</v>
      </c>
      <c r="E96" s="840">
        <v>0</v>
      </c>
      <c r="F96" s="816"/>
      <c r="G96" s="832"/>
      <c r="H96" s="425"/>
    </row>
    <row r="97" spans="1:8" ht="15">
      <c r="A97" s="811" t="s">
        <v>339</v>
      </c>
      <c r="B97" s="816"/>
      <c r="C97" s="857">
        <v>0</v>
      </c>
      <c r="D97" s="858">
        <v>0</v>
      </c>
      <c r="E97" s="858">
        <v>0</v>
      </c>
      <c r="F97" s="816"/>
      <c r="G97" s="832"/>
      <c r="H97" s="425"/>
    </row>
    <row r="98" spans="1:8" ht="15">
      <c r="A98" s="811"/>
      <c r="B98" s="816"/>
      <c r="C98" s="850"/>
      <c r="D98" s="816"/>
      <c r="E98" s="816"/>
      <c r="F98" s="816"/>
      <c r="G98" s="832"/>
      <c r="H98" s="425"/>
    </row>
    <row r="99" spans="1:8" ht="15">
      <c r="A99" s="818" t="s">
        <v>340</v>
      </c>
      <c r="B99" s="816"/>
      <c r="C99" s="837">
        <v>-1222003</v>
      </c>
      <c r="D99" s="837">
        <v>-2197000.6150363591</v>
      </c>
      <c r="E99" s="837">
        <v>-974997.61503635859</v>
      </c>
      <c r="F99" s="816"/>
      <c r="G99" s="832"/>
      <c r="H99" s="425"/>
    </row>
    <row r="100" spans="1:8" ht="14.25">
      <c r="A100" s="811"/>
      <c r="B100" s="814"/>
      <c r="C100" s="814"/>
      <c r="D100" s="814"/>
      <c r="E100" s="814"/>
      <c r="F100" s="814"/>
      <c r="G100" s="832"/>
      <c r="H100" s="425"/>
    </row>
    <row r="101" spans="1:8" ht="15">
      <c r="A101" s="811" t="s">
        <v>347</v>
      </c>
      <c r="B101" s="816"/>
      <c r="C101" s="825">
        <v>144479</v>
      </c>
      <c r="D101" s="842">
        <v>170221.49248602861</v>
      </c>
      <c r="E101" s="842">
        <v>25742.492486028612</v>
      </c>
      <c r="F101" s="816"/>
      <c r="G101" s="832"/>
      <c r="H101" s="425"/>
    </row>
    <row r="102" spans="1:8" ht="15">
      <c r="A102" s="811" t="s">
        <v>348</v>
      </c>
      <c r="B102" s="816"/>
      <c r="C102" s="831">
        <v>49890</v>
      </c>
      <c r="D102" s="831">
        <v>18564.022199999999</v>
      </c>
      <c r="E102" s="831">
        <v>-31325.977800000001</v>
      </c>
      <c r="F102" s="816"/>
      <c r="G102" s="832"/>
      <c r="H102" s="425"/>
    </row>
    <row r="103" spans="1:8" ht="15">
      <c r="A103" s="818" t="s">
        <v>341</v>
      </c>
      <c r="B103" s="816"/>
      <c r="C103" s="837">
        <v>-94589</v>
      </c>
      <c r="D103" s="837">
        <v>-151657.47028602861</v>
      </c>
      <c r="E103" s="837">
        <v>-57068.470286028612</v>
      </c>
      <c r="F103" s="816"/>
      <c r="G103" s="832"/>
      <c r="H103" s="425"/>
    </row>
    <row r="104" spans="1:8" ht="15">
      <c r="A104" s="811"/>
      <c r="B104" s="816"/>
      <c r="C104" s="816"/>
      <c r="D104" s="816"/>
      <c r="E104" s="816"/>
      <c r="F104" s="816"/>
      <c r="G104" s="832"/>
      <c r="H104" s="425"/>
    </row>
    <row r="105" spans="1:8" ht="15">
      <c r="A105" s="811"/>
      <c r="B105" s="816"/>
      <c r="C105" s="814"/>
      <c r="D105" s="816"/>
      <c r="E105" s="816"/>
      <c r="F105" s="816"/>
      <c r="G105" s="832"/>
      <c r="H105" s="425"/>
    </row>
    <row r="106" spans="1:8" ht="15.75">
      <c r="A106" s="818" t="s">
        <v>342</v>
      </c>
      <c r="B106" s="816"/>
      <c r="C106" s="825">
        <v>14240</v>
      </c>
      <c r="D106" s="904">
        <f>(C106+E106)</f>
        <v>14240</v>
      </c>
      <c r="E106" s="837"/>
      <c r="F106" s="832" t="s">
        <v>343</v>
      </c>
      <c r="G106" s="832"/>
      <c r="H106" s="425"/>
    </row>
    <row r="107" spans="1:8" ht="15">
      <c r="A107" s="811" t="s">
        <v>344</v>
      </c>
      <c r="B107" s="816"/>
      <c r="C107" s="820"/>
      <c r="D107" s="839">
        <v>0.13786773968622151</v>
      </c>
      <c r="E107" s="816"/>
      <c r="F107" s="902" t="s">
        <v>672</v>
      </c>
      <c r="G107" s="900"/>
      <c r="H107" s="425"/>
    </row>
    <row r="108" spans="1:8" ht="15">
      <c r="A108" s="811" t="s">
        <v>345</v>
      </c>
      <c r="B108" s="816"/>
      <c r="C108" s="836">
        <v>0</v>
      </c>
      <c r="D108" s="837">
        <v>1963.2366131317945</v>
      </c>
      <c r="E108" s="837">
        <v>-1963.2366131317945</v>
      </c>
      <c r="F108" s="816"/>
      <c r="G108" s="832"/>
      <c r="H108" s="425"/>
    </row>
    <row r="109" spans="1:7" ht="14.25">
      <c r="A109" s="811"/>
      <c r="B109" s="832"/>
      <c r="C109" s="832"/>
      <c r="D109" s="832"/>
      <c r="E109" s="832"/>
      <c r="F109" s="832"/>
      <c r="G109" s="832"/>
    </row>
  </sheetData>
  <mergeCells count="1">
    <mergeCell ref="A7:E8"/>
  </mergeCells>
  <pageMargins left="0.7" right="0.7" top="0.75" bottom="0.75" header="0.3" footer="0.3"/>
  <pageSetup horizontalDpi="300" verticalDpi="300" orientation="portrait" r:id="rId1"/>
  <headerFooter>
    <oddFooter>&amp;L&amp;"Times New Roman,Regular"&amp;9O3129681.v1</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M348"/>
  <sheetViews>
    <sheetView workbookViewId="0" topLeftCell="A1"/>
  </sheetViews>
  <sheetFormatPr defaultColWidth="10.85546875" defaultRowHeight="12"/>
  <cols>
    <col min="1" max="1" width="4.14285714285714" style="2" customWidth="1"/>
    <col min="2" max="2" width="33" style="2" customWidth="1"/>
    <col min="3" max="3" width="14.2857142857143" style="2" bestFit="1" customWidth="1"/>
    <col min="4" max="4" width="13.7142857142857" style="2" bestFit="1" customWidth="1"/>
    <col min="5" max="5" width="12.5714285714286" style="2" customWidth="1"/>
    <col min="6" max="6" width="10.7142857142857" style="32" customWidth="1"/>
    <col min="7" max="7" width="12.1428571428571" style="2" bestFit="1" customWidth="1"/>
    <col min="8" max="8" width="11" style="2" bestFit="1" customWidth="1"/>
    <col min="9" max="9" width="11.2857142857143" style="2" bestFit="1" customWidth="1"/>
    <col min="10" max="10" width="12" style="2" bestFit="1" customWidth="1"/>
    <col min="11" max="11" width="11" style="2" bestFit="1" customWidth="1"/>
    <col min="12" max="12" width="10.8571428571429" style="2"/>
    <col min="13" max="13" width="11" style="2" bestFit="1" customWidth="1"/>
    <col min="14" max="17" width="11" style="57" bestFit="1" customWidth="1"/>
    <col min="18" max="16384" width="10.8571428571429" style="57"/>
  </cols>
  <sheetData>
    <row r="1" spans="1:13" s="4" customFormat="1" ht="12">
      <c r="A1" s="1" t="s">
        <v>0</v>
      </c>
      <c r="B1" s="1"/>
      <c r="C1" s="2"/>
      <c r="D1" s="2"/>
      <c r="G1" s="712" t="s">
        <v>1</v>
      </c>
      <c r="H1" s="2"/>
      <c r="I1" s="2"/>
      <c r="J1" s="2"/>
      <c r="K1" s="2"/>
      <c r="L1" s="2"/>
      <c r="M1" s="2"/>
    </row>
    <row r="2" spans="1:13" s="4" customFormat="1" ht="12">
      <c r="A2" s="1" t="s">
        <v>2</v>
      </c>
      <c r="B2" s="1"/>
      <c r="C2" s="3"/>
      <c r="D2" s="2"/>
      <c r="E2" s="5"/>
      <c r="G2" s="1"/>
      <c r="H2" s="2"/>
      <c r="I2" s="2"/>
      <c r="J2" s="2"/>
      <c r="K2" s="2"/>
      <c r="L2" s="2"/>
      <c r="M2" s="2"/>
    </row>
    <row r="3" spans="1:13" s="4" customFormat="1" ht="12">
      <c r="A3" s="1"/>
      <c r="B3" s="1"/>
      <c r="C3" s="2"/>
      <c r="D3" s="2"/>
      <c r="G3" s="708" t="s">
        <v>3</v>
      </c>
      <c r="H3" s="2"/>
      <c r="I3" s="2"/>
      <c r="J3" s="2"/>
      <c r="K3" s="2"/>
      <c r="L3" s="2"/>
      <c r="M3" s="2"/>
    </row>
    <row r="4" spans="1:13" s="4" customFormat="1" ht="12">
      <c r="A4" s="1" t="s">
        <v>86</v>
      </c>
      <c r="B4" s="1"/>
      <c r="C4" s="8"/>
      <c r="D4" s="2"/>
      <c r="G4" s="708" t="s">
        <v>4</v>
      </c>
      <c r="H4" s="2"/>
      <c r="I4" s="2"/>
      <c r="J4" s="2"/>
      <c r="K4" s="2"/>
      <c r="L4" s="2"/>
      <c r="M4" s="2"/>
    </row>
    <row r="5" spans="1:13" s="4" customFormat="1" ht="12">
      <c r="A5" s="449" t="s">
        <v>675</v>
      </c>
      <c r="B5" s="1"/>
      <c r="C5" s="9"/>
      <c r="D5" s="2"/>
      <c r="G5" s="712" t="s">
        <v>88</v>
      </c>
      <c r="H5" s="2"/>
      <c r="I5" s="2"/>
      <c r="J5" s="2"/>
      <c r="K5" s="2"/>
      <c r="L5" s="2"/>
      <c r="M5" s="2"/>
    </row>
    <row r="6" spans="1:13" s="4" customFormat="1" ht="12">
      <c r="A6" s="1" t="s">
        <v>89</v>
      </c>
      <c r="B6" s="1"/>
      <c r="C6" s="9"/>
      <c r="D6" s="2"/>
      <c r="G6" s="706"/>
      <c r="H6" s="2"/>
      <c r="I6" s="2"/>
      <c r="J6" s="2"/>
      <c r="K6" s="2"/>
      <c r="L6" s="2"/>
      <c r="M6" s="2"/>
    </row>
    <row r="7" spans="1:13" s="4" customFormat="1" ht="12">
      <c r="A7" s="10" t="s">
        <v>5</v>
      </c>
      <c r="B7" s="11"/>
      <c r="C7" s="9"/>
      <c r="D7" s="2"/>
      <c r="G7" s="712" t="s">
        <v>6</v>
      </c>
      <c r="H7" s="2"/>
      <c r="I7" s="2"/>
      <c r="J7" s="2"/>
      <c r="K7" s="2"/>
      <c r="L7" s="2"/>
      <c r="M7" s="2"/>
    </row>
    <row r="8" spans="1:13" s="4" customFormat="1" ht="12.75" thickBot="1">
      <c r="A8" s="12"/>
      <c r="B8" s="12"/>
      <c r="C8" s="13"/>
      <c r="D8" s="13"/>
      <c r="E8" s="13"/>
      <c r="F8" s="14"/>
      <c r="G8" s="12"/>
      <c r="H8" s="2"/>
      <c r="I8" s="2"/>
      <c r="J8" s="2"/>
      <c r="K8" s="2"/>
      <c r="L8" s="2"/>
      <c r="M8" s="2"/>
    </row>
    <row r="9" spans="1:13" s="20" customFormat="1" ht="12">
      <c r="A9" s="15"/>
      <c r="B9" s="16" t="s">
        <v>7</v>
      </c>
      <c r="C9" s="18">
        <f>+B9-1</f>
        <v>-2</v>
      </c>
      <c r="D9" s="18">
        <f>C9-1</f>
        <v>-3</v>
      </c>
      <c r="E9" s="18">
        <f>D9-1</f>
        <v>-4</v>
      </c>
      <c r="F9" s="18">
        <f>E9-1</f>
        <v>-5</v>
      </c>
      <c r="G9" s="18">
        <f>F9-1</f>
        <v>-6</v>
      </c>
      <c r="H9" s="19"/>
      <c r="I9" s="19"/>
      <c r="J9" s="19"/>
      <c r="K9" s="19"/>
      <c r="L9" s="19"/>
      <c r="M9" s="19"/>
    </row>
    <row r="10" spans="1:13" s="4" customFormat="1" ht="12">
      <c r="A10" s="659" t="s">
        <v>93</v>
      </c>
      <c r="B10" s="21"/>
      <c r="C10" s="22" t="s">
        <v>9</v>
      </c>
      <c r="D10" s="23"/>
      <c r="E10" s="23" t="s">
        <v>10</v>
      </c>
      <c r="F10" s="24" t="s">
        <v>11</v>
      </c>
      <c r="G10" s="23" t="s">
        <v>11</v>
      </c>
      <c r="H10" s="2"/>
      <c r="I10" s="2"/>
      <c r="J10" s="2"/>
      <c r="K10" s="2"/>
      <c r="L10" s="2"/>
      <c r="M10" s="2"/>
    </row>
    <row r="11" spans="1:13" s="4" customFormat="1" ht="12.75" thickBot="1">
      <c r="A11" s="130" t="s">
        <v>96</v>
      </c>
      <c r="B11" s="26" t="s">
        <v>13</v>
      </c>
      <c r="C11" s="27" t="s">
        <v>14</v>
      </c>
      <c r="D11" s="27" t="s">
        <v>15</v>
      </c>
      <c r="E11" s="28" t="s">
        <v>16</v>
      </c>
      <c r="F11" s="29" t="s">
        <v>17</v>
      </c>
      <c r="G11" s="27" t="s">
        <v>18</v>
      </c>
      <c r="H11" s="2"/>
      <c r="I11" s="2"/>
      <c r="J11" s="2"/>
      <c r="K11" s="2"/>
      <c r="L11" s="2"/>
      <c r="M11" s="2"/>
    </row>
    <row r="12" spans="1:13" s="4" customFormat="1" ht="12">
      <c r="A12" s="30">
        <v>1</v>
      </c>
      <c r="B12" s="1" t="s">
        <v>19</v>
      </c>
      <c r="C12" s="31"/>
      <c r="D12" s="31"/>
      <c r="E12" s="31"/>
      <c r="F12" s="32"/>
      <c r="G12" s="31"/>
      <c r="H12" s="2"/>
      <c r="I12" s="2"/>
      <c r="J12" s="2"/>
      <c r="K12" s="2"/>
      <c r="L12" s="2"/>
      <c r="M12" s="2"/>
    </row>
    <row r="13" spans="1:13" s="4" customFormat="1" ht="12">
      <c r="A13" s="33">
        <f>A12+1</f>
        <v>2</v>
      </c>
      <c r="B13" s="2" t="s">
        <v>20</v>
      </c>
      <c r="C13" s="35"/>
      <c r="D13" s="35"/>
      <c r="E13" s="35"/>
      <c r="F13" s="32"/>
      <c r="G13" s="35"/>
      <c r="H13" s="2"/>
      <c r="I13" s="2"/>
      <c r="J13" s="2"/>
      <c r="K13" s="2"/>
      <c r="L13" s="2"/>
      <c r="M13" s="2"/>
    </row>
    <row r="14" spans="1:13" s="4" customFormat="1" ht="12">
      <c r="A14" s="33">
        <f t="shared" si="0" ref="A14:A77">A13+1</f>
        <v>3</v>
      </c>
      <c r="B14" s="2" t="s">
        <v>21</v>
      </c>
      <c r="C14" s="31"/>
      <c r="D14" s="31"/>
      <c r="E14" s="31"/>
      <c r="F14" s="32"/>
      <c r="G14" s="31"/>
      <c r="H14" s="2"/>
      <c r="I14" s="2"/>
      <c r="J14" s="2"/>
      <c r="K14" s="2"/>
      <c r="L14" s="2"/>
      <c r="M14" s="2"/>
    </row>
    <row r="15" spans="1:13" s="4" customFormat="1" ht="12">
      <c r="A15" s="33">
        <f t="shared" si="0"/>
        <v>4</v>
      </c>
      <c r="B15" s="2" t="s">
        <v>22</v>
      </c>
      <c r="C15" s="31"/>
      <c r="D15" s="31"/>
      <c r="E15" s="31"/>
      <c r="F15" s="32"/>
      <c r="G15" s="31"/>
      <c r="H15" s="2"/>
      <c r="I15" s="36"/>
      <c r="J15" s="2"/>
      <c r="K15" s="2"/>
      <c r="L15" s="2"/>
      <c r="M15" s="2"/>
    </row>
    <row r="16" spans="1:13" s="4" customFormat="1" ht="12">
      <c r="A16" s="33">
        <f t="shared" si="0"/>
        <v>5</v>
      </c>
      <c r="B16" s="1" t="s">
        <v>23</v>
      </c>
      <c r="C16" s="31"/>
      <c r="D16" s="31"/>
      <c r="E16" s="31"/>
      <c r="F16" s="32"/>
      <c r="G16" s="31"/>
      <c r="H16" s="2"/>
      <c r="I16" s="2"/>
      <c r="J16" s="37"/>
      <c r="K16" s="2"/>
      <c r="L16" s="2"/>
      <c r="M16" s="2"/>
    </row>
    <row r="17" spans="1:13" s="4" customFormat="1" ht="12">
      <c r="A17" s="33">
        <f t="shared" si="0"/>
        <v>6</v>
      </c>
      <c r="B17" s="2" t="s">
        <v>24</v>
      </c>
      <c r="C17" s="31"/>
      <c r="D17" s="31"/>
      <c r="E17" s="31"/>
      <c r="F17" s="32"/>
      <c r="G17" s="31"/>
      <c r="H17" s="31"/>
      <c r="I17" s="31"/>
      <c r="J17" s="2"/>
      <c r="K17" s="2"/>
      <c r="L17" s="2"/>
      <c r="M17" s="2"/>
    </row>
    <row r="18" spans="1:13" s="4" customFormat="1" ht="12">
      <c r="A18" s="33">
        <f t="shared" si="0"/>
        <v>7</v>
      </c>
      <c r="B18" s="2" t="s">
        <v>25</v>
      </c>
      <c r="C18" s="31"/>
      <c r="D18" s="35"/>
      <c r="E18" s="31"/>
      <c r="F18" s="32"/>
      <c r="G18" s="31"/>
      <c r="H18" s="31"/>
      <c r="I18" s="31"/>
      <c r="J18" s="31"/>
      <c r="K18" s="31"/>
      <c r="L18" s="2"/>
      <c r="M18" s="2"/>
    </row>
    <row r="19" spans="1:13" s="4" customFormat="1" ht="12">
      <c r="A19" s="33">
        <f t="shared" si="0"/>
        <v>8</v>
      </c>
      <c r="B19" s="38" t="s">
        <v>26</v>
      </c>
      <c r="C19" s="31"/>
      <c r="D19" s="35"/>
      <c r="E19" s="31"/>
      <c r="F19" s="32"/>
      <c r="G19" s="31"/>
      <c r="H19" s="31"/>
      <c r="I19" s="2"/>
      <c r="J19" s="2"/>
      <c r="K19" s="2"/>
      <c r="L19" s="2"/>
      <c r="M19" s="2"/>
    </row>
    <row r="20" spans="1:13" s="4" customFormat="1" ht="12">
      <c r="A20" s="33">
        <f t="shared" si="0"/>
        <v>9</v>
      </c>
      <c r="B20" s="2" t="s">
        <v>27</v>
      </c>
      <c r="C20" s="31"/>
      <c r="D20" s="31"/>
      <c r="E20" s="31"/>
      <c r="F20" s="32"/>
      <c r="G20" s="31"/>
      <c r="H20" s="31"/>
      <c r="I20" s="36"/>
      <c r="J20" s="31"/>
      <c r="K20" s="31"/>
      <c r="L20" s="2"/>
      <c r="M20" s="2"/>
    </row>
    <row r="21" spans="1:13" s="4" customFormat="1" ht="12">
      <c r="A21" s="33">
        <f t="shared" si="0"/>
        <v>10</v>
      </c>
      <c r="B21" s="2" t="s">
        <v>28</v>
      </c>
      <c r="C21" s="31"/>
      <c r="D21" s="31"/>
      <c r="E21" s="31"/>
      <c r="F21" s="32"/>
      <c r="G21" s="31"/>
      <c r="H21" s="31"/>
      <c r="I21" s="36"/>
      <c r="J21" s="31"/>
      <c r="K21" s="31"/>
      <c r="L21" s="2"/>
      <c r="M21" s="2"/>
    </row>
    <row r="22" spans="1:13" s="4" customFormat="1" ht="12">
      <c r="A22" s="33">
        <f t="shared" si="0"/>
        <v>11</v>
      </c>
      <c r="B22" s="2" t="s">
        <v>29</v>
      </c>
      <c r="C22" s="31"/>
      <c r="D22" s="31"/>
      <c r="E22" s="31"/>
      <c r="F22" s="32"/>
      <c r="G22" s="31"/>
      <c r="H22" s="31"/>
      <c r="I22" s="2"/>
      <c r="J22" s="31"/>
      <c r="K22" s="2"/>
      <c r="L22" s="2"/>
      <c r="M22" s="2"/>
    </row>
    <row r="23" spans="1:13" s="4" customFormat="1" ht="12">
      <c r="A23" s="33">
        <f t="shared" si="0"/>
        <v>12</v>
      </c>
      <c r="B23" s="2" t="s">
        <v>30</v>
      </c>
      <c r="C23" s="31"/>
      <c r="D23" s="31"/>
      <c r="E23" s="31"/>
      <c r="F23" s="32"/>
      <c r="G23" s="31"/>
      <c r="H23" s="31"/>
      <c r="I23" s="2"/>
      <c r="J23" s="31"/>
      <c r="K23" s="2"/>
      <c r="L23" s="2"/>
      <c r="M23" s="2"/>
    </row>
    <row r="24" spans="1:13" s="4" customFormat="1" ht="12">
      <c r="A24" s="33">
        <f t="shared" si="0"/>
        <v>13</v>
      </c>
      <c r="B24" s="2" t="s">
        <v>31</v>
      </c>
      <c r="C24" s="31"/>
      <c r="D24" s="31"/>
      <c r="E24" s="31"/>
      <c r="F24" s="32"/>
      <c r="G24" s="31"/>
      <c r="H24" s="31"/>
      <c r="I24" s="2"/>
      <c r="J24" s="31"/>
      <c r="K24" s="2"/>
      <c r="L24" s="2"/>
      <c r="M24" s="2"/>
    </row>
    <row r="25" spans="1:13" s="4" customFormat="1" ht="12">
      <c r="A25" s="33">
        <f t="shared" si="0"/>
        <v>14</v>
      </c>
      <c r="B25" s="2" t="s">
        <v>32</v>
      </c>
      <c r="C25" s="31"/>
      <c r="D25" s="31"/>
      <c r="E25" s="31"/>
      <c r="F25" s="32"/>
      <c r="G25" s="31"/>
      <c r="H25" s="31"/>
      <c r="I25" s="2"/>
      <c r="J25" s="31"/>
      <c r="K25" s="2"/>
      <c r="L25" s="2"/>
      <c r="M25" s="2"/>
    </row>
    <row r="26" spans="1:13" s="4" customFormat="1" ht="12">
      <c r="A26" s="33">
        <f t="shared" si="0"/>
        <v>15</v>
      </c>
      <c r="B26" s="2" t="s">
        <v>33</v>
      </c>
      <c r="C26" s="31"/>
      <c r="D26" s="31"/>
      <c r="E26" s="31"/>
      <c r="F26" s="32"/>
      <c r="G26" s="31"/>
      <c r="H26" s="31"/>
      <c r="I26" s="2"/>
      <c r="J26" s="31"/>
      <c r="K26" s="2"/>
      <c r="L26" s="2"/>
      <c r="M26" s="2"/>
    </row>
    <row r="27" spans="1:13" s="4" customFormat="1" ht="12">
      <c r="A27" s="33">
        <f t="shared" si="0"/>
        <v>16</v>
      </c>
      <c r="B27" s="1" t="s">
        <v>34</v>
      </c>
      <c r="C27" s="31"/>
      <c r="D27" s="31"/>
      <c r="E27" s="31"/>
      <c r="F27" s="32"/>
      <c r="G27" s="31"/>
      <c r="H27" s="2"/>
      <c r="I27" s="2"/>
      <c r="J27" s="31"/>
      <c r="K27" s="2"/>
      <c r="L27" s="2"/>
      <c r="M27" s="2"/>
    </row>
    <row r="28" spans="1:13" s="4" customFormat="1" ht="12">
      <c r="A28" s="33">
        <f t="shared" si="0"/>
        <v>17</v>
      </c>
      <c r="B28" s="2" t="s">
        <v>35</v>
      </c>
      <c r="C28" s="31"/>
      <c r="D28" s="31"/>
      <c r="E28" s="31"/>
      <c r="F28" s="32"/>
      <c r="G28" s="31"/>
      <c r="H28" s="2"/>
      <c r="I28" s="2"/>
      <c r="J28" s="31"/>
      <c r="K28" s="2"/>
      <c r="L28" s="2"/>
      <c r="M28" s="2"/>
    </row>
    <row r="29" spans="1:13" s="4" customFormat="1" ht="12">
      <c r="A29" s="33">
        <f t="shared" si="0"/>
        <v>18</v>
      </c>
      <c r="B29" s="2" t="s">
        <v>36</v>
      </c>
      <c r="C29" s="31"/>
      <c r="D29" s="31"/>
      <c r="E29" s="31"/>
      <c r="F29" s="32"/>
      <c r="G29" s="31"/>
      <c r="H29" s="2"/>
      <c r="I29" s="2"/>
      <c r="J29" s="31"/>
      <c r="K29" s="2"/>
      <c r="L29" s="2"/>
      <c r="M29" s="2"/>
    </row>
    <row r="30" spans="1:13" s="4" customFormat="1" ht="12">
      <c r="A30" s="33">
        <f t="shared" si="0"/>
        <v>19</v>
      </c>
      <c r="B30" s="2" t="s">
        <v>37</v>
      </c>
      <c r="C30" s="31"/>
      <c r="D30" s="31"/>
      <c r="E30" s="31"/>
      <c r="F30" s="32"/>
      <c r="G30" s="31"/>
      <c r="H30" s="2"/>
      <c r="I30" s="2"/>
      <c r="J30" s="31"/>
      <c r="K30" s="2"/>
      <c r="L30" s="2"/>
      <c r="M30" s="2"/>
    </row>
    <row r="31" spans="1:13" s="4" customFormat="1" ht="12">
      <c r="A31" s="33">
        <f t="shared" si="0"/>
        <v>20</v>
      </c>
      <c r="B31" s="2" t="s">
        <v>38</v>
      </c>
      <c r="C31" s="31"/>
      <c r="D31" s="31"/>
      <c r="E31" s="31"/>
      <c r="F31" s="32"/>
      <c r="G31" s="31"/>
      <c r="H31" s="2"/>
      <c r="I31" s="36"/>
      <c r="J31" s="31"/>
      <c r="K31" s="2"/>
      <c r="L31" s="2"/>
      <c r="M31" s="2"/>
    </row>
    <row r="32" spans="1:13" s="4" customFormat="1" ht="12">
      <c r="A32" s="33">
        <f t="shared" si="0"/>
        <v>21</v>
      </c>
      <c r="B32" s="2" t="s">
        <v>39</v>
      </c>
      <c r="C32" s="31"/>
      <c r="D32" s="31"/>
      <c r="E32" s="31"/>
      <c r="F32" s="32"/>
      <c r="G32" s="31"/>
      <c r="H32" s="2"/>
      <c r="I32" s="2"/>
      <c r="J32" s="31"/>
      <c r="K32" s="2"/>
      <c r="L32" s="2"/>
      <c r="M32" s="2"/>
    </row>
    <row r="33" spans="1:13" s="4" customFormat="1" ht="12">
      <c r="A33" s="33">
        <f t="shared" si="0"/>
        <v>22</v>
      </c>
      <c r="B33" s="1" t="s">
        <v>40</v>
      </c>
      <c r="C33" s="31"/>
      <c r="D33" s="31"/>
      <c r="E33" s="31"/>
      <c r="F33" s="32"/>
      <c r="G33" s="31" t="str">
        <f>IF(F33=0,"",ROUND(#REF!*F33,0))</f>
        <v/>
      </c>
      <c r="H33" s="2"/>
      <c r="I33" s="2"/>
      <c r="J33" s="31"/>
      <c r="K33" s="2"/>
      <c r="L33" s="2"/>
      <c r="M33" s="2"/>
    </row>
    <row r="34" spans="1:13" s="4" customFormat="1" ht="12">
      <c r="A34" s="33">
        <f t="shared" si="0"/>
        <v>23</v>
      </c>
      <c r="B34" s="2" t="s">
        <v>41</v>
      </c>
      <c r="C34" s="41">
        <f>+'LUSI TB'!P4</f>
        <v>19458.88</v>
      </c>
      <c r="D34" s="41"/>
      <c r="E34" s="41">
        <f t="shared" si="1" ref="E34:E40">SUM(C34:D34)</f>
        <v>19458.88</v>
      </c>
      <c r="F34" s="32">
        <f>1-53.54%</f>
        <v>0.46460000000000001</v>
      </c>
      <c r="G34" s="41">
        <f>IF(F34=0,0,ROUND(E34*F34,0))</f>
        <v>9041</v>
      </c>
      <c r="H34" s="31"/>
      <c r="I34" s="41">
        <v>19459</v>
      </c>
      <c r="J34" s="41">
        <f>+F34*I34</f>
        <v>9040.6514000000006</v>
      </c>
      <c r="K34" s="2"/>
      <c r="L34" s="2"/>
      <c r="M34" s="2"/>
    </row>
    <row r="35" spans="1:13" s="4" customFormat="1" ht="12">
      <c r="A35" s="33">
        <f t="shared" si="0"/>
        <v>24</v>
      </c>
      <c r="B35" s="2" t="s">
        <v>42</v>
      </c>
      <c r="C35" s="41">
        <f>+'LUSI TB'!P5</f>
        <v>3206215.84</v>
      </c>
      <c r="D35" s="41"/>
      <c r="E35" s="41">
        <f t="shared" si="1"/>
        <v>3206215.84</v>
      </c>
      <c r="F35" s="32">
        <f t="shared" si="2" ref="F35:F40">F34</f>
        <v>0.46460000000000001</v>
      </c>
      <c r="G35" s="41">
        <f t="shared" si="3" ref="G35:G40">IF(F35=0,0,ROUND(E35*F35,0))</f>
        <v>1489608</v>
      </c>
      <c r="H35" s="31"/>
      <c r="I35" s="41">
        <v>2962735</v>
      </c>
      <c r="J35" s="41">
        <f t="shared" si="4" ref="J35:J39">+F35*I35</f>
        <v>1376486.6810000001</v>
      </c>
      <c r="K35" s="2"/>
      <c r="L35" s="2"/>
      <c r="M35" s="2"/>
    </row>
    <row r="36" spans="1:13" s="4" customFormat="1" ht="12">
      <c r="A36" s="33">
        <f t="shared" si="0"/>
        <v>25</v>
      </c>
      <c r="B36" s="38" t="s">
        <v>43</v>
      </c>
      <c r="C36" s="41">
        <f>+'LUSI TB'!P6</f>
        <v>906.94</v>
      </c>
      <c r="D36" s="41"/>
      <c r="E36" s="41">
        <f t="shared" si="1"/>
        <v>906.94</v>
      </c>
      <c r="F36" s="32">
        <f t="shared" si="2"/>
        <v>0.46460000000000001</v>
      </c>
      <c r="G36" s="41">
        <f t="shared" si="3"/>
        <v>421</v>
      </c>
      <c r="H36" s="31"/>
      <c r="I36" s="41">
        <v>907</v>
      </c>
      <c r="J36" s="41">
        <f t="shared" si="4"/>
        <v>421.3922</v>
      </c>
      <c r="K36" s="2"/>
      <c r="L36" s="2"/>
      <c r="M36" s="2"/>
    </row>
    <row r="37" spans="1:13" s="4" customFormat="1" ht="12">
      <c r="A37" s="33">
        <f>A36+1</f>
        <v>26</v>
      </c>
      <c r="B37" s="2" t="s">
        <v>44</v>
      </c>
      <c r="C37" s="41">
        <f>+'LUSI TB'!P7+'LUSI TB'!P8</f>
        <v>4447608.75</v>
      </c>
      <c r="D37" s="41"/>
      <c r="E37" s="41">
        <f t="shared" si="1"/>
        <v>4447608.75</v>
      </c>
      <c r="F37" s="32">
        <f t="shared" si="2"/>
        <v>0.46460000000000001</v>
      </c>
      <c r="G37" s="41">
        <f t="shared" si="3"/>
        <v>2066359</v>
      </c>
      <c r="H37" s="31"/>
      <c r="I37" s="41">
        <v>4472387</v>
      </c>
      <c r="J37" s="41">
        <f t="shared" si="4"/>
        <v>2077871.0002000001</v>
      </c>
      <c r="K37" s="2"/>
      <c r="L37" s="2"/>
      <c r="M37" s="2"/>
    </row>
    <row r="38" spans="1:13" s="4" customFormat="1" ht="12">
      <c r="A38" s="33">
        <f t="shared" si="0"/>
        <v>27</v>
      </c>
      <c r="B38" s="2" t="s">
        <v>45</v>
      </c>
      <c r="C38" s="41">
        <f>+'LUSI TB'!P9</f>
        <v>474095.26</v>
      </c>
      <c r="D38" s="41"/>
      <c r="E38" s="41">
        <f t="shared" si="1"/>
        <v>474095.26</v>
      </c>
      <c r="F38" s="32">
        <f t="shared" si="2"/>
        <v>0.46460000000000001</v>
      </c>
      <c r="G38" s="41">
        <f t="shared" si="3"/>
        <v>220265</v>
      </c>
      <c r="H38" s="31"/>
      <c r="I38" s="41">
        <v>70530</v>
      </c>
      <c r="J38" s="41">
        <f t="shared" si="4"/>
        <v>32768.237999999998</v>
      </c>
      <c r="K38" s="2"/>
      <c r="L38" s="2"/>
      <c r="M38" s="2"/>
    </row>
    <row r="39" spans="1:13" s="4" customFormat="1" ht="12">
      <c r="A39" s="33">
        <f t="shared" si="0"/>
        <v>28</v>
      </c>
      <c r="B39" s="2" t="s">
        <v>46</v>
      </c>
      <c r="C39" s="41">
        <f>+'LUSI TB'!P10</f>
        <v>2048.54</v>
      </c>
      <c r="D39" s="41"/>
      <c r="E39" s="41">
        <f t="shared" si="1"/>
        <v>2048.54</v>
      </c>
      <c r="F39" s="32">
        <f t="shared" si="2"/>
        <v>0.46460000000000001</v>
      </c>
      <c r="G39" s="41">
        <f t="shared" si="3"/>
        <v>952</v>
      </c>
      <c r="H39" s="31"/>
      <c r="I39" s="41">
        <v>2049</v>
      </c>
      <c r="J39" s="41">
        <f t="shared" si="4"/>
        <v>951.96540000000005</v>
      </c>
      <c r="K39" s="2"/>
      <c r="L39" s="2"/>
      <c r="M39" s="2"/>
    </row>
    <row r="40" spans="1:13" s="4" customFormat="1" ht="12">
      <c r="A40" s="33">
        <f t="shared" si="0"/>
        <v>29</v>
      </c>
      <c r="B40" s="2" t="s">
        <v>47</v>
      </c>
      <c r="C40" s="41">
        <v>0</v>
      </c>
      <c r="D40" s="41"/>
      <c r="E40" s="41">
        <f t="shared" si="1"/>
        <v>0</v>
      </c>
      <c r="F40" s="32">
        <f t="shared" si="2"/>
        <v>0.46460000000000001</v>
      </c>
      <c r="G40" s="41">
        <f t="shared" si="3"/>
        <v>0</v>
      </c>
      <c r="H40" s="31"/>
      <c r="I40" s="2"/>
      <c r="J40" s="2"/>
      <c r="K40" s="2"/>
      <c r="L40" s="2"/>
      <c r="M40" s="2"/>
    </row>
    <row r="41" spans="1:13" s="4" customFormat="1" ht="12">
      <c r="A41" s="33">
        <f t="shared" si="0"/>
        <v>30</v>
      </c>
      <c r="B41" s="1" t="s">
        <v>48</v>
      </c>
      <c r="C41" s="31"/>
      <c r="D41" s="31"/>
      <c r="E41" s="31"/>
      <c r="F41" s="32"/>
      <c r="G41" s="31"/>
      <c r="H41" s="2"/>
      <c r="I41" s="2"/>
      <c r="J41" s="2"/>
      <c r="K41" s="2"/>
      <c r="L41" s="2"/>
      <c r="M41" s="2"/>
    </row>
    <row r="42" spans="1:13" s="4" customFormat="1" ht="12">
      <c r="A42" s="33">
        <f t="shared" si="0"/>
        <v>31</v>
      </c>
      <c r="B42" s="39" t="s">
        <v>49</v>
      </c>
      <c r="C42" s="31"/>
      <c r="D42" s="31"/>
      <c r="E42" s="31"/>
      <c r="F42" s="32"/>
      <c r="G42" s="31"/>
      <c r="H42" s="2"/>
      <c r="I42" s="2"/>
      <c r="J42" s="2"/>
      <c r="K42" s="2"/>
      <c r="L42" s="2"/>
      <c r="M42" s="2"/>
    </row>
    <row r="43" spans="1:13" s="4" customFormat="1" ht="12">
      <c r="A43" s="33">
        <f t="shared" si="0"/>
        <v>32</v>
      </c>
      <c r="B43" s="39" t="s">
        <v>50</v>
      </c>
      <c r="C43" s="31"/>
      <c r="D43" s="31"/>
      <c r="E43" s="31"/>
      <c r="F43" s="32"/>
      <c r="G43" s="31"/>
      <c r="H43" s="2"/>
      <c r="I43" s="2"/>
      <c r="J43" s="2"/>
      <c r="K43" s="2"/>
      <c r="L43" s="2"/>
      <c r="M43" s="2"/>
    </row>
    <row r="44" spans="1:13" s="4" customFormat="1" ht="12">
      <c r="A44" s="33">
        <f t="shared" si="0"/>
        <v>33</v>
      </c>
      <c r="B44" s="38" t="s">
        <v>51</v>
      </c>
      <c r="C44" s="31"/>
      <c r="D44" s="31"/>
      <c r="E44" s="31"/>
      <c r="F44" s="32"/>
      <c r="G44" s="31"/>
      <c r="H44" s="2"/>
      <c r="I44" s="2"/>
      <c r="J44" s="2"/>
      <c r="K44" s="2"/>
      <c r="L44" s="2"/>
      <c r="M44" s="2"/>
    </row>
    <row r="45" spans="1:13" s="4" customFormat="1" ht="12">
      <c r="A45" s="33">
        <f t="shared" si="0"/>
        <v>34</v>
      </c>
      <c r="B45" s="38" t="s">
        <v>52</v>
      </c>
      <c r="C45" s="31"/>
      <c r="D45" s="31"/>
      <c r="E45" s="31"/>
      <c r="F45" s="32"/>
      <c r="G45" s="31"/>
      <c r="H45" s="2"/>
      <c r="I45" s="2"/>
      <c r="J45" s="2"/>
      <c r="K45" s="2"/>
      <c r="L45" s="2"/>
      <c r="M45" s="2"/>
    </row>
    <row r="46" spans="1:13" s="4" customFormat="1" ht="12">
      <c r="A46" s="33">
        <f t="shared" si="0"/>
        <v>35</v>
      </c>
      <c r="B46" s="39" t="s">
        <v>53</v>
      </c>
      <c r="C46" s="31"/>
      <c r="D46" s="31"/>
      <c r="E46" s="31"/>
      <c r="F46" s="32"/>
      <c r="G46" s="31"/>
      <c r="H46" s="2"/>
      <c r="I46" s="2"/>
      <c r="J46" s="2"/>
      <c r="K46" s="2"/>
      <c r="L46" s="2"/>
      <c r="M46" s="2"/>
    </row>
    <row r="47" spans="1:13" s="4" customFormat="1" ht="12">
      <c r="A47" s="33">
        <f t="shared" si="0"/>
        <v>36</v>
      </c>
      <c r="B47" s="39" t="s">
        <v>54</v>
      </c>
      <c r="C47" s="31"/>
      <c r="D47" s="31"/>
      <c r="E47" s="31"/>
      <c r="F47" s="32"/>
      <c r="G47" s="31"/>
      <c r="H47" s="2"/>
      <c r="I47" s="2"/>
      <c r="J47" s="2"/>
      <c r="K47" s="2"/>
      <c r="L47" s="2"/>
      <c r="M47" s="2"/>
    </row>
    <row r="48" spans="1:13" s="4" customFormat="1" ht="12">
      <c r="A48" s="33">
        <f t="shared" si="0"/>
        <v>37</v>
      </c>
      <c r="B48" s="39" t="s">
        <v>55</v>
      </c>
      <c r="C48" s="31"/>
      <c r="D48" s="31"/>
      <c r="E48" s="31"/>
      <c r="F48" s="32"/>
      <c r="G48" s="31"/>
      <c r="H48" s="2"/>
      <c r="I48" s="2"/>
      <c r="J48" s="2"/>
      <c r="K48" s="2"/>
      <c r="L48" s="2"/>
      <c r="M48" s="2"/>
    </row>
    <row r="49" spans="1:13" s="4" customFormat="1" ht="12">
      <c r="A49" s="33">
        <f t="shared" si="0"/>
        <v>38</v>
      </c>
      <c r="B49" s="38" t="s">
        <v>56</v>
      </c>
      <c r="C49" s="31"/>
      <c r="D49" s="31"/>
      <c r="E49" s="31"/>
      <c r="F49" s="32"/>
      <c r="G49" s="31"/>
      <c r="H49" s="2"/>
      <c r="I49" s="2"/>
      <c r="J49" s="2"/>
      <c r="K49" s="2"/>
      <c r="L49" s="2"/>
      <c r="M49" s="2"/>
    </row>
    <row r="50" spans="1:13" s="4" customFormat="1" ht="12">
      <c r="A50" s="33">
        <f t="shared" si="0"/>
        <v>39</v>
      </c>
      <c r="B50" s="39" t="s">
        <v>57</v>
      </c>
      <c r="C50" s="31"/>
      <c r="D50" s="31"/>
      <c r="E50" s="31"/>
      <c r="F50" s="32"/>
      <c r="G50" s="31"/>
      <c r="H50" s="2"/>
      <c r="I50" s="2"/>
      <c r="J50" s="2"/>
      <c r="K50" s="2"/>
      <c r="L50" s="2"/>
      <c r="M50" s="2"/>
    </row>
    <row r="51" spans="1:13" s="4" customFormat="1" ht="12">
      <c r="A51" s="33">
        <f t="shared" si="0"/>
        <v>40</v>
      </c>
      <c r="B51" s="39" t="s">
        <v>58</v>
      </c>
      <c r="C51" s="31"/>
      <c r="D51" s="31"/>
      <c r="E51" s="31"/>
      <c r="F51" s="32"/>
      <c r="G51" s="31"/>
      <c r="H51" s="2"/>
      <c r="I51" s="2"/>
      <c r="J51" s="2"/>
      <c r="K51" s="2"/>
      <c r="L51" s="2"/>
      <c r="M51" s="2"/>
    </row>
    <row r="52" spans="1:13" s="4" customFormat="1" ht="12">
      <c r="A52" s="33">
        <f t="shared" si="0"/>
        <v>41</v>
      </c>
      <c r="B52" s="39" t="s">
        <v>59</v>
      </c>
      <c r="C52" s="31"/>
      <c r="D52" s="31"/>
      <c r="E52" s="31"/>
      <c r="F52" s="32"/>
      <c r="G52" s="31"/>
      <c r="H52" s="2"/>
      <c r="I52" s="2"/>
      <c r="J52" s="2"/>
      <c r="K52" s="2"/>
      <c r="L52" s="2"/>
      <c r="M52" s="2"/>
    </row>
    <row r="53" spans="1:13" s="4" customFormat="1" ht="12">
      <c r="A53" s="33">
        <f t="shared" si="0"/>
        <v>42</v>
      </c>
      <c r="B53" s="1" t="s">
        <v>60</v>
      </c>
      <c r="C53" s="31"/>
      <c r="D53" s="31"/>
      <c r="E53" s="31"/>
      <c r="F53" s="32"/>
      <c r="G53" s="31"/>
      <c r="H53" s="2"/>
      <c r="I53" s="2"/>
      <c r="J53" s="2"/>
      <c r="K53" s="2"/>
      <c r="L53" s="2"/>
      <c r="M53" s="2"/>
    </row>
    <row r="54" spans="1:13" s="4" customFormat="1" ht="12">
      <c r="A54" s="33">
        <f t="shared" si="0"/>
        <v>43</v>
      </c>
      <c r="B54" s="39" t="s">
        <v>61</v>
      </c>
      <c r="C54" s="31"/>
      <c r="D54" s="31"/>
      <c r="E54" s="31"/>
      <c r="F54" s="32"/>
      <c r="G54" s="31"/>
      <c r="H54" s="2"/>
      <c r="I54" s="2"/>
      <c r="J54" s="2"/>
      <c r="K54" s="2"/>
      <c r="L54" s="2"/>
      <c r="M54" s="2"/>
    </row>
    <row r="55" spans="1:13" s="4" customFormat="1" ht="12">
      <c r="A55" s="33">
        <f t="shared" si="0"/>
        <v>44</v>
      </c>
      <c r="B55" s="39" t="s">
        <v>62</v>
      </c>
      <c r="C55" s="31"/>
      <c r="D55" s="40"/>
      <c r="E55" s="31"/>
      <c r="F55" s="32"/>
      <c r="G55" s="31"/>
      <c r="H55" s="2"/>
      <c r="I55" s="2"/>
      <c r="J55" s="2"/>
      <c r="K55" s="2"/>
      <c r="L55" s="2"/>
      <c r="M55" s="2"/>
    </row>
    <row r="56" spans="1:13" s="4" customFormat="1" ht="12">
      <c r="A56" s="33">
        <f t="shared" si="0"/>
        <v>45</v>
      </c>
      <c r="B56" s="39" t="s">
        <v>63</v>
      </c>
      <c r="C56" s="31"/>
      <c r="D56" s="40"/>
      <c r="E56" s="31"/>
      <c r="F56" s="32"/>
      <c r="G56" s="31"/>
      <c r="H56" s="2"/>
      <c r="I56" s="2"/>
      <c r="J56" s="2"/>
      <c r="K56" s="2"/>
      <c r="L56" s="2"/>
      <c r="M56" s="2"/>
    </row>
    <row r="57" spans="1:13" s="4" customFormat="1" ht="12">
      <c r="A57" s="33">
        <f t="shared" si="0"/>
        <v>46</v>
      </c>
      <c r="B57" s="39" t="s">
        <v>64</v>
      </c>
      <c r="C57" s="31"/>
      <c r="D57" s="31"/>
      <c r="E57" s="31"/>
      <c r="F57" s="32"/>
      <c r="G57" s="31"/>
      <c r="H57" s="2"/>
      <c r="I57" s="2"/>
      <c r="J57" s="2"/>
      <c r="K57" s="2"/>
      <c r="L57" s="2"/>
      <c r="M57" s="2"/>
    </row>
    <row r="58" spans="1:13" s="4" customFormat="1" ht="12">
      <c r="A58" s="33">
        <f t="shared" si="0"/>
        <v>47</v>
      </c>
      <c r="B58" s="39" t="s">
        <v>65</v>
      </c>
      <c r="C58" s="31"/>
      <c r="D58" s="41"/>
      <c r="E58" s="31"/>
      <c r="F58" s="32"/>
      <c r="G58" s="31"/>
      <c r="H58" s="2"/>
      <c r="I58" s="2"/>
      <c r="J58" s="2"/>
      <c r="K58" s="2"/>
      <c r="L58" s="2"/>
      <c r="M58" s="2"/>
    </row>
    <row r="59" spans="1:13" s="4" customFormat="1" ht="12">
      <c r="A59" s="33">
        <f t="shared" si="0"/>
        <v>48</v>
      </c>
      <c r="B59" s="39" t="s">
        <v>66</v>
      </c>
      <c r="C59" s="31"/>
      <c r="D59" s="31"/>
      <c r="E59" s="31"/>
      <c r="F59" s="32"/>
      <c r="G59" s="31"/>
      <c r="H59" s="2"/>
      <c r="I59" s="2"/>
      <c r="J59" s="2"/>
      <c r="K59" s="2"/>
      <c r="L59" s="2"/>
      <c r="M59" s="2"/>
    </row>
    <row r="60" spans="1:13" s="4" customFormat="1" ht="12">
      <c r="A60" s="33">
        <f t="shared" si="0"/>
        <v>49</v>
      </c>
      <c r="B60" s="39" t="s">
        <v>67</v>
      </c>
      <c r="C60" s="31"/>
      <c r="D60" s="31"/>
      <c r="E60" s="31"/>
      <c r="F60" s="32"/>
      <c r="G60" s="31"/>
      <c r="H60" s="2"/>
      <c r="I60" s="2"/>
      <c r="J60" s="2"/>
      <c r="K60" s="2"/>
      <c r="L60" s="2"/>
      <c r="M60" s="2"/>
    </row>
    <row r="61" spans="1:247" s="4" customFormat="1" ht="12">
      <c r="A61" s="33">
        <f t="shared" si="0"/>
        <v>50</v>
      </c>
      <c r="B61" s="39" t="s">
        <v>68</v>
      </c>
      <c r="C61" s="31"/>
      <c r="D61" s="31"/>
      <c r="E61" s="31"/>
      <c r="F61" s="32"/>
      <c r="G61" s="31"/>
      <c r="H61" s="21"/>
      <c r="I61" s="10"/>
      <c r="J61" s="2"/>
      <c r="K61" s="31"/>
      <c r="L61" s="31"/>
      <c r="M61" s="31"/>
      <c r="N61" s="42"/>
      <c r="O61" s="43"/>
      <c r="P61" s="42"/>
      <c r="Q61" s="44"/>
      <c r="R61" s="45"/>
      <c r="T61" s="42"/>
      <c r="U61" s="42"/>
      <c r="V61" s="42"/>
      <c r="W61" s="42"/>
      <c r="X61" s="43"/>
      <c r="Y61" s="42"/>
      <c r="Z61" s="44"/>
      <c r="AA61" s="45"/>
      <c r="AC61" s="42"/>
      <c r="AD61" s="42"/>
      <c r="AE61" s="42"/>
      <c r="AF61" s="42"/>
      <c r="AG61" s="43"/>
      <c r="AH61" s="42"/>
      <c r="AI61" s="44"/>
      <c r="AJ61" s="45"/>
      <c r="AL61" s="42"/>
      <c r="AM61" s="42"/>
      <c r="AN61" s="42"/>
      <c r="AO61" s="42"/>
      <c r="AP61" s="43"/>
      <c r="AQ61" s="42"/>
      <c r="AR61" s="44"/>
      <c r="AS61" s="45"/>
      <c r="AU61" s="42"/>
      <c r="AV61" s="42"/>
      <c r="AW61" s="42"/>
      <c r="AX61" s="42"/>
      <c r="AY61" s="43"/>
      <c r="AZ61" s="42"/>
      <c r="BA61" s="44"/>
      <c r="BB61" s="45"/>
      <c r="BD61" s="42"/>
      <c r="BE61" s="42"/>
      <c r="BF61" s="42"/>
      <c r="BG61" s="42"/>
      <c r="BH61" s="43"/>
      <c r="BI61" s="42"/>
      <c r="BJ61" s="44"/>
      <c r="BK61" s="45"/>
      <c r="BM61" s="42"/>
      <c r="BN61" s="42"/>
      <c r="BO61" s="42"/>
      <c r="BP61" s="42"/>
      <c r="BQ61" s="43"/>
      <c r="BR61" s="42"/>
      <c r="BS61" s="44"/>
      <c r="BT61" s="45"/>
      <c r="BV61" s="42"/>
      <c r="BW61" s="42"/>
      <c r="BX61" s="42"/>
      <c r="BY61" s="42"/>
      <c r="BZ61" s="43"/>
      <c r="CA61" s="42"/>
      <c r="CB61" s="44"/>
      <c r="CC61" s="45"/>
      <c r="CE61" s="42"/>
      <c r="CF61" s="42"/>
      <c r="CG61" s="42"/>
      <c r="CH61" s="42"/>
      <c r="CI61" s="43"/>
      <c r="CJ61" s="42"/>
      <c r="CK61" s="44"/>
      <c r="CL61" s="45"/>
      <c r="CN61" s="42"/>
      <c r="CO61" s="42"/>
      <c r="CP61" s="42"/>
      <c r="CQ61" s="42"/>
      <c r="CR61" s="43"/>
      <c r="CS61" s="42"/>
      <c r="CT61" s="44"/>
      <c r="CU61" s="45"/>
      <c r="CW61" s="42"/>
      <c r="CX61" s="42"/>
      <c r="CY61" s="42"/>
      <c r="CZ61" s="42"/>
      <c r="DA61" s="43"/>
      <c r="DB61" s="42"/>
      <c r="DC61" s="44"/>
      <c r="DD61" s="45"/>
      <c r="DF61" s="42"/>
      <c r="DG61" s="42"/>
      <c r="DH61" s="42"/>
      <c r="DI61" s="42"/>
      <c r="DJ61" s="43"/>
      <c r="DK61" s="42"/>
      <c r="DL61" s="44"/>
      <c r="DM61" s="45"/>
      <c r="DO61" s="42"/>
      <c r="DP61" s="42"/>
      <c r="DQ61" s="42"/>
      <c r="DR61" s="42"/>
      <c r="DS61" s="43"/>
      <c r="DT61" s="42"/>
      <c r="DU61" s="44"/>
      <c r="DV61" s="45"/>
      <c r="DX61" s="42"/>
      <c r="DY61" s="42"/>
      <c r="DZ61" s="42"/>
      <c r="EA61" s="42"/>
      <c r="EB61" s="43"/>
      <c r="EC61" s="42"/>
      <c r="ED61" s="44"/>
      <c r="EE61" s="45"/>
      <c r="EG61" s="42"/>
      <c r="EH61" s="42"/>
      <c r="EI61" s="42"/>
      <c r="EJ61" s="42"/>
      <c r="EK61" s="43"/>
      <c r="EL61" s="42"/>
      <c r="EM61" s="44"/>
      <c r="EN61" s="45"/>
      <c r="EP61" s="42"/>
      <c r="EQ61" s="42"/>
      <c r="ER61" s="42"/>
      <c r="ES61" s="42"/>
      <c r="ET61" s="43"/>
      <c r="EU61" s="42"/>
      <c r="EV61" s="44"/>
      <c r="EW61" s="45"/>
      <c r="EY61" s="42"/>
      <c r="EZ61" s="42"/>
      <c r="FA61" s="42"/>
      <c r="FB61" s="42"/>
      <c r="FC61" s="43"/>
      <c r="FD61" s="42"/>
      <c r="FE61" s="44"/>
      <c r="FF61" s="45"/>
      <c r="FH61" s="42"/>
      <c r="FI61" s="42"/>
      <c r="FJ61" s="42"/>
      <c r="FK61" s="42"/>
      <c r="FL61" s="43"/>
      <c r="FM61" s="42"/>
      <c r="FN61" s="44"/>
      <c r="FO61" s="45"/>
      <c r="FQ61" s="42"/>
      <c r="FR61" s="42"/>
      <c r="FS61" s="42"/>
      <c r="FT61" s="42"/>
      <c r="FU61" s="43"/>
      <c r="FV61" s="42"/>
      <c r="FW61" s="44"/>
      <c r="FX61" s="45"/>
      <c r="FZ61" s="42"/>
      <c r="GA61" s="42"/>
      <c r="GB61" s="42"/>
      <c r="GC61" s="42"/>
      <c r="GD61" s="43"/>
      <c r="GE61" s="42"/>
      <c r="GF61" s="44"/>
      <c r="GG61" s="45"/>
      <c r="GI61" s="42"/>
      <c r="GJ61" s="42"/>
      <c r="GK61" s="42"/>
      <c r="GL61" s="42"/>
      <c r="GM61" s="43"/>
      <c r="GN61" s="42"/>
      <c r="GO61" s="44"/>
      <c r="GP61" s="45"/>
      <c r="GR61" s="42"/>
      <c r="GS61" s="42"/>
      <c r="GT61" s="42"/>
      <c r="GU61" s="42"/>
      <c r="GV61" s="43"/>
      <c r="GW61" s="42"/>
      <c r="GX61" s="44"/>
      <c r="GY61" s="45"/>
      <c r="HA61" s="42"/>
      <c r="HB61" s="42"/>
      <c r="HC61" s="42"/>
      <c r="HD61" s="42"/>
      <c r="HE61" s="43"/>
      <c r="HF61" s="42"/>
      <c r="HG61" s="44"/>
      <c r="HH61" s="45"/>
      <c r="HJ61" s="42"/>
      <c r="HK61" s="42"/>
      <c r="HL61" s="42"/>
      <c r="HM61" s="42"/>
      <c r="HN61" s="43"/>
      <c r="HO61" s="42"/>
      <c r="HP61" s="44"/>
      <c r="HQ61" s="45"/>
      <c r="HS61" s="42"/>
      <c r="HT61" s="42"/>
      <c r="HU61" s="42"/>
      <c r="HV61" s="42"/>
      <c r="HW61" s="43"/>
      <c r="HX61" s="42"/>
      <c r="HY61" s="44"/>
      <c r="HZ61" s="45"/>
      <c r="IB61" s="42"/>
      <c r="IC61" s="42"/>
      <c r="ID61" s="42"/>
      <c r="IE61" s="42"/>
      <c r="IF61" s="43"/>
      <c r="IG61" s="42"/>
      <c r="IH61" s="44"/>
      <c r="II61" s="45"/>
      <c r="IK61" s="42"/>
      <c r="IL61" s="42"/>
      <c r="IM61" s="42"/>
    </row>
    <row r="62" spans="1:247" s="4" customFormat="1" ht="12">
      <c r="A62" s="33">
        <f t="shared" si="0"/>
        <v>51</v>
      </c>
      <c r="B62" s="38" t="s">
        <v>69</v>
      </c>
      <c r="C62" s="31"/>
      <c r="D62" s="40"/>
      <c r="E62" s="31"/>
      <c r="F62" s="32"/>
      <c r="G62" s="31"/>
      <c r="H62" s="21"/>
      <c r="I62" s="10"/>
      <c r="J62" s="2"/>
      <c r="K62" s="31"/>
      <c r="L62" s="31"/>
      <c r="M62" s="31"/>
      <c r="N62" s="42"/>
      <c r="O62" s="43"/>
      <c r="P62" s="42"/>
      <c r="Q62" s="44"/>
      <c r="R62" s="45"/>
      <c r="T62" s="42"/>
      <c r="U62" s="42"/>
      <c r="V62" s="42"/>
      <c r="W62" s="42"/>
      <c r="X62" s="43"/>
      <c r="Y62" s="42"/>
      <c r="Z62" s="44"/>
      <c r="AA62" s="45"/>
      <c r="AC62" s="42"/>
      <c r="AD62" s="42"/>
      <c r="AE62" s="42"/>
      <c r="AF62" s="42"/>
      <c r="AG62" s="43"/>
      <c r="AH62" s="42"/>
      <c r="AI62" s="44"/>
      <c r="AJ62" s="45"/>
      <c r="AL62" s="42"/>
      <c r="AM62" s="42"/>
      <c r="AN62" s="42"/>
      <c r="AO62" s="42"/>
      <c r="AP62" s="43"/>
      <c r="AQ62" s="42"/>
      <c r="AR62" s="44"/>
      <c r="AS62" s="45"/>
      <c r="AU62" s="42"/>
      <c r="AV62" s="42"/>
      <c r="AW62" s="42"/>
      <c r="AX62" s="42"/>
      <c r="AY62" s="43"/>
      <c r="AZ62" s="42"/>
      <c r="BA62" s="44"/>
      <c r="BB62" s="45"/>
      <c r="BD62" s="42"/>
      <c r="BE62" s="42"/>
      <c r="BF62" s="42"/>
      <c r="BG62" s="42"/>
      <c r="BH62" s="43"/>
      <c r="BI62" s="42"/>
      <c r="BJ62" s="44"/>
      <c r="BK62" s="45"/>
      <c r="BM62" s="42"/>
      <c r="BN62" s="42"/>
      <c r="BO62" s="42"/>
      <c r="BP62" s="42"/>
      <c r="BQ62" s="43"/>
      <c r="BR62" s="42"/>
      <c r="BS62" s="44"/>
      <c r="BT62" s="45"/>
      <c r="BV62" s="42"/>
      <c r="BW62" s="42"/>
      <c r="BX62" s="42"/>
      <c r="BY62" s="42"/>
      <c r="BZ62" s="43"/>
      <c r="CA62" s="42"/>
      <c r="CB62" s="44"/>
      <c r="CC62" s="45"/>
      <c r="CE62" s="42"/>
      <c r="CF62" s="42"/>
      <c r="CG62" s="42"/>
      <c r="CH62" s="42"/>
      <c r="CI62" s="43"/>
      <c r="CJ62" s="42"/>
      <c r="CK62" s="44"/>
      <c r="CL62" s="45"/>
      <c r="CN62" s="42"/>
      <c r="CO62" s="42"/>
      <c r="CP62" s="42"/>
      <c r="CQ62" s="42"/>
      <c r="CR62" s="43"/>
      <c r="CS62" s="42"/>
      <c r="CT62" s="44"/>
      <c r="CU62" s="45"/>
      <c r="CW62" s="42"/>
      <c r="CX62" s="42"/>
      <c r="CY62" s="42"/>
      <c r="CZ62" s="42"/>
      <c r="DA62" s="43"/>
      <c r="DB62" s="42"/>
      <c r="DC62" s="44"/>
      <c r="DD62" s="45"/>
      <c r="DF62" s="42"/>
      <c r="DG62" s="42"/>
      <c r="DH62" s="42"/>
      <c r="DI62" s="42"/>
      <c r="DJ62" s="43"/>
      <c r="DK62" s="42"/>
      <c r="DL62" s="44"/>
      <c r="DM62" s="45"/>
      <c r="DO62" s="42"/>
      <c r="DP62" s="42"/>
      <c r="DQ62" s="42"/>
      <c r="DR62" s="42"/>
      <c r="DS62" s="43"/>
      <c r="DT62" s="42"/>
      <c r="DU62" s="44"/>
      <c r="DV62" s="45"/>
      <c r="DX62" s="42"/>
      <c r="DY62" s="42"/>
      <c r="DZ62" s="42"/>
      <c r="EA62" s="42"/>
      <c r="EB62" s="43"/>
      <c r="EC62" s="42"/>
      <c r="ED62" s="44"/>
      <c r="EE62" s="45"/>
      <c r="EG62" s="42"/>
      <c r="EH62" s="42"/>
      <c r="EI62" s="42"/>
      <c r="EJ62" s="42"/>
      <c r="EK62" s="43"/>
      <c r="EL62" s="42"/>
      <c r="EM62" s="44"/>
      <c r="EN62" s="45"/>
      <c r="EP62" s="42"/>
      <c r="EQ62" s="42"/>
      <c r="ER62" s="42"/>
      <c r="ES62" s="42"/>
      <c r="ET62" s="43"/>
      <c r="EU62" s="42"/>
      <c r="EV62" s="44"/>
      <c r="EW62" s="45"/>
      <c r="EY62" s="42"/>
      <c r="EZ62" s="42"/>
      <c r="FA62" s="42"/>
      <c r="FB62" s="42"/>
      <c r="FC62" s="43"/>
      <c r="FD62" s="42"/>
      <c r="FE62" s="44"/>
      <c r="FF62" s="45"/>
      <c r="FH62" s="42"/>
      <c r="FI62" s="42"/>
      <c r="FJ62" s="42"/>
      <c r="FK62" s="42"/>
      <c r="FL62" s="43"/>
      <c r="FM62" s="42"/>
      <c r="FN62" s="44"/>
      <c r="FO62" s="45"/>
      <c r="FQ62" s="42"/>
      <c r="FR62" s="42"/>
      <c r="FS62" s="42"/>
      <c r="FT62" s="42"/>
      <c r="FU62" s="43"/>
      <c r="FV62" s="42"/>
      <c r="FW62" s="44"/>
      <c r="FX62" s="45"/>
      <c r="FZ62" s="42"/>
      <c r="GA62" s="42"/>
      <c r="GB62" s="42"/>
      <c r="GC62" s="42"/>
      <c r="GD62" s="43"/>
      <c r="GE62" s="42"/>
      <c r="GF62" s="44"/>
      <c r="GG62" s="45"/>
      <c r="GI62" s="42"/>
      <c r="GJ62" s="42"/>
      <c r="GK62" s="42"/>
      <c r="GL62" s="42"/>
      <c r="GM62" s="43"/>
      <c r="GN62" s="42"/>
      <c r="GO62" s="44"/>
      <c r="GP62" s="45"/>
      <c r="GR62" s="42"/>
      <c r="GS62" s="42"/>
      <c r="GT62" s="42"/>
      <c r="GU62" s="42"/>
      <c r="GV62" s="43"/>
      <c r="GW62" s="42"/>
      <c r="GX62" s="44"/>
      <c r="GY62" s="45"/>
      <c r="HA62" s="42"/>
      <c r="HB62" s="42"/>
      <c r="HC62" s="42"/>
      <c r="HD62" s="42"/>
      <c r="HE62" s="43"/>
      <c r="HF62" s="42"/>
      <c r="HG62" s="44"/>
      <c r="HH62" s="45"/>
      <c r="HJ62" s="42"/>
      <c r="HK62" s="42"/>
      <c r="HL62" s="42"/>
      <c r="HM62" s="42"/>
      <c r="HN62" s="43"/>
      <c r="HO62" s="42"/>
      <c r="HP62" s="44"/>
      <c r="HQ62" s="45"/>
      <c r="HS62" s="42"/>
      <c r="HT62" s="42"/>
      <c r="HU62" s="42"/>
      <c r="HV62" s="42"/>
      <c r="HW62" s="43"/>
      <c r="HX62" s="42"/>
      <c r="HY62" s="44"/>
      <c r="HZ62" s="45"/>
      <c r="IB62" s="42"/>
      <c r="IC62" s="42"/>
      <c r="ID62" s="42"/>
      <c r="IE62" s="42"/>
      <c r="IF62" s="43"/>
      <c r="IG62" s="42"/>
      <c r="IH62" s="44"/>
      <c r="II62" s="45"/>
      <c r="IK62" s="42"/>
      <c r="IL62" s="42"/>
      <c r="IM62" s="42"/>
    </row>
    <row r="63" spans="1:247" s="4" customFormat="1" ht="12">
      <c r="A63" s="33">
        <f t="shared" si="0"/>
        <v>52</v>
      </c>
      <c r="B63" s="39" t="s">
        <v>70</v>
      </c>
      <c r="C63" s="31"/>
      <c r="D63" s="31"/>
      <c r="E63" s="31"/>
      <c r="F63" s="32"/>
      <c r="G63" s="31"/>
      <c r="H63" s="21"/>
      <c r="I63" s="10"/>
      <c r="J63" s="2"/>
      <c r="K63" s="31"/>
      <c r="L63" s="31"/>
      <c r="M63" s="31"/>
      <c r="N63" s="42"/>
      <c r="O63" s="43"/>
      <c r="P63" s="42"/>
      <c r="Q63" s="44"/>
      <c r="R63" s="45"/>
      <c r="T63" s="42"/>
      <c r="U63" s="42"/>
      <c r="V63" s="42"/>
      <c r="W63" s="42"/>
      <c r="X63" s="43"/>
      <c r="Y63" s="42"/>
      <c r="Z63" s="44"/>
      <c r="AA63" s="45"/>
      <c r="AC63" s="42"/>
      <c r="AD63" s="42"/>
      <c r="AE63" s="42"/>
      <c r="AF63" s="42"/>
      <c r="AG63" s="43"/>
      <c r="AH63" s="42"/>
      <c r="AI63" s="44"/>
      <c r="AJ63" s="45"/>
      <c r="AL63" s="42"/>
      <c r="AM63" s="42"/>
      <c r="AN63" s="42"/>
      <c r="AO63" s="42"/>
      <c r="AP63" s="43"/>
      <c r="AQ63" s="42"/>
      <c r="AR63" s="44"/>
      <c r="AS63" s="45"/>
      <c r="AU63" s="42"/>
      <c r="AV63" s="42"/>
      <c r="AW63" s="42"/>
      <c r="AX63" s="42"/>
      <c r="AY63" s="43"/>
      <c r="AZ63" s="42"/>
      <c r="BA63" s="44"/>
      <c r="BB63" s="45"/>
      <c r="BD63" s="42"/>
      <c r="BE63" s="42"/>
      <c r="BF63" s="42"/>
      <c r="BG63" s="42"/>
      <c r="BH63" s="43"/>
      <c r="BI63" s="42"/>
      <c r="BJ63" s="44"/>
      <c r="BK63" s="45"/>
      <c r="BM63" s="42"/>
      <c r="BN63" s="42"/>
      <c r="BO63" s="42"/>
      <c r="BP63" s="42"/>
      <c r="BQ63" s="43"/>
      <c r="BR63" s="42"/>
      <c r="BS63" s="44"/>
      <c r="BT63" s="45"/>
      <c r="BV63" s="42"/>
      <c r="BW63" s="42"/>
      <c r="BX63" s="42"/>
      <c r="BY63" s="42"/>
      <c r="BZ63" s="43"/>
      <c r="CA63" s="42"/>
      <c r="CB63" s="44"/>
      <c r="CC63" s="45"/>
      <c r="CE63" s="42"/>
      <c r="CF63" s="42"/>
      <c r="CG63" s="42"/>
      <c r="CH63" s="42"/>
      <c r="CI63" s="43"/>
      <c r="CJ63" s="42"/>
      <c r="CK63" s="44"/>
      <c r="CL63" s="45"/>
      <c r="CN63" s="42"/>
      <c r="CO63" s="42"/>
      <c r="CP63" s="42"/>
      <c r="CQ63" s="42"/>
      <c r="CR63" s="43"/>
      <c r="CS63" s="42"/>
      <c r="CT63" s="44"/>
      <c r="CU63" s="45"/>
      <c r="CW63" s="42"/>
      <c r="CX63" s="42"/>
      <c r="CY63" s="42"/>
      <c r="CZ63" s="42"/>
      <c r="DA63" s="43"/>
      <c r="DB63" s="42"/>
      <c r="DC63" s="44"/>
      <c r="DD63" s="45"/>
      <c r="DF63" s="42"/>
      <c r="DG63" s="42"/>
      <c r="DH63" s="42"/>
      <c r="DI63" s="42"/>
      <c r="DJ63" s="43"/>
      <c r="DK63" s="42"/>
      <c r="DL63" s="44"/>
      <c r="DM63" s="45"/>
      <c r="DO63" s="42"/>
      <c r="DP63" s="42"/>
      <c r="DQ63" s="42"/>
      <c r="DR63" s="42"/>
      <c r="DS63" s="43"/>
      <c r="DT63" s="42"/>
      <c r="DU63" s="44"/>
      <c r="DV63" s="45"/>
      <c r="DX63" s="42"/>
      <c r="DY63" s="42"/>
      <c r="DZ63" s="42"/>
      <c r="EA63" s="42"/>
      <c r="EB63" s="43"/>
      <c r="EC63" s="42"/>
      <c r="ED63" s="44"/>
      <c r="EE63" s="45"/>
      <c r="EG63" s="42"/>
      <c r="EH63" s="42"/>
      <c r="EI63" s="42"/>
      <c r="EJ63" s="42"/>
      <c r="EK63" s="43"/>
      <c r="EL63" s="42"/>
      <c r="EM63" s="44"/>
      <c r="EN63" s="45"/>
      <c r="EP63" s="42"/>
      <c r="EQ63" s="42"/>
      <c r="ER63" s="42"/>
      <c r="ES63" s="42"/>
      <c r="ET63" s="43"/>
      <c r="EU63" s="42"/>
      <c r="EV63" s="44"/>
      <c r="EW63" s="45"/>
      <c r="EY63" s="42"/>
      <c r="EZ63" s="42"/>
      <c r="FA63" s="42"/>
      <c r="FB63" s="42"/>
      <c r="FC63" s="43"/>
      <c r="FD63" s="42"/>
      <c r="FE63" s="44"/>
      <c r="FF63" s="45"/>
      <c r="FH63" s="42"/>
      <c r="FI63" s="42"/>
      <c r="FJ63" s="42"/>
      <c r="FK63" s="42"/>
      <c r="FL63" s="43"/>
      <c r="FM63" s="42"/>
      <c r="FN63" s="44"/>
      <c r="FO63" s="45"/>
      <c r="FQ63" s="42"/>
      <c r="FR63" s="42"/>
      <c r="FS63" s="42"/>
      <c r="FT63" s="42"/>
      <c r="FU63" s="43"/>
      <c r="FV63" s="42"/>
      <c r="FW63" s="44"/>
      <c r="FX63" s="45"/>
      <c r="FZ63" s="42"/>
      <c r="GA63" s="42"/>
      <c r="GB63" s="42"/>
      <c r="GC63" s="42"/>
      <c r="GD63" s="43"/>
      <c r="GE63" s="42"/>
      <c r="GF63" s="44"/>
      <c r="GG63" s="45"/>
      <c r="GI63" s="42"/>
      <c r="GJ63" s="42"/>
      <c r="GK63" s="42"/>
      <c r="GL63" s="42"/>
      <c r="GM63" s="43"/>
      <c r="GN63" s="42"/>
      <c r="GO63" s="44"/>
      <c r="GP63" s="45"/>
      <c r="GR63" s="42"/>
      <c r="GS63" s="42"/>
      <c r="GT63" s="42"/>
      <c r="GU63" s="42"/>
      <c r="GV63" s="43"/>
      <c r="GW63" s="42"/>
      <c r="GX63" s="44"/>
      <c r="GY63" s="45"/>
      <c r="HA63" s="42"/>
      <c r="HB63" s="42"/>
      <c r="HC63" s="42"/>
      <c r="HD63" s="42"/>
      <c r="HE63" s="43"/>
      <c r="HF63" s="42"/>
      <c r="HG63" s="44"/>
      <c r="HH63" s="45"/>
      <c r="HJ63" s="42"/>
      <c r="HK63" s="42"/>
      <c r="HL63" s="42"/>
      <c r="HM63" s="42"/>
      <c r="HN63" s="43"/>
      <c r="HO63" s="42"/>
      <c r="HP63" s="44"/>
      <c r="HQ63" s="45"/>
      <c r="HS63" s="42"/>
      <c r="HT63" s="42"/>
      <c r="HU63" s="42"/>
      <c r="HV63" s="42"/>
      <c r="HW63" s="43"/>
      <c r="HX63" s="42"/>
      <c r="HY63" s="44"/>
      <c r="HZ63" s="45"/>
      <c r="IB63" s="42"/>
      <c r="IC63" s="42"/>
      <c r="ID63" s="42"/>
      <c r="IE63" s="42"/>
      <c r="IF63" s="43"/>
      <c r="IG63" s="42"/>
      <c r="IH63" s="44"/>
      <c r="II63" s="45"/>
      <c r="IK63" s="42"/>
      <c r="IL63" s="42"/>
      <c r="IM63" s="42"/>
    </row>
    <row r="64" spans="1:247" s="4" customFormat="1" ht="12">
      <c r="A64" s="33">
        <f t="shared" si="0"/>
        <v>53</v>
      </c>
      <c r="B64" s="39" t="s">
        <v>71</v>
      </c>
      <c r="C64" s="31"/>
      <c r="D64" s="31"/>
      <c r="E64" s="31"/>
      <c r="F64" s="32"/>
      <c r="G64" s="31"/>
      <c r="H64" s="21"/>
      <c r="I64" s="10"/>
      <c r="J64" s="2"/>
      <c r="K64" s="31"/>
      <c r="L64" s="31"/>
      <c r="M64" s="31"/>
      <c r="N64" s="42"/>
      <c r="O64" s="43"/>
      <c r="P64" s="42"/>
      <c r="Q64" s="44"/>
      <c r="R64" s="45"/>
      <c r="T64" s="42"/>
      <c r="U64" s="42"/>
      <c r="V64" s="42"/>
      <c r="W64" s="42"/>
      <c r="X64" s="43"/>
      <c r="Y64" s="42"/>
      <c r="Z64" s="44"/>
      <c r="AA64" s="45"/>
      <c r="AC64" s="42"/>
      <c r="AD64" s="42"/>
      <c r="AE64" s="42"/>
      <c r="AF64" s="42"/>
      <c r="AG64" s="43"/>
      <c r="AH64" s="42"/>
      <c r="AI64" s="44"/>
      <c r="AJ64" s="45"/>
      <c r="AL64" s="42"/>
      <c r="AM64" s="42"/>
      <c r="AN64" s="42"/>
      <c r="AO64" s="42"/>
      <c r="AP64" s="43"/>
      <c r="AQ64" s="42"/>
      <c r="AR64" s="44"/>
      <c r="AS64" s="45"/>
      <c r="AU64" s="42"/>
      <c r="AV64" s="42"/>
      <c r="AW64" s="42"/>
      <c r="AX64" s="42"/>
      <c r="AY64" s="43"/>
      <c r="AZ64" s="42"/>
      <c r="BA64" s="44"/>
      <c r="BB64" s="45"/>
      <c r="BD64" s="42"/>
      <c r="BE64" s="42"/>
      <c r="BF64" s="42"/>
      <c r="BG64" s="42"/>
      <c r="BH64" s="43"/>
      <c r="BI64" s="42"/>
      <c r="BJ64" s="44"/>
      <c r="BK64" s="45"/>
      <c r="BM64" s="42"/>
      <c r="BN64" s="42"/>
      <c r="BO64" s="42"/>
      <c r="BP64" s="42"/>
      <c r="BQ64" s="43"/>
      <c r="BR64" s="42"/>
      <c r="BS64" s="44"/>
      <c r="BT64" s="45"/>
      <c r="BV64" s="42"/>
      <c r="BW64" s="42"/>
      <c r="BX64" s="42"/>
      <c r="BY64" s="42"/>
      <c r="BZ64" s="43"/>
      <c r="CA64" s="42"/>
      <c r="CB64" s="44"/>
      <c r="CC64" s="45"/>
      <c r="CE64" s="42"/>
      <c r="CF64" s="42"/>
      <c r="CG64" s="42"/>
      <c r="CH64" s="42"/>
      <c r="CI64" s="43"/>
      <c r="CJ64" s="42"/>
      <c r="CK64" s="44"/>
      <c r="CL64" s="45"/>
      <c r="CN64" s="42"/>
      <c r="CO64" s="42"/>
      <c r="CP64" s="42"/>
      <c r="CQ64" s="42"/>
      <c r="CR64" s="43"/>
      <c r="CS64" s="42"/>
      <c r="CT64" s="44"/>
      <c r="CU64" s="45"/>
      <c r="CW64" s="42"/>
      <c r="CX64" s="42"/>
      <c r="CY64" s="42"/>
      <c r="CZ64" s="42"/>
      <c r="DA64" s="43"/>
      <c r="DB64" s="42"/>
      <c r="DC64" s="44"/>
      <c r="DD64" s="45"/>
      <c r="DF64" s="42"/>
      <c r="DG64" s="42"/>
      <c r="DH64" s="42"/>
      <c r="DI64" s="42"/>
      <c r="DJ64" s="43"/>
      <c r="DK64" s="42"/>
      <c r="DL64" s="44"/>
      <c r="DM64" s="45"/>
      <c r="DO64" s="42"/>
      <c r="DP64" s="42"/>
      <c r="DQ64" s="42"/>
      <c r="DR64" s="42"/>
      <c r="DS64" s="43"/>
      <c r="DT64" s="42"/>
      <c r="DU64" s="44"/>
      <c r="DV64" s="45"/>
      <c r="DX64" s="42"/>
      <c r="DY64" s="42"/>
      <c r="DZ64" s="42"/>
      <c r="EA64" s="42"/>
      <c r="EB64" s="43"/>
      <c r="EC64" s="42"/>
      <c r="ED64" s="44"/>
      <c r="EE64" s="45"/>
      <c r="EG64" s="42"/>
      <c r="EH64" s="42"/>
      <c r="EI64" s="42"/>
      <c r="EJ64" s="42"/>
      <c r="EK64" s="43"/>
      <c r="EL64" s="42"/>
      <c r="EM64" s="44"/>
      <c r="EN64" s="45"/>
      <c r="EP64" s="42"/>
      <c r="EQ64" s="42"/>
      <c r="ER64" s="42"/>
      <c r="ES64" s="42"/>
      <c r="ET64" s="43"/>
      <c r="EU64" s="42"/>
      <c r="EV64" s="44"/>
      <c r="EW64" s="45"/>
      <c r="EY64" s="42"/>
      <c r="EZ64" s="42"/>
      <c r="FA64" s="42"/>
      <c r="FB64" s="42"/>
      <c r="FC64" s="43"/>
      <c r="FD64" s="42"/>
      <c r="FE64" s="44"/>
      <c r="FF64" s="45"/>
      <c r="FH64" s="42"/>
      <c r="FI64" s="42"/>
      <c r="FJ64" s="42"/>
      <c r="FK64" s="42"/>
      <c r="FL64" s="43"/>
      <c r="FM64" s="42"/>
      <c r="FN64" s="44"/>
      <c r="FO64" s="45"/>
      <c r="FQ64" s="42"/>
      <c r="FR64" s="42"/>
      <c r="FS64" s="42"/>
      <c r="FT64" s="42"/>
      <c r="FU64" s="43"/>
      <c r="FV64" s="42"/>
      <c r="FW64" s="44"/>
      <c r="FX64" s="45"/>
      <c r="FZ64" s="42"/>
      <c r="GA64" s="42"/>
      <c r="GB64" s="42"/>
      <c r="GC64" s="42"/>
      <c r="GD64" s="43"/>
      <c r="GE64" s="42"/>
      <c r="GF64" s="44"/>
      <c r="GG64" s="45"/>
      <c r="GI64" s="42"/>
      <c r="GJ64" s="42"/>
      <c r="GK64" s="42"/>
      <c r="GL64" s="42"/>
      <c r="GM64" s="43"/>
      <c r="GN64" s="42"/>
      <c r="GO64" s="44"/>
      <c r="GP64" s="45"/>
      <c r="GR64" s="42"/>
      <c r="GS64" s="42"/>
      <c r="GT64" s="42"/>
      <c r="GU64" s="42"/>
      <c r="GV64" s="43"/>
      <c r="GW64" s="42"/>
      <c r="GX64" s="44"/>
      <c r="GY64" s="45"/>
      <c r="HA64" s="42"/>
      <c r="HB64" s="42"/>
      <c r="HC64" s="42"/>
      <c r="HD64" s="42"/>
      <c r="HE64" s="43"/>
      <c r="HF64" s="42"/>
      <c r="HG64" s="44"/>
      <c r="HH64" s="45"/>
      <c r="HJ64" s="42"/>
      <c r="HK64" s="42"/>
      <c r="HL64" s="42"/>
      <c r="HM64" s="42"/>
      <c r="HN64" s="43"/>
      <c r="HO64" s="42"/>
      <c r="HP64" s="44"/>
      <c r="HQ64" s="45"/>
      <c r="HS64" s="42"/>
      <c r="HT64" s="42"/>
      <c r="HU64" s="42"/>
      <c r="HV64" s="42"/>
      <c r="HW64" s="43"/>
      <c r="HX64" s="42"/>
      <c r="HY64" s="44"/>
      <c r="HZ64" s="45"/>
      <c r="IB64" s="42"/>
      <c r="IC64" s="42"/>
      <c r="ID64" s="42"/>
      <c r="IE64" s="42"/>
      <c r="IF64" s="43"/>
      <c r="IG64" s="42"/>
      <c r="IH64" s="44"/>
      <c r="II64" s="45"/>
      <c r="IK64" s="42"/>
      <c r="IL64" s="42"/>
      <c r="IM64" s="42"/>
    </row>
    <row r="65" spans="1:247" s="4" customFormat="1" ht="12">
      <c r="A65" s="33">
        <f t="shared" si="0"/>
        <v>54</v>
      </c>
      <c r="B65" s="39" t="s">
        <v>72</v>
      </c>
      <c r="C65" s="31"/>
      <c r="D65" s="31"/>
      <c r="E65" s="31"/>
      <c r="F65" s="32"/>
      <c r="G65" s="31"/>
      <c r="H65" s="21"/>
      <c r="I65" s="10"/>
      <c r="J65" s="2"/>
      <c r="K65" s="31"/>
      <c r="L65" s="31"/>
      <c r="M65" s="31"/>
      <c r="N65" s="42"/>
      <c r="O65" s="43"/>
      <c r="P65" s="42"/>
      <c r="Q65" s="44"/>
      <c r="R65" s="45"/>
      <c r="T65" s="42"/>
      <c r="U65" s="42"/>
      <c r="V65" s="42"/>
      <c r="W65" s="42"/>
      <c r="X65" s="43"/>
      <c r="Y65" s="42"/>
      <c r="Z65" s="44"/>
      <c r="AA65" s="45"/>
      <c r="AC65" s="42"/>
      <c r="AD65" s="42"/>
      <c r="AE65" s="42"/>
      <c r="AF65" s="42"/>
      <c r="AG65" s="43"/>
      <c r="AH65" s="42"/>
      <c r="AI65" s="44"/>
      <c r="AJ65" s="45"/>
      <c r="AL65" s="42"/>
      <c r="AM65" s="42"/>
      <c r="AN65" s="42"/>
      <c r="AO65" s="42"/>
      <c r="AP65" s="43"/>
      <c r="AQ65" s="42"/>
      <c r="AR65" s="44"/>
      <c r="AS65" s="45"/>
      <c r="AU65" s="42"/>
      <c r="AV65" s="42"/>
      <c r="AW65" s="42"/>
      <c r="AX65" s="42"/>
      <c r="AY65" s="43"/>
      <c r="AZ65" s="42"/>
      <c r="BA65" s="44"/>
      <c r="BB65" s="45"/>
      <c r="BD65" s="42"/>
      <c r="BE65" s="42"/>
      <c r="BF65" s="42"/>
      <c r="BG65" s="42"/>
      <c r="BH65" s="43"/>
      <c r="BI65" s="42"/>
      <c r="BJ65" s="44"/>
      <c r="BK65" s="45"/>
      <c r="BM65" s="42"/>
      <c r="BN65" s="42"/>
      <c r="BO65" s="42"/>
      <c r="BP65" s="42"/>
      <c r="BQ65" s="43"/>
      <c r="BR65" s="42"/>
      <c r="BS65" s="44"/>
      <c r="BT65" s="45"/>
      <c r="BV65" s="42"/>
      <c r="BW65" s="42"/>
      <c r="BX65" s="42"/>
      <c r="BY65" s="42"/>
      <c r="BZ65" s="43"/>
      <c r="CA65" s="42"/>
      <c r="CB65" s="44"/>
      <c r="CC65" s="45"/>
      <c r="CE65" s="42"/>
      <c r="CF65" s="42"/>
      <c r="CG65" s="42"/>
      <c r="CH65" s="42"/>
      <c r="CI65" s="43"/>
      <c r="CJ65" s="42"/>
      <c r="CK65" s="44"/>
      <c r="CL65" s="45"/>
      <c r="CN65" s="42"/>
      <c r="CO65" s="42"/>
      <c r="CP65" s="42"/>
      <c r="CQ65" s="42"/>
      <c r="CR65" s="43"/>
      <c r="CS65" s="42"/>
      <c r="CT65" s="44"/>
      <c r="CU65" s="45"/>
      <c r="CW65" s="42"/>
      <c r="CX65" s="42"/>
      <c r="CY65" s="42"/>
      <c r="CZ65" s="42"/>
      <c r="DA65" s="43"/>
      <c r="DB65" s="42"/>
      <c r="DC65" s="44"/>
      <c r="DD65" s="45"/>
      <c r="DF65" s="42"/>
      <c r="DG65" s="42"/>
      <c r="DH65" s="42"/>
      <c r="DI65" s="42"/>
      <c r="DJ65" s="43"/>
      <c r="DK65" s="42"/>
      <c r="DL65" s="44"/>
      <c r="DM65" s="45"/>
      <c r="DO65" s="42"/>
      <c r="DP65" s="42"/>
      <c r="DQ65" s="42"/>
      <c r="DR65" s="42"/>
      <c r="DS65" s="43"/>
      <c r="DT65" s="42"/>
      <c r="DU65" s="44"/>
      <c r="DV65" s="45"/>
      <c r="DX65" s="42"/>
      <c r="DY65" s="42"/>
      <c r="DZ65" s="42"/>
      <c r="EA65" s="42"/>
      <c r="EB65" s="43"/>
      <c r="EC65" s="42"/>
      <c r="ED65" s="44"/>
      <c r="EE65" s="45"/>
      <c r="EG65" s="42"/>
      <c r="EH65" s="42"/>
      <c r="EI65" s="42"/>
      <c r="EJ65" s="42"/>
      <c r="EK65" s="43"/>
      <c r="EL65" s="42"/>
      <c r="EM65" s="44"/>
      <c r="EN65" s="45"/>
      <c r="EP65" s="42"/>
      <c r="EQ65" s="42"/>
      <c r="ER65" s="42"/>
      <c r="ES65" s="42"/>
      <c r="ET65" s="43"/>
      <c r="EU65" s="42"/>
      <c r="EV65" s="44"/>
      <c r="EW65" s="45"/>
      <c r="EY65" s="42"/>
      <c r="EZ65" s="42"/>
      <c r="FA65" s="42"/>
      <c r="FB65" s="42"/>
      <c r="FC65" s="43"/>
      <c r="FD65" s="42"/>
      <c r="FE65" s="44"/>
      <c r="FF65" s="45"/>
      <c r="FH65" s="42"/>
      <c r="FI65" s="42"/>
      <c r="FJ65" s="42"/>
      <c r="FK65" s="42"/>
      <c r="FL65" s="43"/>
      <c r="FM65" s="42"/>
      <c r="FN65" s="44"/>
      <c r="FO65" s="45"/>
      <c r="FQ65" s="42"/>
      <c r="FR65" s="42"/>
      <c r="FS65" s="42"/>
      <c r="FT65" s="42"/>
      <c r="FU65" s="43"/>
      <c r="FV65" s="42"/>
      <c r="FW65" s="44"/>
      <c r="FX65" s="45"/>
      <c r="FZ65" s="42"/>
      <c r="GA65" s="42"/>
      <c r="GB65" s="42"/>
      <c r="GC65" s="42"/>
      <c r="GD65" s="43"/>
      <c r="GE65" s="42"/>
      <c r="GF65" s="44"/>
      <c r="GG65" s="45"/>
      <c r="GI65" s="42"/>
      <c r="GJ65" s="42"/>
      <c r="GK65" s="42"/>
      <c r="GL65" s="42"/>
      <c r="GM65" s="43"/>
      <c r="GN65" s="42"/>
      <c r="GO65" s="44"/>
      <c r="GP65" s="45"/>
      <c r="GR65" s="42"/>
      <c r="GS65" s="42"/>
      <c r="GT65" s="42"/>
      <c r="GU65" s="42"/>
      <c r="GV65" s="43"/>
      <c r="GW65" s="42"/>
      <c r="GX65" s="44"/>
      <c r="GY65" s="45"/>
      <c r="HA65" s="42"/>
      <c r="HB65" s="42"/>
      <c r="HC65" s="42"/>
      <c r="HD65" s="42"/>
      <c r="HE65" s="43"/>
      <c r="HF65" s="42"/>
      <c r="HG65" s="44"/>
      <c r="HH65" s="45"/>
      <c r="HJ65" s="42"/>
      <c r="HK65" s="42"/>
      <c r="HL65" s="42"/>
      <c r="HM65" s="42"/>
      <c r="HN65" s="43"/>
      <c r="HO65" s="42"/>
      <c r="HP65" s="44"/>
      <c r="HQ65" s="45"/>
      <c r="HS65" s="42"/>
      <c r="HT65" s="42"/>
      <c r="HU65" s="42"/>
      <c r="HV65" s="42"/>
      <c r="HW65" s="43"/>
      <c r="HX65" s="42"/>
      <c r="HY65" s="44"/>
      <c r="HZ65" s="45"/>
      <c r="IB65" s="42"/>
      <c r="IC65" s="42"/>
      <c r="ID65" s="42"/>
      <c r="IE65" s="42"/>
      <c r="IF65" s="43"/>
      <c r="IG65" s="42"/>
      <c r="IH65" s="44"/>
      <c r="II65" s="45"/>
      <c r="IK65" s="42"/>
      <c r="IL65" s="42"/>
      <c r="IM65" s="42"/>
    </row>
    <row r="66" spans="1:13" s="4" customFormat="1" ht="12.75" thickBot="1">
      <c r="A66" s="33">
        <f t="shared" si="0"/>
        <v>55</v>
      </c>
      <c r="B66" s="37" t="s">
        <v>73</v>
      </c>
      <c r="C66" s="928">
        <f>SUM(C13:C65)</f>
        <v>8150334.21</v>
      </c>
      <c r="D66" s="928">
        <f>SUM(D13:D65)</f>
        <v>0</v>
      </c>
      <c r="E66" s="928">
        <f>SUM(E13:E65)</f>
        <v>8150334.21</v>
      </c>
      <c r="F66" s="930"/>
      <c r="G66" s="928">
        <f>SUM(G13:G65)</f>
        <v>3786646</v>
      </c>
      <c r="H66" s="930"/>
      <c r="I66" s="930"/>
      <c r="J66" s="928">
        <f>SUM(J13:J65)</f>
        <v>3497539.9282</v>
      </c>
      <c r="K66" s="2"/>
      <c r="L66" s="2"/>
      <c r="M66" s="2"/>
    </row>
    <row r="67" spans="1:13" s="4" customFormat="1" ht="12.75" thickTop="1">
      <c r="A67" s="33">
        <f t="shared" si="0"/>
        <v>56</v>
      </c>
      <c r="B67" s="48" t="s">
        <v>74</v>
      </c>
      <c r="C67" s="49"/>
      <c r="D67" s="2"/>
      <c r="E67" s="2"/>
      <c r="F67" s="32"/>
      <c r="G67" s="2"/>
      <c r="H67" s="2"/>
      <c r="I67" s="2"/>
      <c r="J67" s="2"/>
      <c r="K67" s="2"/>
      <c r="L67" s="2"/>
      <c r="M67" s="2"/>
    </row>
    <row r="68" spans="1:13" s="4" customFormat="1" ht="12">
      <c r="A68" s="33">
        <f t="shared" si="0"/>
        <v>57</v>
      </c>
      <c r="B68" s="50" t="s">
        <v>75</v>
      </c>
      <c r="C68" s="51">
        <v>0</v>
      </c>
      <c r="D68" s="2"/>
      <c r="E68" s="36"/>
      <c r="F68" s="32"/>
      <c r="G68" s="2"/>
      <c r="H68" s="2"/>
      <c r="I68" s="2"/>
      <c r="J68" s="2"/>
      <c r="K68" s="2"/>
      <c r="L68" s="2"/>
      <c r="M68" s="2"/>
    </row>
    <row r="69" spans="1:13" s="4" customFormat="1" ht="12">
      <c r="A69" s="33">
        <f t="shared" si="0"/>
        <v>58</v>
      </c>
      <c r="B69" s="50" t="s">
        <v>76</v>
      </c>
      <c r="C69" s="51">
        <v>414990</v>
      </c>
      <c r="D69" s="2"/>
      <c r="E69" s="36"/>
      <c r="F69" s="32"/>
      <c r="G69" s="2"/>
      <c r="H69" s="2"/>
      <c r="I69" s="2"/>
      <c r="J69" s="2"/>
      <c r="K69" s="2"/>
      <c r="L69" s="2"/>
      <c r="M69" s="2"/>
    </row>
    <row r="70" spans="1:13" s="4" customFormat="1" ht="12">
      <c r="A70" s="33">
        <f t="shared" si="0"/>
        <v>59</v>
      </c>
      <c r="B70" s="50" t="s">
        <v>77</v>
      </c>
      <c r="C70" s="51">
        <v>164146</v>
      </c>
      <c r="D70" s="2"/>
      <c r="E70" s="36"/>
      <c r="F70" s="32"/>
      <c r="G70" s="2"/>
      <c r="H70" s="2"/>
      <c r="I70" s="2"/>
      <c r="J70" s="2"/>
      <c r="K70" s="2"/>
      <c r="L70" s="2"/>
      <c r="M70" s="2"/>
    </row>
    <row r="71" spans="1:13" s="4" customFormat="1" ht="12">
      <c r="A71" s="33">
        <f t="shared" si="0"/>
        <v>60</v>
      </c>
      <c r="B71" s="50" t="s">
        <v>78</v>
      </c>
      <c r="C71" s="51">
        <v>0</v>
      </c>
      <c r="D71" s="2"/>
      <c r="E71" s="2"/>
      <c r="F71" s="32"/>
      <c r="G71" s="2"/>
      <c r="H71" s="2"/>
      <c r="I71" s="2"/>
      <c r="J71" s="2"/>
      <c r="K71" s="2"/>
      <c r="L71" s="2"/>
      <c r="M71" s="2"/>
    </row>
    <row r="72" spans="1:13" s="4" customFormat="1" ht="12">
      <c r="A72" s="33">
        <f t="shared" si="0"/>
        <v>61</v>
      </c>
      <c r="B72" s="50" t="s">
        <v>79</v>
      </c>
      <c r="C72" s="51">
        <v>0</v>
      </c>
      <c r="D72" s="2"/>
      <c r="E72" s="2"/>
      <c r="F72" s="32"/>
      <c r="G72" s="2"/>
      <c r="H72" s="2"/>
      <c r="I72" s="2"/>
      <c r="J72" s="2"/>
      <c r="K72" s="2"/>
      <c r="L72" s="2"/>
      <c r="M72" s="2"/>
    </row>
    <row r="73" spans="1:13" s="4" customFormat="1" ht="12">
      <c r="A73" s="33">
        <f t="shared" si="0"/>
        <v>62</v>
      </c>
      <c r="B73" s="50" t="s">
        <v>80</v>
      </c>
      <c r="C73" s="51">
        <v>0</v>
      </c>
      <c r="D73" s="2"/>
      <c r="E73" s="2"/>
      <c r="F73" s="32"/>
      <c r="G73" s="2"/>
      <c r="H73" s="2"/>
      <c r="I73" s="2"/>
      <c r="J73" s="2"/>
      <c r="K73" s="2"/>
      <c r="L73" s="2"/>
      <c r="M73" s="2"/>
    </row>
    <row r="74" spans="1:13" s="4" customFormat="1" ht="12">
      <c r="A74" s="33">
        <f t="shared" si="0"/>
        <v>63</v>
      </c>
      <c r="B74" s="50" t="s">
        <v>81</v>
      </c>
      <c r="C74" s="51">
        <v>0</v>
      </c>
      <c r="D74" s="2"/>
      <c r="E74" s="2"/>
      <c r="F74" s="32"/>
      <c r="G74" s="2"/>
      <c r="H74" s="2"/>
      <c r="I74" s="2"/>
      <c r="J74" s="2"/>
      <c r="K74" s="2"/>
      <c r="L74" s="2"/>
      <c r="M74" s="2"/>
    </row>
    <row r="75" spans="1:13" s="4" customFormat="1" ht="12">
      <c r="A75" s="33">
        <f t="shared" si="0"/>
        <v>64</v>
      </c>
      <c r="B75" s="52" t="s">
        <v>82</v>
      </c>
      <c r="C75" s="51">
        <v>0</v>
      </c>
      <c r="D75" s="2"/>
      <c r="E75" s="2"/>
      <c r="F75" s="32"/>
      <c r="G75" s="2"/>
      <c r="H75" s="2"/>
      <c r="I75" s="2"/>
      <c r="J75" s="2"/>
      <c r="K75" s="2"/>
      <c r="L75" s="2"/>
      <c r="M75" s="2"/>
    </row>
    <row r="76" spans="1:13" s="4" customFormat="1" ht="12">
      <c r="A76" s="33">
        <f t="shared" si="0"/>
        <v>65</v>
      </c>
      <c r="B76" s="53" t="s">
        <v>83</v>
      </c>
      <c r="C76" s="51">
        <v>0</v>
      </c>
      <c r="D76" s="2"/>
      <c r="E76" s="2"/>
      <c r="F76" s="32"/>
      <c r="G76" s="2"/>
      <c r="H76" s="2"/>
      <c r="I76" s="2"/>
      <c r="J76" s="2"/>
      <c r="K76" s="2"/>
      <c r="L76" s="2"/>
      <c r="M76" s="2"/>
    </row>
    <row r="77" spans="1:13" s="4" customFormat="1" ht="12">
      <c r="A77" s="33">
        <f t="shared" si="0"/>
        <v>66</v>
      </c>
      <c r="B77" s="54" t="s">
        <v>84</v>
      </c>
      <c r="C77" s="55">
        <f>SUM(C66:C76)</f>
        <v>8729470.2100000009</v>
      </c>
      <c r="D77" s="36"/>
      <c r="E77" s="2"/>
      <c r="F77" s="32"/>
      <c r="G77" s="2"/>
      <c r="H77" s="2"/>
      <c r="I77" s="2"/>
      <c r="J77" s="2"/>
      <c r="K77" s="2"/>
      <c r="L77" s="2"/>
      <c r="M77" s="2"/>
    </row>
    <row r="78" spans="1:9" s="4" customFormat="1" ht="12">
      <c r="A78" s="30">
        <f>A77+1</f>
        <v>67</v>
      </c>
      <c r="B78" s="2"/>
      <c r="C78" s="2"/>
      <c r="D78" s="2"/>
      <c r="E78" s="2"/>
      <c r="F78" s="32"/>
      <c r="G78" s="2"/>
      <c r="H78" s="2"/>
      <c r="I78" s="2"/>
    </row>
    <row r="79" spans="1:9" s="4" customFormat="1" ht="12">
      <c r="A79" s="30">
        <f>A78+1</f>
        <v>68</v>
      </c>
      <c r="B79" s="38" t="s">
        <v>85</v>
      </c>
      <c r="C79" s="2"/>
      <c r="D79" s="2"/>
      <c r="E79" s="2"/>
      <c r="F79" s="32"/>
      <c r="G79" s="2"/>
      <c r="H79" s="2"/>
      <c r="I79" s="2"/>
    </row>
    <row r="80" spans="1:13" s="4" customFormat="1" ht="12">
      <c r="A80" s="2"/>
      <c r="B80" s="2"/>
      <c r="C80" s="2"/>
      <c r="D80" s="2"/>
      <c r="E80" s="2"/>
      <c r="F80" s="32"/>
      <c r="G80" s="2"/>
      <c r="H80" s="2"/>
      <c r="I80" s="2"/>
      <c r="J80" s="2"/>
      <c r="K80" s="2"/>
      <c r="L80" s="2"/>
      <c r="M80" s="2"/>
    </row>
    <row r="81" spans="1:13" s="4" customFormat="1" ht="12">
      <c r="A81" s="2"/>
      <c r="B81" s="2"/>
      <c r="C81" s="2"/>
      <c r="D81" s="2"/>
      <c r="E81" s="2"/>
      <c r="F81" s="32"/>
      <c r="G81" s="2"/>
      <c r="H81" s="2"/>
      <c r="I81" s="2"/>
      <c r="J81" s="2"/>
      <c r="K81" s="2"/>
      <c r="L81" s="2"/>
      <c r="M81" s="2"/>
    </row>
    <row r="82" spans="1:13" s="4" customFormat="1" ht="12">
      <c r="A82" s="2"/>
      <c r="B82" s="2"/>
      <c r="C82" s="2"/>
      <c r="D82" s="2"/>
      <c r="E82" s="2"/>
      <c r="F82" s="32"/>
      <c r="G82" s="2"/>
      <c r="H82" s="2"/>
      <c r="I82" s="2"/>
      <c r="J82" s="2"/>
      <c r="K82" s="2"/>
      <c r="L82" s="2"/>
      <c r="M82" s="2"/>
    </row>
    <row r="83" spans="1:13" s="4" customFormat="1" ht="12">
      <c r="A83" s="2"/>
      <c r="B83" s="1" t="s">
        <v>126</v>
      </c>
      <c r="C83" s="2"/>
      <c r="D83" s="2"/>
      <c r="E83" s="2"/>
      <c r="F83" s="32"/>
      <c r="G83" s="2"/>
      <c r="H83" s="2"/>
      <c r="I83" s="2"/>
      <c r="J83" s="2"/>
      <c r="K83" s="2"/>
      <c r="L83" s="2"/>
      <c r="M83" s="2"/>
    </row>
    <row r="84" spans="1:13" s="4" customFormat="1" ht="12">
      <c r="A84" s="2"/>
      <c r="B84" s="2"/>
      <c r="C84" s="36"/>
      <c r="D84" s="2"/>
      <c r="E84" s="2"/>
      <c r="F84" s="32"/>
      <c r="G84" s="2"/>
      <c r="H84" s="2"/>
      <c r="I84" s="2"/>
      <c r="J84" s="2"/>
      <c r="K84" s="2"/>
      <c r="L84" s="2"/>
      <c r="M84" s="2"/>
    </row>
    <row r="85" spans="1:13" s="4" customFormat="1" ht="12">
      <c r="A85" s="2"/>
      <c r="B85" s="4" t="s">
        <v>223</v>
      </c>
      <c r="C85" s="2"/>
      <c r="D85" s="2"/>
      <c r="E85" s="2"/>
      <c r="F85" s="32"/>
      <c r="G85" s="2"/>
      <c r="H85" s="2"/>
      <c r="I85" s="2"/>
      <c r="J85" s="2"/>
      <c r="K85" s="2"/>
      <c r="L85" s="2"/>
      <c r="M85" s="2"/>
    </row>
    <row r="86" spans="1:13" s="4" customFormat="1" ht="12">
      <c r="A86" s="2"/>
      <c r="B86" s="4" t="s">
        <v>224</v>
      </c>
      <c r="C86" s="2"/>
      <c r="D86" s="2"/>
      <c r="E86" s="2"/>
      <c r="F86" s="32"/>
      <c r="G86" s="2"/>
      <c r="H86" s="2"/>
      <c r="I86" s="2"/>
      <c r="J86" s="2"/>
      <c r="K86" s="2"/>
      <c r="L86" s="2"/>
      <c r="M86" s="2"/>
    </row>
    <row r="87" spans="1:13" s="4" customFormat="1" ht="12">
      <c r="A87" s="2"/>
      <c r="B87" s="4" t="s">
        <v>200</v>
      </c>
      <c r="C87" s="2"/>
      <c r="D87" s="2"/>
      <c r="E87" s="2"/>
      <c r="F87" s="32"/>
      <c r="G87" s="2"/>
      <c r="H87" s="2"/>
      <c r="I87" s="2"/>
      <c r="J87" s="2"/>
      <c r="K87" s="2"/>
      <c r="L87" s="2"/>
      <c r="M87" s="2"/>
    </row>
    <row r="88" spans="1:13" s="4" customFormat="1" ht="12">
      <c r="A88" s="2"/>
      <c r="B88" s="4" t="s">
        <v>217</v>
      </c>
      <c r="C88" s="2"/>
      <c r="D88" s="2"/>
      <c r="E88" s="2"/>
      <c r="F88" s="32"/>
      <c r="G88" s="2"/>
      <c r="H88" s="2"/>
      <c r="I88" s="2"/>
      <c r="J88" s="2"/>
      <c r="K88" s="2"/>
      <c r="L88" s="2"/>
      <c r="M88" s="2"/>
    </row>
    <row r="89" spans="1:13" s="4" customFormat="1" ht="12">
      <c r="A89" s="2"/>
      <c r="B89" s="4" t="s">
        <v>73</v>
      </c>
      <c r="C89" s="2"/>
      <c r="D89" s="2"/>
      <c r="E89" s="2"/>
      <c r="F89" s="32"/>
      <c r="G89" s="2"/>
      <c r="H89" s="2"/>
      <c r="I89" s="2"/>
      <c r="J89" s="2"/>
      <c r="K89" s="2"/>
      <c r="L89" s="2"/>
      <c r="M89" s="2"/>
    </row>
    <row r="90" spans="1:13" s="4" customFormat="1" ht="12">
      <c r="A90" s="2"/>
      <c r="B90" s="4" t="s">
        <v>225</v>
      </c>
      <c r="C90" s="2"/>
      <c r="D90" s="2"/>
      <c r="E90" s="2"/>
      <c r="F90" s="32"/>
      <c r="G90" s="2"/>
      <c r="H90" s="2"/>
      <c r="I90" s="2"/>
      <c r="J90" s="2"/>
      <c r="K90" s="2"/>
      <c r="L90" s="2"/>
      <c r="M90" s="2"/>
    </row>
    <row r="91" spans="1:13" s="4" customFormat="1" ht="12">
      <c r="A91" s="2"/>
      <c r="B91" s="2"/>
      <c r="C91" s="2"/>
      <c r="D91" s="2"/>
      <c r="E91" s="2"/>
      <c r="F91" s="32"/>
      <c r="G91" s="2"/>
      <c r="H91" s="2"/>
      <c r="I91" s="2"/>
      <c r="J91" s="2"/>
      <c r="K91" s="2"/>
      <c r="L91" s="2"/>
      <c r="M91" s="2"/>
    </row>
    <row r="92" spans="1:13" s="4" customFormat="1" ht="12">
      <c r="A92" s="2"/>
      <c r="B92" s="2"/>
      <c r="C92" s="2"/>
      <c r="D92" s="2"/>
      <c r="E92" s="2"/>
      <c r="F92" s="32"/>
      <c r="G92" s="2"/>
      <c r="H92" s="2"/>
      <c r="I92" s="2"/>
      <c r="J92" s="2"/>
      <c r="K92" s="2"/>
      <c r="L92" s="2"/>
      <c r="M92" s="2"/>
    </row>
    <row r="93" spans="1:28" s="4" customFormat="1" ht="12">
      <c r="A93" s="2"/>
      <c r="B93" s="318" t="s">
        <v>185</v>
      </c>
      <c r="C93" s="319"/>
      <c r="D93" s="319"/>
      <c r="E93" s="320"/>
      <c r="F93" s="319" t="s">
        <v>186</v>
      </c>
      <c r="G93" s="319"/>
      <c r="H93" s="319"/>
      <c r="I93" s="319"/>
      <c r="J93" s="320"/>
      <c r="K93" s="320"/>
      <c r="L93" s="320"/>
      <c r="M93" s="319" t="s">
        <v>8</v>
      </c>
      <c r="N93" s="320"/>
      <c r="O93" s="320"/>
      <c r="P93" s="319"/>
      <c r="Q93" s="57"/>
      <c r="R93" s="57"/>
      <c r="S93" s="57"/>
      <c r="T93" s="57"/>
      <c r="U93" s="57"/>
      <c r="V93" s="57"/>
      <c r="W93" s="57"/>
      <c r="X93" s="57"/>
      <c r="Y93" s="57"/>
      <c r="Z93" s="57"/>
      <c r="AA93" s="57"/>
      <c r="AB93" s="57"/>
    </row>
    <row r="94" spans="1:28" s="4" customFormat="1" ht="12">
      <c r="A94" s="2"/>
      <c r="B94" s="321"/>
      <c r="C94" s="319" t="s">
        <v>188</v>
      </c>
      <c r="D94" s="319"/>
      <c r="E94" s="320"/>
      <c r="F94" s="319" t="s">
        <v>189</v>
      </c>
      <c r="G94" s="319" t="s">
        <v>190</v>
      </c>
      <c r="H94" s="319" t="s">
        <v>188</v>
      </c>
      <c r="I94" s="319" t="s">
        <v>188</v>
      </c>
      <c r="J94" s="320"/>
      <c r="K94" s="320"/>
      <c r="L94" s="320"/>
      <c r="M94" s="319" t="s">
        <v>211</v>
      </c>
      <c r="N94" s="319" t="s">
        <v>188</v>
      </c>
      <c r="O94" s="319" t="s">
        <v>188</v>
      </c>
      <c r="P94" s="319"/>
      <c r="Q94" s="57"/>
      <c r="R94" s="57"/>
      <c r="S94" s="57"/>
      <c r="T94" s="57"/>
      <c r="U94" s="57"/>
      <c r="V94" s="57"/>
      <c r="W94" s="57"/>
      <c r="X94" s="57"/>
      <c r="Y94" s="57"/>
      <c r="Z94" s="57"/>
      <c r="AA94" s="57"/>
      <c r="AB94" s="57"/>
    </row>
    <row r="95" spans="1:28" s="4" customFormat="1" ht="12">
      <c r="A95" s="2"/>
      <c r="B95" s="318" t="s">
        <v>191</v>
      </c>
      <c r="C95" s="319" t="s">
        <v>10</v>
      </c>
      <c r="D95" s="319" t="s">
        <v>227</v>
      </c>
      <c r="E95" s="319" t="s">
        <v>194</v>
      </c>
      <c r="F95" s="319" t="s">
        <v>195</v>
      </c>
      <c r="G95" s="319" t="s">
        <v>196</v>
      </c>
      <c r="H95" s="319" t="s">
        <v>193</v>
      </c>
      <c r="I95" s="319" t="s">
        <v>10</v>
      </c>
      <c r="J95" s="319" t="s">
        <v>194</v>
      </c>
      <c r="K95" s="319" t="s">
        <v>194</v>
      </c>
      <c r="L95" s="319"/>
      <c r="M95" s="319" t="s">
        <v>212</v>
      </c>
      <c r="N95" s="319" t="s">
        <v>193</v>
      </c>
      <c r="O95" s="319" t="s">
        <v>10</v>
      </c>
      <c r="P95" s="319" t="s">
        <v>194</v>
      </c>
      <c r="Q95" s="319" t="s">
        <v>194</v>
      </c>
      <c r="R95" s="57"/>
      <c r="S95" s="57"/>
      <c r="T95" s="57"/>
      <c r="U95" s="57"/>
      <c r="V95" s="57"/>
      <c r="W95" s="57"/>
      <c r="X95" s="57"/>
      <c r="Y95" s="57"/>
      <c r="Z95" s="57"/>
      <c r="AA95" s="57"/>
      <c r="AB95" s="57"/>
    </row>
    <row r="96" spans="1:28" s="4" customFormat="1" ht="12">
      <c r="A96" s="2"/>
      <c r="B96" s="321"/>
      <c r="C96" s="322" t="s">
        <v>198</v>
      </c>
      <c r="D96" s="322" t="s">
        <v>200</v>
      </c>
      <c r="E96" s="322" t="s">
        <v>200</v>
      </c>
      <c r="F96" s="322" t="s">
        <v>201</v>
      </c>
      <c r="G96" s="322" t="s">
        <v>202</v>
      </c>
      <c r="H96" s="323" t="s">
        <v>107</v>
      </c>
      <c r="I96" s="322" t="s">
        <v>198</v>
      </c>
      <c r="J96" s="322" t="s">
        <v>203</v>
      </c>
      <c r="K96" s="322" t="s">
        <v>204</v>
      </c>
      <c r="L96" s="322"/>
      <c r="M96" s="322" t="s">
        <v>201</v>
      </c>
      <c r="N96" s="322" t="s">
        <v>107</v>
      </c>
      <c r="O96" s="322" t="s">
        <v>198</v>
      </c>
      <c r="P96" s="322" t="s">
        <v>228</v>
      </c>
      <c r="Q96" s="322" t="s">
        <v>211</v>
      </c>
      <c r="R96" s="57"/>
      <c r="S96" s="57"/>
      <c r="T96" s="57"/>
      <c r="U96" s="57"/>
      <c r="V96" s="57"/>
      <c r="W96" s="57"/>
      <c r="X96" s="57"/>
      <c r="Y96" s="57"/>
      <c r="Z96" s="57"/>
      <c r="AA96" s="57"/>
      <c r="AB96" s="57"/>
    </row>
    <row r="97" spans="1:28" s="4" customFormat="1" ht="12">
      <c r="A97" s="2"/>
      <c r="B97" s="321"/>
      <c r="C97" s="320"/>
      <c r="D97" s="320"/>
      <c r="E97" s="320"/>
      <c r="F97" s="320"/>
      <c r="G97" s="320"/>
      <c r="H97" s="320"/>
      <c r="I97" s="320"/>
      <c r="J97" s="320"/>
      <c r="K97" s="320"/>
      <c r="L97" s="320"/>
      <c r="M97" s="320"/>
      <c r="N97" s="320"/>
      <c r="O97" s="320"/>
      <c r="P97" s="320"/>
      <c r="Q97" s="57"/>
      <c r="R97" s="57"/>
      <c r="S97" s="57"/>
      <c r="T97" s="57"/>
      <c r="U97" s="57"/>
      <c r="V97" s="57"/>
      <c r="W97" s="57"/>
      <c r="X97" s="57"/>
      <c r="Y97" s="57"/>
      <c r="Z97" s="57"/>
      <c r="AA97" s="57"/>
      <c r="AB97" s="57"/>
    </row>
    <row r="98" spans="1:28" s="4" customFormat="1" ht="12">
      <c r="A98" s="2"/>
      <c r="B98" s="321" t="s">
        <v>205</v>
      </c>
      <c r="C98" s="326" t="e">
        <f>(#REF!+#REF!)</f>
        <v>#REF!</v>
      </c>
      <c r="D98" s="326"/>
      <c r="E98" s="326" t="e">
        <f>#REF!*C98</f>
        <v>#REF!</v>
      </c>
      <c r="F98" s="328">
        <v>0</v>
      </c>
      <c r="G98" s="324">
        <f>328774+412246</f>
        <v>741020</v>
      </c>
      <c r="H98" s="325">
        <v>0</v>
      </c>
      <c r="I98" s="326">
        <f>(H98+G98)</f>
        <v>741020</v>
      </c>
      <c r="J98" s="327">
        <v>0.46460000000000001</v>
      </c>
      <c r="K98" s="326">
        <f>J98*I98</f>
        <v>344277.89199999999</v>
      </c>
      <c r="L98" s="326"/>
      <c r="M98" s="325">
        <f>348752-308795</f>
        <v>39957</v>
      </c>
      <c r="N98" s="325">
        <v>0</v>
      </c>
      <c r="O98" s="329">
        <f>(N98+M98)</f>
        <v>39957</v>
      </c>
      <c r="P98" s="327">
        <f>+J98</f>
        <v>0.46460000000000001</v>
      </c>
      <c r="Q98" s="325">
        <f>P98*M98</f>
        <v>18564.022199999999</v>
      </c>
      <c r="R98" s="57"/>
      <c r="S98" s="57"/>
      <c r="T98" s="57"/>
      <c r="U98" s="57"/>
      <c r="V98" s="57"/>
      <c r="W98" s="57"/>
      <c r="X98" s="57"/>
      <c r="Y98" s="57"/>
      <c r="Z98" s="57"/>
      <c r="AA98" s="57"/>
      <c r="AB98" s="57"/>
    </row>
    <row r="99" spans="1:28" s="4" customFormat="1" ht="12">
      <c r="A99" s="2"/>
      <c r="B99" s="321" t="s">
        <v>229</v>
      </c>
      <c r="C99" s="330" t="e">
        <f>(#REF!+#REF!)</f>
        <v>#REF!</v>
      </c>
      <c r="D99" s="330"/>
      <c r="E99" s="326"/>
      <c r="F99" s="328">
        <v>0</v>
      </c>
      <c r="G99" s="324">
        <f>72519+584360</f>
        <v>656879</v>
      </c>
      <c r="H99" s="326">
        <v>0</v>
      </c>
      <c r="I99" s="330">
        <f>(H99+G99)</f>
        <v>656879</v>
      </c>
      <c r="J99" s="327"/>
      <c r="K99" s="330"/>
      <c r="L99" s="330"/>
      <c r="M99" s="329"/>
      <c r="N99" s="330"/>
      <c r="O99" s="330"/>
      <c r="P99" s="327"/>
      <c r="Q99" s="57"/>
      <c r="R99" s="57"/>
      <c r="S99" s="57"/>
      <c r="T99" s="57"/>
      <c r="U99" s="57"/>
      <c r="V99" s="57"/>
      <c r="W99" s="57"/>
      <c r="X99" s="57"/>
      <c r="Y99" s="57"/>
      <c r="Z99" s="57"/>
      <c r="AA99" s="57"/>
      <c r="AB99" s="57"/>
    </row>
    <row r="100" spans="1:28" s="4" customFormat="1" ht="12">
      <c r="A100" s="2"/>
      <c r="B100" s="321" t="s">
        <v>207</v>
      </c>
      <c r="C100" s="330" t="e">
        <f>(#REF!+#REF!)</f>
        <v>#REF!</v>
      </c>
      <c r="D100" s="330"/>
      <c r="E100" s="326"/>
      <c r="F100" s="328">
        <v>0</v>
      </c>
      <c r="G100" s="324">
        <f>1209254+48524</f>
        <v>1257778</v>
      </c>
      <c r="H100" s="330">
        <v>0</v>
      </c>
      <c r="I100" s="330">
        <f>(H100+G100)</f>
        <v>1257778</v>
      </c>
      <c r="J100" s="327"/>
      <c r="K100" s="330"/>
      <c r="L100" s="330"/>
      <c r="M100" s="329"/>
      <c r="N100" s="330"/>
      <c r="O100" s="330"/>
      <c r="P100" s="327"/>
      <c r="Q100" s="57"/>
      <c r="R100" s="57"/>
      <c r="S100" s="57"/>
      <c r="T100" s="57"/>
      <c r="U100" s="57"/>
      <c r="V100" s="57"/>
      <c r="W100" s="57"/>
      <c r="X100" s="57"/>
      <c r="Y100" s="57"/>
      <c r="Z100" s="57"/>
      <c r="AA100" s="57"/>
      <c r="AB100" s="57"/>
    </row>
    <row r="101" spans="1:28" s="4" customFormat="1" ht="12">
      <c r="A101" s="2"/>
      <c r="B101" s="321" t="s">
        <v>230</v>
      </c>
      <c r="C101" s="330" t="e">
        <f>(#REF!+#REF!)</f>
        <v>#REF!</v>
      </c>
      <c r="D101" s="330"/>
      <c r="E101" s="326"/>
      <c r="F101" s="331">
        <v>0</v>
      </c>
      <c r="G101" s="324">
        <f>1877298-741586</f>
        <v>1135712</v>
      </c>
      <c r="H101" s="330">
        <f>(N101/2)</f>
        <v>0</v>
      </c>
      <c r="I101" s="330">
        <f>(H101+G101)</f>
        <v>1135712</v>
      </c>
      <c r="J101" s="327"/>
      <c r="K101" s="330"/>
      <c r="L101" s="330"/>
      <c r="M101" s="329"/>
      <c r="N101" s="330"/>
      <c r="O101" s="330"/>
      <c r="P101" s="327"/>
      <c r="Q101" s="57"/>
      <c r="R101" s="57"/>
      <c r="S101" s="57"/>
      <c r="T101" s="57"/>
      <c r="U101" s="57"/>
      <c r="V101" s="57"/>
      <c r="W101" s="57"/>
      <c r="X101" s="57"/>
      <c r="Y101" s="57"/>
      <c r="Z101" s="57"/>
      <c r="AA101" s="57"/>
      <c r="AB101" s="57"/>
    </row>
    <row r="102" spans="1:28" s="4" customFormat="1" ht="12">
      <c r="A102" s="2"/>
      <c r="B102" s="321" t="s">
        <v>231</v>
      </c>
      <c r="C102" s="330" t="e">
        <f>(#REF!+#REF!)</f>
        <v>#REF!</v>
      </c>
      <c r="D102" s="332"/>
      <c r="E102" s="334"/>
      <c r="F102" s="335">
        <v>0</v>
      </c>
      <c r="G102" s="336">
        <f>190596-166069</f>
        <v>24527</v>
      </c>
      <c r="H102" s="332">
        <f>(N102/2)</f>
        <v>0</v>
      </c>
      <c r="I102" s="332">
        <f>(H102+G102)</f>
        <v>24527</v>
      </c>
      <c r="J102" s="333"/>
      <c r="K102" s="332"/>
      <c r="L102" s="330"/>
      <c r="M102" s="337"/>
      <c r="N102" s="332"/>
      <c r="O102" s="332"/>
      <c r="P102" s="333"/>
      <c r="Q102" s="338"/>
      <c r="R102" s="57"/>
      <c r="S102" s="57"/>
      <c r="T102" s="57"/>
      <c r="U102" s="57"/>
      <c r="V102" s="57"/>
      <c r="W102" s="57"/>
      <c r="X102" s="57"/>
      <c r="Y102" s="57"/>
      <c r="Z102" s="57"/>
      <c r="AA102" s="57"/>
      <c r="AB102" s="57"/>
    </row>
    <row r="103" spans="1:28" s="4" customFormat="1" ht="12">
      <c r="A103" s="2"/>
      <c r="B103" s="321"/>
      <c r="C103" s="339"/>
      <c r="D103" s="320"/>
      <c r="E103" s="326"/>
      <c r="F103" s="320"/>
      <c r="G103" s="320"/>
      <c r="H103" s="320"/>
      <c r="I103" s="320"/>
      <c r="J103" s="327"/>
      <c r="K103" s="320"/>
      <c r="L103" s="320"/>
      <c r="M103" s="320"/>
      <c r="N103" s="320"/>
      <c r="O103" s="320"/>
      <c r="P103" s="327"/>
      <c r="Q103" s="57"/>
      <c r="R103" s="57"/>
      <c r="S103" s="57"/>
      <c r="T103" s="57"/>
      <c r="U103" s="57"/>
      <c r="V103" s="57"/>
      <c r="W103" s="57"/>
      <c r="X103" s="57"/>
      <c r="Y103" s="57"/>
      <c r="Z103" s="57"/>
      <c r="AA103" s="57"/>
      <c r="AB103" s="57"/>
    </row>
    <row r="104" spans="1:28" s="4" customFormat="1" ht="12.75" thickBot="1">
      <c r="A104" s="2"/>
      <c r="B104" s="321" t="s">
        <v>73</v>
      </c>
      <c r="C104" s="340" t="e">
        <f>#REF!+#REF!</f>
        <v>#REF!</v>
      </c>
      <c r="D104" s="340">
        <v>104346</v>
      </c>
      <c r="E104" s="340" t="e">
        <f>SUM(E98:E102)</f>
        <v>#REF!</v>
      </c>
      <c r="F104" s="342"/>
      <c r="G104" s="340">
        <f>SUM(G98:G102)</f>
        <v>3815916</v>
      </c>
      <c r="H104" s="340">
        <v>-8642</v>
      </c>
      <c r="I104" s="340">
        <f>G104+H104</f>
        <v>3807274</v>
      </c>
      <c r="J104" s="341"/>
      <c r="K104" s="340">
        <f>SUM(K98:K102)</f>
        <v>344277.89199999999</v>
      </c>
      <c r="L104" s="326"/>
      <c r="M104" s="340">
        <f>SUM(M98:M102)</f>
        <v>39957</v>
      </c>
      <c r="N104" s="340">
        <f>SUM(N98:N102)</f>
        <v>0</v>
      </c>
      <c r="O104" s="340">
        <f>SUM(O98:O102)</f>
        <v>39957</v>
      </c>
      <c r="P104" s="341"/>
      <c r="Q104" s="340">
        <f>SUM(Q98:Q102)</f>
        <v>18564.022199999999</v>
      </c>
      <c r="R104" s="57"/>
      <c r="S104" s="57"/>
      <c r="T104" s="57"/>
      <c r="U104" s="57"/>
      <c r="V104" s="57"/>
      <c r="W104" s="57"/>
      <c r="X104" s="57"/>
      <c r="Y104" s="57"/>
      <c r="Z104" s="57"/>
      <c r="AA104" s="57"/>
      <c r="AB104" s="57"/>
    </row>
    <row r="105" spans="1:28" s="4" customFormat="1" ht="12.75" thickTop="1">
      <c r="A105" s="2"/>
      <c r="B105" s="2"/>
      <c r="C105" s="2"/>
      <c r="D105" s="2"/>
      <c r="E105" s="2"/>
      <c r="F105" s="32"/>
      <c r="G105" s="2"/>
      <c r="H105" s="2"/>
      <c r="I105" s="2"/>
      <c r="J105" s="2"/>
      <c r="K105" s="2"/>
      <c r="L105" s="2"/>
      <c r="M105" s="2"/>
      <c r="N105" s="57"/>
      <c r="O105" s="57"/>
      <c r="P105" s="57"/>
      <c r="Q105" s="57"/>
      <c r="R105" s="57"/>
      <c r="S105" s="57"/>
      <c r="T105" s="57"/>
      <c r="U105" s="57"/>
      <c r="V105" s="57"/>
      <c r="W105" s="57"/>
      <c r="X105" s="57"/>
      <c r="Y105" s="57"/>
      <c r="Z105" s="57"/>
      <c r="AA105" s="57"/>
      <c r="AB105" s="57"/>
    </row>
    <row r="106" spans="1:13" s="4" customFormat="1" ht="12">
      <c r="A106" s="2"/>
      <c r="B106" s="2"/>
      <c r="C106" s="2"/>
      <c r="D106" s="2"/>
      <c r="E106" s="2"/>
      <c r="F106" s="32"/>
      <c r="G106" s="2"/>
      <c r="H106" s="2"/>
      <c r="I106" s="2"/>
      <c r="J106" s="2"/>
      <c r="K106" s="2"/>
      <c r="L106" s="2"/>
      <c r="M106" s="2"/>
    </row>
    <row r="107" spans="1:13" s="4" customFormat="1" ht="12">
      <c r="A107" s="2"/>
      <c r="B107" s="2"/>
      <c r="C107" s="2"/>
      <c r="D107" s="2"/>
      <c r="E107" s="2"/>
      <c r="F107" s="32"/>
      <c r="G107" s="2"/>
      <c r="H107" s="2"/>
      <c r="I107" s="2"/>
      <c r="J107" s="2"/>
      <c r="K107" s="2"/>
      <c r="L107" s="2"/>
      <c r="M107" s="2"/>
    </row>
    <row r="108" spans="1:13" s="4" customFormat="1" ht="12">
      <c r="A108" s="2"/>
      <c r="B108" s="2"/>
      <c r="C108" s="2"/>
      <c r="D108" s="2"/>
      <c r="E108" s="2"/>
      <c r="F108" s="32"/>
      <c r="G108" s="2"/>
      <c r="H108" s="2"/>
      <c r="I108" s="2"/>
      <c r="J108" s="2"/>
      <c r="K108" s="2"/>
      <c r="L108" s="2"/>
      <c r="M108" s="2"/>
    </row>
    <row r="109" spans="1:13" s="4" customFormat="1" ht="12">
      <c r="A109" s="2"/>
      <c r="B109" s="2"/>
      <c r="C109" s="2"/>
      <c r="D109" s="2"/>
      <c r="E109" s="2"/>
      <c r="F109" s="32"/>
      <c r="G109" s="2"/>
      <c r="H109" s="2"/>
      <c r="I109" s="2"/>
      <c r="J109" s="2"/>
      <c r="K109" s="2"/>
      <c r="L109" s="2"/>
      <c r="M109" s="2"/>
    </row>
    <row r="110" spans="1:13" s="4" customFormat="1" ht="12">
      <c r="A110" s="2"/>
      <c r="B110" s="2"/>
      <c r="C110" s="2"/>
      <c r="D110" s="2"/>
      <c r="E110" s="2"/>
      <c r="F110" s="32"/>
      <c r="G110" s="2"/>
      <c r="H110" s="2"/>
      <c r="I110" s="2"/>
      <c r="J110" s="2"/>
      <c r="K110" s="2"/>
      <c r="L110" s="2"/>
      <c r="M110" s="2"/>
    </row>
    <row r="111" spans="1:13" s="4" customFormat="1" ht="12">
      <c r="A111" s="2"/>
      <c r="B111" s="2"/>
      <c r="C111" s="2"/>
      <c r="D111" s="2"/>
      <c r="E111" s="2"/>
      <c r="F111" s="32"/>
      <c r="G111" s="2"/>
      <c r="H111" s="2"/>
      <c r="I111" s="2"/>
      <c r="J111" s="2"/>
      <c r="K111" s="2"/>
      <c r="L111" s="2"/>
      <c r="M111" s="2"/>
    </row>
    <row r="112" spans="1:13" s="4" customFormat="1" ht="12">
      <c r="A112" s="2"/>
      <c r="B112" s="2"/>
      <c r="C112" s="2"/>
      <c r="D112" s="2"/>
      <c r="E112" s="2"/>
      <c r="F112" s="32"/>
      <c r="G112" s="2"/>
      <c r="H112" s="2"/>
      <c r="I112" s="2"/>
      <c r="J112" s="2"/>
      <c r="K112" s="2"/>
      <c r="L112" s="2"/>
      <c r="M112" s="2"/>
    </row>
    <row r="113" spans="1:13" s="4" customFormat="1" ht="12">
      <c r="A113" s="2"/>
      <c r="B113" s="2"/>
      <c r="C113" s="2"/>
      <c r="D113" s="2"/>
      <c r="E113" s="2"/>
      <c r="F113" s="32"/>
      <c r="G113" s="2"/>
      <c r="H113" s="2"/>
      <c r="I113" s="2"/>
      <c r="J113" s="2"/>
      <c r="K113" s="2"/>
      <c r="L113" s="2"/>
      <c r="M113" s="2"/>
    </row>
    <row r="114" spans="1:13" s="4" customFormat="1" ht="12">
      <c r="A114" s="2"/>
      <c r="B114" s="2"/>
      <c r="C114" s="2"/>
      <c r="D114" s="2"/>
      <c r="E114" s="2"/>
      <c r="F114" s="32"/>
      <c r="G114" s="2"/>
      <c r="H114" s="2"/>
      <c r="I114" s="2"/>
      <c r="J114" s="2"/>
      <c r="K114" s="2"/>
      <c r="L114" s="2"/>
      <c r="M114" s="2"/>
    </row>
    <row r="115" spans="1:13" s="4" customFormat="1" ht="12">
      <c r="A115" s="2"/>
      <c r="B115" s="2"/>
      <c r="C115" s="2"/>
      <c r="D115" s="2"/>
      <c r="E115" s="2"/>
      <c r="F115" s="32"/>
      <c r="G115" s="2"/>
      <c r="H115" s="2"/>
      <c r="I115" s="2"/>
      <c r="J115" s="2"/>
      <c r="K115" s="2"/>
      <c r="L115" s="2"/>
      <c r="M115" s="2"/>
    </row>
    <row r="116" spans="1:13" s="4" customFormat="1" ht="12">
      <c r="A116" s="2"/>
      <c r="B116" s="2"/>
      <c r="C116" s="2"/>
      <c r="D116" s="2"/>
      <c r="E116" s="2"/>
      <c r="F116" s="32"/>
      <c r="G116" s="2"/>
      <c r="H116" s="2"/>
      <c r="I116" s="2"/>
      <c r="J116" s="2"/>
      <c r="K116" s="2"/>
      <c r="L116" s="2"/>
      <c r="M116" s="2"/>
    </row>
    <row r="117" spans="1:13" s="4" customFormat="1" ht="12">
      <c r="A117" s="2"/>
      <c r="B117" s="2"/>
      <c r="C117" s="2"/>
      <c r="D117" s="2"/>
      <c r="E117" s="2"/>
      <c r="F117" s="32"/>
      <c r="G117" s="2"/>
      <c r="H117" s="2"/>
      <c r="I117" s="2"/>
      <c r="J117" s="2"/>
      <c r="K117" s="2"/>
      <c r="L117" s="2"/>
      <c r="M117" s="2"/>
    </row>
    <row r="118" spans="1:13" s="4" customFormat="1" ht="12">
      <c r="A118" s="2"/>
      <c r="B118" s="2"/>
      <c r="C118" s="2"/>
      <c r="D118" s="2"/>
      <c r="E118" s="2"/>
      <c r="F118" s="32"/>
      <c r="G118" s="2"/>
      <c r="H118" s="2"/>
      <c r="I118" s="2"/>
      <c r="J118" s="2"/>
      <c r="K118" s="2"/>
      <c r="L118" s="2"/>
      <c r="M118" s="2"/>
    </row>
    <row r="119" spans="1:13" s="4" customFormat="1" ht="12">
      <c r="A119" s="2"/>
      <c r="B119" s="2"/>
      <c r="C119" s="2"/>
      <c r="D119" s="2"/>
      <c r="E119" s="2"/>
      <c r="F119" s="32"/>
      <c r="G119" s="2"/>
      <c r="H119" s="2"/>
      <c r="I119" s="2"/>
      <c r="J119" s="2"/>
      <c r="K119" s="2"/>
      <c r="L119" s="2"/>
      <c r="M119" s="2"/>
    </row>
    <row r="120" spans="1:13" s="4" customFormat="1" ht="12">
      <c r="A120" s="2"/>
      <c r="B120" s="2"/>
      <c r="C120" s="2"/>
      <c r="D120" s="2"/>
      <c r="E120" s="2"/>
      <c r="F120" s="32"/>
      <c r="G120" s="2"/>
      <c r="H120" s="2"/>
      <c r="I120" s="2"/>
      <c r="J120" s="2"/>
      <c r="K120" s="2"/>
      <c r="L120" s="2"/>
      <c r="M120" s="2"/>
    </row>
    <row r="121" spans="1:13" s="4" customFormat="1" ht="12">
      <c r="A121" s="2"/>
      <c r="B121" s="2"/>
      <c r="C121" s="2"/>
      <c r="D121" s="2"/>
      <c r="E121" s="2"/>
      <c r="F121" s="32"/>
      <c r="G121" s="2"/>
      <c r="H121" s="2"/>
      <c r="I121" s="2"/>
      <c r="J121" s="2"/>
      <c r="K121" s="2"/>
      <c r="L121" s="2"/>
      <c r="M121" s="2"/>
    </row>
    <row r="122" spans="1:13" s="4" customFormat="1" ht="12">
      <c r="A122" s="2"/>
      <c r="B122" s="2"/>
      <c r="C122" s="2"/>
      <c r="D122" s="2"/>
      <c r="E122" s="2"/>
      <c r="F122" s="32"/>
      <c r="G122" s="2"/>
      <c r="H122" s="2"/>
      <c r="I122" s="2"/>
      <c r="J122" s="2"/>
      <c r="K122" s="2"/>
      <c r="L122" s="2"/>
      <c r="M122" s="2"/>
    </row>
    <row r="123" spans="1:13" s="4" customFormat="1" ht="12">
      <c r="A123" s="2"/>
      <c r="B123" s="2"/>
      <c r="C123" s="2"/>
      <c r="D123" s="2"/>
      <c r="E123" s="2"/>
      <c r="F123" s="32"/>
      <c r="G123" s="2"/>
      <c r="H123" s="2"/>
      <c r="I123" s="2"/>
      <c r="J123" s="2"/>
      <c r="K123" s="2"/>
      <c r="L123" s="2"/>
      <c r="M123" s="2"/>
    </row>
    <row r="124" spans="1:13" s="4" customFormat="1" ht="12">
      <c r="A124" s="2"/>
      <c r="B124" s="2"/>
      <c r="C124" s="2"/>
      <c r="D124" s="2"/>
      <c r="E124" s="2"/>
      <c r="F124" s="32"/>
      <c r="G124" s="2"/>
      <c r="H124" s="2"/>
      <c r="I124" s="2"/>
      <c r="J124" s="2"/>
      <c r="K124" s="2"/>
      <c r="L124" s="2"/>
      <c r="M124" s="2"/>
    </row>
    <row r="125" spans="1:13" s="4" customFormat="1" ht="12">
      <c r="A125" s="2"/>
      <c r="B125" s="2"/>
      <c r="C125" s="2"/>
      <c r="D125" s="2"/>
      <c r="E125" s="2"/>
      <c r="F125" s="32"/>
      <c r="G125" s="2"/>
      <c r="H125" s="2"/>
      <c r="I125" s="2"/>
      <c r="J125" s="2"/>
      <c r="K125" s="2"/>
      <c r="L125" s="2"/>
      <c r="M125" s="2"/>
    </row>
    <row r="126" spans="1:13" s="4" customFormat="1" ht="12">
      <c r="A126" s="2"/>
      <c r="B126" s="2"/>
      <c r="C126" s="2"/>
      <c r="D126" s="2"/>
      <c r="E126" s="2"/>
      <c r="F126" s="32"/>
      <c r="G126" s="2"/>
      <c r="H126" s="2"/>
      <c r="I126" s="2"/>
      <c r="J126" s="2"/>
      <c r="K126" s="2"/>
      <c r="L126" s="2"/>
      <c r="M126" s="2"/>
    </row>
    <row r="127" spans="1:13" s="4" customFormat="1" ht="12">
      <c r="A127" s="2"/>
      <c r="B127" s="2"/>
      <c r="C127" s="2"/>
      <c r="D127" s="2"/>
      <c r="E127" s="2"/>
      <c r="F127" s="32"/>
      <c r="G127" s="2"/>
      <c r="H127" s="2"/>
      <c r="I127" s="2"/>
      <c r="J127" s="2"/>
      <c r="K127" s="2"/>
      <c r="L127" s="2"/>
      <c r="M127" s="2"/>
    </row>
    <row r="128" spans="1:13" s="4" customFormat="1" ht="12">
      <c r="A128" s="2"/>
      <c r="B128" s="2"/>
      <c r="C128" s="2"/>
      <c r="D128" s="2"/>
      <c r="E128" s="2"/>
      <c r="F128" s="32"/>
      <c r="G128" s="2"/>
      <c r="H128" s="2"/>
      <c r="I128" s="2"/>
      <c r="J128" s="2"/>
      <c r="K128" s="2"/>
      <c r="L128" s="2"/>
      <c r="M128" s="2"/>
    </row>
    <row r="129" spans="1:13" s="4" customFormat="1" ht="12">
      <c r="A129" s="2"/>
      <c r="B129" s="2"/>
      <c r="C129" s="2"/>
      <c r="D129" s="2"/>
      <c r="E129" s="2"/>
      <c r="F129" s="32"/>
      <c r="G129" s="2"/>
      <c r="H129" s="2"/>
      <c r="I129" s="2"/>
      <c r="J129" s="2"/>
      <c r="K129" s="2"/>
      <c r="L129" s="2"/>
      <c r="M129" s="2"/>
    </row>
    <row r="130" spans="1:13" s="4" customFormat="1" ht="12">
      <c r="A130" s="2"/>
      <c r="B130" s="2"/>
      <c r="C130" s="2"/>
      <c r="D130" s="2"/>
      <c r="E130" s="2"/>
      <c r="F130" s="32"/>
      <c r="G130" s="2"/>
      <c r="H130" s="2"/>
      <c r="I130" s="2"/>
      <c r="J130" s="2"/>
      <c r="K130" s="2"/>
      <c r="L130" s="2"/>
      <c r="M130" s="2"/>
    </row>
    <row r="131" spans="1:13" s="4" customFormat="1" ht="12">
      <c r="A131" s="2"/>
      <c r="B131" s="2"/>
      <c r="C131" s="2"/>
      <c r="D131" s="2"/>
      <c r="E131" s="2"/>
      <c r="F131" s="32"/>
      <c r="G131" s="2"/>
      <c r="H131" s="2"/>
      <c r="I131" s="2"/>
      <c r="J131" s="2"/>
      <c r="K131" s="2"/>
      <c r="L131" s="2"/>
      <c r="M131" s="2"/>
    </row>
    <row r="132" spans="1:13" s="4" customFormat="1" ht="12">
      <c r="A132" s="2"/>
      <c r="B132" s="2"/>
      <c r="C132" s="2"/>
      <c r="D132" s="2"/>
      <c r="E132" s="2"/>
      <c r="F132" s="32"/>
      <c r="G132" s="2"/>
      <c r="H132" s="2"/>
      <c r="I132" s="2"/>
      <c r="J132" s="2"/>
      <c r="K132" s="2"/>
      <c r="L132" s="2"/>
      <c r="M132" s="2"/>
    </row>
    <row r="133" spans="1:13" s="4" customFormat="1" ht="12">
      <c r="A133" s="56"/>
      <c r="B133" s="56"/>
      <c r="C133" s="2"/>
      <c r="D133" s="2"/>
      <c r="E133" s="2"/>
      <c r="F133" s="32"/>
      <c r="G133" s="2"/>
      <c r="H133" s="2"/>
      <c r="I133" s="2"/>
      <c r="J133" s="2"/>
      <c r="K133" s="2"/>
      <c r="L133" s="2"/>
      <c r="M133" s="2"/>
    </row>
    <row r="134" spans="1:13" s="4" customFormat="1" ht="12">
      <c r="A134" s="56"/>
      <c r="B134" s="56"/>
      <c r="C134" s="2"/>
      <c r="D134" s="2"/>
      <c r="E134" s="2"/>
      <c r="F134" s="32"/>
      <c r="G134" s="2"/>
      <c r="H134" s="2"/>
      <c r="I134" s="2"/>
      <c r="J134" s="2"/>
      <c r="K134" s="2"/>
      <c r="L134" s="2"/>
      <c r="M134" s="2"/>
    </row>
    <row r="135" spans="1:13" s="4" customFormat="1" ht="12">
      <c r="A135" s="56"/>
      <c r="B135" s="56"/>
      <c r="C135" s="2"/>
      <c r="D135" s="2"/>
      <c r="E135" s="2"/>
      <c r="F135" s="32"/>
      <c r="G135" s="2"/>
      <c r="H135" s="2"/>
      <c r="I135" s="2"/>
      <c r="J135" s="2"/>
      <c r="K135" s="2"/>
      <c r="L135" s="2"/>
      <c r="M135" s="2"/>
    </row>
    <row r="136" spans="1:13" s="4" customFormat="1" ht="12">
      <c r="A136" s="56"/>
      <c r="B136" s="56"/>
      <c r="C136" s="2"/>
      <c r="D136" s="2"/>
      <c r="E136" s="2"/>
      <c r="F136" s="32"/>
      <c r="G136" s="2"/>
      <c r="H136" s="2"/>
      <c r="I136" s="2"/>
      <c r="J136" s="2"/>
      <c r="K136" s="2"/>
      <c r="L136" s="2"/>
      <c r="M136" s="2"/>
    </row>
    <row r="137" spans="1:13" s="4" customFormat="1" ht="12">
      <c r="A137" s="56"/>
      <c r="B137" s="56"/>
      <c r="C137" s="2"/>
      <c r="D137" s="2"/>
      <c r="E137" s="2"/>
      <c r="F137" s="32"/>
      <c r="G137" s="2"/>
      <c r="H137" s="2"/>
      <c r="I137" s="2"/>
      <c r="J137" s="2"/>
      <c r="K137" s="2"/>
      <c r="L137" s="2"/>
      <c r="M137" s="2"/>
    </row>
    <row r="138" spans="1:13" s="4" customFormat="1" ht="12">
      <c r="A138" s="2"/>
      <c r="B138" s="2"/>
      <c r="C138" s="2"/>
      <c r="D138" s="2"/>
      <c r="E138" s="2"/>
      <c r="F138" s="32"/>
      <c r="G138" s="2"/>
      <c r="H138" s="2"/>
      <c r="I138" s="2"/>
      <c r="J138" s="2"/>
      <c r="K138" s="2"/>
      <c r="L138" s="2"/>
      <c r="M138" s="2"/>
    </row>
    <row r="139" spans="1:13" s="4" customFormat="1" ht="12">
      <c r="A139" s="2"/>
      <c r="B139" s="2"/>
      <c r="C139" s="2"/>
      <c r="D139" s="2"/>
      <c r="E139" s="2"/>
      <c r="F139" s="32"/>
      <c r="G139" s="2"/>
      <c r="H139" s="2"/>
      <c r="I139" s="2"/>
      <c r="J139" s="2"/>
      <c r="K139" s="2"/>
      <c r="L139" s="2"/>
      <c r="M139" s="2"/>
    </row>
    <row r="140" spans="1:13" s="4" customFormat="1" ht="12">
      <c r="A140" s="2"/>
      <c r="B140" s="2"/>
      <c r="C140" s="2"/>
      <c r="D140" s="2"/>
      <c r="E140" s="2"/>
      <c r="F140" s="32"/>
      <c r="G140" s="2"/>
      <c r="H140" s="2"/>
      <c r="I140" s="2"/>
      <c r="J140" s="2"/>
      <c r="K140" s="2"/>
      <c r="L140" s="2"/>
      <c r="M140" s="2"/>
    </row>
    <row r="141" spans="1:13" s="4" customFormat="1" ht="12">
      <c r="A141" s="2"/>
      <c r="B141" s="2"/>
      <c r="C141" s="2"/>
      <c r="D141" s="2"/>
      <c r="E141" s="2"/>
      <c r="F141" s="32"/>
      <c r="G141" s="2"/>
      <c r="H141" s="2"/>
      <c r="I141" s="2"/>
      <c r="J141" s="2"/>
      <c r="K141" s="2"/>
      <c r="L141" s="2"/>
      <c r="M141" s="2"/>
    </row>
    <row r="142" spans="1:13" s="4" customFormat="1" ht="12">
      <c r="A142" s="2"/>
      <c r="B142" s="2"/>
      <c r="C142" s="2"/>
      <c r="D142" s="2"/>
      <c r="E142" s="2"/>
      <c r="F142" s="32"/>
      <c r="G142" s="2"/>
      <c r="H142" s="2"/>
      <c r="I142" s="2"/>
      <c r="J142" s="2"/>
      <c r="K142" s="2"/>
      <c r="L142" s="2"/>
      <c r="M142" s="2"/>
    </row>
    <row r="143" spans="1:13" s="4" customFormat="1" ht="12">
      <c r="A143" s="2"/>
      <c r="B143" s="2"/>
      <c r="C143" s="2"/>
      <c r="D143" s="2"/>
      <c r="E143" s="2"/>
      <c r="F143" s="32"/>
      <c r="G143" s="2"/>
      <c r="H143" s="2"/>
      <c r="I143" s="2"/>
      <c r="J143" s="2"/>
      <c r="K143" s="2"/>
      <c r="L143" s="2"/>
      <c r="M143" s="2"/>
    </row>
    <row r="144" spans="1:13" s="4" customFormat="1" ht="12">
      <c r="A144" s="2"/>
      <c r="B144" s="2"/>
      <c r="C144" s="2"/>
      <c r="D144" s="2"/>
      <c r="E144" s="2"/>
      <c r="F144" s="32"/>
      <c r="G144" s="2"/>
      <c r="H144" s="2"/>
      <c r="I144" s="2"/>
      <c r="J144" s="2"/>
      <c r="K144" s="2"/>
      <c r="L144" s="2"/>
      <c r="M144" s="2"/>
    </row>
    <row r="145" spans="1:13" s="4" customFormat="1" ht="12">
      <c r="A145" s="2"/>
      <c r="B145" s="2"/>
      <c r="C145" s="2"/>
      <c r="D145" s="2"/>
      <c r="E145" s="2"/>
      <c r="F145" s="32"/>
      <c r="G145" s="2"/>
      <c r="H145" s="2"/>
      <c r="I145" s="2"/>
      <c r="J145" s="2"/>
      <c r="K145" s="2"/>
      <c r="L145" s="2"/>
      <c r="M145" s="2"/>
    </row>
    <row r="146" spans="1:13" s="4" customFormat="1" ht="12">
      <c r="A146" s="2"/>
      <c r="B146" s="2"/>
      <c r="C146" s="2"/>
      <c r="D146" s="2"/>
      <c r="E146" s="2"/>
      <c r="F146" s="32"/>
      <c r="G146" s="2"/>
      <c r="H146" s="2"/>
      <c r="I146" s="2"/>
      <c r="J146" s="2"/>
      <c r="K146" s="2"/>
      <c r="L146" s="2"/>
      <c r="M146" s="2"/>
    </row>
    <row r="147" spans="1:13" s="4" customFormat="1" ht="12">
      <c r="A147" s="2"/>
      <c r="B147" s="2"/>
      <c r="C147" s="2"/>
      <c r="D147" s="2"/>
      <c r="E147" s="2"/>
      <c r="F147" s="32"/>
      <c r="G147" s="2"/>
      <c r="H147" s="2"/>
      <c r="I147" s="2"/>
      <c r="J147" s="2"/>
      <c r="K147" s="2"/>
      <c r="L147" s="2"/>
      <c r="M147" s="2"/>
    </row>
    <row r="148" spans="1:13" s="4" customFormat="1" ht="12">
      <c r="A148" s="2"/>
      <c r="B148" s="2"/>
      <c r="C148" s="2"/>
      <c r="D148" s="2"/>
      <c r="E148" s="2"/>
      <c r="F148" s="32"/>
      <c r="G148" s="2"/>
      <c r="H148" s="2"/>
      <c r="I148" s="2"/>
      <c r="J148" s="2"/>
      <c r="K148" s="2"/>
      <c r="L148" s="2"/>
      <c r="M148" s="2"/>
    </row>
    <row r="149" spans="1:13" s="4" customFormat="1" ht="12">
      <c r="A149" s="2"/>
      <c r="B149" s="2"/>
      <c r="C149" s="2"/>
      <c r="D149" s="2"/>
      <c r="E149" s="2"/>
      <c r="F149" s="32"/>
      <c r="G149" s="2"/>
      <c r="H149" s="2"/>
      <c r="I149" s="2"/>
      <c r="J149" s="2"/>
      <c r="K149" s="2"/>
      <c r="L149" s="2"/>
      <c r="M149" s="2"/>
    </row>
    <row r="150" spans="1:13" s="4" customFormat="1" ht="12">
      <c r="A150" s="2"/>
      <c r="B150" s="2"/>
      <c r="C150" s="2"/>
      <c r="D150" s="2"/>
      <c r="E150" s="2"/>
      <c r="F150" s="32"/>
      <c r="G150" s="2"/>
      <c r="H150" s="2"/>
      <c r="I150" s="2"/>
      <c r="J150" s="2"/>
      <c r="K150" s="2"/>
      <c r="L150" s="2"/>
      <c r="M150" s="2"/>
    </row>
    <row r="151" spans="1:13" s="4" customFormat="1" ht="12">
      <c r="A151" s="2"/>
      <c r="B151" s="2"/>
      <c r="C151" s="2"/>
      <c r="D151" s="2"/>
      <c r="E151" s="2"/>
      <c r="F151" s="32"/>
      <c r="G151" s="2"/>
      <c r="H151" s="2"/>
      <c r="I151" s="2"/>
      <c r="J151" s="2"/>
      <c r="K151" s="2"/>
      <c r="L151" s="2"/>
      <c r="M151" s="2"/>
    </row>
    <row r="152" spans="1:13" s="4" customFormat="1" ht="12">
      <c r="A152" s="2"/>
      <c r="B152" s="2"/>
      <c r="C152" s="2"/>
      <c r="D152" s="2"/>
      <c r="E152" s="2"/>
      <c r="F152" s="32"/>
      <c r="G152" s="2"/>
      <c r="H152" s="2"/>
      <c r="I152" s="2"/>
      <c r="J152" s="2"/>
      <c r="K152" s="2"/>
      <c r="L152" s="2"/>
      <c r="M152" s="2"/>
    </row>
    <row r="153" spans="1:13" s="4" customFormat="1" ht="12">
      <c r="A153" s="2"/>
      <c r="B153" s="2"/>
      <c r="C153" s="2"/>
      <c r="D153" s="2"/>
      <c r="E153" s="2"/>
      <c r="F153" s="32"/>
      <c r="G153" s="2"/>
      <c r="H153" s="2"/>
      <c r="I153" s="2"/>
      <c r="J153" s="2"/>
      <c r="K153" s="2"/>
      <c r="L153" s="2"/>
      <c r="M153" s="2"/>
    </row>
    <row r="154" spans="1:13" s="4" customFormat="1" ht="12">
      <c r="A154" s="2"/>
      <c r="B154" s="2"/>
      <c r="C154" s="2"/>
      <c r="D154" s="2"/>
      <c r="E154" s="2"/>
      <c r="F154" s="32"/>
      <c r="G154" s="2"/>
      <c r="H154" s="2"/>
      <c r="I154" s="2"/>
      <c r="J154" s="2"/>
      <c r="K154" s="2"/>
      <c r="L154" s="2"/>
      <c r="M154" s="2"/>
    </row>
    <row r="155" spans="1:13" s="4" customFormat="1" ht="12">
      <c r="A155" s="2"/>
      <c r="B155" s="2"/>
      <c r="C155" s="2"/>
      <c r="D155" s="2"/>
      <c r="E155" s="2"/>
      <c r="F155" s="32"/>
      <c r="G155" s="2"/>
      <c r="H155" s="2"/>
      <c r="I155" s="2"/>
      <c r="J155" s="2"/>
      <c r="K155" s="2"/>
      <c r="L155" s="2"/>
      <c r="M155" s="2"/>
    </row>
    <row r="156" spans="1:13" s="4" customFormat="1" ht="12">
      <c r="A156" s="2"/>
      <c r="B156" s="2"/>
      <c r="C156" s="2"/>
      <c r="D156" s="2"/>
      <c r="E156" s="2"/>
      <c r="F156" s="32"/>
      <c r="G156" s="2"/>
      <c r="H156" s="2"/>
      <c r="I156" s="2"/>
      <c r="J156" s="2"/>
      <c r="K156" s="2"/>
      <c r="L156" s="2"/>
      <c r="M156" s="2"/>
    </row>
    <row r="157" spans="1:13" s="4" customFormat="1" ht="12">
      <c r="A157" s="2"/>
      <c r="B157" s="2"/>
      <c r="C157" s="2"/>
      <c r="D157" s="2"/>
      <c r="E157" s="2"/>
      <c r="F157" s="32"/>
      <c r="G157" s="2"/>
      <c r="H157" s="2"/>
      <c r="I157" s="2"/>
      <c r="J157" s="2"/>
      <c r="K157" s="2"/>
      <c r="L157" s="2"/>
      <c r="M157" s="2"/>
    </row>
    <row r="158" spans="1:13" s="4" customFormat="1" ht="12">
      <c r="A158" s="2"/>
      <c r="B158" s="2"/>
      <c r="C158" s="2"/>
      <c r="D158" s="2"/>
      <c r="E158" s="2"/>
      <c r="F158" s="32"/>
      <c r="G158" s="2"/>
      <c r="H158" s="2"/>
      <c r="I158" s="2"/>
      <c r="J158" s="2"/>
      <c r="K158" s="2"/>
      <c r="L158" s="2"/>
      <c r="M158" s="2"/>
    </row>
    <row r="159" spans="1:13" s="4" customFormat="1" ht="12">
      <c r="A159" s="2"/>
      <c r="B159" s="2"/>
      <c r="C159" s="2"/>
      <c r="D159" s="2"/>
      <c r="E159" s="2"/>
      <c r="F159" s="32"/>
      <c r="G159" s="2"/>
      <c r="H159" s="2"/>
      <c r="I159" s="2"/>
      <c r="J159" s="2"/>
      <c r="K159" s="2"/>
      <c r="L159" s="2"/>
      <c r="M159" s="2"/>
    </row>
    <row r="160" spans="1:13" s="4" customFormat="1" ht="12">
      <c r="A160" s="2"/>
      <c r="B160" s="2"/>
      <c r="C160" s="2"/>
      <c r="D160" s="2"/>
      <c r="E160" s="2"/>
      <c r="F160" s="32"/>
      <c r="G160" s="2"/>
      <c r="H160" s="2"/>
      <c r="I160" s="2"/>
      <c r="J160" s="2"/>
      <c r="K160" s="2"/>
      <c r="L160" s="2"/>
      <c r="M160" s="2"/>
    </row>
    <row r="161" spans="1:13" s="4" customFormat="1" ht="12">
      <c r="A161" s="2"/>
      <c r="B161" s="2"/>
      <c r="C161" s="2"/>
      <c r="D161" s="2"/>
      <c r="E161" s="2"/>
      <c r="F161" s="32"/>
      <c r="G161" s="2"/>
      <c r="H161" s="2"/>
      <c r="I161" s="2"/>
      <c r="J161" s="2"/>
      <c r="K161" s="2"/>
      <c r="L161" s="2"/>
      <c r="M161" s="2"/>
    </row>
    <row r="162" spans="1:13" s="4" customFormat="1" ht="12">
      <c r="A162" s="2"/>
      <c r="B162" s="2"/>
      <c r="C162" s="2"/>
      <c r="D162" s="2"/>
      <c r="E162" s="2"/>
      <c r="F162" s="32"/>
      <c r="G162" s="2"/>
      <c r="H162" s="2"/>
      <c r="I162" s="2"/>
      <c r="J162" s="2"/>
      <c r="K162" s="2"/>
      <c r="L162" s="2"/>
      <c r="M162" s="2"/>
    </row>
    <row r="163" spans="1:13" s="4" customFormat="1" ht="12">
      <c r="A163" s="2"/>
      <c r="B163" s="2"/>
      <c r="C163" s="2"/>
      <c r="D163" s="2"/>
      <c r="E163" s="2"/>
      <c r="F163" s="32"/>
      <c r="G163" s="2"/>
      <c r="H163" s="2"/>
      <c r="I163" s="2"/>
      <c r="J163" s="2"/>
      <c r="K163" s="2"/>
      <c r="L163" s="2"/>
      <c r="M163" s="2"/>
    </row>
    <row r="164" spans="1:13" s="4" customFormat="1" ht="12">
      <c r="A164" s="2"/>
      <c r="B164" s="2"/>
      <c r="C164" s="2"/>
      <c r="D164" s="2"/>
      <c r="E164" s="2"/>
      <c r="F164" s="32"/>
      <c r="G164" s="2"/>
      <c r="H164" s="2"/>
      <c r="I164" s="2"/>
      <c r="J164" s="2"/>
      <c r="K164" s="2"/>
      <c r="L164" s="2"/>
      <c r="M164" s="2"/>
    </row>
    <row r="165" spans="1:13" s="4" customFormat="1" ht="12">
      <c r="A165" s="2"/>
      <c r="B165" s="2"/>
      <c r="C165" s="2"/>
      <c r="D165" s="2"/>
      <c r="E165" s="2"/>
      <c r="F165" s="32"/>
      <c r="G165" s="2"/>
      <c r="H165" s="2"/>
      <c r="I165" s="2"/>
      <c r="J165" s="2"/>
      <c r="K165" s="2"/>
      <c r="L165" s="2"/>
      <c r="M165" s="2"/>
    </row>
    <row r="166" spans="1:13" s="4" customFormat="1" ht="12">
      <c r="A166" s="2"/>
      <c r="B166" s="2"/>
      <c r="C166" s="2"/>
      <c r="D166" s="2"/>
      <c r="E166" s="2"/>
      <c r="F166" s="32"/>
      <c r="G166" s="2"/>
      <c r="H166" s="2"/>
      <c r="I166" s="2"/>
      <c r="J166" s="2"/>
      <c r="K166" s="2"/>
      <c r="L166" s="2"/>
      <c r="M166" s="2"/>
    </row>
    <row r="167" spans="1:13" s="4" customFormat="1" ht="12">
      <c r="A167" s="56"/>
      <c r="B167" s="56"/>
      <c r="C167" s="2"/>
      <c r="D167" s="2"/>
      <c r="E167" s="2"/>
      <c r="F167" s="32"/>
      <c r="G167" s="2"/>
      <c r="H167" s="2"/>
      <c r="I167" s="2"/>
      <c r="J167" s="2"/>
      <c r="K167" s="2"/>
      <c r="L167" s="2"/>
      <c r="M167" s="2"/>
    </row>
    <row r="168" spans="1:13" s="4" customFormat="1" ht="12">
      <c r="A168" s="2"/>
      <c r="B168" s="2"/>
      <c r="C168" s="2"/>
      <c r="D168" s="2"/>
      <c r="E168" s="2"/>
      <c r="F168" s="32"/>
      <c r="G168" s="2"/>
      <c r="H168" s="2"/>
      <c r="I168" s="2"/>
      <c r="J168" s="2"/>
      <c r="K168" s="2"/>
      <c r="L168" s="2"/>
      <c r="M168" s="2"/>
    </row>
    <row r="169" spans="1:13" s="4" customFormat="1" ht="12">
      <c r="A169" s="2"/>
      <c r="B169" s="2"/>
      <c r="C169" s="2"/>
      <c r="D169" s="2"/>
      <c r="E169" s="2"/>
      <c r="F169" s="32"/>
      <c r="G169" s="2"/>
      <c r="H169" s="2"/>
      <c r="I169" s="2"/>
      <c r="J169" s="2"/>
      <c r="K169" s="2"/>
      <c r="L169" s="2"/>
      <c r="M169" s="2"/>
    </row>
    <row r="170" spans="1:13" s="4" customFormat="1" ht="12">
      <c r="A170" s="2"/>
      <c r="B170" s="2"/>
      <c r="C170" s="2"/>
      <c r="D170" s="2"/>
      <c r="E170" s="2"/>
      <c r="F170" s="32"/>
      <c r="G170" s="2"/>
      <c r="H170" s="2"/>
      <c r="I170" s="2"/>
      <c r="J170" s="2"/>
      <c r="K170" s="2"/>
      <c r="L170" s="2"/>
      <c r="M170" s="2"/>
    </row>
    <row r="171" spans="1:13" s="4" customFormat="1" ht="12">
      <c r="A171" s="2"/>
      <c r="B171" s="2"/>
      <c r="C171" s="2"/>
      <c r="D171" s="2"/>
      <c r="E171" s="2"/>
      <c r="F171" s="32"/>
      <c r="G171" s="2"/>
      <c r="H171" s="2"/>
      <c r="I171" s="2"/>
      <c r="J171" s="2"/>
      <c r="K171" s="2"/>
      <c r="L171" s="2"/>
      <c r="M171" s="2"/>
    </row>
    <row r="172" spans="1:13" s="4" customFormat="1" ht="12">
      <c r="A172" s="2"/>
      <c r="B172" s="2"/>
      <c r="C172" s="2"/>
      <c r="D172" s="2"/>
      <c r="E172" s="2"/>
      <c r="F172" s="32"/>
      <c r="G172" s="2"/>
      <c r="H172" s="2"/>
      <c r="I172" s="2"/>
      <c r="J172" s="2"/>
      <c r="K172" s="2"/>
      <c r="L172" s="2"/>
      <c r="M172" s="2"/>
    </row>
    <row r="173" spans="1:13" s="4" customFormat="1" ht="12">
      <c r="A173" s="2"/>
      <c r="B173" s="2"/>
      <c r="C173" s="2"/>
      <c r="D173" s="2"/>
      <c r="E173" s="2"/>
      <c r="F173" s="32"/>
      <c r="G173" s="2"/>
      <c r="H173" s="2"/>
      <c r="I173" s="2"/>
      <c r="J173" s="2"/>
      <c r="K173" s="2"/>
      <c r="L173" s="2"/>
      <c r="M173" s="2"/>
    </row>
    <row r="174" spans="1:13" s="4" customFormat="1" ht="12">
      <c r="A174" s="2"/>
      <c r="B174" s="2"/>
      <c r="C174" s="2"/>
      <c r="D174" s="2"/>
      <c r="E174" s="2"/>
      <c r="F174" s="32"/>
      <c r="G174" s="2"/>
      <c r="H174" s="2"/>
      <c r="I174" s="2"/>
      <c r="J174" s="2"/>
      <c r="K174" s="2"/>
      <c r="L174" s="2"/>
      <c r="M174" s="2"/>
    </row>
    <row r="175" spans="1:13" s="4" customFormat="1" ht="12">
      <c r="A175" s="2"/>
      <c r="B175" s="2"/>
      <c r="C175" s="2"/>
      <c r="D175" s="2"/>
      <c r="E175" s="2"/>
      <c r="F175" s="32"/>
      <c r="G175" s="2"/>
      <c r="H175" s="2"/>
      <c r="I175" s="2"/>
      <c r="J175" s="2"/>
      <c r="K175" s="2"/>
      <c r="L175" s="2"/>
      <c r="M175" s="2"/>
    </row>
    <row r="176" spans="1:13" s="4" customFormat="1" ht="12">
      <c r="A176" s="2"/>
      <c r="B176" s="2"/>
      <c r="C176" s="2"/>
      <c r="D176" s="2"/>
      <c r="E176" s="2"/>
      <c r="F176" s="32"/>
      <c r="G176" s="2"/>
      <c r="H176" s="2"/>
      <c r="I176" s="2"/>
      <c r="J176" s="2"/>
      <c r="K176" s="2"/>
      <c r="L176" s="2"/>
      <c r="M176" s="2"/>
    </row>
    <row r="177" spans="1:13" s="4" customFormat="1" ht="12">
      <c r="A177" s="2"/>
      <c r="B177" s="2"/>
      <c r="C177" s="2"/>
      <c r="D177" s="2"/>
      <c r="E177" s="2"/>
      <c r="F177" s="32"/>
      <c r="G177" s="2"/>
      <c r="H177" s="2"/>
      <c r="I177" s="2"/>
      <c r="J177" s="2"/>
      <c r="K177" s="2"/>
      <c r="L177" s="2"/>
      <c r="M177" s="2"/>
    </row>
    <row r="178" spans="1:13" s="4" customFormat="1" ht="12">
      <c r="A178" s="2"/>
      <c r="B178" s="2"/>
      <c r="C178" s="2"/>
      <c r="D178" s="2"/>
      <c r="E178" s="2"/>
      <c r="F178" s="32"/>
      <c r="G178" s="2"/>
      <c r="H178" s="2"/>
      <c r="I178" s="2"/>
      <c r="J178" s="2"/>
      <c r="K178" s="2"/>
      <c r="L178" s="2"/>
      <c r="M178" s="2"/>
    </row>
    <row r="179" spans="1:13" s="4" customFormat="1" ht="12">
      <c r="A179" s="2"/>
      <c r="B179" s="2"/>
      <c r="C179" s="2"/>
      <c r="D179" s="2"/>
      <c r="E179" s="2"/>
      <c r="F179" s="32"/>
      <c r="G179" s="2"/>
      <c r="H179" s="2"/>
      <c r="I179" s="2"/>
      <c r="J179" s="2"/>
      <c r="K179" s="2"/>
      <c r="L179" s="2"/>
      <c r="M179" s="2"/>
    </row>
    <row r="180" spans="1:13" s="4" customFormat="1" ht="12">
      <c r="A180" s="2"/>
      <c r="B180" s="2"/>
      <c r="C180" s="2"/>
      <c r="D180" s="2"/>
      <c r="E180" s="2"/>
      <c r="F180" s="32"/>
      <c r="G180" s="2"/>
      <c r="H180" s="2"/>
      <c r="I180" s="2"/>
      <c r="J180" s="2"/>
      <c r="K180" s="2"/>
      <c r="L180" s="2"/>
      <c r="M180" s="2"/>
    </row>
    <row r="181" spans="1:13" s="4" customFormat="1" ht="12">
      <c r="A181" s="2"/>
      <c r="B181" s="2"/>
      <c r="C181" s="2"/>
      <c r="D181" s="2"/>
      <c r="E181" s="2"/>
      <c r="F181" s="32"/>
      <c r="G181" s="2"/>
      <c r="H181" s="2"/>
      <c r="I181" s="2"/>
      <c r="J181" s="2"/>
      <c r="K181" s="2"/>
      <c r="L181" s="2"/>
      <c r="M181" s="2"/>
    </row>
    <row r="182" spans="1:13" s="4" customFormat="1" ht="12">
      <c r="A182" s="2"/>
      <c r="B182" s="2"/>
      <c r="C182" s="2"/>
      <c r="D182" s="2"/>
      <c r="E182" s="2"/>
      <c r="F182" s="32"/>
      <c r="G182" s="2"/>
      <c r="H182" s="2"/>
      <c r="I182" s="2"/>
      <c r="J182" s="2"/>
      <c r="K182" s="2"/>
      <c r="L182" s="2"/>
      <c r="M182" s="2"/>
    </row>
    <row r="183" spans="1:13" s="4" customFormat="1" ht="12">
      <c r="A183" s="2"/>
      <c r="B183" s="2"/>
      <c r="C183" s="2"/>
      <c r="D183" s="2"/>
      <c r="E183" s="2"/>
      <c r="F183" s="32"/>
      <c r="G183" s="2"/>
      <c r="H183" s="2"/>
      <c r="I183" s="2"/>
      <c r="J183" s="2"/>
      <c r="K183" s="2"/>
      <c r="L183" s="2"/>
      <c r="M183" s="2"/>
    </row>
    <row r="184" spans="1:13" s="4" customFormat="1" ht="12">
      <c r="A184" s="2"/>
      <c r="B184" s="2"/>
      <c r="C184" s="2"/>
      <c r="D184" s="2"/>
      <c r="E184" s="2"/>
      <c r="F184" s="32"/>
      <c r="G184" s="2"/>
      <c r="H184" s="2"/>
      <c r="I184" s="2"/>
      <c r="J184" s="2"/>
      <c r="K184" s="2"/>
      <c r="L184" s="2"/>
      <c r="M184" s="2"/>
    </row>
    <row r="185" spans="1:13" s="4" customFormat="1" ht="12">
      <c r="A185" s="2"/>
      <c r="B185" s="2"/>
      <c r="C185" s="2"/>
      <c r="D185" s="2"/>
      <c r="E185" s="2"/>
      <c r="F185" s="32"/>
      <c r="G185" s="2"/>
      <c r="H185" s="2"/>
      <c r="I185" s="2"/>
      <c r="J185" s="2"/>
      <c r="K185" s="2"/>
      <c r="L185" s="2"/>
      <c r="M185" s="2"/>
    </row>
    <row r="186" spans="1:13" s="4" customFormat="1" ht="12">
      <c r="A186" s="2"/>
      <c r="B186" s="2"/>
      <c r="C186" s="2"/>
      <c r="D186" s="2"/>
      <c r="E186" s="2"/>
      <c r="F186" s="32"/>
      <c r="G186" s="2"/>
      <c r="H186" s="2"/>
      <c r="I186" s="2"/>
      <c r="J186" s="2"/>
      <c r="K186" s="2"/>
      <c r="L186" s="2"/>
      <c r="M186" s="2"/>
    </row>
    <row r="187" spans="1:13" s="4" customFormat="1" ht="12">
      <c r="A187" s="2"/>
      <c r="B187" s="2"/>
      <c r="C187" s="2"/>
      <c r="D187" s="2"/>
      <c r="E187" s="2"/>
      <c r="F187" s="32"/>
      <c r="G187" s="2"/>
      <c r="H187" s="2"/>
      <c r="I187" s="2"/>
      <c r="J187" s="2"/>
      <c r="K187" s="2"/>
      <c r="L187" s="2"/>
      <c r="M187" s="2"/>
    </row>
    <row r="188" spans="1:13" s="4" customFormat="1" ht="12">
      <c r="A188" s="2"/>
      <c r="B188" s="2"/>
      <c r="C188" s="2"/>
      <c r="D188" s="2"/>
      <c r="E188" s="2"/>
      <c r="F188" s="32"/>
      <c r="G188" s="2"/>
      <c r="H188" s="2"/>
      <c r="I188" s="2"/>
      <c r="J188" s="2"/>
      <c r="K188" s="2"/>
      <c r="L188" s="2"/>
      <c r="M188" s="2"/>
    </row>
    <row r="189" spans="1:13" s="4" customFormat="1" ht="12">
      <c r="A189" s="2"/>
      <c r="B189" s="2"/>
      <c r="C189" s="2"/>
      <c r="D189" s="2"/>
      <c r="E189" s="2"/>
      <c r="F189" s="32"/>
      <c r="G189" s="2"/>
      <c r="H189" s="2"/>
      <c r="I189" s="2"/>
      <c r="J189" s="2"/>
      <c r="K189" s="2"/>
      <c r="L189" s="2"/>
      <c r="M189" s="2"/>
    </row>
    <row r="190" spans="1:13" s="4" customFormat="1" ht="12">
      <c r="A190" s="2"/>
      <c r="B190" s="2"/>
      <c r="C190" s="2"/>
      <c r="D190" s="2"/>
      <c r="E190" s="2"/>
      <c r="F190" s="32"/>
      <c r="G190" s="2"/>
      <c r="H190" s="2"/>
      <c r="I190" s="2"/>
      <c r="J190" s="2"/>
      <c r="K190" s="2"/>
      <c r="L190" s="2"/>
      <c r="M190" s="2"/>
    </row>
    <row r="191" spans="1:13" s="4" customFormat="1" ht="12">
      <c r="A191" s="2"/>
      <c r="B191" s="2"/>
      <c r="C191" s="2"/>
      <c r="D191" s="2"/>
      <c r="E191" s="2"/>
      <c r="F191" s="32"/>
      <c r="G191" s="2"/>
      <c r="H191" s="2"/>
      <c r="I191" s="2"/>
      <c r="J191" s="2"/>
      <c r="K191" s="2"/>
      <c r="L191" s="2"/>
      <c r="M191" s="2"/>
    </row>
    <row r="192" spans="1:13" s="4" customFormat="1" ht="12">
      <c r="A192" s="2"/>
      <c r="B192" s="2"/>
      <c r="C192" s="2"/>
      <c r="D192" s="2"/>
      <c r="E192" s="2"/>
      <c r="F192" s="32"/>
      <c r="G192" s="2"/>
      <c r="H192" s="2"/>
      <c r="I192" s="2"/>
      <c r="J192" s="2"/>
      <c r="K192" s="2"/>
      <c r="L192" s="2"/>
      <c r="M192" s="2"/>
    </row>
    <row r="193" spans="1:13" s="4" customFormat="1" ht="12">
      <c r="A193" s="2"/>
      <c r="B193" s="2"/>
      <c r="C193" s="2"/>
      <c r="D193" s="2"/>
      <c r="E193" s="2"/>
      <c r="F193" s="32"/>
      <c r="G193" s="2"/>
      <c r="H193" s="2"/>
      <c r="I193" s="2"/>
      <c r="J193" s="2"/>
      <c r="K193" s="2"/>
      <c r="L193" s="2"/>
      <c r="M193" s="2"/>
    </row>
    <row r="194" spans="1:13" s="4" customFormat="1" ht="12">
      <c r="A194" s="2"/>
      <c r="B194" s="2"/>
      <c r="C194" s="2"/>
      <c r="D194" s="2"/>
      <c r="E194" s="2"/>
      <c r="F194" s="32"/>
      <c r="G194" s="2"/>
      <c r="H194" s="2"/>
      <c r="I194" s="2"/>
      <c r="J194" s="2"/>
      <c r="K194" s="2"/>
      <c r="L194" s="2"/>
      <c r="M194" s="2"/>
    </row>
    <row r="195" spans="1:13" s="4" customFormat="1" ht="12">
      <c r="A195" s="2"/>
      <c r="B195" s="2"/>
      <c r="C195" s="2"/>
      <c r="D195" s="2"/>
      <c r="E195" s="2"/>
      <c r="F195" s="32"/>
      <c r="G195" s="2"/>
      <c r="H195" s="2"/>
      <c r="I195" s="2"/>
      <c r="J195" s="2"/>
      <c r="K195" s="2"/>
      <c r="L195" s="2"/>
      <c r="M195" s="2"/>
    </row>
    <row r="196" spans="1:13" s="4" customFormat="1" ht="12">
      <c r="A196" s="2"/>
      <c r="B196" s="2"/>
      <c r="C196" s="2"/>
      <c r="D196" s="2"/>
      <c r="E196" s="2"/>
      <c r="F196" s="32"/>
      <c r="G196" s="2"/>
      <c r="H196" s="2"/>
      <c r="I196" s="2"/>
      <c r="J196" s="2"/>
      <c r="K196" s="2"/>
      <c r="L196" s="2"/>
      <c r="M196" s="2"/>
    </row>
    <row r="197" spans="1:13" s="4" customFormat="1" ht="12">
      <c r="A197" s="2"/>
      <c r="B197" s="2"/>
      <c r="C197" s="2"/>
      <c r="D197" s="2"/>
      <c r="E197" s="2"/>
      <c r="F197" s="32"/>
      <c r="G197" s="2"/>
      <c r="H197" s="2"/>
      <c r="I197" s="2"/>
      <c r="J197" s="2"/>
      <c r="K197" s="2"/>
      <c r="L197" s="2"/>
      <c r="M197" s="2"/>
    </row>
    <row r="198" spans="1:13" s="4" customFormat="1" ht="12">
      <c r="A198" s="2"/>
      <c r="B198" s="2"/>
      <c r="C198" s="2"/>
      <c r="D198" s="2"/>
      <c r="E198" s="2"/>
      <c r="F198" s="32"/>
      <c r="G198" s="2"/>
      <c r="H198" s="2"/>
      <c r="I198" s="2"/>
      <c r="J198" s="2"/>
      <c r="K198" s="2"/>
      <c r="L198" s="2"/>
      <c r="M198" s="2"/>
    </row>
    <row r="199" spans="1:13" s="4" customFormat="1" ht="12">
      <c r="A199" s="2"/>
      <c r="B199" s="2"/>
      <c r="C199" s="2"/>
      <c r="D199" s="2"/>
      <c r="E199" s="2"/>
      <c r="F199" s="32"/>
      <c r="G199" s="2"/>
      <c r="H199" s="2"/>
      <c r="I199" s="2"/>
      <c r="J199" s="2"/>
      <c r="K199" s="2"/>
      <c r="L199" s="2"/>
      <c r="M199" s="2"/>
    </row>
    <row r="200" spans="1:13" s="4" customFormat="1" ht="12">
      <c r="A200" s="2"/>
      <c r="B200" s="2"/>
      <c r="C200" s="2"/>
      <c r="D200" s="2"/>
      <c r="E200" s="2"/>
      <c r="F200" s="32"/>
      <c r="G200" s="2"/>
      <c r="H200" s="2"/>
      <c r="I200" s="2"/>
      <c r="J200" s="2"/>
      <c r="K200" s="2"/>
      <c r="L200" s="2"/>
      <c r="M200" s="2"/>
    </row>
    <row r="201" spans="1:13" s="4" customFormat="1" ht="12">
      <c r="A201" s="2"/>
      <c r="B201" s="2"/>
      <c r="C201" s="2"/>
      <c r="D201" s="2"/>
      <c r="E201" s="2"/>
      <c r="F201" s="32"/>
      <c r="G201" s="2"/>
      <c r="H201" s="2"/>
      <c r="I201" s="2"/>
      <c r="J201" s="2"/>
      <c r="K201" s="2"/>
      <c r="L201" s="2"/>
      <c r="M201" s="2"/>
    </row>
    <row r="202" spans="1:13" s="4" customFormat="1" ht="12">
      <c r="A202" s="2"/>
      <c r="B202" s="2"/>
      <c r="C202" s="2"/>
      <c r="D202" s="2"/>
      <c r="E202" s="2"/>
      <c r="F202" s="32"/>
      <c r="G202" s="2"/>
      <c r="H202" s="2"/>
      <c r="I202" s="2"/>
      <c r="J202" s="2"/>
      <c r="K202" s="2"/>
      <c r="L202" s="2"/>
      <c r="M202" s="2"/>
    </row>
    <row r="203" spans="1:13" s="4" customFormat="1" ht="12">
      <c r="A203" s="2"/>
      <c r="B203" s="2"/>
      <c r="C203" s="2"/>
      <c r="D203" s="2"/>
      <c r="E203" s="2"/>
      <c r="F203" s="32"/>
      <c r="G203" s="2"/>
      <c r="H203" s="2"/>
      <c r="I203" s="2"/>
      <c r="J203" s="2"/>
      <c r="K203" s="2"/>
      <c r="L203" s="2"/>
      <c r="M203" s="2"/>
    </row>
    <row r="204" spans="1:13" s="4" customFormat="1" ht="12">
      <c r="A204" s="2"/>
      <c r="B204" s="2"/>
      <c r="C204" s="2"/>
      <c r="D204" s="2"/>
      <c r="E204" s="2"/>
      <c r="F204" s="32"/>
      <c r="G204" s="2"/>
      <c r="H204" s="2"/>
      <c r="I204" s="2"/>
      <c r="J204" s="2"/>
      <c r="K204" s="2"/>
      <c r="L204" s="2"/>
      <c r="M204" s="2"/>
    </row>
    <row r="205" spans="1:13" s="4" customFormat="1" ht="12">
      <c r="A205" s="2"/>
      <c r="B205" s="2"/>
      <c r="C205" s="2"/>
      <c r="D205" s="2"/>
      <c r="E205" s="2"/>
      <c r="F205" s="32"/>
      <c r="G205" s="2"/>
      <c r="H205" s="2"/>
      <c r="I205" s="2"/>
      <c r="J205" s="2"/>
      <c r="K205" s="2"/>
      <c r="L205" s="2"/>
      <c r="M205" s="2"/>
    </row>
    <row r="206" spans="1:13" s="4" customFormat="1" ht="12">
      <c r="A206" s="2"/>
      <c r="B206" s="2"/>
      <c r="C206" s="2"/>
      <c r="D206" s="2"/>
      <c r="E206" s="2"/>
      <c r="F206" s="32"/>
      <c r="G206" s="2"/>
      <c r="H206" s="2"/>
      <c r="I206" s="2"/>
      <c r="J206" s="2"/>
      <c r="K206" s="2"/>
      <c r="L206" s="2"/>
      <c r="M206" s="2"/>
    </row>
    <row r="207" spans="1:13" s="4" customFormat="1" ht="12">
      <c r="A207" s="2"/>
      <c r="B207" s="2"/>
      <c r="C207" s="2"/>
      <c r="D207" s="2"/>
      <c r="E207" s="2"/>
      <c r="F207" s="32"/>
      <c r="G207" s="2"/>
      <c r="H207" s="2"/>
      <c r="I207" s="2"/>
      <c r="J207" s="2"/>
      <c r="K207" s="2"/>
      <c r="L207" s="2"/>
      <c r="M207" s="2"/>
    </row>
    <row r="208" spans="1:13" s="4" customFormat="1" ht="12">
      <c r="A208" s="2"/>
      <c r="B208" s="2"/>
      <c r="C208" s="2"/>
      <c r="D208" s="2"/>
      <c r="E208" s="2"/>
      <c r="F208" s="32"/>
      <c r="G208" s="2"/>
      <c r="H208" s="2"/>
      <c r="I208" s="2"/>
      <c r="J208" s="2"/>
      <c r="K208" s="2"/>
      <c r="L208" s="2"/>
      <c r="M208" s="2"/>
    </row>
    <row r="209" spans="1:13" s="4" customFormat="1" ht="12">
      <c r="A209" s="2"/>
      <c r="B209" s="2"/>
      <c r="C209" s="2"/>
      <c r="D209" s="2"/>
      <c r="E209" s="2"/>
      <c r="F209" s="32"/>
      <c r="G209" s="2"/>
      <c r="H209" s="2"/>
      <c r="I209" s="2"/>
      <c r="J209" s="2"/>
      <c r="K209" s="2"/>
      <c r="L209" s="2"/>
      <c r="M209" s="2"/>
    </row>
    <row r="210" spans="1:13" s="4" customFormat="1" ht="12">
      <c r="A210" s="2"/>
      <c r="B210" s="2"/>
      <c r="C210" s="2"/>
      <c r="D210" s="2"/>
      <c r="E210" s="2"/>
      <c r="F210" s="32"/>
      <c r="G210" s="2"/>
      <c r="H210" s="2"/>
      <c r="I210" s="2"/>
      <c r="J210" s="2"/>
      <c r="K210" s="2"/>
      <c r="L210" s="2"/>
      <c r="M210" s="2"/>
    </row>
    <row r="211" spans="1:13" s="4" customFormat="1" ht="12">
      <c r="A211" s="2"/>
      <c r="B211" s="2"/>
      <c r="C211" s="2"/>
      <c r="D211" s="2"/>
      <c r="E211" s="2"/>
      <c r="F211" s="32"/>
      <c r="G211" s="2"/>
      <c r="H211" s="2"/>
      <c r="I211" s="2"/>
      <c r="J211" s="2"/>
      <c r="K211" s="2"/>
      <c r="L211" s="2"/>
      <c r="M211" s="2"/>
    </row>
    <row r="212" spans="1:13" s="4" customFormat="1" ht="12">
      <c r="A212" s="2"/>
      <c r="B212" s="2"/>
      <c r="C212" s="2"/>
      <c r="D212" s="2"/>
      <c r="E212" s="2"/>
      <c r="F212" s="32"/>
      <c r="G212" s="2"/>
      <c r="H212" s="2"/>
      <c r="I212" s="2"/>
      <c r="J212" s="2"/>
      <c r="K212" s="2"/>
      <c r="L212" s="2"/>
      <c r="M212" s="2"/>
    </row>
    <row r="213" spans="1:13" s="4" customFormat="1" ht="12">
      <c r="A213" s="2"/>
      <c r="B213" s="2"/>
      <c r="C213" s="2"/>
      <c r="D213" s="2"/>
      <c r="E213" s="2"/>
      <c r="F213" s="32"/>
      <c r="G213" s="2"/>
      <c r="H213" s="2"/>
      <c r="I213" s="2"/>
      <c r="J213" s="2"/>
      <c r="K213" s="2"/>
      <c r="L213" s="2"/>
      <c r="M213" s="2"/>
    </row>
    <row r="214" spans="1:13" s="4" customFormat="1" ht="12">
      <c r="A214" s="2"/>
      <c r="B214" s="2"/>
      <c r="C214" s="2"/>
      <c r="D214" s="2"/>
      <c r="E214" s="2"/>
      <c r="F214" s="32"/>
      <c r="G214" s="2"/>
      <c r="H214" s="2"/>
      <c r="I214" s="2"/>
      <c r="J214" s="2"/>
      <c r="K214" s="2"/>
      <c r="L214" s="2"/>
      <c r="M214" s="2"/>
    </row>
    <row r="215" spans="1:13" s="4" customFormat="1" ht="12">
      <c r="A215" s="2"/>
      <c r="B215" s="2"/>
      <c r="C215" s="2"/>
      <c r="D215" s="2"/>
      <c r="E215" s="2"/>
      <c r="F215" s="32"/>
      <c r="G215" s="2"/>
      <c r="H215" s="2"/>
      <c r="I215" s="2"/>
      <c r="J215" s="2"/>
      <c r="K215" s="2"/>
      <c r="L215" s="2"/>
      <c r="M215" s="2"/>
    </row>
    <row r="216" spans="1:13" s="4" customFormat="1" ht="12">
      <c r="A216" s="2"/>
      <c r="B216" s="2"/>
      <c r="C216" s="2"/>
      <c r="D216" s="2"/>
      <c r="E216" s="2"/>
      <c r="F216" s="32"/>
      <c r="G216" s="2"/>
      <c r="H216" s="2"/>
      <c r="I216" s="2"/>
      <c r="J216" s="2"/>
      <c r="K216" s="2"/>
      <c r="L216" s="2"/>
      <c r="M216" s="2"/>
    </row>
    <row r="217" spans="1:13" s="4" customFormat="1" ht="12">
      <c r="A217" s="2"/>
      <c r="B217" s="2"/>
      <c r="C217" s="2"/>
      <c r="D217" s="2"/>
      <c r="E217" s="2"/>
      <c r="F217" s="32"/>
      <c r="G217" s="2"/>
      <c r="H217" s="2"/>
      <c r="I217" s="2"/>
      <c r="J217" s="2"/>
      <c r="K217" s="2"/>
      <c r="L217" s="2"/>
      <c r="M217" s="2"/>
    </row>
    <row r="218" spans="1:13" s="4" customFormat="1" ht="12">
      <c r="A218" s="2"/>
      <c r="B218" s="2"/>
      <c r="C218" s="2"/>
      <c r="D218" s="2"/>
      <c r="E218" s="2"/>
      <c r="F218" s="32"/>
      <c r="G218" s="2"/>
      <c r="H218" s="2"/>
      <c r="I218" s="2"/>
      <c r="J218" s="2"/>
      <c r="K218" s="2"/>
      <c r="L218" s="2"/>
      <c r="M218" s="2"/>
    </row>
    <row r="219" spans="1:13" s="4" customFormat="1" ht="12">
      <c r="A219" s="2"/>
      <c r="B219" s="2"/>
      <c r="C219" s="2"/>
      <c r="D219" s="2"/>
      <c r="E219" s="2"/>
      <c r="F219" s="32"/>
      <c r="G219" s="2"/>
      <c r="H219" s="2"/>
      <c r="I219" s="2"/>
      <c r="J219" s="2"/>
      <c r="K219" s="2"/>
      <c r="L219" s="2"/>
      <c r="M219" s="2"/>
    </row>
    <row r="220" spans="1:13" s="4" customFormat="1" ht="12">
      <c r="A220" s="2"/>
      <c r="B220" s="2"/>
      <c r="C220" s="2"/>
      <c r="D220" s="2"/>
      <c r="E220" s="2"/>
      <c r="F220" s="32"/>
      <c r="G220" s="2"/>
      <c r="H220" s="2"/>
      <c r="I220" s="2"/>
      <c r="J220" s="2"/>
      <c r="K220" s="2"/>
      <c r="L220" s="2"/>
      <c r="M220" s="2"/>
    </row>
    <row r="221" spans="1:13" s="4" customFormat="1" ht="12">
      <c r="A221" s="2"/>
      <c r="B221" s="2"/>
      <c r="C221" s="2"/>
      <c r="D221" s="2"/>
      <c r="E221" s="2"/>
      <c r="F221" s="32"/>
      <c r="G221" s="2"/>
      <c r="H221" s="2"/>
      <c r="I221" s="2"/>
      <c r="J221" s="2"/>
      <c r="K221" s="2"/>
      <c r="L221" s="2"/>
      <c r="M221" s="2"/>
    </row>
    <row r="222" spans="1:13" s="4" customFormat="1" ht="12">
      <c r="A222" s="2"/>
      <c r="B222" s="2"/>
      <c r="C222" s="2"/>
      <c r="D222" s="2"/>
      <c r="E222" s="2"/>
      <c r="F222" s="32"/>
      <c r="G222" s="2"/>
      <c r="H222" s="2"/>
      <c r="I222" s="2"/>
      <c r="J222" s="2"/>
      <c r="K222" s="2"/>
      <c r="L222" s="2"/>
      <c r="M222" s="2"/>
    </row>
    <row r="223" spans="1:13" s="4" customFormat="1" ht="12">
      <c r="A223" s="2"/>
      <c r="B223" s="2"/>
      <c r="C223" s="2"/>
      <c r="D223" s="2"/>
      <c r="E223" s="2"/>
      <c r="F223" s="32"/>
      <c r="G223" s="2"/>
      <c r="H223" s="2"/>
      <c r="I223" s="2"/>
      <c r="J223" s="2"/>
      <c r="K223" s="2"/>
      <c r="L223" s="2"/>
      <c r="M223" s="2"/>
    </row>
    <row r="224" spans="1:13" s="4" customFormat="1" ht="12">
      <c r="A224" s="2"/>
      <c r="B224" s="2"/>
      <c r="C224" s="2"/>
      <c r="D224" s="2"/>
      <c r="E224" s="2"/>
      <c r="F224" s="32"/>
      <c r="G224" s="2"/>
      <c r="H224" s="2"/>
      <c r="I224" s="2"/>
      <c r="J224" s="2"/>
      <c r="K224" s="2"/>
      <c r="L224" s="2"/>
      <c r="M224" s="2"/>
    </row>
    <row r="225" spans="1:13" s="4" customFormat="1" ht="12">
      <c r="A225" s="2"/>
      <c r="B225" s="2"/>
      <c r="C225" s="2"/>
      <c r="D225" s="2"/>
      <c r="E225" s="2"/>
      <c r="F225" s="32"/>
      <c r="G225" s="2"/>
      <c r="H225" s="2"/>
      <c r="I225" s="2"/>
      <c r="J225" s="2"/>
      <c r="K225" s="2"/>
      <c r="L225" s="2"/>
      <c r="M225" s="2"/>
    </row>
    <row r="226" spans="1:13" s="4" customFormat="1" ht="12">
      <c r="A226" s="2"/>
      <c r="B226" s="2"/>
      <c r="C226" s="2"/>
      <c r="D226" s="2"/>
      <c r="E226" s="2"/>
      <c r="F226" s="32"/>
      <c r="G226" s="2"/>
      <c r="H226" s="2"/>
      <c r="I226" s="2"/>
      <c r="J226" s="2"/>
      <c r="K226" s="2"/>
      <c r="L226" s="2"/>
      <c r="M226" s="2"/>
    </row>
    <row r="227" spans="1:13" s="4" customFormat="1" ht="12">
      <c r="A227" s="2"/>
      <c r="B227" s="2"/>
      <c r="C227" s="2"/>
      <c r="D227" s="2"/>
      <c r="E227" s="2"/>
      <c r="F227" s="32"/>
      <c r="G227" s="2"/>
      <c r="H227" s="2"/>
      <c r="I227" s="2"/>
      <c r="J227" s="2"/>
      <c r="K227" s="2"/>
      <c r="L227" s="2"/>
      <c r="M227" s="2"/>
    </row>
    <row r="228" spans="1:13" s="4" customFormat="1" ht="12">
      <c r="A228" s="2"/>
      <c r="B228" s="2"/>
      <c r="C228" s="2"/>
      <c r="D228" s="2"/>
      <c r="E228" s="2"/>
      <c r="F228" s="32"/>
      <c r="G228" s="2"/>
      <c r="H228" s="2"/>
      <c r="I228" s="2"/>
      <c r="J228" s="2"/>
      <c r="K228" s="2"/>
      <c r="L228" s="2"/>
      <c r="M228" s="2"/>
    </row>
    <row r="229" spans="1:13" s="4" customFormat="1" ht="12">
      <c r="A229" s="2"/>
      <c r="B229" s="2"/>
      <c r="C229" s="2"/>
      <c r="D229" s="2"/>
      <c r="E229" s="2"/>
      <c r="F229" s="32"/>
      <c r="G229" s="2"/>
      <c r="H229" s="2"/>
      <c r="I229" s="2"/>
      <c r="J229" s="2"/>
      <c r="K229" s="2"/>
      <c r="L229" s="2"/>
      <c r="M229" s="2"/>
    </row>
    <row r="230" spans="1:13" s="4" customFormat="1" ht="12">
      <c r="A230" s="2"/>
      <c r="B230" s="2"/>
      <c r="C230" s="2"/>
      <c r="D230" s="2"/>
      <c r="E230" s="2"/>
      <c r="F230" s="32"/>
      <c r="G230" s="2"/>
      <c r="H230" s="2"/>
      <c r="I230" s="2"/>
      <c r="J230" s="2"/>
      <c r="K230" s="2"/>
      <c r="L230" s="2"/>
      <c r="M230" s="2"/>
    </row>
    <row r="231" spans="1:13" s="4" customFormat="1" ht="12">
      <c r="A231" s="2"/>
      <c r="B231" s="2"/>
      <c r="C231" s="2"/>
      <c r="D231" s="2"/>
      <c r="E231" s="2"/>
      <c r="F231" s="32"/>
      <c r="G231" s="2"/>
      <c r="H231" s="2"/>
      <c r="I231" s="2"/>
      <c r="J231" s="2"/>
      <c r="K231" s="2"/>
      <c r="L231" s="2"/>
      <c r="M231" s="2"/>
    </row>
    <row r="232" spans="1:13" s="4" customFormat="1" ht="12">
      <c r="A232" s="2"/>
      <c r="B232" s="2"/>
      <c r="C232" s="2"/>
      <c r="D232" s="2"/>
      <c r="E232" s="2"/>
      <c r="F232" s="32"/>
      <c r="G232" s="2"/>
      <c r="H232" s="2"/>
      <c r="I232" s="2"/>
      <c r="J232" s="2"/>
      <c r="K232" s="2"/>
      <c r="L232" s="2"/>
      <c r="M232" s="2"/>
    </row>
    <row r="233" spans="1:13" s="4" customFormat="1" ht="12">
      <c r="A233" s="2"/>
      <c r="B233" s="2"/>
      <c r="C233" s="2"/>
      <c r="D233" s="2"/>
      <c r="E233" s="2"/>
      <c r="F233" s="32"/>
      <c r="G233" s="2"/>
      <c r="H233" s="2"/>
      <c r="I233" s="2"/>
      <c r="J233" s="2"/>
      <c r="K233" s="2"/>
      <c r="L233" s="2"/>
      <c r="M233" s="2"/>
    </row>
    <row r="234" spans="1:13" s="4" customFormat="1" ht="12">
      <c r="A234" s="2"/>
      <c r="B234" s="2"/>
      <c r="C234" s="2"/>
      <c r="D234" s="2"/>
      <c r="E234" s="2"/>
      <c r="F234" s="32"/>
      <c r="G234" s="2"/>
      <c r="H234" s="2"/>
      <c r="I234" s="2"/>
      <c r="J234" s="2"/>
      <c r="K234" s="2"/>
      <c r="L234" s="2"/>
      <c r="M234" s="2"/>
    </row>
    <row r="235" spans="1:13" s="4" customFormat="1" ht="12">
      <c r="A235" s="2"/>
      <c r="B235" s="2"/>
      <c r="C235" s="2"/>
      <c r="D235" s="2"/>
      <c r="E235" s="2"/>
      <c r="F235" s="32"/>
      <c r="G235" s="2"/>
      <c r="H235" s="2"/>
      <c r="I235" s="2"/>
      <c r="J235" s="2"/>
      <c r="K235" s="2"/>
      <c r="L235" s="2"/>
      <c r="M235" s="2"/>
    </row>
    <row r="236" spans="1:13" s="4" customFormat="1" ht="12">
      <c r="A236" s="1"/>
      <c r="B236" s="2"/>
      <c r="C236" s="2"/>
      <c r="D236" s="2"/>
      <c r="E236" s="2"/>
      <c r="F236" s="32"/>
      <c r="G236" s="2"/>
      <c r="H236" s="2"/>
      <c r="I236" s="2"/>
      <c r="J236" s="2"/>
      <c r="K236" s="2"/>
      <c r="L236" s="2"/>
      <c r="M236" s="2"/>
    </row>
    <row r="237" spans="1:13" s="4" customFormat="1" ht="12">
      <c r="A237" s="2"/>
      <c r="B237" s="2"/>
      <c r="C237" s="2"/>
      <c r="D237" s="2"/>
      <c r="E237" s="2"/>
      <c r="F237" s="32"/>
      <c r="G237" s="2"/>
      <c r="H237" s="2"/>
      <c r="I237" s="2"/>
      <c r="J237" s="2"/>
      <c r="K237" s="2"/>
      <c r="L237" s="2"/>
      <c r="M237" s="2"/>
    </row>
    <row r="238" spans="1:13" s="4" customFormat="1" ht="12">
      <c r="A238" s="2"/>
      <c r="B238" s="2"/>
      <c r="C238" s="2"/>
      <c r="D238" s="2"/>
      <c r="E238" s="2"/>
      <c r="F238" s="32"/>
      <c r="G238" s="2"/>
      <c r="H238" s="2"/>
      <c r="I238" s="2"/>
      <c r="J238" s="2"/>
      <c r="K238" s="2"/>
      <c r="L238" s="2"/>
      <c r="M238" s="2"/>
    </row>
    <row r="239" spans="1:13" s="4" customFormat="1" ht="12">
      <c r="A239" s="2"/>
      <c r="B239" s="2"/>
      <c r="C239" s="2"/>
      <c r="D239" s="2"/>
      <c r="E239" s="2"/>
      <c r="F239" s="32"/>
      <c r="G239" s="2"/>
      <c r="H239" s="2"/>
      <c r="I239" s="2"/>
      <c r="J239" s="2"/>
      <c r="K239" s="2"/>
      <c r="L239" s="2"/>
      <c r="M239" s="2"/>
    </row>
    <row r="240" spans="1:13" s="4" customFormat="1" ht="12">
      <c r="A240" s="2"/>
      <c r="B240" s="2"/>
      <c r="C240" s="2"/>
      <c r="D240" s="2"/>
      <c r="E240" s="2"/>
      <c r="F240" s="32"/>
      <c r="G240" s="2"/>
      <c r="H240" s="2"/>
      <c r="I240" s="2"/>
      <c r="J240" s="2"/>
      <c r="K240" s="2"/>
      <c r="L240" s="2"/>
      <c r="M240" s="2"/>
    </row>
    <row r="241" spans="1:13" s="4" customFormat="1" ht="12">
      <c r="A241" s="2"/>
      <c r="B241" s="2"/>
      <c r="C241" s="2"/>
      <c r="D241" s="2"/>
      <c r="E241" s="2"/>
      <c r="F241" s="32"/>
      <c r="G241" s="2"/>
      <c r="H241" s="2"/>
      <c r="I241" s="2"/>
      <c r="J241" s="2"/>
      <c r="K241" s="2"/>
      <c r="L241" s="2"/>
      <c r="M241" s="2"/>
    </row>
    <row r="242" spans="1:13" s="4" customFormat="1" ht="12">
      <c r="A242" s="2"/>
      <c r="B242" s="2"/>
      <c r="C242" s="2"/>
      <c r="D242" s="2"/>
      <c r="E242" s="2"/>
      <c r="F242" s="32"/>
      <c r="G242" s="2"/>
      <c r="H242" s="2"/>
      <c r="I242" s="2"/>
      <c r="J242" s="2"/>
      <c r="K242" s="2"/>
      <c r="L242" s="2"/>
      <c r="M242" s="2"/>
    </row>
    <row r="243" spans="1:13" s="4" customFormat="1" ht="12">
      <c r="A243" s="2"/>
      <c r="B243" s="2"/>
      <c r="C243" s="2"/>
      <c r="D243" s="2"/>
      <c r="E243" s="2"/>
      <c r="F243" s="32"/>
      <c r="G243" s="2"/>
      <c r="H243" s="2"/>
      <c r="I243" s="2"/>
      <c r="J243" s="2"/>
      <c r="K243" s="2"/>
      <c r="L243" s="2"/>
      <c r="M243" s="2"/>
    </row>
    <row r="244" spans="1:13" s="4" customFormat="1" ht="12">
      <c r="A244" s="2"/>
      <c r="B244" s="2"/>
      <c r="C244" s="2"/>
      <c r="D244" s="2"/>
      <c r="E244" s="2"/>
      <c r="F244" s="32"/>
      <c r="G244" s="2"/>
      <c r="H244" s="2"/>
      <c r="I244" s="2"/>
      <c r="J244" s="2"/>
      <c r="K244" s="2"/>
      <c r="L244" s="2"/>
      <c r="M244" s="2"/>
    </row>
    <row r="245" spans="1:13" s="4" customFormat="1" ht="12">
      <c r="A245" s="2"/>
      <c r="B245" s="2"/>
      <c r="C245" s="2"/>
      <c r="D245" s="2"/>
      <c r="E245" s="2"/>
      <c r="F245" s="32"/>
      <c r="G245" s="2"/>
      <c r="H245" s="2"/>
      <c r="I245" s="2"/>
      <c r="J245" s="2"/>
      <c r="K245" s="2"/>
      <c r="L245" s="2"/>
      <c r="M245" s="2"/>
    </row>
    <row r="246" spans="1:13" s="4" customFormat="1" ht="12">
      <c r="A246" s="2"/>
      <c r="B246" s="2"/>
      <c r="C246" s="2"/>
      <c r="D246" s="2"/>
      <c r="E246" s="2"/>
      <c r="F246" s="32"/>
      <c r="G246" s="2"/>
      <c r="H246" s="2"/>
      <c r="I246" s="2"/>
      <c r="J246" s="2"/>
      <c r="K246" s="2"/>
      <c r="L246" s="2"/>
      <c r="M246" s="2"/>
    </row>
    <row r="247" spans="1:13" s="4" customFormat="1" ht="12">
      <c r="A247" s="2"/>
      <c r="B247" s="2"/>
      <c r="C247" s="2"/>
      <c r="D247" s="2"/>
      <c r="E247" s="2"/>
      <c r="F247" s="32"/>
      <c r="G247" s="2"/>
      <c r="H247" s="2"/>
      <c r="I247" s="2"/>
      <c r="J247" s="2"/>
      <c r="K247" s="2"/>
      <c r="L247" s="2"/>
      <c r="M247" s="2"/>
    </row>
    <row r="248" spans="1:13" s="4" customFormat="1" ht="12">
      <c r="A248" s="2"/>
      <c r="B248" s="2"/>
      <c r="C248" s="2"/>
      <c r="D248" s="2"/>
      <c r="E248" s="2"/>
      <c r="F248" s="32"/>
      <c r="G248" s="2"/>
      <c r="H248" s="2"/>
      <c r="I248" s="2"/>
      <c r="J248" s="2"/>
      <c r="K248" s="2"/>
      <c r="L248" s="2"/>
      <c r="M248" s="2"/>
    </row>
    <row r="249" spans="1:13" s="4" customFormat="1" ht="12">
      <c r="A249" s="2"/>
      <c r="B249" s="2"/>
      <c r="C249" s="2"/>
      <c r="D249" s="2"/>
      <c r="E249" s="2"/>
      <c r="F249" s="32"/>
      <c r="G249" s="2"/>
      <c r="H249" s="2"/>
      <c r="I249" s="2"/>
      <c r="J249" s="2"/>
      <c r="K249" s="2"/>
      <c r="L249" s="2"/>
      <c r="M249" s="2"/>
    </row>
    <row r="250" spans="1:13" s="4" customFormat="1" ht="12">
      <c r="A250" s="2"/>
      <c r="B250" s="2"/>
      <c r="C250" s="2"/>
      <c r="D250" s="2"/>
      <c r="E250" s="2"/>
      <c r="F250" s="32"/>
      <c r="G250" s="2"/>
      <c r="H250" s="2"/>
      <c r="I250" s="2"/>
      <c r="J250" s="2"/>
      <c r="K250" s="2"/>
      <c r="L250" s="2"/>
      <c r="M250" s="2"/>
    </row>
    <row r="251" spans="1:13" s="4" customFormat="1" ht="12">
      <c r="A251" s="2"/>
      <c r="B251" s="2"/>
      <c r="C251" s="2"/>
      <c r="D251" s="2"/>
      <c r="E251" s="2"/>
      <c r="F251" s="32"/>
      <c r="G251" s="2"/>
      <c r="H251" s="2"/>
      <c r="I251" s="2"/>
      <c r="J251" s="2"/>
      <c r="K251" s="2"/>
      <c r="L251" s="2"/>
      <c r="M251" s="2"/>
    </row>
    <row r="252" spans="1:13" s="4" customFormat="1" ht="12">
      <c r="A252" s="2"/>
      <c r="B252" s="2"/>
      <c r="C252" s="2"/>
      <c r="D252" s="2"/>
      <c r="E252" s="2"/>
      <c r="F252" s="32"/>
      <c r="G252" s="2"/>
      <c r="H252" s="2"/>
      <c r="I252" s="2"/>
      <c r="J252" s="2"/>
      <c r="K252" s="2"/>
      <c r="L252" s="2"/>
      <c r="M252" s="2"/>
    </row>
    <row r="253" spans="1:13" s="4" customFormat="1" ht="12">
      <c r="A253" s="56"/>
      <c r="B253" s="2"/>
      <c r="C253" s="2"/>
      <c r="D253" s="2"/>
      <c r="E253" s="2"/>
      <c r="F253" s="32"/>
      <c r="G253" s="2"/>
      <c r="H253" s="2"/>
      <c r="I253" s="2"/>
      <c r="J253" s="2"/>
      <c r="K253" s="2"/>
      <c r="L253" s="2"/>
      <c r="M253" s="2"/>
    </row>
    <row r="254" spans="1:13" s="4" customFormat="1" ht="12">
      <c r="A254" s="56"/>
      <c r="B254" s="2"/>
      <c r="C254" s="2"/>
      <c r="D254" s="2"/>
      <c r="E254" s="2"/>
      <c r="F254" s="32"/>
      <c r="G254" s="2"/>
      <c r="H254" s="2"/>
      <c r="I254" s="2"/>
      <c r="J254" s="2"/>
      <c r="K254" s="2"/>
      <c r="L254" s="2"/>
      <c r="M254" s="2"/>
    </row>
    <row r="255" spans="1:13" s="4" customFormat="1" ht="12">
      <c r="A255" s="56"/>
      <c r="B255" s="2"/>
      <c r="C255" s="2"/>
      <c r="D255" s="2"/>
      <c r="E255" s="2"/>
      <c r="F255" s="32"/>
      <c r="G255" s="2"/>
      <c r="H255" s="2"/>
      <c r="I255" s="2"/>
      <c r="J255" s="2"/>
      <c r="K255" s="2"/>
      <c r="L255" s="2"/>
      <c r="M255" s="2"/>
    </row>
    <row r="256" spans="1:13" s="4" customFormat="1" ht="12">
      <c r="A256" s="56"/>
      <c r="B256" s="2"/>
      <c r="C256" s="2"/>
      <c r="D256" s="2"/>
      <c r="E256" s="2"/>
      <c r="F256" s="32"/>
      <c r="G256" s="2"/>
      <c r="H256" s="2"/>
      <c r="I256" s="2"/>
      <c r="J256" s="2"/>
      <c r="K256" s="2"/>
      <c r="L256" s="2"/>
      <c r="M256" s="2"/>
    </row>
    <row r="257" spans="1:13" s="4" customFormat="1" ht="12">
      <c r="A257" s="56"/>
      <c r="B257" s="2"/>
      <c r="C257" s="2"/>
      <c r="D257" s="2"/>
      <c r="E257" s="2"/>
      <c r="F257" s="32"/>
      <c r="G257" s="2"/>
      <c r="H257" s="2"/>
      <c r="I257" s="2"/>
      <c r="J257" s="2"/>
      <c r="K257" s="2"/>
      <c r="L257" s="2"/>
      <c r="M257" s="2"/>
    </row>
    <row r="258" spans="1:13" s="4" customFormat="1" ht="12">
      <c r="A258" s="56"/>
      <c r="B258" s="2"/>
      <c r="C258" s="2"/>
      <c r="D258" s="2"/>
      <c r="E258" s="2"/>
      <c r="F258" s="32"/>
      <c r="G258" s="2"/>
      <c r="H258" s="2"/>
      <c r="I258" s="2"/>
      <c r="J258" s="2"/>
      <c r="K258" s="2"/>
      <c r="L258" s="2"/>
      <c r="M258" s="2"/>
    </row>
    <row r="259" spans="1:13" s="4" customFormat="1" ht="12">
      <c r="A259" s="56"/>
      <c r="B259" s="2"/>
      <c r="C259" s="2"/>
      <c r="D259" s="2"/>
      <c r="E259" s="2"/>
      <c r="F259" s="32"/>
      <c r="G259" s="2"/>
      <c r="H259" s="2"/>
      <c r="I259" s="2"/>
      <c r="J259" s="2"/>
      <c r="K259" s="2"/>
      <c r="L259" s="2"/>
      <c r="M259" s="2"/>
    </row>
    <row r="260" spans="1:13" s="4" customFormat="1" ht="12">
      <c r="A260" s="56"/>
      <c r="B260" s="2"/>
      <c r="C260" s="2"/>
      <c r="D260" s="2"/>
      <c r="E260" s="2"/>
      <c r="F260" s="32"/>
      <c r="G260" s="2"/>
      <c r="H260" s="2"/>
      <c r="I260" s="2"/>
      <c r="J260" s="2"/>
      <c r="K260" s="2"/>
      <c r="L260" s="2"/>
      <c r="M260" s="2"/>
    </row>
    <row r="261" spans="1:13" s="4" customFormat="1" ht="12">
      <c r="A261" s="56"/>
      <c r="B261" s="2"/>
      <c r="C261" s="2"/>
      <c r="D261" s="2"/>
      <c r="E261" s="2"/>
      <c r="F261" s="32"/>
      <c r="G261" s="2"/>
      <c r="H261" s="2"/>
      <c r="I261" s="2"/>
      <c r="J261" s="2"/>
      <c r="K261" s="2"/>
      <c r="L261" s="2"/>
      <c r="M261" s="2"/>
    </row>
    <row r="262" spans="1:13" s="4" customFormat="1" ht="12">
      <c r="A262" s="56"/>
      <c r="B262" s="2"/>
      <c r="C262" s="2"/>
      <c r="D262" s="2"/>
      <c r="E262" s="2"/>
      <c r="F262" s="32"/>
      <c r="G262" s="2"/>
      <c r="H262" s="2"/>
      <c r="I262" s="2"/>
      <c r="J262" s="2"/>
      <c r="K262" s="2"/>
      <c r="L262" s="2"/>
      <c r="M262" s="2"/>
    </row>
    <row r="263" spans="1:13" s="4" customFormat="1" ht="12">
      <c r="A263" s="56"/>
      <c r="B263" s="2"/>
      <c r="C263" s="2"/>
      <c r="D263" s="2"/>
      <c r="E263" s="2"/>
      <c r="F263" s="32"/>
      <c r="G263" s="2"/>
      <c r="H263" s="2"/>
      <c r="I263" s="2"/>
      <c r="J263" s="2"/>
      <c r="K263" s="2"/>
      <c r="L263" s="2"/>
      <c r="M263" s="2"/>
    </row>
    <row r="264" spans="1:13" s="4" customFormat="1" ht="12">
      <c r="A264" s="56"/>
      <c r="B264" s="2"/>
      <c r="C264" s="2"/>
      <c r="D264" s="2"/>
      <c r="E264" s="2"/>
      <c r="F264" s="32"/>
      <c r="G264" s="2"/>
      <c r="H264" s="2"/>
      <c r="I264" s="2"/>
      <c r="J264" s="2"/>
      <c r="K264" s="2"/>
      <c r="L264" s="2"/>
      <c r="M264" s="2"/>
    </row>
    <row r="265" spans="1:13" s="4" customFormat="1" ht="12">
      <c r="A265" s="56"/>
      <c r="B265" s="2"/>
      <c r="C265" s="2"/>
      <c r="D265" s="2"/>
      <c r="E265" s="2"/>
      <c r="F265" s="32"/>
      <c r="G265" s="2"/>
      <c r="H265" s="2"/>
      <c r="I265" s="2"/>
      <c r="J265" s="2"/>
      <c r="K265" s="2"/>
      <c r="L265" s="2"/>
      <c r="M265" s="2"/>
    </row>
    <row r="266" spans="1:13" s="4" customFormat="1" ht="12">
      <c r="A266" s="56"/>
      <c r="B266" s="2"/>
      <c r="C266" s="2"/>
      <c r="D266" s="2"/>
      <c r="E266" s="2"/>
      <c r="F266" s="32"/>
      <c r="G266" s="2"/>
      <c r="H266" s="2"/>
      <c r="I266" s="2"/>
      <c r="J266" s="2"/>
      <c r="K266" s="2"/>
      <c r="L266" s="2"/>
      <c r="M266" s="2"/>
    </row>
    <row r="267" spans="1:13" s="4" customFormat="1" ht="12">
      <c r="A267" s="56"/>
      <c r="B267" s="2"/>
      <c r="C267" s="2"/>
      <c r="D267" s="2"/>
      <c r="E267" s="2"/>
      <c r="F267" s="32"/>
      <c r="G267" s="2"/>
      <c r="H267" s="2"/>
      <c r="I267" s="2"/>
      <c r="J267" s="2"/>
      <c r="K267" s="2"/>
      <c r="L267" s="2"/>
      <c r="M267" s="2"/>
    </row>
    <row r="268" spans="1:13" s="4" customFormat="1" ht="12">
      <c r="A268" s="56"/>
      <c r="B268" s="2"/>
      <c r="C268" s="2"/>
      <c r="D268" s="2"/>
      <c r="E268" s="2"/>
      <c r="F268" s="32"/>
      <c r="G268" s="2"/>
      <c r="H268" s="2"/>
      <c r="I268" s="2"/>
      <c r="J268" s="2"/>
      <c r="K268" s="2"/>
      <c r="L268" s="2"/>
      <c r="M268" s="2"/>
    </row>
    <row r="269" spans="1:13" s="4" customFormat="1" ht="12">
      <c r="A269" s="56"/>
      <c r="B269" s="2"/>
      <c r="C269" s="2"/>
      <c r="D269" s="2"/>
      <c r="E269" s="2"/>
      <c r="F269" s="32"/>
      <c r="G269" s="2"/>
      <c r="H269" s="2"/>
      <c r="I269" s="2"/>
      <c r="J269" s="2"/>
      <c r="K269" s="2"/>
      <c r="L269" s="2"/>
      <c r="M269" s="2"/>
    </row>
    <row r="270" spans="1:13" s="4" customFormat="1" ht="12">
      <c r="A270" s="56"/>
      <c r="B270" s="2"/>
      <c r="C270" s="2"/>
      <c r="D270" s="2"/>
      <c r="E270" s="2"/>
      <c r="F270" s="32"/>
      <c r="G270" s="2"/>
      <c r="H270" s="2"/>
      <c r="I270" s="2"/>
      <c r="J270" s="2"/>
      <c r="K270" s="2"/>
      <c r="L270" s="2"/>
      <c r="M270" s="2"/>
    </row>
    <row r="271" spans="1:13" s="4" customFormat="1" ht="12">
      <c r="A271" s="56"/>
      <c r="B271" s="2"/>
      <c r="C271" s="2"/>
      <c r="D271" s="2"/>
      <c r="E271" s="2"/>
      <c r="F271" s="32"/>
      <c r="G271" s="2"/>
      <c r="H271" s="2"/>
      <c r="I271" s="2"/>
      <c r="J271" s="2"/>
      <c r="K271" s="2"/>
      <c r="L271" s="2"/>
      <c r="M271" s="2"/>
    </row>
    <row r="272" spans="1:13" s="4" customFormat="1" ht="12">
      <c r="A272" s="56"/>
      <c r="B272" s="2"/>
      <c r="C272" s="2"/>
      <c r="D272" s="2"/>
      <c r="E272" s="2"/>
      <c r="F272" s="32"/>
      <c r="G272" s="2"/>
      <c r="H272" s="2"/>
      <c r="I272" s="2"/>
      <c r="J272" s="2"/>
      <c r="K272" s="2"/>
      <c r="L272" s="2"/>
      <c r="M272" s="2"/>
    </row>
    <row r="273" spans="1:13" s="4" customFormat="1" ht="12">
      <c r="A273" s="56"/>
      <c r="B273" s="2"/>
      <c r="C273" s="2"/>
      <c r="D273" s="2"/>
      <c r="E273" s="2"/>
      <c r="F273" s="32"/>
      <c r="G273" s="2"/>
      <c r="H273" s="2"/>
      <c r="I273" s="2"/>
      <c r="J273" s="2"/>
      <c r="K273" s="2"/>
      <c r="L273" s="2"/>
      <c r="M273" s="2"/>
    </row>
    <row r="274" spans="1:13" s="4" customFormat="1" ht="12">
      <c r="A274" s="56"/>
      <c r="B274" s="2"/>
      <c r="C274" s="2"/>
      <c r="D274" s="2"/>
      <c r="E274" s="2"/>
      <c r="F274" s="32"/>
      <c r="G274" s="2"/>
      <c r="H274" s="2"/>
      <c r="I274" s="2"/>
      <c r="J274" s="2"/>
      <c r="K274" s="2"/>
      <c r="L274" s="2"/>
      <c r="M274" s="2"/>
    </row>
    <row r="275" spans="1:13" s="4" customFormat="1" ht="12">
      <c r="A275" s="56"/>
      <c r="B275" s="2"/>
      <c r="C275" s="2"/>
      <c r="D275" s="2"/>
      <c r="E275" s="2"/>
      <c r="F275" s="32"/>
      <c r="G275" s="2"/>
      <c r="H275" s="2"/>
      <c r="I275" s="2"/>
      <c r="J275" s="2"/>
      <c r="K275" s="2"/>
      <c r="L275" s="2"/>
      <c r="M275" s="2"/>
    </row>
    <row r="276" spans="1:13" s="4" customFormat="1" ht="12">
      <c r="A276" s="56"/>
      <c r="B276" s="2"/>
      <c r="C276" s="2"/>
      <c r="D276" s="2"/>
      <c r="E276" s="2"/>
      <c r="F276" s="32"/>
      <c r="G276" s="2"/>
      <c r="H276" s="2"/>
      <c r="I276" s="2"/>
      <c r="J276" s="2"/>
      <c r="K276" s="2"/>
      <c r="L276" s="2"/>
      <c r="M276" s="2"/>
    </row>
    <row r="277" spans="1:13" s="4" customFormat="1" ht="12">
      <c r="A277" s="56"/>
      <c r="B277" s="2"/>
      <c r="C277" s="2"/>
      <c r="D277" s="2"/>
      <c r="E277" s="2"/>
      <c r="F277" s="32"/>
      <c r="G277" s="2"/>
      <c r="H277" s="2"/>
      <c r="I277" s="2"/>
      <c r="J277" s="2"/>
      <c r="K277" s="2"/>
      <c r="L277" s="2"/>
      <c r="M277" s="2"/>
    </row>
    <row r="278" spans="1:13" s="4" customFormat="1" ht="12">
      <c r="A278" s="56"/>
      <c r="B278" s="2"/>
      <c r="C278" s="2"/>
      <c r="D278" s="2"/>
      <c r="E278" s="2"/>
      <c r="F278" s="32"/>
      <c r="G278" s="2"/>
      <c r="H278" s="2"/>
      <c r="I278" s="2"/>
      <c r="J278" s="2"/>
      <c r="K278" s="2"/>
      <c r="L278" s="2"/>
      <c r="M278" s="2"/>
    </row>
    <row r="279" spans="1:13" s="4" customFormat="1" ht="12">
      <c r="A279" s="56"/>
      <c r="B279" s="2"/>
      <c r="C279" s="2"/>
      <c r="D279" s="2"/>
      <c r="E279" s="2"/>
      <c r="F279" s="32"/>
      <c r="G279" s="2"/>
      <c r="H279" s="2"/>
      <c r="I279" s="2"/>
      <c r="J279" s="2"/>
      <c r="K279" s="2"/>
      <c r="L279" s="2"/>
      <c r="M279" s="2"/>
    </row>
    <row r="280" spans="1:13" s="4" customFormat="1" ht="12">
      <c r="A280" s="56"/>
      <c r="B280" s="2"/>
      <c r="C280" s="2"/>
      <c r="D280" s="2"/>
      <c r="E280" s="2"/>
      <c r="F280" s="32"/>
      <c r="G280" s="2"/>
      <c r="H280" s="2"/>
      <c r="I280" s="2"/>
      <c r="J280" s="2"/>
      <c r="K280" s="2"/>
      <c r="L280" s="2"/>
      <c r="M280" s="2"/>
    </row>
    <row r="281" spans="1:13" s="4" customFormat="1" ht="12">
      <c r="A281" s="56"/>
      <c r="B281" s="2"/>
      <c r="C281" s="2"/>
      <c r="D281" s="2"/>
      <c r="E281" s="2"/>
      <c r="F281" s="32"/>
      <c r="G281" s="2"/>
      <c r="H281" s="2"/>
      <c r="I281" s="2"/>
      <c r="J281" s="2"/>
      <c r="K281" s="2"/>
      <c r="L281" s="2"/>
      <c r="M281" s="2"/>
    </row>
    <row r="282" spans="1:13" s="4" customFormat="1" ht="12">
      <c r="A282" s="56"/>
      <c r="B282" s="2"/>
      <c r="C282" s="2"/>
      <c r="D282" s="2"/>
      <c r="E282" s="2"/>
      <c r="F282" s="32"/>
      <c r="G282" s="2"/>
      <c r="H282" s="2"/>
      <c r="I282" s="2"/>
      <c r="J282" s="2"/>
      <c r="K282" s="2"/>
      <c r="L282" s="2"/>
      <c r="M282" s="2"/>
    </row>
    <row r="283" spans="1:13" s="4" customFormat="1" ht="12">
      <c r="A283" s="56"/>
      <c r="B283" s="2"/>
      <c r="C283" s="2"/>
      <c r="D283" s="2"/>
      <c r="E283" s="2"/>
      <c r="F283" s="32"/>
      <c r="G283" s="2"/>
      <c r="H283" s="2"/>
      <c r="I283" s="2"/>
      <c r="J283" s="2"/>
      <c r="K283" s="2"/>
      <c r="L283" s="2"/>
      <c r="M283" s="2"/>
    </row>
    <row r="284" spans="1:13" s="4" customFormat="1" ht="12">
      <c r="A284" s="56"/>
      <c r="B284" s="2"/>
      <c r="C284" s="2"/>
      <c r="D284" s="2"/>
      <c r="E284" s="2"/>
      <c r="F284" s="32"/>
      <c r="G284" s="2"/>
      <c r="H284" s="2"/>
      <c r="I284" s="2"/>
      <c r="J284" s="2"/>
      <c r="K284" s="2"/>
      <c r="L284" s="2"/>
      <c r="M284" s="2"/>
    </row>
    <row r="285" spans="1:13" s="4" customFormat="1" ht="12">
      <c r="A285" s="56"/>
      <c r="B285" s="2"/>
      <c r="C285" s="2"/>
      <c r="D285" s="2"/>
      <c r="E285" s="2"/>
      <c r="F285" s="32"/>
      <c r="G285" s="2"/>
      <c r="H285" s="2"/>
      <c r="I285" s="2"/>
      <c r="J285" s="2"/>
      <c r="K285" s="2"/>
      <c r="L285" s="2"/>
      <c r="M285" s="2"/>
    </row>
    <row r="286" spans="1:13" s="4" customFormat="1" ht="12">
      <c r="A286" s="56"/>
      <c r="B286" s="2"/>
      <c r="C286" s="2"/>
      <c r="D286" s="2"/>
      <c r="E286" s="2"/>
      <c r="F286" s="32"/>
      <c r="G286" s="2"/>
      <c r="H286" s="2"/>
      <c r="I286" s="2"/>
      <c r="J286" s="2"/>
      <c r="K286" s="2"/>
      <c r="L286" s="2"/>
      <c r="M286" s="2"/>
    </row>
    <row r="287" spans="1:13" s="4" customFormat="1" ht="12">
      <c r="A287" s="56"/>
      <c r="B287" s="2"/>
      <c r="C287" s="2"/>
      <c r="D287" s="2"/>
      <c r="E287" s="2"/>
      <c r="F287" s="32"/>
      <c r="G287" s="2"/>
      <c r="H287" s="2"/>
      <c r="I287" s="2"/>
      <c r="J287" s="2"/>
      <c r="K287" s="2"/>
      <c r="L287" s="2"/>
      <c r="M287" s="2"/>
    </row>
    <row r="288" spans="1:13" s="4" customFormat="1" ht="12">
      <c r="A288" s="56"/>
      <c r="B288" s="2"/>
      <c r="C288" s="2"/>
      <c r="D288" s="2"/>
      <c r="E288" s="2"/>
      <c r="F288" s="32"/>
      <c r="G288" s="2"/>
      <c r="H288" s="2"/>
      <c r="I288" s="2"/>
      <c r="J288" s="2"/>
      <c r="K288" s="2"/>
      <c r="L288" s="2"/>
      <c r="M288" s="2"/>
    </row>
    <row r="289" spans="1:13" s="4" customFormat="1" ht="12">
      <c r="A289" s="56"/>
      <c r="B289" s="2"/>
      <c r="C289" s="2"/>
      <c r="D289" s="2"/>
      <c r="E289" s="2"/>
      <c r="F289" s="32"/>
      <c r="G289" s="2"/>
      <c r="H289" s="2"/>
      <c r="I289" s="2"/>
      <c r="J289" s="2"/>
      <c r="K289" s="2"/>
      <c r="L289" s="2"/>
      <c r="M289" s="2"/>
    </row>
    <row r="290" spans="1:13" s="4" customFormat="1" ht="12">
      <c r="A290" s="56"/>
      <c r="B290" s="2"/>
      <c r="C290" s="2"/>
      <c r="D290" s="2"/>
      <c r="E290" s="2"/>
      <c r="F290" s="32"/>
      <c r="G290" s="2"/>
      <c r="H290" s="2"/>
      <c r="I290" s="2"/>
      <c r="J290" s="2"/>
      <c r="K290" s="2"/>
      <c r="L290" s="2"/>
      <c r="M290" s="2"/>
    </row>
    <row r="291" spans="1:13" s="4" customFormat="1" ht="12">
      <c r="A291" s="56"/>
      <c r="B291" s="2"/>
      <c r="C291" s="2"/>
      <c r="D291" s="2"/>
      <c r="E291" s="2"/>
      <c r="F291" s="32"/>
      <c r="G291" s="2"/>
      <c r="H291" s="2"/>
      <c r="I291" s="2"/>
      <c r="J291" s="2"/>
      <c r="K291" s="2"/>
      <c r="L291" s="2"/>
      <c r="M291" s="2"/>
    </row>
    <row r="292" spans="1:13" s="4" customFormat="1" ht="12">
      <c r="A292" s="56"/>
      <c r="B292" s="2"/>
      <c r="C292" s="2"/>
      <c r="D292" s="2"/>
      <c r="E292" s="2"/>
      <c r="F292" s="32"/>
      <c r="G292" s="2"/>
      <c r="H292" s="2"/>
      <c r="I292" s="2"/>
      <c r="J292" s="2"/>
      <c r="K292" s="2"/>
      <c r="L292" s="2"/>
      <c r="M292" s="2"/>
    </row>
    <row r="293" spans="1:13" s="4" customFormat="1" ht="12">
      <c r="A293" s="56"/>
      <c r="B293" s="2"/>
      <c r="C293" s="2"/>
      <c r="D293" s="2"/>
      <c r="E293" s="2"/>
      <c r="F293" s="32"/>
      <c r="G293" s="2"/>
      <c r="H293" s="2"/>
      <c r="I293" s="2"/>
      <c r="J293" s="2"/>
      <c r="K293" s="2"/>
      <c r="L293" s="2"/>
      <c r="M293" s="2"/>
    </row>
    <row r="294" spans="1:13" s="4" customFormat="1" ht="12">
      <c r="A294" s="56"/>
      <c r="B294" s="2"/>
      <c r="C294" s="2"/>
      <c r="D294" s="2"/>
      <c r="E294" s="2"/>
      <c r="F294" s="32"/>
      <c r="G294" s="2"/>
      <c r="H294" s="2"/>
      <c r="I294" s="2"/>
      <c r="J294" s="2"/>
      <c r="K294" s="2"/>
      <c r="L294" s="2"/>
      <c r="M294" s="2"/>
    </row>
    <row r="295" spans="1:13" s="4" customFormat="1" ht="12">
      <c r="A295" s="56"/>
      <c r="B295" s="2"/>
      <c r="C295" s="2"/>
      <c r="D295" s="2"/>
      <c r="E295" s="2"/>
      <c r="F295" s="32"/>
      <c r="G295" s="2"/>
      <c r="H295" s="2"/>
      <c r="I295" s="2"/>
      <c r="J295" s="2"/>
      <c r="K295" s="2"/>
      <c r="L295" s="2"/>
      <c r="M295" s="2"/>
    </row>
    <row r="296" spans="1:13" s="4" customFormat="1" ht="12">
      <c r="A296" s="56"/>
      <c r="B296" s="2"/>
      <c r="C296" s="2"/>
      <c r="D296" s="2"/>
      <c r="E296" s="2"/>
      <c r="F296" s="32"/>
      <c r="G296" s="2"/>
      <c r="H296" s="2"/>
      <c r="I296" s="2"/>
      <c r="J296" s="2"/>
      <c r="K296" s="2"/>
      <c r="L296" s="2"/>
      <c r="M296" s="2"/>
    </row>
    <row r="297" spans="1:13" s="4" customFormat="1" ht="12">
      <c r="A297" s="56"/>
      <c r="B297" s="2"/>
      <c r="C297" s="2"/>
      <c r="D297" s="2"/>
      <c r="E297" s="2"/>
      <c r="F297" s="32"/>
      <c r="G297" s="2"/>
      <c r="H297" s="2"/>
      <c r="I297" s="2"/>
      <c r="J297" s="2"/>
      <c r="K297" s="2"/>
      <c r="L297" s="2"/>
      <c r="M297" s="2"/>
    </row>
    <row r="298" spans="1:13" s="4" customFormat="1" ht="12">
      <c r="A298" s="56"/>
      <c r="B298" s="2"/>
      <c r="C298" s="2"/>
      <c r="D298" s="2"/>
      <c r="E298" s="2"/>
      <c r="F298" s="32"/>
      <c r="G298" s="2"/>
      <c r="H298" s="2"/>
      <c r="I298" s="2"/>
      <c r="J298" s="2"/>
      <c r="K298" s="2"/>
      <c r="L298" s="2"/>
      <c r="M298" s="2"/>
    </row>
    <row r="299" spans="1:13" s="4" customFormat="1" ht="12">
      <c r="A299" s="56"/>
      <c r="B299" s="2"/>
      <c r="C299" s="2"/>
      <c r="D299" s="2"/>
      <c r="E299" s="2"/>
      <c r="F299" s="32"/>
      <c r="G299" s="2"/>
      <c r="H299" s="2"/>
      <c r="I299" s="2"/>
      <c r="J299" s="2"/>
      <c r="K299" s="2"/>
      <c r="L299" s="2"/>
      <c r="M299" s="2"/>
    </row>
    <row r="300" spans="1:13" s="4" customFormat="1" ht="12">
      <c r="A300" s="56"/>
      <c r="B300" s="2"/>
      <c r="C300" s="2"/>
      <c r="D300" s="2"/>
      <c r="E300" s="2"/>
      <c r="F300" s="32"/>
      <c r="G300" s="2"/>
      <c r="H300" s="2"/>
      <c r="I300" s="2"/>
      <c r="J300" s="2"/>
      <c r="K300" s="2"/>
      <c r="L300" s="2"/>
      <c r="M300" s="2"/>
    </row>
    <row r="301" spans="1:13" s="4" customFormat="1" ht="12">
      <c r="A301" s="56"/>
      <c r="B301" s="2"/>
      <c r="C301" s="2"/>
      <c r="D301" s="2"/>
      <c r="E301" s="2"/>
      <c r="F301" s="32"/>
      <c r="G301" s="2"/>
      <c r="H301" s="2"/>
      <c r="I301" s="2"/>
      <c r="J301" s="2"/>
      <c r="K301" s="2"/>
      <c r="L301" s="2"/>
      <c r="M301" s="2"/>
    </row>
    <row r="302" spans="1:13" s="4" customFormat="1" ht="12">
      <c r="A302" s="56"/>
      <c r="B302" s="2"/>
      <c r="C302" s="2"/>
      <c r="D302" s="2"/>
      <c r="E302" s="2"/>
      <c r="F302" s="32"/>
      <c r="G302" s="2"/>
      <c r="H302" s="2"/>
      <c r="I302" s="2"/>
      <c r="J302" s="2"/>
      <c r="K302" s="2"/>
      <c r="L302" s="2"/>
      <c r="M302" s="2"/>
    </row>
    <row r="303" spans="1:13" s="4" customFormat="1" ht="12">
      <c r="A303" s="56"/>
      <c r="B303" s="2"/>
      <c r="C303" s="2"/>
      <c r="D303" s="2"/>
      <c r="E303" s="2"/>
      <c r="F303" s="32"/>
      <c r="G303" s="2"/>
      <c r="H303" s="2"/>
      <c r="I303" s="2"/>
      <c r="J303" s="2"/>
      <c r="K303" s="2"/>
      <c r="L303" s="2"/>
      <c r="M303" s="2"/>
    </row>
    <row r="304" spans="1:13" s="4" customFormat="1" ht="12">
      <c r="A304" s="56"/>
      <c r="B304" s="2"/>
      <c r="C304" s="2"/>
      <c r="D304" s="2"/>
      <c r="E304" s="2"/>
      <c r="F304" s="32"/>
      <c r="G304" s="2"/>
      <c r="H304" s="2"/>
      <c r="I304" s="2"/>
      <c r="J304" s="2"/>
      <c r="K304" s="2"/>
      <c r="L304" s="2"/>
      <c r="M304" s="2"/>
    </row>
    <row r="305" spans="1:13" s="4" customFormat="1" ht="12">
      <c r="A305" s="56"/>
      <c r="B305" s="2"/>
      <c r="C305" s="2"/>
      <c r="D305" s="2"/>
      <c r="E305" s="2"/>
      <c r="F305" s="32"/>
      <c r="G305" s="2"/>
      <c r="H305" s="2"/>
      <c r="I305" s="2"/>
      <c r="J305" s="2"/>
      <c r="K305" s="2"/>
      <c r="L305" s="2"/>
      <c r="M305" s="2"/>
    </row>
    <row r="306" spans="1:13" s="4" customFormat="1" ht="12">
      <c r="A306" s="56"/>
      <c r="B306" s="2"/>
      <c r="C306" s="2"/>
      <c r="D306" s="2"/>
      <c r="E306" s="2"/>
      <c r="F306" s="32"/>
      <c r="G306" s="2"/>
      <c r="H306" s="2"/>
      <c r="I306" s="2"/>
      <c r="J306" s="2"/>
      <c r="K306" s="2"/>
      <c r="L306" s="2"/>
      <c r="M306" s="2"/>
    </row>
    <row r="307" spans="1:13" s="4" customFormat="1" ht="12">
      <c r="A307" s="56"/>
      <c r="B307" s="2"/>
      <c r="C307" s="2"/>
      <c r="D307" s="2"/>
      <c r="E307" s="2"/>
      <c r="F307" s="32"/>
      <c r="G307" s="2"/>
      <c r="H307" s="2"/>
      <c r="I307" s="2"/>
      <c r="J307" s="2"/>
      <c r="K307" s="2"/>
      <c r="L307" s="2"/>
      <c r="M307" s="2"/>
    </row>
    <row r="308" spans="1:13" s="4" customFormat="1" ht="12">
      <c r="A308" s="2"/>
      <c r="B308" s="2"/>
      <c r="C308" s="2"/>
      <c r="D308" s="2"/>
      <c r="E308" s="2"/>
      <c r="F308" s="32"/>
      <c r="G308" s="2"/>
      <c r="H308" s="2"/>
      <c r="I308" s="2"/>
      <c r="J308" s="2"/>
      <c r="K308" s="2"/>
      <c r="L308" s="2"/>
      <c r="M308" s="2"/>
    </row>
    <row r="309" spans="1:13" s="4" customFormat="1" ht="12">
      <c r="A309" s="2"/>
      <c r="B309" s="2"/>
      <c r="C309" s="2"/>
      <c r="D309" s="2"/>
      <c r="E309" s="2"/>
      <c r="F309" s="32"/>
      <c r="G309" s="2"/>
      <c r="H309" s="2"/>
      <c r="I309" s="2"/>
      <c r="J309" s="2"/>
      <c r="K309" s="2"/>
      <c r="L309" s="2"/>
      <c r="M309" s="2"/>
    </row>
    <row r="310" spans="1:13" s="4" customFormat="1" ht="12">
      <c r="A310" s="2"/>
      <c r="B310" s="2"/>
      <c r="C310" s="2"/>
      <c r="D310" s="2"/>
      <c r="E310" s="2"/>
      <c r="F310" s="32"/>
      <c r="G310" s="2"/>
      <c r="H310" s="2"/>
      <c r="I310" s="2"/>
      <c r="J310" s="2"/>
      <c r="K310" s="2"/>
      <c r="L310" s="2"/>
      <c r="M310" s="2"/>
    </row>
    <row r="311" spans="1:13" s="4" customFormat="1" ht="12">
      <c r="A311" s="2"/>
      <c r="B311" s="2"/>
      <c r="C311" s="2"/>
      <c r="D311" s="2"/>
      <c r="E311" s="2"/>
      <c r="F311" s="32"/>
      <c r="G311" s="2"/>
      <c r="H311" s="2"/>
      <c r="I311" s="2"/>
      <c r="J311" s="2"/>
      <c r="K311" s="2"/>
      <c r="L311" s="2"/>
      <c r="M311" s="2"/>
    </row>
    <row r="312" spans="1:13" s="4" customFormat="1" ht="12">
      <c r="A312" s="2"/>
      <c r="B312" s="2"/>
      <c r="C312" s="2"/>
      <c r="D312" s="2"/>
      <c r="E312" s="2"/>
      <c r="F312" s="32"/>
      <c r="G312" s="2"/>
      <c r="H312" s="2"/>
      <c r="I312" s="2"/>
      <c r="J312" s="2"/>
      <c r="K312" s="2"/>
      <c r="L312" s="2"/>
      <c r="M312" s="2"/>
    </row>
    <row r="313" spans="1:13" s="4" customFormat="1" ht="12">
      <c r="A313" s="2"/>
      <c r="B313" s="2"/>
      <c r="C313" s="2"/>
      <c r="D313" s="2"/>
      <c r="E313" s="2"/>
      <c r="F313" s="32"/>
      <c r="G313" s="2"/>
      <c r="H313" s="2"/>
      <c r="I313" s="2"/>
      <c r="J313" s="2"/>
      <c r="K313" s="2"/>
      <c r="L313" s="2"/>
      <c r="M313" s="2"/>
    </row>
    <row r="314" spans="1:13" s="4" customFormat="1" ht="12">
      <c r="A314" s="2"/>
      <c r="B314" s="2"/>
      <c r="C314" s="2"/>
      <c r="D314" s="2"/>
      <c r="E314" s="2"/>
      <c r="F314" s="32"/>
      <c r="G314" s="2"/>
      <c r="H314" s="2"/>
      <c r="I314" s="2"/>
      <c r="J314" s="2"/>
      <c r="K314" s="2"/>
      <c r="L314" s="2"/>
      <c r="M314" s="2"/>
    </row>
    <row r="315" spans="1:13" s="4" customFormat="1" ht="12">
      <c r="A315" s="2"/>
      <c r="B315" s="2"/>
      <c r="C315" s="2"/>
      <c r="D315" s="2"/>
      <c r="E315" s="2"/>
      <c r="F315" s="32"/>
      <c r="G315" s="2"/>
      <c r="H315" s="2"/>
      <c r="I315" s="2"/>
      <c r="J315" s="2"/>
      <c r="K315" s="2"/>
      <c r="L315" s="2"/>
      <c r="M315" s="2"/>
    </row>
    <row r="316" spans="1:13" s="4" customFormat="1" ht="12">
      <c r="A316" s="2"/>
      <c r="B316" s="2"/>
      <c r="C316" s="2"/>
      <c r="D316" s="2"/>
      <c r="E316" s="2"/>
      <c r="F316" s="32"/>
      <c r="G316" s="2"/>
      <c r="H316" s="2"/>
      <c r="I316" s="2"/>
      <c r="J316" s="2"/>
      <c r="K316" s="2"/>
      <c r="L316" s="2"/>
      <c r="M316" s="2"/>
    </row>
    <row r="317" spans="1:13" s="4" customFormat="1" ht="12">
      <c r="A317" s="2"/>
      <c r="B317" s="2"/>
      <c r="C317" s="2"/>
      <c r="D317" s="2"/>
      <c r="E317" s="2"/>
      <c r="F317" s="32"/>
      <c r="G317" s="2"/>
      <c r="H317" s="2"/>
      <c r="I317" s="2"/>
      <c r="J317" s="2"/>
      <c r="K317" s="2"/>
      <c r="L317" s="2"/>
      <c r="M317" s="2"/>
    </row>
    <row r="318" spans="1:13" s="4" customFormat="1" ht="12">
      <c r="A318" s="2"/>
      <c r="B318" s="2"/>
      <c r="C318" s="2"/>
      <c r="D318" s="2"/>
      <c r="E318" s="2"/>
      <c r="F318" s="32"/>
      <c r="G318" s="2"/>
      <c r="H318" s="2"/>
      <c r="I318" s="2"/>
      <c r="J318" s="2"/>
      <c r="K318" s="2"/>
      <c r="L318" s="2"/>
      <c r="M318" s="2"/>
    </row>
    <row r="319" spans="1:13" s="4" customFormat="1" ht="12">
      <c r="A319" s="2"/>
      <c r="B319" s="2"/>
      <c r="C319" s="2"/>
      <c r="D319" s="2"/>
      <c r="E319" s="2"/>
      <c r="F319" s="32"/>
      <c r="G319" s="2"/>
      <c r="H319" s="2"/>
      <c r="I319" s="2"/>
      <c r="J319" s="2"/>
      <c r="K319" s="2"/>
      <c r="L319" s="2"/>
      <c r="M319" s="2"/>
    </row>
    <row r="320" spans="1:13" s="4" customFormat="1" ht="12">
      <c r="A320" s="2"/>
      <c r="B320" s="2"/>
      <c r="C320" s="2"/>
      <c r="D320" s="2"/>
      <c r="E320" s="2"/>
      <c r="F320" s="32"/>
      <c r="G320" s="2"/>
      <c r="H320" s="2"/>
      <c r="I320" s="2"/>
      <c r="J320" s="2"/>
      <c r="K320" s="2"/>
      <c r="L320" s="2"/>
      <c r="M320" s="2"/>
    </row>
    <row r="321" spans="1:13" s="4" customFormat="1" ht="12">
      <c r="A321" s="2"/>
      <c r="B321" s="2"/>
      <c r="C321" s="2"/>
      <c r="D321" s="2"/>
      <c r="E321" s="2"/>
      <c r="F321" s="32"/>
      <c r="G321" s="2"/>
      <c r="H321" s="2"/>
      <c r="I321" s="2"/>
      <c r="J321" s="2"/>
      <c r="K321" s="2"/>
      <c r="L321" s="2"/>
      <c r="M321" s="2"/>
    </row>
    <row r="322" spans="1:13" s="4" customFormat="1" ht="12">
      <c r="A322" s="2"/>
      <c r="B322" s="2"/>
      <c r="C322" s="2"/>
      <c r="D322" s="2"/>
      <c r="E322" s="2"/>
      <c r="F322" s="32"/>
      <c r="G322" s="2"/>
      <c r="H322" s="2"/>
      <c r="I322" s="2"/>
      <c r="J322" s="2"/>
      <c r="K322" s="2"/>
      <c r="L322" s="2"/>
      <c r="M322" s="2"/>
    </row>
    <row r="323" spans="1:13" s="4" customFormat="1" ht="12">
      <c r="A323" s="2"/>
      <c r="B323" s="2"/>
      <c r="C323" s="2"/>
      <c r="D323" s="2"/>
      <c r="E323" s="2"/>
      <c r="F323" s="32"/>
      <c r="G323" s="2"/>
      <c r="H323" s="2"/>
      <c r="I323" s="2"/>
      <c r="J323" s="2"/>
      <c r="K323" s="2"/>
      <c r="L323" s="2"/>
      <c r="M323" s="2"/>
    </row>
    <row r="324" spans="1:13" s="4" customFormat="1" ht="12">
      <c r="A324" s="2"/>
      <c r="B324" s="2"/>
      <c r="C324" s="2"/>
      <c r="D324" s="2"/>
      <c r="E324" s="2"/>
      <c r="F324" s="32"/>
      <c r="G324" s="2"/>
      <c r="H324" s="2"/>
      <c r="I324" s="2"/>
      <c r="J324" s="2"/>
      <c r="K324" s="2"/>
      <c r="L324" s="2"/>
      <c r="M324" s="2"/>
    </row>
    <row r="325" spans="1:13" s="4" customFormat="1" ht="12">
      <c r="A325" s="2"/>
      <c r="B325" s="2"/>
      <c r="C325" s="2"/>
      <c r="D325" s="2"/>
      <c r="E325" s="2"/>
      <c r="F325" s="32"/>
      <c r="G325" s="2"/>
      <c r="H325" s="2"/>
      <c r="I325" s="2"/>
      <c r="J325" s="2"/>
      <c r="K325" s="2"/>
      <c r="L325" s="2"/>
      <c r="M325" s="2"/>
    </row>
    <row r="326" spans="1:13" s="4" customFormat="1" ht="12">
      <c r="A326" s="2"/>
      <c r="B326" s="2"/>
      <c r="C326" s="2"/>
      <c r="D326" s="2"/>
      <c r="E326" s="2"/>
      <c r="F326" s="32"/>
      <c r="G326" s="2"/>
      <c r="H326" s="2"/>
      <c r="I326" s="2"/>
      <c r="J326" s="2"/>
      <c r="K326" s="2"/>
      <c r="L326" s="2"/>
      <c r="M326" s="2"/>
    </row>
    <row r="327" spans="1:13" s="4" customFormat="1" ht="12">
      <c r="A327" s="2"/>
      <c r="B327" s="2"/>
      <c r="C327" s="2"/>
      <c r="D327" s="2"/>
      <c r="E327" s="2"/>
      <c r="F327" s="32"/>
      <c r="G327" s="2"/>
      <c r="H327" s="2"/>
      <c r="I327" s="2"/>
      <c r="J327" s="2"/>
      <c r="K327" s="2"/>
      <c r="L327" s="2"/>
      <c r="M327" s="2"/>
    </row>
    <row r="328" spans="1:13" s="4" customFormat="1" ht="12">
      <c r="A328" s="2"/>
      <c r="B328" s="2"/>
      <c r="C328" s="2"/>
      <c r="D328" s="2"/>
      <c r="E328" s="2"/>
      <c r="F328" s="32"/>
      <c r="G328" s="2"/>
      <c r="H328" s="2"/>
      <c r="I328" s="2"/>
      <c r="J328" s="2"/>
      <c r="K328" s="2"/>
      <c r="L328" s="2"/>
      <c r="M328" s="2"/>
    </row>
    <row r="329" spans="1:13" s="4" customFormat="1" ht="12">
      <c r="A329" s="2"/>
      <c r="B329" s="2"/>
      <c r="C329" s="2"/>
      <c r="D329" s="2"/>
      <c r="E329" s="2"/>
      <c r="F329" s="32"/>
      <c r="G329" s="2"/>
      <c r="H329" s="2"/>
      <c r="I329" s="2"/>
      <c r="J329" s="2"/>
      <c r="K329" s="2"/>
      <c r="L329" s="2"/>
      <c r="M329" s="2"/>
    </row>
    <row r="330" spans="1:13" s="4" customFormat="1" ht="12">
      <c r="A330" s="2"/>
      <c r="B330" s="2"/>
      <c r="C330" s="2"/>
      <c r="D330" s="2"/>
      <c r="E330" s="2"/>
      <c r="F330" s="32"/>
      <c r="G330" s="2"/>
      <c r="H330" s="2"/>
      <c r="I330" s="2"/>
      <c r="J330" s="2"/>
      <c r="K330" s="2"/>
      <c r="L330" s="2"/>
      <c r="M330" s="2"/>
    </row>
    <row r="331" spans="1:13" s="4" customFormat="1" ht="12">
      <c r="A331" s="2"/>
      <c r="B331" s="2"/>
      <c r="C331" s="2"/>
      <c r="D331" s="2"/>
      <c r="E331" s="2"/>
      <c r="F331" s="32"/>
      <c r="G331" s="2"/>
      <c r="H331" s="2"/>
      <c r="I331" s="2"/>
      <c r="J331" s="2"/>
      <c r="K331" s="2"/>
      <c r="L331" s="2"/>
      <c r="M331" s="2"/>
    </row>
    <row r="332" spans="1:13" s="4" customFormat="1" ht="12">
      <c r="A332" s="2"/>
      <c r="B332" s="2"/>
      <c r="C332" s="2"/>
      <c r="D332" s="2"/>
      <c r="E332" s="2"/>
      <c r="F332" s="32"/>
      <c r="G332" s="2"/>
      <c r="H332" s="2"/>
      <c r="I332" s="2"/>
      <c r="J332" s="2"/>
      <c r="K332" s="2"/>
      <c r="L332" s="2"/>
      <c r="M332" s="2"/>
    </row>
    <row r="333" spans="1:13" s="4" customFormat="1" ht="12">
      <c r="A333" s="2"/>
      <c r="B333" s="2"/>
      <c r="C333" s="2"/>
      <c r="D333" s="2"/>
      <c r="E333" s="2"/>
      <c r="F333" s="32"/>
      <c r="G333" s="2"/>
      <c r="H333" s="2"/>
      <c r="I333" s="2"/>
      <c r="J333" s="2"/>
      <c r="K333" s="2"/>
      <c r="L333" s="2"/>
      <c r="M333" s="2"/>
    </row>
    <row r="334" spans="1:13" s="4" customFormat="1" ht="12">
      <c r="A334" s="2"/>
      <c r="B334" s="2"/>
      <c r="C334" s="2"/>
      <c r="D334" s="2"/>
      <c r="E334" s="2"/>
      <c r="F334" s="32"/>
      <c r="G334" s="2"/>
      <c r="H334" s="2"/>
      <c r="I334" s="2"/>
      <c r="J334" s="2"/>
      <c r="K334" s="2"/>
      <c r="L334" s="2"/>
      <c r="M334" s="2"/>
    </row>
    <row r="335" spans="1:13" s="4" customFormat="1" ht="12">
      <c r="A335" s="2"/>
      <c r="B335" s="2"/>
      <c r="C335" s="2"/>
      <c r="D335" s="2"/>
      <c r="E335" s="2"/>
      <c r="F335" s="32"/>
      <c r="G335" s="2"/>
      <c r="H335" s="2"/>
      <c r="I335" s="2"/>
      <c r="J335" s="2"/>
      <c r="K335" s="2"/>
      <c r="L335" s="2"/>
      <c r="M335" s="2"/>
    </row>
    <row r="336" spans="1:13" s="4" customFormat="1" ht="12">
      <c r="A336" s="2"/>
      <c r="B336" s="2"/>
      <c r="C336" s="2"/>
      <c r="D336" s="2"/>
      <c r="E336" s="2"/>
      <c r="F336" s="32"/>
      <c r="G336" s="2"/>
      <c r="H336" s="2"/>
      <c r="I336" s="2"/>
      <c r="J336" s="2"/>
      <c r="K336" s="2"/>
      <c r="L336" s="2"/>
      <c r="M336" s="2"/>
    </row>
    <row r="337" spans="1:13" s="4" customFormat="1" ht="12">
      <c r="A337" s="2"/>
      <c r="B337" s="2"/>
      <c r="C337" s="2"/>
      <c r="D337" s="2"/>
      <c r="E337" s="2"/>
      <c r="F337" s="32"/>
      <c r="G337" s="2"/>
      <c r="H337" s="2"/>
      <c r="I337" s="2"/>
      <c r="J337" s="2"/>
      <c r="K337" s="2"/>
      <c r="L337" s="2"/>
      <c r="M337" s="2"/>
    </row>
    <row r="338" spans="1:13" s="4" customFormat="1" ht="12">
      <c r="A338" s="2"/>
      <c r="B338" s="2"/>
      <c r="C338" s="2"/>
      <c r="D338" s="2"/>
      <c r="E338" s="2"/>
      <c r="F338" s="32"/>
      <c r="G338" s="2"/>
      <c r="H338" s="2"/>
      <c r="I338" s="2"/>
      <c r="J338" s="2"/>
      <c r="K338" s="2"/>
      <c r="L338" s="2"/>
      <c r="M338" s="2"/>
    </row>
    <row r="339" spans="1:13" s="4" customFormat="1" ht="12">
      <c r="A339" s="2"/>
      <c r="B339" s="2"/>
      <c r="C339" s="2"/>
      <c r="D339" s="2"/>
      <c r="E339" s="2"/>
      <c r="F339" s="32"/>
      <c r="G339" s="2"/>
      <c r="H339" s="2"/>
      <c r="I339" s="2"/>
      <c r="J339" s="2"/>
      <c r="K339" s="2"/>
      <c r="L339" s="2"/>
      <c r="M339" s="2"/>
    </row>
    <row r="340" spans="1:13" s="4" customFormat="1" ht="12">
      <c r="A340" s="2"/>
      <c r="B340" s="2"/>
      <c r="C340" s="2"/>
      <c r="D340" s="2"/>
      <c r="E340" s="2"/>
      <c r="F340" s="32"/>
      <c r="G340" s="2"/>
      <c r="H340" s="2"/>
      <c r="I340" s="2"/>
      <c r="J340" s="2"/>
      <c r="K340" s="2"/>
      <c r="L340" s="2"/>
      <c r="M340" s="2"/>
    </row>
    <row r="341" spans="1:13" s="4" customFormat="1" ht="12">
      <c r="A341" s="2"/>
      <c r="B341" s="2"/>
      <c r="C341" s="2"/>
      <c r="D341" s="2"/>
      <c r="E341" s="2"/>
      <c r="F341" s="32"/>
      <c r="G341" s="2"/>
      <c r="H341" s="2"/>
      <c r="I341" s="2"/>
      <c r="J341" s="2"/>
      <c r="K341" s="2"/>
      <c r="L341" s="2"/>
      <c r="M341" s="2"/>
    </row>
    <row r="342" spans="1:13" s="4" customFormat="1" ht="12">
      <c r="A342" s="2"/>
      <c r="B342" s="2"/>
      <c r="C342" s="2"/>
      <c r="D342" s="2"/>
      <c r="E342" s="2"/>
      <c r="F342" s="32"/>
      <c r="G342" s="2"/>
      <c r="H342" s="2"/>
      <c r="I342" s="2"/>
      <c r="J342" s="2"/>
      <c r="K342" s="2"/>
      <c r="L342" s="2"/>
      <c r="M342" s="2"/>
    </row>
    <row r="343" spans="1:13" s="4" customFormat="1" ht="12">
      <c r="A343" s="2"/>
      <c r="B343" s="2"/>
      <c r="C343" s="2"/>
      <c r="D343" s="2"/>
      <c r="E343" s="2"/>
      <c r="F343" s="32"/>
      <c r="G343" s="2"/>
      <c r="H343" s="2"/>
      <c r="I343" s="2"/>
      <c r="J343" s="2"/>
      <c r="K343" s="2"/>
      <c r="L343" s="2"/>
      <c r="M343" s="2"/>
    </row>
    <row r="344" spans="1:13" s="4" customFormat="1" ht="12">
      <c r="A344" s="2"/>
      <c r="B344" s="2"/>
      <c r="C344" s="2"/>
      <c r="D344" s="2"/>
      <c r="E344" s="2"/>
      <c r="F344" s="32"/>
      <c r="G344" s="2"/>
      <c r="H344" s="2"/>
      <c r="I344" s="2"/>
      <c r="J344" s="2"/>
      <c r="K344" s="2"/>
      <c r="L344" s="2"/>
      <c r="M344" s="2"/>
    </row>
    <row r="345" spans="1:13" s="4" customFormat="1" ht="12">
      <c r="A345" s="2"/>
      <c r="B345" s="2"/>
      <c r="C345" s="2"/>
      <c r="D345" s="2"/>
      <c r="E345" s="2"/>
      <c r="F345" s="32"/>
      <c r="G345" s="2"/>
      <c r="H345" s="2"/>
      <c r="I345" s="2"/>
      <c r="J345" s="2"/>
      <c r="K345" s="2"/>
      <c r="L345" s="2"/>
      <c r="M345" s="2"/>
    </row>
    <row r="346" spans="1:13" s="4" customFormat="1" ht="12">
      <c r="A346" s="2"/>
      <c r="B346" s="2"/>
      <c r="C346" s="2"/>
      <c r="D346" s="2"/>
      <c r="E346" s="2"/>
      <c r="F346" s="32"/>
      <c r="G346" s="2"/>
      <c r="H346" s="2"/>
      <c r="I346" s="2"/>
      <c r="J346" s="2"/>
      <c r="K346" s="2"/>
      <c r="L346" s="2"/>
      <c r="M346" s="2"/>
    </row>
    <row r="347" spans="1:13" s="4" customFormat="1" ht="12">
      <c r="A347" s="2"/>
      <c r="B347" s="2"/>
      <c r="C347" s="2"/>
      <c r="D347" s="2"/>
      <c r="E347" s="2"/>
      <c r="F347" s="32"/>
      <c r="G347" s="2"/>
      <c r="H347" s="2"/>
      <c r="I347" s="2"/>
      <c r="J347" s="2"/>
      <c r="K347" s="2"/>
      <c r="L347" s="2"/>
      <c r="M347" s="2"/>
    </row>
    <row r="348" spans="1:13" s="4" customFormat="1" ht="12">
      <c r="A348" s="2"/>
      <c r="B348" s="2"/>
      <c r="C348" s="2"/>
      <c r="D348" s="2"/>
      <c r="E348" s="2"/>
      <c r="F348" s="32"/>
      <c r="G348" s="2"/>
      <c r="H348" s="2"/>
      <c r="I348" s="2"/>
      <c r="J348" s="2"/>
      <c r="K348" s="2"/>
      <c r="L348" s="2"/>
      <c r="M348" s="2"/>
    </row>
  </sheetData>
  <pageMargins left="0.7" right="0.7" top="0.75" bottom="0.75" header="0.3" footer="0.3"/>
  <pageSetup orientation="portrait" r:id="rId1"/>
  <headerFooter>
    <oddFooter>&amp;L&amp;"Times New Roman,Regular"&amp;9O3129681.v1</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282"/>
  <sheetViews>
    <sheetView workbookViewId="0" topLeftCell="A1"/>
  </sheetViews>
  <sheetFormatPr defaultColWidth="10.85546875" defaultRowHeight="12"/>
  <cols>
    <col min="1" max="1" width="5" style="2" customWidth="1"/>
    <col min="2" max="2" width="32.5714285714286" style="2" bestFit="1" customWidth="1"/>
    <col min="3" max="5" width="11.7142857142857" style="2" customWidth="1"/>
    <col min="6" max="6" width="10.4285714285714" style="2" customWidth="1"/>
    <col min="7" max="7" width="13" style="2" customWidth="1"/>
    <col min="8" max="16384" width="10.8571428571429" style="57"/>
  </cols>
  <sheetData>
    <row r="1" spans="1:7" ht="12">
      <c r="A1" s="1" t="s">
        <v>90</v>
      </c>
      <c r="B1" s="1"/>
      <c r="D1" s="3"/>
      <c r="G1" s="712" t="s">
        <v>1</v>
      </c>
    </row>
    <row r="2" spans="1:7" ht="12">
      <c r="A2" s="1" t="s">
        <v>2</v>
      </c>
      <c r="B2" s="1"/>
      <c r="C2" s="3"/>
      <c r="D2" s="3"/>
      <c r="G2" s="708" t="s">
        <v>91</v>
      </c>
    </row>
    <row r="3" spans="1:7" ht="12" customHeight="1">
      <c r="A3" s="164" t="s">
        <v>86</v>
      </c>
      <c r="B3" s="11"/>
      <c r="C3"/>
      <c r="D3"/>
      <c r="G3" s="712" t="s">
        <v>4</v>
      </c>
    </row>
    <row r="4" spans="1:7" ht="12" customHeight="1">
      <c r="A4" s="449" t="s">
        <v>675</v>
      </c>
      <c r="B4" s="11"/>
      <c r="C4"/>
      <c r="D4"/>
      <c r="G4" s="712" t="s">
        <v>88</v>
      </c>
    </row>
    <row r="5" spans="1:7" ht="12" customHeight="1">
      <c r="A5" s="1" t="s">
        <v>89</v>
      </c>
      <c r="B5" s="1"/>
      <c r="C5"/>
      <c r="D5"/>
      <c r="G5" s="712"/>
    </row>
    <row r="6" spans="1:7" ht="12" customHeight="1" thickBot="1">
      <c r="A6" s="10" t="s">
        <v>5</v>
      </c>
      <c r="B6" s="11"/>
      <c r="C6" s="58"/>
      <c r="D6" s="58"/>
      <c r="G6" s="712" t="s">
        <v>92</v>
      </c>
    </row>
    <row r="7" spans="1:7" s="63" customFormat="1" ht="12">
      <c r="A7" s="59"/>
      <c r="B7" s="60" t="s">
        <v>7</v>
      </c>
      <c r="C7" s="61">
        <f>+B7-1</f>
        <v>-2</v>
      </c>
      <c r="D7" s="61">
        <f>C7-1</f>
        <v>-3</v>
      </c>
      <c r="E7" s="61">
        <f>D7-1</f>
        <v>-4</v>
      </c>
      <c r="F7" s="61">
        <f>E7-1</f>
        <v>-5</v>
      </c>
      <c r="G7" s="61">
        <f>F7-1</f>
        <v>-6</v>
      </c>
    </row>
    <row r="8" spans="1:7" ht="12">
      <c r="A8" s="21" t="s">
        <v>93</v>
      </c>
      <c r="B8" s="64" t="s">
        <v>94</v>
      </c>
      <c r="C8" s="22" t="s">
        <v>95</v>
      </c>
      <c r="D8" s="23"/>
      <c r="E8" s="23" t="s">
        <v>10</v>
      </c>
      <c r="F8" s="21" t="s">
        <v>11</v>
      </c>
      <c r="G8" s="23" t="s">
        <v>11</v>
      </c>
    </row>
    <row r="9" spans="1:7" ht="12">
      <c r="A9" s="26" t="s">
        <v>96</v>
      </c>
      <c r="B9" s="26" t="s">
        <v>13</v>
      </c>
      <c r="C9" s="27" t="s">
        <v>97</v>
      </c>
      <c r="D9" s="27" t="s">
        <v>15</v>
      </c>
      <c r="E9" s="28" t="s">
        <v>16</v>
      </c>
      <c r="F9" s="26" t="s">
        <v>17</v>
      </c>
      <c r="G9" s="27" t="s">
        <v>18</v>
      </c>
    </row>
    <row r="10" spans="1:7" ht="12">
      <c r="A10" s="30">
        <v>1</v>
      </c>
      <c r="B10" s="1" t="s">
        <v>19</v>
      </c>
      <c r="C10" s="65"/>
      <c r="D10" s="31"/>
      <c r="E10" s="31"/>
      <c r="F10" s="66"/>
      <c r="G10" s="31"/>
    </row>
    <row r="11" spans="1:8" ht="12">
      <c r="A11" s="30">
        <f>A10+1</f>
        <v>2</v>
      </c>
      <c r="B11" s="2" t="s">
        <v>20</v>
      </c>
      <c r="C11" s="67"/>
      <c r="D11" s="67"/>
      <c r="E11" s="67"/>
      <c r="F11" s="78"/>
      <c r="G11" s="31"/>
      <c r="H11" s="68"/>
    </row>
    <row r="12" spans="1:8" ht="12">
      <c r="A12" s="30">
        <f t="shared" si="0" ref="A12:A74">A11+1</f>
        <v>3</v>
      </c>
      <c r="B12" s="2" t="s">
        <v>21</v>
      </c>
      <c r="C12" s="69"/>
      <c r="D12" s="31"/>
      <c r="E12" s="31"/>
      <c r="F12" s="78"/>
      <c r="G12" s="31"/>
      <c r="H12" s="70"/>
    </row>
    <row r="13" spans="1:8" ht="12">
      <c r="A13" s="30">
        <f t="shared" si="0"/>
        <v>4</v>
      </c>
      <c r="B13" s="2" t="s">
        <v>22</v>
      </c>
      <c r="C13" s="69"/>
      <c r="D13" s="31"/>
      <c r="E13" s="31"/>
      <c r="F13" s="78"/>
      <c r="G13" s="31"/>
      <c r="H13" s="70"/>
    </row>
    <row r="14" spans="1:7" ht="12">
      <c r="A14" s="30">
        <f t="shared" si="0"/>
        <v>5</v>
      </c>
      <c r="B14" s="1" t="s">
        <v>23</v>
      </c>
      <c r="C14" s="69"/>
      <c r="D14" s="31"/>
      <c r="E14" s="31"/>
      <c r="F14" s="78"/>
      <c r="G14" s="31"/>
    </row>
    <row r="15" spans="1:7" ht="12">
      <c r="A15" s="30">
        <f t="shared" si="0"/>
        <v>6</v>
      </c>
      <c r="B15" s="2" t="s">
        <v>24</v>
      </c>
      <c r="C15" s="69"/>
      <c r="D15" s="31"/>
      <c r="E15" s="31"/>
      <c r="F15" s="78"/>
      <c r="G15" s="31"/>
    </row>
    <row r="16" spans="1:7" ht="12">
      <c r="A16" s="30">
        <f t="shared" si="0"/>
        <v>7</v>
      </c>
      <c r="B16" s="2" t="s">
        <v>25</v>
      </c>
      <c r="C16" s="69"/>
      <c r="D16" s="31"/>
      <c r="E16" s="31"/>
      <c r="F16" s="78"/>
      <c r="G16" s="31"/>
    </row>
    <row r="17" spans="1:7" ht="12">
      <c r="A17" s="30">
        <f t="shared" si="0"/>
        <v>8</v>
      </c>
      <c r="B17" s="38" t="s">
        <v>26</v>
      </c>
      <c r="C17" s="69"/>
      <c r="D17" s="31"/>
      <c r="E17" s="31"/>
      <c r="F17" s="78"/>
      <c r="G17" s="31"/>
    </row>
    <row r="18" spans="1:8" ht="12">
      <c r="A18" s="30">
        <f t="shared" si="0"/>
        <v>9</v>
      </c>
      <c r="B18" s="2" t="s">
        <v>27</v>
      </c>
      <c r="C18" s="69"/>
      <c r="D18" s="31"/>
      <c r="E18" s="31"/>
      <c r="F18" s="78"/>
      <c r="G18" s="31"/>
      <c r="H18" s="70"/>
    </row>
    <row r="19" spans="1:8" ht="12">
      <c r="A19" s="30">
        <f t="shared" si="0"/>
        <v>10</v>
      </c>
      <c r="B19" s="2" t="s">
        <v>28</v>
      </c>
      <c r="C19" s="69"/>
      <c r="D19" s="31"/>
      <c r="E19" s="31"/>
      <c r="F19" s="78"/>
      <c r="G19" s="31"/>
      <c r="H19" s="70"/>
    </row>
    <row r="20" spans="1:7" ht="12">
      <c r="A20" s="30">
        <f t="shared" si="0"/>
        <v>11</v>
      </c>
      <c r="B20" s="2" t="s">
        <v>29</v>
      </c>
      <c r="C20" s="69"/>
      <c r="D20" s="31"/>
      <c r="E20" s="31"/>
      <c r="F20" s="78"/>
      <c r="G20" s="31"/>
    </row>
    <row r="21" spans="1:8" ht="12">
      <c r="A21" s="30">
        <f t="shared" si="0"/>
        <v>12</v>
      </c>
      <c r="B21" s="2" t="s">
        <v>30</v>
      </c>
      <c r="C21" s="69"/>
      <c r="D21" s="31"/>
      <c r="E21" s="31"/>
      <c r="F21" s="78"/>
      <c r="G21" s="31"/>
      <c r="H21" s="70"/>
    </row>
    <row r="22" spans="1:9" ht="12">
      <c r="A22" s="30">
        <f t="shared" si="0"/>
        <v>13</v>
      </c>
      <c r="B22" s="2" t="s">
        <v>31</v>
      </c>
      <c r="C22" s="69"/>
      <c r="D22" s="31"/>
      <c r="E22" s="31"/>
      <c r="F22" s="78"/>
      <c r="G22" s="31"/>
      <c r="H22" s="70"/>
      <c r="I22" s="31"/>
    </row>
    <row r="23" spans="1:9" ht="12">
      <c r="A23" s="30">
        <f t="shared" si="0"/>
        <v>14</v>
      </c>
      <c r="B23" s="2" t="s">
        <v>32</v>
      </c>
      <c r="C23" s="69"/>
      <c r="D23" s="31"/>
      <c r="E23" s="31"/>
      <c r="F23" s="78"/>
      <c r="G23" s="31"/>
      <c r="I23" s="67"/>
    </row>
    <row r="24" spans="1:9" ht="12">
      <c r="A24" s="30">
        <f t="shared" si="0"/>
        <v>15</v>
      </c>
      <c r="B24" s="2" t="s">
        <v>33</v>
      </c>
      <c r="C24" s="69"/>
      <c r="D24" s="31"/>
      <c r="E24" s="31"/>
      <c r="F24" s="78"/>
      <c r="G24" s="31"/>
      <c r="I24" s="31"/>
    </row>
    <row r="25" spans="1:9" ht="12">
      <c r="A25" s="30">
        <f t="shared" si="0"/>
        <v>16</v>
      </c>
      <c r="B25" s="1" t="s">
        <v>34</v>
      </c>
      <c r="C25" s="69"/>
      <c r="D25" s="31"/>
      <c r="E25" s="31"/>
      <c r="F25" s="78"/>
      <c r="G25" s="31"/>
      <c r="I25" s="31"/>
    </row>
    <row r="26" spans="1:9" ht="12">
      <c r="A26" s="30">
        <f t="shared" si="0"/>
        <v>17</v>
      </c>
      <c r="B26" s="2" t="s">
        <v>35</v>
      </c>
      <c r="C26" s="69"/>
      <c r="D26" s="31"/>
      <c r="E26" s="31"/>
      <c r="F26" s="78"/>
      <c r="G26" s="31"/>
      <c r="I26" s="31"/>
    </row>
    <row r="27" spans="1:9" ht="12">
      <c r="A27" s="30">
        <f t="shared" si="0"/>
        <v>18</v>
      </c>
      <c r="B27" s="2" t="s">
        <v>36</v>
      </c>
      <c r="C27" s="69"/>
      <c r="D27" s="31"/>
      <c r="E27" s="31"/>
      <c r="F27" s="78"/>
      <c r="G27" s="31"/>
      <c r="I27" s="31"/>
    </row>
    <row r="28" spans="1:9" ht="12">
      <c r="A28" s="30">
        <f t="shared" si="0"/>
        <v>19</v>
      </c>
      <c r="B28" s="2" t="s">
        <v>37</v>
      </c>
      <c r="C28" s="69"/>
      <c r="D28" s="31"/>
      <c r="E28" s="31"/>
      <c r="F28" s="78"/>
      <c r="G28" s="31"/>
      <c r="I28" s="31"/>
    </row>
    <row r="29" spans="1:9" ht="12">
      <c r="A29" s="30">
        <f t="shared" si="0"/>
        <v>20</v>
      </c>
      <c r="B29" s="2" t="s">
        <v>38</v>
      </c>
      <c r="C29" s="69"/>
      <c r="D29" s="31"/>
      <c r="E29" s="31"/>
      <c r="F29" s="78"/>
      <c r="G29" s="31"/>
      <c r="H29" s="70"/>
      <c r="I29" s="31"/>
    </row>
    <row r="30" spans="1:9" ht="12">
      <c r="A30" s="30">
        <f t="shared" si="0"/>
        <v>21</v>
      </c>
      <c r="B30" s="2" t="s">
        <v>39</v>
      </c>
      <c r="C30" s="69"/>
      <c r="D30" s="31"/>
      <c r="E30" s="31"/>
      <c r="F30" s="78"/>
      <c r="G30" s="31"/>
      <c r="H30" s="70"/>
      <c r="I30" s="31"/>
    </row>
    <row r="31" spans="1:9" ht="12">
      <c r="A31" s="30">
        <f t="shared" si="0"/>
        <v>22</v>
      </c>
      <c r="B31" s="1" t="s">
        <v>40</v>
      </c>
      <c r="C31" s="69"/>
      <c r="D31" s="31"/>
      <c r="E31" s="31"/>
      <c r="F31" s="78"/>
      <c r="G31" s="31"/>
      <c r="I31" s="31"/>
    </row>
    <row r="32" spans="1:9" ht="12">
      <c r="A32" s="30">
        <f t="shared" si="0"/>
        <v>23</v>
      </c>
      <c r="B32" s="2" t="s">
        <v>41</v>
      </c>
      <c r="C32" s="69">
        <v>0</v>
      </c>
      <c r="D32" s="31"/>
      <c r="E32" s="41">
        <f t="shared" si="1" ref="E32:E38">SUM(C32:D32)</f>
        <v>0</v>
      </c>
      <c r="F32" s="78">
        <f>IF('LUSI A 6'!F34=0,0,'LUSI A 6'!F34)</f>
        <v>0.46460000000000001</v>
      </c>
      <c r="G32" s="41">
        <f t="shared" si="2" ref="G32:G38">IF(F32=0,0,ROUND(E32*F32,0))</f>
        <v>0</v>
      </c>
      <c r="H32" s="31">
        <v>0</v>
      </c>
      <c r="I32" s="31"/>
    </row>
    <row r="33" spans="1:9" ht="12">
      <c r="A33" s="30">
        <f t="shared" si="0"/>
        <v>24</v>
      </c>
      <c r="B33" s="2" t="s">
        <v>42</v>
      </c>
      <c r="C33" s="69">
        <f>-'LUSI TB'!Q33</f>
        <v>1383919.7730769231</v>
      </c>
      <c r="D33" s="31"/>
      <c r="E33" s="41">
        <f t="shared" si="1"/>
        <v>1383919.7730769231</v>
      </c>
      <c r="F33" s="78">
        <f>IF('LUSI A 6'!F35=0,0,'LUSI A 6'!F35)</f>
        <v>0.46460000000000001</v>
      </c>
      <c r="G33" s="41">
        <f t="shared" si="2"/>
        <v>642969</v>
      </c>
      <c r="H33" s="31">
        <v>1144825</v>
      </c>
      <c r="I33" s="31">
        <v>80.959999999999994</v>
      </c>
    </row>
    <row r="34" spans="1:9" ht="12">
      <c r="A34" s="30">
        <f t="shared" si="0"/>
        <v>25</v>
      </c>
      <c r="B34" s="38" t="s">
        <v>98</v>
      </c>
      <c r="C34" s="69">
        <f>-'LUSI TB'!Q34</f>
        <v>502.63000000000005</v>
      </c>
      <c r="D34" s="31"/>
      <c r="E34" s="41">
        <f t="shared" si="1"/>
        <v>502.63000000000005</v>
      </c>
      <c r="F34" s="78">
        <f>IF('LUSI A 6'!F36=0,0,'LUSI A 6'!F36)</f>
        <v>0.46460000000000001</v>
      </c>
      <c r="G34" s="41">
        <f t="shared" si="2"/>
        <v>234</v>
      </c>
      <c r="H34" s="31">
        <v>321</v>
      </c>
      <c r="I34" s="31"/>
    </row>
    <row r="35" spans="1:12" ht="12">
      <c r="A35" s="30">
        <f t="shared" si="0"/>
        <v>26</v>
      </c>
      <c r="B35" s="2" t="s">
        <v>44</v>
      </c>
      <c r="C35" s="69">
        <f>-'LUSI TB'!Q35-'LUSI TB'!Q36</f>
        <v>1870781.2869230767</v>
      </c>
      <c r="D35" s="31"/>
      <c r="E35" s="41">
        <f t="shared" si="1"/>
        <v>1870781.2869230767</v>
      </c>
      <c r="F35" s="78">
        <f>IF('LUSI A 6'!F37=0,0,'LUSI A 6'!F37)</f>
        <v>0.46460000000000001</v>
      </c>
      <c r="G35" s="41">
        <f t="shared" si="2"/>
        <v>869165</v>
      </c>
      <c r="H35" s="31">
        <v>814600</v>
      </c>
      <c r="I35" s="31"/>
      <c r="J35" s="31">
        <v>54372</v>
      </c>
      <c r="K35" s="31">
        <v>-42919</v>
      </c>
      <c r="L35" s="31">
        <f>SUM(I35:K35)</f>
        <v>11453</v>
      </c>
    </row>
    <row r="36" spans="1:9" ht="12">
      <c r="A36" s="30">
        <f t="shared" si="0"/>
        <v>27</v>
      </c>
      <c r="B36" s="2" t="s">
        <v>45</v>
      </c>
      <c r="C36" s="69">
        <f>-'LUSI TB'!Q37</f>
        <v>-23707.60</v>
      </c>
      <c r="D36" s="31"/>
      <c r="E36" s="41">
        <f t="shared" si="1"/>
        <v>-23707.60</v>
      </c>
      <c r="F36" s="78">
        <f>IF('LUSI A 6'!F38=0,0,'LUSI A 6'!F38)</f>
        <v>0.46460000000000001</v>
      </c>
      <c r="G36" s="41">
        <f t="shared" si="2"/>
        <v>-11015</v>
      </c>
      <c r="H36" s="31">
        <v>-8063</v>
      </c>
      <c r="I36" s="31"/>
    </row>
    <row r="37" spans="1:9" ht="12">
      <c r="A37" s="30">
        <f t="shared" si="0"/>
        <v>28</v>
      </c>
      <c r="B37" s="2" t="s">
        <v>46</v>
      </c>
      <c r="C37" s="69">
        <f>-'LUSI TB'!Q38</f>
        <v>564.7523076923078</v>
      </c>
      <c r="D37" s="31"/>
      <c r="E37" s="41">
        <f t="shared" si="1"/>
        <v>564.7523076923078</v>
      </c>
      <c r="F37" s="78">
        <f>IF('LUSI A 6'!F39=0,0,'LUSI A 6'!F39)</f>
        <v>0.46460000000000001</v>
      </c>
      <c r="G37" s="41">
        <f t="shared" si="2"/>
        <v>262</v>
      </c>
      <c r="H37" s="31">
        <v>-4547</v>
      </c>
      <c r="I37" s="31"/>
    </row>
    <row r="38" spans="1:9" ht="12">
      <c r="A38" s="30">
        <f t="shared" si="0"/>
        <v>29</v>
      </c>
      <c r="B38" s="2" t="s">
        <v>47</v>
      </c>
      <c r="C38" s="69">
        <v>0</v>
      </c>
      <c r="D38" s="31"/>
      <c r="E38" s="41">
        <f t="shared" si="1"/>
        <v>0</v>
      </c>
      <c r="F38" s="78">
        <f>IF('LUSI A 6'!F40=0,0,'LUSI A 6'!F40)</f>
        <v>0.46460000000000001</v>
      </c>
      <c r="G38" s="41">
        <f t="shared" si="2"/>
        <v>0</v>
      </c>
      <c r="H38" s="31" t="str">
        <f>IF(G38=0,"",ROUND(#REF!*G38,0))</f>
        <v/>
      </c>
      <c r="I38" s="31"/>
    </row>
    <row r="39" spans="1:9" ht="12">
      <c r="A39" s="30">
        <f t="shared" si="0"/>
        <v>30</v>
      </c>
      <c r="B39" s="1" t="s">
        <v>48</v>
      </c>
      <c r="C39" s="69"/>
      <c r="D39" s="31"/>
      <c r="E39" s="41"/>
      <c r="F39" s="78"/>
      <c r="G39" s="41"/>
      <c r="I39" s="31"/>
    </row>
    <row r="40" spans="1:9" ht="12">
      <c r="A40" s="30">
        <f t="shared" si="0"/>
        <v>31</v>
      </c>
      <c r="B40" s="38" t="s">
        <v>99</v>
      </c>
      <c r="C40" s="69"/>
      <c r="D40" s="31"/>
      <c r="E40" s="31"/>
      <c r="F40" s="78"/>
      <c r="G40" s="41"/>
      <c r="I40" s="31"/>
    </row>
    <row r="41" spans="1:9" ht="12">
      <c r="A41" s="30">
        <f t="shared" si="0"/>
        <v>32</v>
      </c>
      <c r="B41" s="38" t="s">
        <v>51</v>
      </c>
      <c r="C41" s="69"/>
      <c r="D41" s="31"/>
      <c r="E41" s="31"/>
      <c r="F41" s="78"/>
      <c r="G41" s="31"/>
      <c r="I41" s="31"/>
    </row>
    <row r="42" spans="1:9" ht="12">
      <c r="A42" s="30">
        <f t="shared" si="0"/>
        <v>33</v>
      </c>
      <c r="B42" s="38" t="s">
        <v>52</v>
      </c>
      <c r="C42" s="69"/>
      <c r="D42" s="31"/>
      <c r="E42" s="31"/>
      <c r="F42" s="78"/>
      <c r="G42" s="31"/>
      <c r="I42" s="31"/>
    </row>
    <row r="43" spans="1:9" ht="12">
      <c r="A43" s="30">
        <f t="shared" si="0"/>
        <v>34</v>
      </c>
      <c r="B43" s="39" t="s">
        <v>53</v>
      </c>
      <c r="C43" s="69"/>
      <c r="D43" s="31"/>
      <c r="E43" s="31"/>
      <c r="F43" s="78"/>
      <c r="G43" s="31"/>
      <c r="I43" s="31"/>
    </row>
    <row r="44" spans="1:9" ht="12">
      <c r="A44" s="30">
        <f>A46+1</f>
        <v>37</v>
      </c>
      <c r="B44" s="39" t="s">
        <v>100</v>
      </c>
      <c r="C44" s="69"/>
      <c r="D44" s="31"/>
      <c r="E44" s="31"/>
      <c r="F44" s="78"/>
      <c r="G44" s="31"/>
      <c r="H44" s="70"/>
      <c r="I44" s="31"/>
    </row>
    <row r="45" spans="1:9" ht="12">
      <c r="A45" s="30">
        <f>A43+1</f>
        <v>35</v>
      </c>
      <c r="B45" s="39" t="s">
        <v>55</v>
      </c>
      <c r="C45" s="69"/>
      <c r="D45" s="31"/>
      <c r="E45" s="31"/>
      <c r="F45" s="78"/>
      <c r="G45" s="31"/>
      <c r="I45" s="31"/>
    </row>
    <row r="46" spans="1:9" ht="12">
      <c r="A46" s="30">
        <f t="shared" si="0"/>
        <v>36</v>
      </c>
      <c r="B46" s="38" t="s">
        <v>56</v>
      </c>
      <c r="C46" s="69"/>
      <c r="D46" s="31"/>
      <c r="E46" s="31"/>
      <c r="F46" s="78"/>
      <c r="G46" s="31"/>
      <c r="I46" s="31"/>
    </row>
    <row r="47" spans="1:9" ht="12">
      <c r="A47" s="30">
        <f>A44+1</f>
        <v>38</v>
      </c>
      <c r="B47" s="39" t="s">
        <v>57</v>
      </c>
      <c r="C47" s="69"/>
      <c r="D47" s="31"/>
      <c r="E47" s="31"/>
      <c r="F47" s="78"/>
      <c r="G47" s="31"/>
      <c r="I47" s="31"/>
    </row>
    <row r="48" spans="1:10" ht="12">
      <c r="A48" s="30">
        <f t="shared" si="0"/>
        <v>39</v>
      </c>
      <c r="B48" s="39" t="s">
        <v>58</v>
      </c>
      <c r="C48" s="69"/>
      <c r="D48" s="31"/>
      <c r="E48" s="31"/>
      <c r="F48" s="78"/>
      <c r="G48" s="31"/>
      <c r="H48" s="70"/>
      <c r="I48" s="31"/>
      <c r="J48" s="70"/>
    </row>
    <row r="49" spans="1:9" ht="12">
      <c r="A49" s="30">
        <f t="shared" si="0"/>
        <v>40</v>
      </c>
      <c r="B49" s="39" t="s">
        <v>59</v>
      </c>
      <c r="C49" s="69"/>
      <c r="D49" s="31"/>
      <c r="E49" s="31"/>
      <c r="F49" s="78"/>
      <c r="G49" s="31"/>
      <c r="H49" s="70"/>
      <c r="I49" s="31"/>
    </row>
    <row r="50" spans="1:9" ht="12">
      <c r="A50" s="30">
        <f t="shared" si="0"/>
        <v>41</v>
      </c>
      <c r="B50" s="1" t="s">
        <v>60</v>
      </c>
      <c r="C50" s="69"/>
      <c r="D50" s="31"/>
      <c r="E50" s="31"/>
      <c r="F50" s="78"/>
      <c r="G50" s="31"/>
      <c r="I50" s="31"/>
    </row>
    <row r="51" spans="1:9" ht="12">
      <c r="A51" s="30">
        <f t="shared" si="0"/>
        <v>42</v>
      </c>
      <c r="B51" s="39" t="s">
        <v>61</v>
      </c>
      <c r="C51" s="69"/>
      <c r="D51" s="31"/>
      <c r="E51" s="31"/>
      <c r="F51" s="78"/>
      <c r="G51" s="31"/>
      <c r="I51" s="31"/>
    </row>
    <row r="52" spans="1:9" ht="12">
      <c r="A52" s="30">
        <f t="shared" si="0"/>
        <v>43</v>
      </c>
      <c r="B52" s="39" t="s">
        <v>62</v>
      </c>
      <c r="C52" s="69"/>
      <c r="D52" s="36"/>
      <c r="E52" s="31"/>
      <c r="F52" s="78"/>
      <c r="G52" s="31"/>
      <c r="I52" s="31"/>
    </row>
    <row r="53" spans="1:9" ht="12">
      <c r="A53" s="30">
        <f t="shared" si="0"/>
        <v>44</v>
      </c>
      <c r="B53" s="39" t="s">
        <v>63</v>
      </c>
      <c r="C53" s="69"/>
      <c r="D53" s="36"/>
      <c r="E53" s="31"/>
      <c r="F53" s="78"/>
      <c r="G53" s="31"/>
      <c r="I53" s="31"/>
    </row>
    <row r="54" spans="1:9" ht="12">
      <c r="A54" s="30">
        <f t="shared" si="0"/>
        <v>45</v>
      </c>
      <c r="B54" s="39" t="s">
        <v>64</v>
      </c>
      <c r="C54" s="69"/>
      <c r="D54" s="36"/>
      <c r="E54" s="31"/>
      <c r="F54" s="78"/>
      <c r="G54" s="31"/>
      <c r="H54" s="70"/>
      <c r="I54" s="31"/>
    </row>
    <row r="55" spans="1:9" ht="12">
      <c r="A55" s="30">
        <f t="shared" si="0"/>
        <v>46</v>
      </c>
      <c r="B55" s="39" t="s">
        <v>65</v>
      </c>
      <c r="C55" s="69"/>
      <c r="D55" s="36"/>
      <c r="E55" s="31"/>
      <c r="F55" s="78"/>
      <c r="G55" s="31"/>
      <c r="H55" s="70"/>
      <c r="I55" s="31"/>
    </row>
    <row r="56" spans="1:9" ht="12">
      <c r="A56" s="30">
        <f t="shared" si="0"/>
        <v>47</v>
      </c>
      <c r="B56" s="39" t="s">
        <v>101</v>
      </c>
      <c r="C56" s="69"/>
      <c r="D56" s="36"/>
      <c r="E56" s="31"/>
      <c r="F56" s="78"/>
      <c r="G56" s="31"/>
      <c r="H56" s="70"/>
      <c r="I56" s="31"/>
    </row>
    <row r="57" spans="1:9" ht="12">
      <c r="A57" s="30">
        <f t="shared" si="0"/>
        <v>48</v>
      </c>
      <c r="B57" s="39" t="s">
        <v>67</v>
      </c>
      <c r="C57" s="69"/>
      <c r="D57" s="36"/>
      <c r="E57" s="31"/>
      <c r="F57" s="78"/>
      <c r="G57" s="31"/>
      <c r="H57" s="70"/>
      <c r="I57" s="31"/>
    </row>
    <row r="58" spans="1:9" ht="12">
      <c r="A58" s="30">
        <f t="shared" si="0"/>
        <v>49</v>
      </c>
      <c r="B58" s="71" t="s">
        <v>68</v>
      </c>
      <c r="C58" s="69"/>
      <c r="D58" s="36"/>
      <c r="E58" s="31"/>
      <c r="F58" s="78"/>
      <c r="G58" s="31"/>
      <c r="H58" s="70"/>
      <c r="I58" s="31"/>
    </row>
    <row r="59" spans="1:9" ht="12">
      <c r="A59" s="30">
        <f t="shared" si="0"/>
        <v>50</v>
      </c>
      <c r="B59" s="39" t="s">
        <v>102</v>
      </c>
      <c r="C59" s="69"/>
      <c r="D59" s="36"/>
      <c r="E59" s="31"/>
      <c r="F59" s="78"/>
      <c r="G59" s="31"/>
      <c r="H59" s="70"/>
      <c r="I59" s="31"/>
    </row>
    <row r="60" spans="1:9" ht="12">
      <c r="A60" s="30">
        <f t="shared" si="0"/>
        <v>51</v>
      </c>
      <c r="B60" s="39" t="s">
        <v>70</v>
      </c>
      <c r="C60" s="69"/>
      <c r="D60" s="31"/>
      <c r="E60" s="31"/>
      <c r="F60" s="78"/>
      <c r="G60" s="31"/>
      <c r="H60" s="70"/>
      <c r="I60" s="31"/>
    </row>
    <row r="61" spans="1:9" ht="12">
      <c r="A61" s="30">
        <f t="shared" si="0"/>
        <v>52</v>
      </c>
      <c r="B61" s="39" t="s">
        <v>71</v>
      </c>
      <c r="C61" s="69"/>
      <c r="D61" s="31"/>
      <c r="E61" s="31"/>
      <c r="F61" s="78"/>
      <c r="G61" s="31"/>
      <c r="H61" s="70"/>
      <c r="I61" s="31"/>
    </row>
    <row r="62" spans="1:9" ht="12">
      <c r="A62" s="30">
        <f t="shared" si="0"/>
        <v>53</v>
      </c>
      <c r="B62" s="38" t="s">
        <v>72</v>
      </c>
      <c r="C62" s="69"/>
      <c r="D62" s="31"/>
      <c r="E62" s="31"/>
      <c r="F62" s="78"/>
      <c r="G62" s="31"/>
      <c r="H62" s="70"/>
      <c r="I62" s="31"/>
    </row>
    <row r="63" spans="1:9" ht="12.75" thickBot="1">
      <c r="A63" s="30">
        <f t="shared" si="0"/>
        <v>54</v>
      </c>
      <c r="B63" s="37" t="s">
        <v>73</v>
      </c>
      <c r="C63" s="928">
        <f>SUM(C11:C62)</f>
        <v>3232060.8423076915</v>
      </c>
      <c r="D63" s="928">
        <f>SUM(D11:D62)</f>
        <v>0</v>
      </c>
      <c r="E63" s="928">
        <f>SUM(E11:E62)</f>
        <v>3232060.8423076915</v>
      </c>
      <c r="F63" s="889"/>
      <c r="G63" s="929">
        <f>SUM(G11:G62)</f>
        <v>1501615</v>
      </c>
      <c r="I63" s="31"/>
    </row>
    <row r="64" spans="1:9" ht="12.75" thickTop="1">
      <c r="A64" s="30">
        <f t="shared" si="0"/>
        <v>55</v>
      </c>
      <c r="B64" s="48" t="s">
        <v>103</v>
      </c>
      <c r="F64" s="32"/>
      <c r="I64" s="36"/>
    </row>
    <row r="65" spans="1:9" ht="12">
      <c r="A65" s="30">
        <f t="shared" si="0"/>
        <v>56</v>
      </c>
      <c r="B65" s="73" t="s">
        <v>104</v>
      </c>
      <c r="C65" s="30"/>
      <c r="D65" s="30"/>
      <c r="E65" s="30"/>
      <c r="F65" s="79"/>
      <c r="G65" s="30"/>
      <c r="I65" s="36"/>
    </row>
    <row r="66" spans="1:9" ht="12">
      <c r="A66" s="30">
        <f t="shared" si="0"/>
        <v>57</v>
      </c>
      <c r="B66" s="50" t="s">
        <v>75</v>
      </c>
      <c r="C66" s="51">
        <v>0</v>
      </c>
      <c r="F66" s="32"/>
      <c r="I66" s="36">
        <v>308663.78479999996</v>
      </c>
    </row>
    <row r="67" spans="1:9" ht="12">
      <c r="A67" s="30">
        <f t="shared" si="0"/>
        <v>58</v>
      </c>
      <c r="B67" s="50" t="s">
        <v>76</v>
      </c>
      <c r="C67" s="51">
        <v>357882</v>
      </c>
      <c r="F67" s="32"/>
      <c r="I67" s="36">
        <v>108811.35</v>
      </c>
    </row>
    <row r="68" spans="1:9" ht="12">
      <c r="A68" s="30">
        <f t="shared" si="0"/>
        <v>59</v>
      </c>
      <c r="B68" s="50" t="s">
        <v>77</v>
      </c>
      <c r="C68" s="51">
        <v>130220</v>
      </c>
      <c r="F68" s="32"/>
      <c r="H68" s="34">
        <v>-515385.00000000373</v>
      </c>
      <c r="I68" s="36">
        <v>29.959999999999997</v>
      </c>
    </row>
    <row r="69" spans="1:9" ht="12">
      <c r="A69" s="30">
        <f t="shared" si="0"/>
        <v>60</v>
      </c>
      <c r="B69" s="50" t="s">
        <v>78</v>
      </c>
      <c r="C69" s="51">
        <v>0</v>
      </c>
      <c r="F69" s="32"/>
      <c r="I69" s="36">
        <v>151.41</v>
      </c>
    </row>
    <row r="70" spans="1:9" ht="12">
      <c r="A70" s="30">
        <f t="shared" si="0"/>
        <v>61</v>
      </c>
      <c r="B70" s="50" t="s">
        <v>79</v>
      </c>
      <c r="C70" s="51">
        <v>0</v>
      </c>
      <c r="F70" s="32"/>
      <c r="I70" s="36">
        <v>48.76</v>
      </c>
    </row>
    <row r="71" spans="1:9" ht="12">
      <c r="A71" s="30">
        <f t="shared" si="0"/>
        <v>62</v>
      </c>
      <c r="B71" s="50" t="s">
        <v>80</v>
      </c>
      <c r="C71" s="51">
        <v>0</v>
      </c>
      <c r="F71" s="32"/>
      <c r="I71" s="36">
        <v>332.28</v>
      </c>
    </row>
    <row r="72" spans="1:9" ht="12">
      <c r="A72" s="30">
        <f t="shared" si="0"/>
        <v>63</v>
      </c>
      <c r="B72" s="50" t="s">
        <v>81</v>
      </c>
      <c r="C72" s="51">
        <v>0</v>
      </c>
      <c r="F72" s="32"/>
      <c r="I72" s="31"/>
    </row>
    <row r="73" spans="1:9" ht="12">
      <c r="A73" s="30">
        <f t="shared" si="0"/>
        <v>64</v>
      </c>
      <c r="B73" s="52" t="s">
        <v>82</v>
      </c>
      <c r="C73" s="51">
        <v>0</v>
      </c>
      <c r="F73" s="32"/>
      <c r="I73" s="31"/>
    </row>
    <row r="74" spans="1:9" ht="12">
      <c r="A74" s="30">
        <f t="shared" si="0"/>
        <v>65</v>
      </c>
      <c r="B74" s="53" t="s">
        <v>83</v>
      </c>
      <c r="C74" s="51">
        <v>0</v>
      </c>
      <c r="F74" s="32"/>
      <c r="I74" s="31">
        <v>2350</v>
      </c>
    </row>
    <row r="75" spans="1:6" ht="12">
      <c r="A75" s="30">
        <f>A74+1</f>
        <v>66</v>
      </c>
      <c r="B75" s="50" t="s">
        <v>105</v>
      </c>
      <c r="C75" s="51">
        <v>0</v>
      </c>
      <c r="F75" s="32"/>
    </row>
    <row r="76" spans="1:6" ht="12">
      <c r="A76" s="30">
        <f>A75+1</f>
        <v>67</v>
      </c>
      <c r="B76" s="54" t="s">
        <v>84</v>
      </c>
      <c r="C76" s="76">
        <f>SUM(C63:C75)</f>
        <v>3720162.8423076915</v>
      </c>
      <c r="F76" s="32"/>
    </row>
    <row r="77" spans="1:6" ht="12">
      <c r="A77" s="30">
        <f>A76+1</f>
        <v>68</v>
      </c>
      <c r="F77" s="32"/>
    </row>
    <row r="78" spans="1:6" ht="12">
      <c r="A78" s="30">
        <f>A77+1</f>
        <v>69</v>
      </c>
      <c r="B78" s="38" t="s">
        <v>106</v>
      </c>
      <c r="F78" s="32"/>
    </row>
    <row r="79" ht="12">
      <c r="F79" s="32"/>
    </row>
    <row r="80" ht="12">
      <c r="F80" s="32"/>
    </row>
    <row r="81" spans="4:6" ht="12">
      <c r="D81" s="34"/>
      <c r="F81" s="32"/>
    </row>
    <row r="82" ht="12">
      <c r="F82" s="32"/>
    </row>
    <row r="83" spans="2:6" ht="12">
      <c r="B83" s="1" t="s">
        <v>126</v>
      </c>
      <c r="F83" s="32"/>
    </row>
    <row r="108" spans="1:2" ht="12">
      <c r="A108" s="56"/>
      <c r="B108" s="56"/>
    </row>
    <row r="109" spans="1:2" ht="12">
      <c r="A109" s="56"/>
      <c r="B109" s="56"/>
    </row>
    <row r="110" spans="1:2" ht="12">
      <c r="A110" s="56"/>
      <c r="B110" s="56"/>
    </row>
    <row r="111" spans="1:2" ht="12">
      <c r="A111" s="56"/>
      <c r="B111" s="56"/>
    </row>
    <row r="112" spans="1:2" ht="12">
      <c r="A112" s="56"/>
      <c r="B112" s="56"/>
    </row>
    <row r="142" spans="1:2" ht="12">
      <c r="A142" s="56"/>
      <c r="B142" s="56"/>
    </row>
    <row r="211" ht="12">
      <c r="A211" s="1"/>
    </row>
    <row r="228" ht="12">
      <c r="A228" s="56"/>
    </row>
    <row r="229" ht="12">
      <c r="A229" s="56"/>
    </row>
    <row r="230" ht="12">
      <c r="A230" s="56"/>
    </row>
    <row r="231" ht="12">
      <c r="A231" s="56"/>
    </row>
    <row r="232" ht="12">
      <c r="A232" s="56"/>
    </row>
    <row r="233" ht="12">
      <c r="A233" s="56"/>
    </row>
    <row r="234" ht="12">
      <c r="A234" s="56"/>
    </row>
    <row r="235" ht="12">
      <c r="A235" s="56"/>
    </row>
    <row r="236" ht="12">
      <c r="A236" s="56"/>
    </row>
    <row r="237" ht="12">
      <c r="A237" s="56"/>
    </row>
    <row r="238" ht="12">
      <c r="A238" s="56"/>
    </row>
    <row r="239" ht="12">
      <c r="A239" s="56"/>
    </row>
    <row r="240" ht="12">
      <c r="A240" s="56"/>
    </row>
    <row r="241" ht="12">
      <c r="A241" s="56"/>
    </row>
    <row r="242" ht="12">
      <c r="A242" s="56"/>
    </row>
    <row r="243" ht="12">
      <c r="A243" s="56"/>
    </row>
    <row r="244" ht="12">
      <c r="A244" s="56"/>
    </row>
    <row r="245" ht="12">
      <c r="A245" s="56"/>
    </row>
    <row r="246" ht="12">
      <c r="A246" s="56"/>
    </row>
    <row r="247" ht="12">
      <c r="A247" s="56"/>
    </row>
    <row r="248" ht="12">
      <c r="A248" s="56"/>
    </row>
    <row r="249" ht="12">
      <c r="A249" s="56"/>
    </row>
    <row r="250" ht="12">
      <c r="A250" s="56"/>
    </row>
    <row r="251" ht="12">
      <c r="A251" s="56"/>
    </row>
    <row r="252" ht="12">
      <c r="A252" s="56"/>
    </row>
    <row r="253" ht="12">
      <c r="A253" s="56"/>
    </row>
    <row r="254" ht="12">
      <c r="A254" s="56"/>
    </row>
    <row r="255" ht="12">
      <c r="A255" s="56"/>
    </row>
    <row r="256" ht="12">
      <c r="A256" s="56"/>
    </row>
    <row r="257" ht="12">
      <c r="A257" s="56"/>
    </row>
    <row r="258" ht="12">
      <c r="A258" s="56"/>
    </row>
    <row r="259" ht="12">
      <c r="A259" s="56"/>
    </row>
    <row r="260" ht="12">
      <c r="A260" s="56"/>
    </row>
    <row r="261" ht="12">
      <c r="A261" s="56"/>
    </row>
    <row r="262" ht="12">
      <c r="A262" s="56"/>
    </row>
    <row r="263" ht="12">
      <c r="A263" s="56"/>
    </row>
    <row r="264" ht="12">
      <c r="A264" s="56"/>
    </row>
    <row r="265" ht="12">
      <c r="A265" s="56"/>
    </row>
    <row r="266" ht="12">
      <c r="A266" s="56"/>
    </row>
    <row r="267" ht="12">
      <c r="A267" s="56"/>
    </row>
    <row r="268" ht="12">
      <c r="A268" s="56"/>
    </row>
    <row r="269" ht="12">
      <c r="A269" s="56"/>
    </row>
    <row r="270" ht="12">
      <c r="A270" s="56"/>
    </row>
    <row r="271" ht="12">
      <c r="A271" s="56"/>
    </row>
    <row r="272" ht="12">
      <c r="A272" s="56"/>
    </row>
    <row r="273" ht="12">
      <c r="A273" s="56"/>
    </row>
    <row r="274" ht="12">
      <c r="A274" s="56"/>
    </row>
    <row r="275" ht="12">
      <c r="A275" s="56"/>
    </row>
    <row r="276" ht="12">
      <c r="A276" s="56"/>
    </row>
    <row r="277" ht="12">
      <c r="A277" s="56"/>
    </row>
    <row r="278" ht="12">
      <c r="A278" s="56"/>
    </row>
    <row r="279" ht="12">
      <c r="A279" s="56"/>
    </row>
    <row r="280" ht="12">
      <c r="A280" s="56"/>
    </row>
    <row r="281" ht="12">
      <c r="A281" s="56"/>
    </row>
    <row r="282" ht="12">
      <c r="A282" s="56"/>
    </row>
  </sheetData>
  <pageMargins left="0.7" right="0.7" top="0.75" bottom="0.75" header="0.3" footer="0.3"/>
  <pageSetup horizontalDpi="300" verticalDpi="300" orientation="portrait" r:id="rId1"/>
  <headerFooter>
    <oddFooter>&amp;L&amp;"Times New Roman,Regular"&amp;9O3129681.v1</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N141"/>
  <sheetViews>
    <sheetView workbookViewId="0" topLeftCell="A1"/>
  </sheetViews>
  <sheetFormatPr defaultColWidth="10.85546875" defaultRowHeight="12"/>
  <cols>
    <col min="1" max="1" width="6.85714285714286" style="2" customWidth="1"/>
    <col min="2" max="2" width="33" style="2" customWidth="1"/>
    <col min="3" max="3" width="12.8571428571429" style="2" bestFit="1" customWidth="1"/>
    <col min="4" max="4" width="11" style="2" customWidth="1"/>
    <col min="5" max="5" width="12" style="2" bestFit="1" customWidth="1"/>
    <col min="6" max="7" width="11" style="2" customWidth="1"/>
    <col min="8" max="8" width="10.8571428571429" style="2"/>
    <col min="9" max="9" width="12.5714285714286" style="2" bestFit="1" customWidth="1"/>
    <col min="10" max="16384" width="10.8571428571429" style="2"/>
  </cols>
  <sheetData>
    <row r="1" spans="1:7" ht="12">
      <c r="A1" s="1" t="s">
        <v>311</v>
      </c>
      <c r="B1" s="1"/>
      <c r="C1" s="1"/>
      <c r="G1" s="893" t="s">
        <v>1</v>
      </c>
    </row>
    <row r="2" spans="1:7" ht="12">
      <c r="A2" s="1" t="s">
        <v>2</v>
      </c>
      <c r="B2" s="1"/>
      <c r="C2" s="1"/>
      <c r="G2" s="893"/>
    </row>
    <row r="3" spans="1:7" ht="12">
      <c r="A3" s="1"/>
      <c r="B3" s="1"/>
      <c r="C3" s="1"/>
      <c r="G3" s="890" t="s">
        <v>312</v>
      </c>
    </row>
    <row r="4" spans="1:7" ht="12">
      <c r="A4" s="164" t="s">
        <v>86</v>
      </c>
      <c r="B4" s="1"/>
      <c r="C4" s="1"/>
      <c r="G4" s="708" t="s">
        <v>4</v>
      </c>
    </row>
    <row r="5" spans="1:7" ht="12">
      <c r="A5" s="449" t="s">
        <v>675</v>
      </c>
      <c r="B5" s="1"/>
      <c r="C5" s="1"/>
      <c r="G5" s="712" t="s">
        <v>88</v>
      </c>
    </row>
    <row r="6" spans="1:7" ht="12">
      <c r="A6" s="1" t="s">
        <v>89</v>
      </c>
      <c r="B6" s="1"/>
      <c r="C6" s="1"/>
      <c r="D6" s="1"/>
      <c r="E6" s="1"/>
      <c r="G6" s="1"/>
    </row>
    <row r="7" spans="1:7" ht="12">
      <c r="A7" s="10" t="s">
        <v>5</v>
      </c>
      <c r="B7" s="1"/>
      <c r="C7" s="1"/>
      <c r="D7" s="1"/>
      <c r="E7" s="1"/>
      <c r="F7" s="1"/>
      <c r="G7" s="1"/>
    </row>
    <row r="8" spans="1:7" ht="12">
      <c r="A8" s="1"/>
      <c r="B8" s="1"/>
      <c r="C8" s="1"/>
      <c r="D8" s="1"/>
      <c r="E8" s="1"/>
      <c r="F8" s="1"/>
      <c r="G8" s="1"/>
    </row>
    <row r="9" spans="1:7" ht="12">
      <c r="A9" s="1"/>
      <c r="B9" s="1"/>
      <c r="C9" s="1"/>
      <c r="D9" s="1"/>
      <c r="E9" s="1"/>
      <c r="F9" s="1"/>
      <c r="G9" s="1"/>
    </row>
    <row r="10" spans="1:7" ht="12">
      <c r="A10" s="940" t="s">
        <v>315</v>
      </c>
      <c r="B10" s="941"/>
      <c r="C10" s="941"/>
      <c r="D10" s="941"/>
      <c r="E10" s="941"/>
      <c r="F10" s="941"/>
      <c r="G10" s="941"/>
    </row>
    <row r="11" spans="1:7" ht="12">
      <c r="A11" s="941"/>
      <c r="B11" s="941"/>
      <c r="C11" s="941"/>
      <c r="D11" s="941"/>
      <c r="E11" s="941"/>
      <c r="F11" s="941"/>
      <c r="G11" s="941"/>
    </row>
    <row r="12" spans="1:7" ht="12.75" thickBot="1">
      <c r="A12" s="12"/>
      <c r="B12" s="12"/>
      <c r="C12" s="483"/>
      <c r="D12" s="483"/>
      <c r="E12" s="483"/>
      <c r="F12" s="483"/>
      <c r="G12" s="483"/>
    </row>
    <row r="13" spans="1:7" s="19" customFormat="1" ht="12">
      <c r="A13" s="15"/>
      <c r="B13" s="16" t="s">
        <v>7</v>
      </c>
      <c r="C13" s="16">
        <v>-2</v>
      </c>
      <c r="D13" s="16">
        <f>C13-1</f>
        <v>-3</v>
      </c>
      <c r="E13" s="16">
        <f>D13-1</f>
        <v>-4</v>
      </c>
      <c r="F13" s="16">
        <f>E13-1</f>
        <v>-5</v>
      </c>
      <c r="G13" s="16">
        <f>F13-1</f>
        <v>-6</v>
      </c>
    </row>
    <row r="14" spans="1:7" ht="12">
      <c r="A14" s="659" t="s">
        <v>93</v>
      </c>
      <c r="B14" s="1"/>
      <c r="C14" s="482" t="s">
        <v>9</v>
      </c>
      <c r="D14" s="485" t="s">
        <v>560</v>
      </c>
      <c r="E14" s="485" t="s">
        <v>10</v>
      </c>
      <c r="F14" s="485" t="s">
        <v>516</v>
      </c>
      <c r="G14" s="478" t="s">
        <v>516</v>
      </c>
    </row>
    <row r="15" spans="1:7" ht="12.75" thickBot="1">
      <c r="A15" s="130" t="s">
        <v>96</v>
      </c>
      <c r="B15" s="26" t="s">
        <v>242</v>
      </c>
      <c r="C15" s="492" t="s">
        <v>14</v>
      </c>
      <c r="D15" s="492" t="s">
        <v>107</v>
      </c>
      <c r="E15" s="492" t="s">
        <v>8</v>
      </c>
      <c r="F15" s="492" t="s">
        <v>17</v>
      </c>
      <c r="G15" s="27" t="s">
        <v>18</v>
      </c>
    </row>
    <row r="16" spans="1:7" ht="12">
      <c r="A16" s="30"/>
      <c r="C16" s="37"/>
      <c r="D16" s="37"/>
      <c r="E16" s="37"/>
      <c r="F16" s="37"/>
      <c r="G16" s="37"/>
    </row>
    <row r="17" spans="1:7" ht="12">
      <c r="A17" s="30">
        <v>1</v>
      </c>
      <c r="B17" s="1" t="s">
        <v>319</v>
      </c>
      <c r="C17" s="30"/>
      <c r="D17" s="30"/>
      <c r="E17" s="30"/>
      <c r="F17" s="30"/>
      <c r="G17" s="30"/>
    </row>
    <row r="18" ht="12">
      <c r="A18" s="30">
        <f>A17+1</f>
        <v>2</v>
      </c>
    </row>
    <row r="19" spans="1:7" ht="12">
      <c r="A19" s="30">
        <f t="shared" si="0" ref="A19:A44">A18+1</f>
        <v>3</v>
      </c>
      <c r="B19" s="2" t="s">
        <v>561</v>
      </c>
      <c r="C19" s="91"/>
      <c r="D19" s="91"/>
      <c r="E19" s="91"/>
      <c r="F19" s="547"/>
      <c r="G19" s="31"/>
    </row>
    <row r="20" spans="1:7" ht="12">
      <c r="A20" s="30">
        <f t="shared" si="0"/>
        <v>4</v>
      </c>
      <c r="C20" s="31"/>
      <c r="D20" s="31"/>
      <c r="E20" s="31"/>
      <c r="F20" s="31"/>
      <c r="G20" s="31"/>
    </row>
    <row r="21" spans="1:7" ht="12">
      <c r="A21" s="30">
        <f t="shared" si="0"/>
        <v>5</v>
      </c>
      <c r="B21" s="2" t="s">
        <v>322</v>
      </c>
      <c r="C21" s="65"/>
      <c r="D21" s="65"/>
      <c r="E21" s="104"/>
      <c r="F21" s="546"/>
      <c r="G21" s="31"/>
    </row>
    <row r="22" spans="1:7" ht="12">
      <c r="A22" s="30">
        <f t="shared" si="0"/>
        <v>6</v>
      </c>
      <c r="C22" s="31"/>
      <c r="D22" s="31"/>
      <c r="E22" s="104"/>
      <c r="F22" s="31"/>
      <c r="G22" s="31"/>
    </row>
    <row r="23" spans="1:7" ht="12">
      <c r="A23" s="30">
        <f t="shared" si="0"/>
        <v>7</v>
      </c>
      <c r="B23" s="2" t="s">
        <v>562</v>
      </c>
      <c r="C23" s="65"/>
      <c r="D23" s="65"/>
      <c r="E23" s="104"/>
      <c r="F23" s="546"/>
      <c r="G23" s="31"/>
    </row>
    <row r="24" spans="1:7" ht="12">
      <c r="A24" s="30">
        <f t="shared" si="0"/>
        <v>8</v>
      </c>
      <c r="C24" s="65"/>
      <c r="D24" s="65"/>
      <c r="E24" s="104"/>
      <c r="F24" s="31"/>
      <c r="G24" s="31"/>
    </row>
    <row r="25" spans="1:7" ht="12">
      <c r="A25" s="30">
        <f t="shared" si="0"/>
        <v>9</v>
      </c>
      <c r="B25" s="2" t="s">
        <v>230</v>
      </c>
      <c r="C25" s="65"/>
      <c r="D25" s="65"/>
      <c r="E25" s="104"/>
      <c r="F25" s="546"/>
      <c r="G25" s="31"/>
    </row>
    <row r="26" spans="1:7" ht="12">
      <c r="A26" s="30">
        <f t="shared" si="0"/>
        <v>10</v>
      </c>
      <c r="C26" s="480"/>
      <c r="D26" s="480"/>
      <c r="E26" s="65"/>
      <c r="F26" s="728"/>
      <c r="G26" s="491"/>
    </row>
    <row r="27" spans="1:7" ht="12">
      <c r="A27" s="30">
        <f t="shared" si="0"/>
        <v>11</v>
      </c>
      <c r="C27" s="489"/>
      <c r="D27" s="489"/>
      <c r="E27" s="489"/>
      <c r="F27" s="489"/>
      <c r="G27" s="489"/>
    </row>
    <row r="28" spans="1:7" ht="12.75" thickBot="1">
      <c r="A28" s="30">
        <f t="shared" si="0"/>
        <v>12</v>
      </c>
      <c r="B28" s="2" t="s">
        <v>323</v>
      </c>
      <c r="C28" s="486">
        <f>SUM(C19:C27)</f>
        <v>0</v>
      </c>
      <c r="D28" s="486">
        <f>SUM(D19:D27)</f>
        <v>0</v>
      </c>
      <c r="E28" s="486">
        <f>SUM(E19:E27)</f>
        <v>0</v>
      </c>
      <c r="F28" s="508"/>
      <c r="G28" s="486">
        <f>SUM(G19:G27)</f>
        <v>0</v>
      </c>
    </row>
    <row r="29" spans="1:7" ht="12.75" thickTop="1">
      <c r="A29" s="30">
        <f t="shared" si="0"/>
        <v>13</v>
      </c>
      <c r="C29" s="49"/>
      <c r="D29" s="49"/>
      <c r="E29" s="49"/>
      <c r="F29" s="49"/>
      <c r="G29" s="49"/>
    </row>
    <row r="30" spans="1:7" ht="12">
      <c r="A30" s="30">
        <f t="shared" si="0"/>
        <v>14</v>
      </c>
      <c r="C30" s="49"/>
      <c r="D30" s="49"/>
      <c r="E30" s="49"/>
      <c r="F30" s="49"/>
      <c r="G30" s="49"/>
    </row>
    <row r="31" spans="1:7" ht="12">
      <c r="A31" s="30">
        <f t="shared" si="0"/>
        <v>15</v>
      </c>
      <c r="B31" s="1" t="s">
        <v>185</v>
      </c>
      <c r="C31" s="35"/>
      <c r="D31" s="35"/>
      <c r="E31" s="35"/>
      <c r="F31" s="35"/>
      <c r="G31" s="35"/>
    </row>
    <row r="32" spans="1:7" ht="12">
      <c r="A32" s="30">
        <f t="shared" si="0"/>
        <v>16</v>
      </c>
      <c r="C32" s="31"/>
      <c r="D32" s="31"/>
      <c r="E32" s="31"/>
      <c r="F32" s="31"/>
      <c r="G32" s="31"/>
    </row>
    <row r="33" spans="1:7" ht="12">
      <c r="A33" s="30">
        <f t="shared" si="0"/>
        <v>17</v>
      </c>
      <c r="B33" s="2" t="s">
        <v>561</v>
      </c>
      <c r="C33" s="769">
        <f>-'LUSI TB'!Q24-'LUSI TB'!Q25-'LUSI TB'!Q26</f>
        <v>833923.24307692319</v>
      </c>
      <c r="D33" s="35"/>
      <c r="E33" s="91">
        <f>SUM(C33:D33)</f>
        <v>833923.24307692319</v>
      </c>
      <c r="F33" s="547">
        <v>0.46460000000000001</v>
      </c>
      <c r="G33" s="41">
        <f>ROUND(+E33*F33,0)</f>
        <v>387441</v>
      </c>
    </row>
    <row r="34" spans="1:7" ht="12">
      <c r="A34" s="30">
        <f t="shared" si="0"/>
        <v>18</v>
      </c>
      <c r="C34" s="31"/>
      <c r="D34" s="31"/>
      <c r="E34" s="31"/>
      <c r="F34" s="31"/>
      <c r="G34" s="31"/>
    </row>
    <row r="35" spans="1:7" ht="12">
      <c r="A35" s="30">
        <f t="shared" si="0"/>
        <v>19</v>
      </c>
      <c r="B35" s="2" t="s">
        <v>563</v>
      </c>
      <c r="C35" s="65">
        <f>-'LUSI TB'!Q13-'LUSI TB'!Q19-'LUSI TB'!Q20-'LUSI TB'!Q21</f>
        <v>2590151.5269230772</v>
      </c>
      <c r="D35" s="65"/>
      <c r="E35" s="771">
        <f>SUM(C35:D35)</f>
        <v>2590151.5269230772</v>
      </c>
      <c r="F35" s="772">
        <v>0</v>
      </c>
      <c r="G35" s="41">
        <f>ROUND(+E35*F35,0)</f>
        <v>0</v>
      </c>
    </row>
    <row r="36" spans="1:7" ht="12">
      <c r="A36" s="30">
        <f t="shared" si="0"/>
        <v>20</v>
      </c>
      <c r="C36" s="31"/>
      <c r="D36" s="31"/>
      <c r="E36" s="41"/>
      <c r="F36" s="31"/>
      <c r="G36" s="31"/>
    </row>
    <row r="37" spans="1:7" ht="12">
      <c r="A37" s="30">
        <f t="shared" si="0"/>
        <v>21</v>
      </c>
      <c r="B37" s="2" t="s">
        <v>593</v>
      </c>
      <c r="C37" s="65">
        <f>-SUM('LUSI TB'!Q14:Q17)-'LUSI TB'!Q23-'LUSI TB'!Q12</f>
        <v>8435028.5700000003</v>
      </c>
      <c r="D37" s="65"/>
      <c r="E37" s="771">
        <f>SUM(C37:D37)</f>
        <v>8435028.5700000003</v>
      </c>
      <c r="F37" s="772"/>
      <c r="G37" s="31">
        <f>ROUND(+C37*F37,0)</f>
        <v>0</v>
      </c>
    </row>
    <row r="38" spans="1:7" ht="12">
      <c r="A38" s="30">
        <f t="shared" si="0"/>
        <v>22</v>
      </c>
      <c r="C38" s="31"/>
      <c r="D38" s="31"/>
      <c r="E38" s="771"/>
      <c r="F38" s="31"/>
      <c r="G38" s="31"/>
    </row>
    <row r="39" spans="1:7" ht="12">
      <c r="A39" s="30">
        <f t="shared" si="0"/>
        <v>23</v>
      </c>
      <c r="B39" s="2" t="s">
        <v>594</v>
      </c>
      <c r="C39" s="65">
        <f>-'LUSI TB'!Q22</f>
        <v>1091801.7799999998</v>
      </c>
      <c r="D39" s="65"/>
      <c r="E39" s="771">
        <f>SUM(C39:D39)</f>
        <v>1091801.7799999998</v>
      </c>
      <c r="F39" s="772"/>
      <c r="G39" s="31">
        <f>ROUND(+C39*F39,0)</f>
        <v>0</v>
      </c>
    </row>
    <row r="40" spans="1:14" ht="12">
      <c r="A40" s="30">
        <f t="shared" si="0"/>
        <v>24</v>
      </c>
      <c r="C40" s="36"/>
      <c r="D40" s="36"/>
      <c r="E40" s="771"/>
      <c r="F40" s="36"/>
      <c r="G40" s="36"/>
      <c r="H40" s="36"/>
      <c r="I40" s="36"/>
      <c r="J40" s="36"/>
      <c r="K40" s="36"/>
      <c r="L40" s="36"/>
      <c r="M40" s="36"/>
      <c r="N40" s="491"/>
    </row>
    <row r="41" spans="1:7" ht="12">
      <c r="A41" s="30">
        <f t="shared" si="0"/>
        <v>25</v>
      </c>
      <c r="B41" s="2" t="s">
        <v>592</v>
      </c>
      <c r="C41" s="65">
        <f>-SUM('LUSI TB'!Q27:Q32)-'LUSI TB'!Q18</f>
        <v>2168838.6430769232</v>
      </c>
      <c r="D41" s="65"/>
      <c r="E41" s="771">
        <f>SUM(C41:D41)</f>
        <v>2168838.6430769232</v>
      </c>
      <c r="F41" s="772"/>
      <c r="G41" s="31">
        <f>ROUND(+C41*F41,0)</f>
        <v>0</v>
      </c>
    </row>
    <row r="42" spans="1:7" ht="12">
      <c r="A42" s="30">
        <f t="shared" si="0"/>
        <v>26</v>
      </c>
      <c r="C42" s="499"/>
      <c r="D42" s="499"/>
      <c r="E42" s="499"/>
      <c r="F42" s="499"/>
      <c r="G42" s="499"/>
    </row>
    <row r="43" spans="1:9" ht="12">
      <c r="A43" s="30">
        <f t="shared" si="0"/>
        <v>27</v>
      </c>
      <c r="C43" s="489"/>
      <c r="D43" s="489"/>
      <c r="E43" s="489"/>
      <c r="F43" s="496"/>
      <c r="G43" s="496"/>
      <c r="I43" s="806"/>
    </row>
    <row r="44" spans="1:9" ht="12.75" thickBot="1">
      <c r="A44" s="30">
        <f t="shared" si="0"/>
        <v>28</v>
      </c>
      <c r="B44" s="2" t="s">
        <v>323</v>
      </c>
      <c r="C44" s="770">
        <f>SUM(C33:C43)</f>
        <v>15119743.763076922</v>
      </c>
      <c r="D44" s="486">
        <f>SUM(D32:D43)</f>
        <v>0</v>
      </c>
      <c r="E44" s="770">
        <f>SUM(E32:E43)</f>
        <v>15119743.763076922</v>
      </c>
      <c r="F44" s="508"/>
      <c r="G44" s="770">
        <f>SUM(G32:G43)</f>
        <v>387441</v>
      </c>
      <c r="I44" s="807"/>
    </row>
    <row r="45" spans="1:7" ht="12.75" thickTop="1">
      <c r="A45" s="30"/>
      <c r="C45" s="49"/>
      <c r="D45" s="49"/>
      <c r="E45" s="49"/>
      <c r="F45" s="49"/>
      <c r="G45" s="49"/>
    </row>
    <row r="46" spans="1:2" ht="12">
      <c r="A46" s="1"/>
      <c r="B46" s="1"/>
    </row>
    <row r="47" spans="1:7" ht="12">
      <c r="A47" s="1" t="s">
        <v>324</v>
      </c>
      <c r="B47" s="1"/>
      <c r="C47" s="1"/>
      <c r="G47" s="893" t="s">
        <v>1</v>
      </c>
    </row>
    <row r="48" spans="1:7" ht="12">
      <c r="A48" s="1" t="s">
        <v>325</v>
      </c>
      <c r="B48" s="1"/>
      <c r="C48" s="1"/>
      <c r="G48" s="893"/>
    </row>
    <row r="49" spans="1:7" ht="12">
      <c r="A49" s="1"/>
      <c r="B49" s="1"/>
      <c r="C49" s="1"/>
      <c r="G49" s="890" t="s">
        <v>326</v>
      </c>
    </row>
    <row r="50" spans="1:7" ht="12">
      <c r="A50" s="1" t="s">
        <v>86</v>
      </c>
      <c r="B50" s="1"/>
      <c r="C50" s="1"/>
      <c r="G50" s="708" t="s">
        <v>4</v>
      </c>
    </row>
    <row r="51" spans="1:7" ht="12">
      <c r="A51" s="1" t="s">
        <v>87</v>
      </c>
      <c r="B51" s="1"/>
      <c r="C51" s="1"/>
      <c r="G51" s="712" t="s">
        <v>88</v>
      </c>
    </row>
    <row r="52" spans="1:7" ht="12">
      <c r="A52" s="1" t="s">
        <v>89</v>
      </c>
      <c r="B52" s="1"/>
      <c r="C52" s="1"/>
      <c r="D52" s="1"/>
      <c r="E52" s="1"/>
      <c r="F52" s="1"/>
      <c r="G52" s="1"/>
    </row>
    <row r="53" spans="1:7" ht="12">
      <c r="A53" s="10" t="s">
        <v>5</v>
      </c>
      <c r="B53" s="1"/>
      <c r="C53" s="1"/>
      <c r="D53" s="1"/>
      <c r="E53" s="1"/>
      <c r="F53" s="1"/>
      <c r="G53" s="1"/>
    </row>
    <row r="54" spans="1:7" ht="12">
      <c r="A54" s="1"/>
      <c r="B54" s="1"/>
      <c r="C54" s="1"/>
      <c r="D54" s="1"/>
      <c r="E54" s="1"/>
      <c r="F54" s="1"/>
      <c r="G54" s="1"/>
    </row>
    <row r="55" spans="1:7" ht="12" customHeight="1">
      <c r="A55" s="942" t="s">
        <v>518</v>
      </c>
      <c r="B55" s="942"/>
      <c r="C55" s="942"/>
      <c r="D55" s="942"/>
      <c r="E55" s="942"/>
      <c r="F55" s="942"/>
      <c r="G55" s="942"/>
    </row>
    <row r="56" spans="1:7" ht="12">
      <c r="A56" s="942"/>
      <c r="B56" s="942"/>
      <c r="C56" s="942"/>
      <c r="D56" s="942"/>
      <c r="E56" s="942"/>
      <c r="F56" s="942"/>
      <c r="G56" s="942"/>
    </row>
    <row r="57" spans="1:7" ht="12.75" thickBot="1">
      <c r="A57" s="12"/>
      <c r="B57" s="12"/>
      <c r="C57" s="12"/>
      <c r="D57" s="12"/>
      <c r="E57" s="12"/>
      <c r="F57" s="483"/>
      <c r="G57" s="483"/>
    </row>
    <row r="58" spans="1:7" ht="12">
      <c r="A58" s="15"/>
      <c r="B58" s="16" t="s">
        <v>7</v>
      </c>
      <c r="C58" s="16">
        <v>-2</v>
      </c>
      <c r="D58" s="16">
        <f>C58-1</f>
        <v>-3</v>
      </c>
      <c r="E58" s="16">
        <f>D58-1</f>
        <v>-4</v>
      </c>
      <c r="F58" s="16">
        <f>E58-1</f>
        <v>-5</v>
      </c>
      <c r="G58" s="16">
        <f>F58-1</f>
        <v>-6</v>
      </c>
    </row>
    <row r="59" spans="1:7" ht="12">
      <c r="A59" s="21" t="s">
        <v>93</v>
      </c>
      <c r="B59" s="1"/>
      <c r="C59" s="482" t="s">
        <v>95</v>
      </c>
      <c r="D59" s="485" t="s">
        <v>560</v>
      </c>
      <c r="E59" s="485" t="s">
        <v>519</v>
      </c>
      <c r="F59" s="485" t="s">
        <v>516</v>
      </c>
      <c r="G59" s="478" t="s">
        <v>516</v>
      </c>
    </row>
    <row r="60" spans="1:7" ht="12">
      <c r="A60" s="26" t="s">
        <v>96</v>
      </c>
      <c r="B60" s="26" t="s">
        <v>242</v>
      </c>
      <c r="C60" s="492" t="s">
        <v>14</v>
      </c>
      <c r="D60" s="492" t="s">
        <v>107</v>
      </c>
      <c r="E60" s="492" t="s">
        <v>8</v>
      </c>
      <c r="F60" s="492" t="s">
        <v>17</v>
      </c>
      <c r="G60" s="27" t="s">
        <v>18</v>
      </c>
    </row>
    <row r="61" spans="1:7" ht="12">
      <c r="A61" s="30"/>
      <c r="F61" s="37"/>
      <c r="G61" s="37"/>
    </row>
    <row r="62" spans="1:7" ht="12">
      <c r="A62" s="30">
        <v>1</v>
      </c>
      <c r="B62" s="1" t="s">
        <v>319</v>
      </c>
      <c r="C62" s="37"/>
      <c r="D62" s="37"/>
      <c r="E62" s="37"/>
      <c r="F62" s="30"/>
      <c r="G62" s="30"/>
    </row>
    <row r="63" spans="1:5" ht="12">
      <c r="A63" s="30">
        <f>A62+1</f>
        <v>2</v>
      </c>
      <c r="C63" s="30"/>
      <c r="D63" s="30"/>
      <c r="E63" s="30"/>
    </row>
    <row r="64" spans="1:7" ht="12">
      <c r="A64" s="30">
        <f t="shared" si="1" ref="A64:A89">A63+1</f>
        <v>3</v>
      </c>
      <c r="B64" s="2" t="s">
        <v>561</v>
      </c>
      <c r="C64" s="36"/>
      <c r="D64" s="36"/>
      <c r="E64" s="36"/>
      <c r="F64" s="547"/>
      <c r="G64" s="31"/>
    </row>
    <row r="65" spans="1:7" ht="12">
      <c r="A65" s="30">
        <f t="shared" si="1"/>
        <v>4</v>
      </c>
      <c r="C65" s="36"/>
      <c r="D65" s="36"/>
      <c r="E65" s="36"/>
      <c r="F65" s="31"/>
      <c r="G65" s="31"/>
    </row>
    <row r="66" spans="1:7" ht="12">
      <c r="A66" s="30">
        <f t="shared" si="1"/>
        <v>5</v>
      </c>
      <c r="B66" s="2" t="s">
        <v>322</v>
      </c>
      <c r="C66" s="36"/>
      <c r="D66" s="36"/>
      <c r="E66" s="36"/>
      <c r="F66" s="547"/>
      <c r="G66" s="31"/>
    </row>
    <row r="67" spans="1:7" ht="12">
      <c r="A67" s="30">
        <f t="shared" si="1"/>
        <v>6</v>
      </c>
      <c r="C67" s="36"/>
      <c r="D67" s="36"/>
      <c r="E67" s="36"/>
      <c r="F67" s="31"/>
      <c r="G67" s="31"/>
    </row>
    <row r="68" spans="1:7" ht="12">
      <c r="A68" s="30">
        <f t="shared" si="1"/>
        <v>7</v>
      </c>
      <c r="B68" s="2" t="s">
        <v>562</v>
      </c>
      <c r="C68" s="36"/>
      <c r="D68" s="36"/>
      <c r="E68" s="36"/>
      <c r="F68" s="547"/>
      <c r="G68" s="31"/>
    </row>
    <row r="69" spans="1:7" ht="12">
      <c r="A69" s="30">
        <f t="shared" si="1"/>
        <v>8</v>
      </c>
      <c r="C69" s="36"/>
      <c r="D69" s="36"/>
      <c r="E69" s="36"/>
      <c r="F69" s="31"/>
      <c r="G69" s="31"/>
    </row>
    <row r="70" spans="1:7" ht="12">
      <c r="A70" s="30">
        <f t="shared" si="1"/>
        <v>9</v>
      </c>
      <c r="B70" s="2" t="s">
        <v>230</v>
      </c>
      <c r="C70" s="36"/>
      <c r="D70" s="36"/>
      <c r="E70" s="36"/>
      <c r="F70" s="547"/>
      <c r="G70" s="31"/>
    </row>
    <row r="71" spans="1:7" ht="12">
      <c r="A71" s="30">
        <f t="shared" si="1"/>
        <v>10</v>
      </c>
      <c r="C71" s="503"/>
      <c r="D71" s="503"/>
      <c r="E71" s="503"/>
      <c r="F71" s="499"/>
      <c r="G71" s="499"/>
    </row>
    <row r="72" spans="1:7" ht="12">
      <c r="A72" s="30">
        <f t="shared" si="1"/>
        <v>11</v>
      </c>
      <c r="C72" s="31"/>
      <c r="D72" s="31"/>
      <c r="E72" s="31"/>
      <c r="F72" s="49"/>
      <c r="G72" s="49"/>
    </row>
    <row r="73" spans="1:7" ht="12.75" thickBot="1">
      <c r="A73" s="30">
        <f t="shared" si="1"/>
        <v>12</v>
      </c>
      <c r="B73" s="2" t="s">
        <v>323</v>
      </c>
      <c r="C73" s="486">
        <f>SUM(C63:C72)</f>
        <v>0</v>
      </c>
      <c r="D73" s="486">
        <f>SUM(D63:D72)</f>
        <v>0</v>
      </c>
      <c r="E73" s="486">
        <f>SUM(E63:E72)</f>
        <v>0</v>
      </c>
      <c r="F73" s="486"/>
      <c r="G73" s="486">
        <f>SUM(G63:G72)</f>
        <v>0</v>
      </c>
    </row>
    <row r="74" spans="1:7" ht="12.75" thickTop="1">
      <c r="A74" s="30">
        <f t="shared" si="1"/>
        <v>13</v>
      </c>
      <c r="C74" s="1"/>
      <c r="D74" s="1"/>
      <c r="E74" s="1"/>
      <c r="F74" s="49"/>
      <c r="G74" s="49"/>
    </row>
    <row r="75" spans="1:7" ht="12">
      <c r="A75" s="30">
        <f t="shared" si="1"/>
        <v>14</v>
      </c>
      <c r="C75" s="1"/>
      <c r="D75" s="1"/>
      <c r="E75" s="1"/>
      <c r="F75" s="49"/>
      <c r="G75" s="49"/>
    </row>
    <row r="76" spans="1:7" ht="12">
      <c r="A76" s="30">
        <f t="shared" si="1"/>
        <v>15</v>
      </c>
      <c r="B76" s="1" t="s">
        <v>185</v>
      </c>
      <c r="C76" s="36"/>
      <c r="D76" s="36"/>
      <c r="E76" s="36"/>
      <c r="F76" s="35"/>
      <c r="G76" s="35"/>
    </row>
    <row r="77" spans="1:7" ht="12">
      <c r="A77" s="30">
        <f t="shared" si="1"/>
        <v>16</v>
      </c>
      <c r="C77" s="36"/>
      <c r="D77" s="36"/>
      <c r="E77" s="36"/>
      <c r="F77" s="31"/>
      <c r="G77" s="31"/>
    </row>
    <row r="78" spans="1:7" ht="12">
      <c r="A78" s="30">
        <f t="shared" si="1"/>
        <v>17</v>
      </c>
      <c r="B78" s="2" t="s">
        <v>561</v>
      </c>
      <c r="C78" s="462">
        <f>+'LUSI TB'!Q57+'LUSI TB'!Q58+'LUSI TB'!Q59</f>
        <v>90686.689230769247</v>
      </c>
      <c r="D78" s="36"/>
      <c r="E78" s="36">
        <f>C78+D78</f>
        <v>90686.689230769247</v>
      </c>
      <c r="F78" s="547">
        <f>+F33</f>
        <v>0.46460000000000001</v>
      </c>
      <c r="G78" s="41">
        <f>ROUND(+E78*F78,0)</f>
        <v>42133</v>
      </c>
    </row>
    <row r="79" spans="1:7" ht="12">
      <c r="A79" s="30">
        <f t="shared" si="1"/>
        <v>18</v>
      </c>
      <c r="C79" s="462"/>
      <c r="D79" s="36"/>
      <c r="E79" s="36"/>
      <c r="F79" s="31"/>
      <c r="G79" s="41"/>
    </row>
    <row r="80" spans="1:7" ht="12">
      <c r="A80" s="30">
        <f t="shared" si="1"/>
        <v>19</v>
      </c>
      <c r="B80" s="2" t="s">
        <v>563</v>
      </c>
      <c r="C80" s="462">
        <f>+'LUSI TB'!Q41+'LUSI TB'!Q51+'LUSI TB'!Q52+'LUSI TB'!Q53</f>
        <v>1094584.5892307691</v>
      </c>
      <c r="D80" s="36"/>
      <c r="E80" s="36">
        <f>C80+D80</f>
        <v>1094584.5892307691</v>
      </c>
      <c r="F80" s="547">
        <f>+F35</f>
        <v>0</v>
      </c>
      <c r="G80" s="41">
        <f>ROUND(+E80*F80,0)</f>
        <v>0</v>
      </c>
    </row>
    <row r="81" spans="1:7" ht="12">
      <c r="A81" s="30">
        <f t="shared" si="1"/>
        <v>20</v>
      </c>
      <c r="C81" s="31"/>
      <c r="D81" s="31"/>
      <c r="E81" s="31"/>
      <c r="F81" s="31"/>
      <c r="G81" s="41"/>
    </row>
    <row r="82" spans="1:7" ht="12">
      <c r="A82" s="30">
        <f t="shared" si="1"/>
        <v>21</v>
      </c>
      <c r="B82" s="2" t="s">
        <v>593</v>
      </c>
      <c r="C82" s="462">
        <f>SUM('LUSI TB'!Q46:Q49)+'LUSI TB'!Q40+'LUSI TB'!Q56</f>
        <v>2690861.2838461539</v>
      </c>
      <c r="D82" s="36"/>
      <c r="E82" s="36">
        <f>C82+D82</f>
        <v>2690861.2838461539</v>
      </c>
      <c r="F82" s="547">
        <f>+F37</f>
        <v>0</v>
      </c>
      <c r="G82" s="41">
        <f>ROUND(+E82*F82,0)</f>
        <v>0</v>
      </c>
    </row>
    <row r="83" spans="1:7" ht="12">
      <c r="A83" s="30">
        <f t="shared" si="1"/>
        <v>22</v>
      </c>
      <c r="C83" s="462"/>
      <c r="D83" s="36"/>
      <c r="E83" s="36"/>
      <c r="F83" s="31"/>
      <c r="G83" s="41"/>
    </row>
    <row r="84" spans="1:7" ht="12">
      <c r="A84" s="30">
        <f t="shared" si="1"/>
        <v>23</v>
      </c>
      <c r="B84" s="2" t="s">
        <v>594</v>
      </c>
      <c r="C84" s="462">
        <f>+'LUSI TB'!Q55</f>
        <v>818706.03999999992</v>
      </c>
      <c r="D84" s="36"/>
      <c r="E84" s="36">
        <f>C84+D84</f>
        <v>818706.03999999992</v>
      </c>
      <c r="F84" s="547">
        <f>+F39</f>
        <v>0</v>
      </c>
      <c r="G84" s="41">
        <f>ROUND(+E84*F84,0)</f>
        <v>0</v>
      </c>
    </row>
    <row r="85" spans="1:7" ht="12">
      <c r="A85" s="30">
        <f t="shared" si="1"/>
        <v>24</v>
      </c>
      <c r="C85" s="462"/>
      <c r="D85" s="36"/>
      <c r="E85" s="36"/>
      <c r="F85" s="547"/>
      <c r="G85" s="41"/>
    </row>
    <row r="86" spans="1:7" ht="12">
      <c r="A86" s="30">
        <f t="shared" si="1"/>
        <v>25</v>
      </c>
      <c r="B86" s="2" t="s">
        <v>592</v>
      </c>
      <c r="C86" s="462">
        <f>SUM('LUSI TB'!Q60:Q65)+'LUSI TB'!Q50</f>
        <v>502924.57769230771</v>
      </c>
      <c r="D86" s="36"/>
      <c r="E86" s="36">
        <f>C86+D86</f>
        <v>502924.57769230771</v>
      </c>
      <c r="F86" s="547">
        <f>+F41</f>
        <v>0</v>
      </c>
      <c r="G86" s="41">
        <f>ROUND(+E86*F86,0)</f>
        <v>0</v>
      </c>
    </row>
    <row r="87" spans="1:7" ht="12">
      <c r="A87" s="30">
        <f t="shared" si="1"/>
        <v>26</v>
      </c>
      <c r="C87" s="509"/>
      <c r="D87" s="503"/>
      <c r="E87" s="509"/>
      <c r="F87" s="499" t="str">
        <f>IF(I145=0,"",I145)</f>
        <v/>
      </c>
      <c r="G87" s="907" t="str">
        <f>IF(J145=0,"",J145)</f>
        <v/>
      </c>
    </row>
    <row r="88" spans="1:7" ht="12">
      <c r="A88" s="30">
        <f t="shared" si="1"/>
        <v>27</v>
      </c>
      <c r="C88" s="31"/>
      <c r="D88" s="31"/>
      <c r="E88" s="31"/>
      <c r="F88" s="49"/>
      <c r="G88" s="807"/>
    </row>
    <row r="89" spans="1:9" ht="12.75" thickBot="1">
      <c r="A89" s="30">
        <f t="shared" si="1"/>
        <v>28</v>
      </c>
      <c r="B89" s="2" t="s">
        <v>323</v>
      </c>
      <c r="C89" s="770">
        <f>SUM(C77:C88)</f>
        <v>5197763.18</v>
      </c>
      <c r="D89" s="486">
        <f>SUM(D77:D88)</f>
        <v>0</v>
      </c>
      <c r="E89" s="770">
        <f>SUM(E77:E88)</f>
        <v>5197763.18</v>
      </c>
      <c r="F89" s="486"/>
      <c r="G89" s="896">
        <f>SUM(G77:G88)</f>
        <v>42133</v>
      </c>
      <c r="I89" s="806">
        <f>+'LUSI TB'!R65</f>
        <v>5244049.1799999988</v>
      </c>
    </row>
    <row r="90" spans="1:9" ht="12.75" thickTop="1">
      <c r="A90" s="56"/>
      <c r="I90" s="843">
        <f>+I89-C89</f>
        <v>46285.999999999069</v>
      </c>
    </row>
    <row r="91" ht="12">
      <c r="A91" s="56"/>
    </row>
    <row r="92" ht="12">
      <c r="A92" s="56"/>
    </row>
    <row r="93" ht="12">
      <c r="A93" s="56"/>
    </row>
    <row r="94" ht="12">
      <c r="A94" s="56"/>
    </row>
    <row r="95" ht="12">
      <c r="A95" s="56"/>
    </row>
    <row r="96" ht="12">
      <c r="A96" s="56"/>
    </row>
    <row r="97" ht="12">
      <c r="A97" s="56"/>
    </row>
    <row r="98" ht="12">
      <c r="A98" s="56"/>
    </row>
    <row r="99" ht="12">
      <c r="A99" s="56"/>
    </row>
    <row r="100" ht="12">
      <c r="A100" s="56"/>
    </row>
    <row r="101" ht="12">
      <c r="A101" s="56"/>
    </row>
    <row r="102" ht="12">
      <c r="A102" s="56"/>
    </row>
    <row r="103" ht="12">
      <c r="A103" s="56"/>
    </row>
    <row r="104" ht="12">
      <c r="A104" s="56"/>
    </row>
    <row r="105" ht="12">
      <c r="A105" s="56"/>
    </row>
    <row r="106" ht="12">
      <c r="A106" s="56"/>
    </row>
    <row r="107" ht="12">
      <c r="A107" s="56"/>
    </row>
    <row r="108" ht="12">
      <c r="A108" s="56"/>
    </row>
    <row r="109" ht="12">
      <c r="A109" s="56"/>
    </row>
    <row r="110" ht="12">
      <c r="A110" s="56"/>
    </row>
    <row r="111" ht="12">
      <c r="A111" s="56"/>
    </row>
    <row r="112" ht="12">
      <c r="A112" s="56"/>
    </row>
    <row r="113" ht="12">
      <c r="A113" s="56"/>
    </row>
    <row r="114" ht="12">
      <c r="A114" s="56"/>
    </row>
    <row r="115" ht="12">
      <c r="A115" s="56"/>
    </row>
    <row r="116" ht="12">
      <c r="A116" s="56"/>
    </row>
    <row r="117" ht="12">
      <c r="A117" s="56"/>
    </row>
    <row r="118" ht="12">
      <c r="A118" s="56"/>
    </row>
    <row r="119" ht="12">
      <c r="A119" s="56"/>
    </row>
    <row r="120" ht="12">
      <c r="A120" s="56"/>
    </row>
    <row r="121" ht="12">
      <c r="A121" s="56"/>
    </row>
    <row r="122" ht="12">
      <c r="A122" s="56"/>
    </row>
    <row r="123" ht="12">
      <c r="A123" s="56"/>
    </row>
    <row r="124" ht="12">
      <c r="A124" s="56"/>
    </row>
    <row r="125" ht="12">
      <c r="A125" s="56"/>
    </row>
    <row r="126" ht="12">
      <c r="A126" s="56"/>
    </row>
    <row r="127" ht="12">
      <c r="A127" s="56"/>
    </row>
    <row r="128" ht="12">
      <c r="A128" s="56"/>
    </row>
    <row r="129" ht="12">
      <c r="A129" s="56"/>
    </row>
    <row r="130" ht="12">
      <c r="A130" s="56"/>
    </row>
    <row r="131" ht="12">
      <c r="A131" s="56"/>
    </row>
    <row r="132" ht="12">
      <c r="A132" s="56"/>
    </row>
    <row r="133" ht="12">
      <c r="A133" s="56"/>
    </row>
    <row r="134" ht="12">
      <c r="A134" s="56"/>
    </row>
    <row r="135" ht="12">
      <c r="A135" s="56"/>
    </row>
    <row r="136" ht="12">
      <c r="A136" s="56"/>
    </row>
    <row r="137" ht="12">
      <c r="A137" s="56"/>
    </row>
    <row r="138" ht="12">
      <c r="A138" s="56"/>
    </row>
    <row r="139" ht="12">
      <c r="A139" s="56"/>
    </row>
    <row r="140" ht="12">
      <c r="A140" s="56"/>
    </row>
    <row r="141" ht="12">
      <c r="A141" s="56"/>
    </row>
  </sheetData>
  <mergeCells count="2">
    <mergeCell ref="A10:G11"/>
    <mergeCell ref="A55:G56"/>
  </mergeCells>
  <pageMargins left="0.7" right="0.7" top="0.75" bottom="0.75" header="0.3" footer="0.3"/>
  <pageSetup horizontalDpi="300" verticalDpi="300" orientation="portrait" r:id="rId1"/>
  <headerFooter>
    <oddFooter>&amp;L&amp;"Times New Roman,Regular"&amp;9O3129681.v1</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T322"/>
  <sheetViews>
    <sheetView workbookViewId="0" topLeftCell="A1"/>
  </sheetViews>
  <sheetFormatPr defaultColWidth="10.85546875" defaultRowHeight="12"/>
  <cols>
    <col min="1" max="1" width="5.85714285714286" style="142" customWidth="1"/>
    <col min="2" max="2" width="11.5714285714286" style="142" hidden="1" customWidth="1"/>
    <col min="3" max="3" width="35" style="142" customWidth="1"/>
    <col min="4" max="9" width="9.71428571428571" style="142" customWidth="1"/>
    <col min="10" max="10" width="10.7142857142857" style="142" customWidth="1"/>
    <col min="11" max="16384" width="10.8571428571429" style="142"/>
  </cols>
  <sheetData>
    <row r="1" spans="1:14" ht="12">
      <c r="A1" s="164" t="s">
        <v>367</v>
      </c>
      <c r="B1" s="164"/>
      <c r="C1" s="164"/>
      <c r="D1" s="164"/>
      <c r="E1" s="164"/>
      <c r="G1" s="164"/>
      <c r="H1" s="165" t="s">
        <v>1</v>
      </c>
      <c r="I1" s="164"/>
      <c r="J1" s="164"/>
      <c r="L1" s="392"/>
      <c r="M1" s="745"/>
      <c r="N1" s="394"/>
    </row>
    <row r="2" spans="1:14" ht="12">
      <c r="A2" s="164"/>
      <c r="B2" s="164"/>
      <c r="C2" s="164"/>
      <c r="D2" s="164"/>
      <c r="E2" s="164"/>
      <c r="G2" s="164"/>
      <c r="H2" s="165"/>
      <c r="I2" s="164"/>
      <c r="J2" s="164"/>
      <c r="L2" s="395"/>
      <c r="M2" s="396"/>
      <c r="N2" s="397"/>
    </row>
    <row r="3" spans="1:14" ht="12">
      <c r="A3" s="164" t="s">
        <v>86</v>
      </c>
      <c r="B3" s="164"/>
      <c r="C3" s="164"/>
      <c r="D3" s="164"/>
      <c r="E3" s="164"/>
      <c r="G3" s="164"/>
      <c r="H3" s="165" t="s">
        <v>370</v>
      </c>
      <c r="I3" s="164"/>
      <c r="J3" s="164"/>
      <c r="L3" s="746"/>
      <c r="M3" s="746"/>
      <c r="N3" s="746"/>
    </row>
    <row r="4" spans="1:10" ht="12">
      <c r="A4" s="449" t="s">
        <v>675</v>
      </c>
      <c r="B4" s="164"/>
      <c r="C4" s="166"/>
      <c r="D4" s="166"/>
      <c r="E4" s="166"/>
      <c r="G4" s="164"/>
      <c r="H4" s="167" t="s">
        <v>351</v>
      </c>
      <c r="I4" s="164"/>
      <c r="J4" s="164"/>
    </row>
    <row r="5" spans="1:10" ht="12">
      <c r="A5" s="164" t="s">
        <v>585</v>
      </c>
      <c r="B5" s="164"/>
      <c r="C5" s="166"/>
      <c r="D5" s="166"/>
      <c r="E5" s="166"/>
      <c r="G5" s="164"/>
      <c r="H5" s="165" t="s">
        <v>88</v>
      </c>
      <c r="I5" s="164"/>
      <c r="J5" s="164"/>
    </row>
    <row r="6" spans="1:10" ht="12">
      <c r="A6" s="168" t="s">
        <v>313</v>
      </c>
      <c r="B6" s="168"/>
      <c r="C6" s="164"/>
      <c r="D6" s="164"/>
      <c r="E6" s="164"/>
      <c r="G6" s="164"/>
      <c r="H6" s="165" t="s">
        <v>371</v>
      </c>
      <c r="I6" s="164"/>
      <c r="J6" s="164"/>
    </row>
    <row r="7" spans="1:10" ht="12">
      <c r="A7" s="943" t="s">
        <v>372</v>
      </c>
      <c r="B7" s="943"/>
      <c r="C7" s="943"/>
      <c r="D7" s="943"/>
      <c r="E7" s="943"/>
      <c r="F7" s="943"/>
      <c r="G7" s="943"/>
      <c r="H7" s="943"/>
      <c r="I7" s="477"/>
      <c r="J7" s="477"/>
    </row>
    <row r="8" spans="1:10" ht="12.75" customHeight="1" thickBot="1">
      <c r="A8" s="170"/>
      <c r="B8" s="170"/>
      <c r="C8" s="170"/>
      <c r="D8" s="170"/>
      <c r="E8" s="170"/>
      <c r="F8" s="170"/>
      <c r="G8" s="170"/>
      <c r="H8" s="170"/>
      <c r="I8" s="170"/>
      <c r="J8" s="170"/>
    </row>
    <row r="9" spans="1:11" ht="12">
      <c r="A9" s="164"/>
      <c r="B9" s="401"/>
      <c r="C9" s="477" t="s">
        <v>7</v>
      </c>
      <c r="D9" s="402" t="s">
        <v>316</v>
      </c>
      <c r="E9" s="172">
        <v>-3</v>
      </c>
      <c r="F9" s="172">
        <v>-7</v>
      </c>
      <c r="G9" s="172">
        <v>-8</v>
      </c>
      <c r="H9" s="172">
        <v>-9</v>
      </c>
      <c r="I9" s="747"/>
      <c r="J9" s="747"/>
      <c r="K9" s="172"/>
    </row>
    <row r="10" spans="9:10" ht="12">
      <c r="I10" s="409"/>
      <c r="J10" s="409"/>
    </row>
    <row r="11" spans="1:20" s="477" customFormat="1" ht="12">
      <c r="A11" s="477" t="s">
        <v>93</v>
      </c>
      <c r="B11" s="477" t="s">
        <v>373</v>
      </c>
      <c r="D11" s="717" t="s">
        <v>8</v>
      </c>
      <c r="E11" s="744"/>
      <c r="F11" s="716" t="s">
        <v>10</v>
      </c>
      <c r="G11" s="719" t="s">
        <v>11</v>
      </c>
      <c r="H11" s="718" t="s">
        <v>374</v>
      </c>
      <c r="I11" s="748"/>
      <c r="J11" s="748"/>
      <c r="P11" s="142"/>
      <c r="Q11" s="142"/>
      <c r="R11" s="165"/>
      <c r="T11" s="142"/>
    </row>
    <row r="12" spans="1:10" ht="14.25">
      <c r="A12" s="179" t="s">
        <v>96</v>
      </c>
      <c r="B12" s="404" t="s">
        <v>375</v>
      </c>
      <c r="C12" s="179" t="s">
        <v>13</v>
      </c>
      <c r="D12" s="179" t="s">
        <v>376</v>
      </c>
      <c r="E12" s="405" t="s">
        <v>107</v>
      </c>
      <c r="F12" s="179" t="s">
        <v>198</v>
      </c>
      <c r="G12" s="178" t="s">
        <v>17</v>
      </c>
      <c r="H12" s="179" t="s">
        <v>18</v>
      </c>
      <c r="I12" s="749"/>
      <c r="J12" s="750"/>
    </row>
    <row r="13" spans="1:7" ht="12">
      <c r="A13" s="368">
        <v>1</v>
      </c>
      <c r="B13" s="477"/>
      <c r="C13" s="164" t="s">
        <v>19</v>
      </c>
      <c r="D13" s="164"/>
      <c r="E13" s="164"/>
      <c r="G13" s="724"/>
    </row>
    <row r="14" spans="1:10" ht="12">
      <c r="A14" s="368">
        <f t="shared" si="0" ref="A14:A77">A13+1</f>
        <v>2</v>
      </c>
      <c r="B14" s="477">
        <v>6640</v>
      </c>
      <c r="C14" s="142" t="s">
        <v>20</v>
      </c>
      <c r="D14" s="725"/>
      <c r="F14" s="384"/>
      <c r="G14" s="724"/>
      <c r="H14" s="203"/>
      <c r="I14" s="203"/>
      <c r="J14" s="203"/>
    </row>
    <row r="15" spans="1:10" ht="12">
      <c r="A15" s="368">
        <f t="shared" si="0"/>
        <v>3</v>
      </c>
      <c r="B15" s="477">
        <v>6645</v>
      </c>
      <c r="C15" s="142" t="s">
        <v>21</v>
      </c>
      <c r="D15" s="725"/>
      <c r="F15" s="384"/>
      <c r="G15" s="724"/>
      <c r="H15" s="203"/>
      <c r="I15" s="203"/>
      <c r="J15" s="203"/>
    </row>
    <row r="16" spans="1:10" ht="12">
      <c r="A16" s="368">
        <f t="shared" si="0"/>
        <v>4</v>
      </c>
      <c r="B16" s="477">
        <v>6790</v>
      </c>
      <c r="C16" s="142" t="s">
        <v>22</v>
      </c>
      <c r="D16" s="725"/>
      <c r="F16" s="384"/>
      <c r="G16" s="724"/>
      <c r="H16" s="203"/>
      <c r="I16" s="203"/>
      <c r="J16" s="203"/>
    </row>
    <row r="17" spans="1:10" ht="12">
      <c r="A17" s="368">
        <f t="shared" si="0"/>
        <v>5</v>
      </c>
      <c r="B17" s="477"/>
      <c r="C17" s="164" t="s">
        <v>23</v>
      </c>
      <c r="D17" s="725"/>
      <c r="F17" s="384"/>
      <c r="G17" s="724"/>
      <c r="H17" s="203"/>
      <c r="I17" s="203"/>
      <c r="J17" s="203"/>
    </row>
    <row r="18" spans="1:10" ht="12">
      <c r="A18" s="368">
        <f t="shared" si="0"/>
        <v>6</v>
      </c>
      <c r="B18" s="477" t="s">
        <v>173</v>
      </c>
      <c r="C18" s="142" t="s">
        <v>24</v>
      </c>
      <c r="D18" s="725"/>
      <c r="F18" s="384"/>
      <c r="G18" s="724"/>
      <c r="H18" s="203"/>
      <c r="I18" s="203"/>
      <c r="J18" s="203"/>
    </row>
    <row r="19" spans="1:10" ht="12">
      <c r="A19" s="368">
        <f t="shared" si="0"/>
        <v>7</v>
      </c>
      <c r="B19" s="477">
        <v>6655</v>
      </c>
      <c r="C19" s="142" t="s">
        <v>25</v>
      </c>
      <c r="D19" s="725"/>
      <c r="F19" s="384"/>
      <c r="G19" s="724"/>
      <c r="H19" s="203"/>
      <c r="I19" s="203"/>
      <c r="J19" s="203"/>
    </row>
    <row r="20" spans="1:10" ht="12">
      <c r="A20" s="368">
        <f t="shared" si="0"/>
        <v>8</v>
      </c>
      <c r="B20" s="477">
        <v>6685</v>
      </c>
      <c r="C20" s="188" t="s">
        <v>149</v>
      </c>
      <c r="D20" s="725"/>
      <c r="F20" s="384"/>
      <c r="G20" s="724"/>
      <c r="H20" s="203"/>
      <c r="I20" s="203"/>
      <c r="J20" s="203"/>
    </row>
    <row r="21" spans="1:17" ht="12">
      <c r="A21" s="368">
        <f t="shared" si="0"/>
        <v>9</v>
      </c>
      <c r="B21" s="477">
        <v>6710</v>
      </c>
      <c r="C21" s="142" t="s">
        <v>27</v>
      </c>
      <c r="D21" s="725"/>
      <c r="F21" s="371"/>
      <c r="G21" s="724"/>
      <c r="H21" s="203"/>
      <c r="I21" s="203"/>
      <c r="J21" s="203"/>
      <c r="O21" s="751"/>
      <c r="P21" s="752"/>
      <c r="Q21" s="203"/>
    </row>
    <row r="22" spans="1:17" ht="12">
      <c r="A22" s="368">
        <f t="shared" si="0"/>
        <v>10</v>
      </c>
      <c r="B22" s="174" t="s">
        <v>378</v>
      </c>
      <c r="C22" s="142" t="s">
        <v>28</v>
      </c>
      <c r="D22" s="725"/>
      <c r="F22" s="371"/>
      <c r="G22" s="724"/>
      <c r="H22" s="203"/>
      <c r="I22" s="203"/>
      <c r="J22" s="203"/>
      <c r="O22" s="751"/>
      <c r="P22" s="752"/>
      <c r="Q22" s="203"/>
    </row>
    <row r="23" spans="1:10" ht="12">
      <c r="A23" s="368">
        <f t="shared" si="0"/>
        <v>11</v>
      </c>
      <c r="B23" s="477">
        <v>6720</v>
      </c>
      <c r="C23" s="142" t="s">
        <v>29</v>
      </c>
      <c r="D23" s="725"/>
      <c r="F23" s="371"/>
      <c r="G23" s="724"/>
      <c r="H23" s="203"/>
      <c r="I23" s="203"/>
      <c r="J23" s="203"/>
    </row>
    <row r="24" spans="1:10" ht="12">
      <c r="A24" s="368">
        <f t="shared" si="0"/>
        <v>12</v>
      </c>
      <c r="B24" s="174">
        <v>6725</v>
      </c>
      <c r="C24" s="142" t="s">
        <v>30</v>
      </c>
      <c r="D24" s="725"/>
      <c r="F24" s="371"/>
      <c r="G24" s="724"/>
      <c r="H24" s="203"/>
      <c r="I24" s="203"/>
      <c r="J24" s="203"/>
    </row>
    <row r="25" spans="1:10" ht="12">
      <c r="A25" s="368">
        <f t="shared" si="0"/>
        <v>13</v>
      </c>
      <c r="B25" s="477">
        <v>6730</v>
      </c>
      <c r="C25" s="142" t="s">
        <v>31</v>
      </c>
      <c r="D25" s="725"/>
      <c r="F25" s="384"/>
      <c r="G25" s="724"/>
      <c r="H25" s="203"/>
      <c r="I25" s="203"/>
      <c r="J25" s="203"/>
    </row>
    <row r="26" spans="1:10" ht="12">
      <c r="A26" s="368">
        <f t="shared" si="0"/>
        <v>14</v>
      </c>
      <c r="B26" s="477">
        <v>6735</v>
      </c>
      <c r="C26" s="142" t="s">
        <v>32</v>
      </c>
      <c r="D26" s="725"/>
      <c r="F26" s="384"/>
      <c r="G26" s="724"/>
      <c r="H26" s="203"/>
      <c r="I26" s="203"/>
      <c r="J26" s="203"/>
    </row>
    <row r="27" spans="1:10" ht="12">
      <c r="A27" s="368">
        <f t="shared" si="0"/>
        <v>15</v>
      </c>
      <c r="B27" s="477">
        <v>6795</v>
      </c>
      <c r="C27" s="142" t="s">
        <v>33</v>
      </c>
      <c r="D27" s="725"/>
      <c r="F27" s="384"/>
      <c r="G27" s="724"/>
      <c r="H27" s="203"/>
      <c r="I27" s="203"/>
      <c r="J27" s="203"/>
    </row>
    <row r="28" spans="1:10" ht="12">
      <c r="A28" s="368">
        <f t="shared" si="0"/>
        <v>16</v>
      </c>
      <c r="B28" s="477"/>
      <c r="C28" s="164" t="s">
        <v>34</v>
      </c>
      <c r="D28" s="725"/>
      <c r="F28" s="384"/>
      <c r="G28" s="724"/>
      <c r="H28" s="203"/>
      <c r="I28" s="203"/>
      <c r="J28" s="203"/>
    </row>
    <row r="29" spans="1:10" ht="12">
      <c r="A29" s="368">
        <f t="shared" si="0"/>
        <v>17</v>
      </c>
      <c r="B29" s="477" t="s">
        <v>173</v>
      </c>
      <c r="C29" s="142" t="s">
        <v>35</v>
      </c>
      <c r="D29" s="725"/>
      <c r="F29" s="384"/>
      <c r="G29" s="724"/>
      <c r="H29" s="203"/>
      <c r="I29" s="203"/>
      <c r="J29" s="203"/>
    </row>
    <row r="30" spans="1:10" ht="12">
      <c r="A30" s="368">
        <f t="shared" si="0"/>
        <v>18</v>
      </c>
      <c r="B30" s="477">
        <v>6660</v>
      </c>
      <c r="C30" s="142" t="s">
        <v>36</v>
      </c>
      <c r="D30" s="725"/>
      <c r="F30" s="384"/>
      <c r="G30" s="724"/>
      <c r="H30" s="203"/>
      <c r="I30" s="203"/>
      <c r="J30" s="203"/>
    </row>
    <row r="31" spans="1:10" ht="12">
      <c r="A31" s="368">
        <f t="shared" si="0"/>
        <v>19</v>
      </c>
      <c r="B31" s="477">
        <v>6740</v>
      </c>
      <c r="C31" s="142" t="s">
        <v>37</v>
      </c>
      <c r="D31" s="725"/>
      <c r="F31" s="384"/>
      <c r="G31" s="724"/>
      <c r="H31" s="203"/>
      <c r="I31" s="203"/>
      <c r="J31" s="203"/>
    </row>
    <row r="32" spans="1:17" ht="12">
      <c r="A32" s="368">
        <f t="shared" si="0"/>
        <v>20</v>
      </c>
      <c r="B32" s="477">
        <v>6745</v>
      </c>
      <c r="C32" s="142" t="s">
        <v>38</v>
      </c>
      <c r="D32" s="725"/>
      <c r="F32" s="384"/>
      <c r="G32" s="724"/>
      <c r="H32" s="203"/>
      <c r="I32" s="203"/>
      <c r="J32" s="203"/>
      <c r="O32" s="751"/>
      <c r="P32" s="752"/>
      <c r="Q32" s="203"/>
    </row>
    <row r="33" spans="1:10" ht="12">
      <c r="A33" s="368">
        <f t="shared" si="0"/>
        <v>21</v>
      </c>
      <c r="B33" s="477">
        <v>6800</v>
      </c>
      <c r="C33" s="142" t="s">
        <v>39</v>
      </c>
      <c r="D33" s="725"/>
      <c r="F33" s="384"/>
      <c r="G33" s="724"/>
      <c r="H33" s="203"/>
      <c r="I33" s="203"/>
      <c r="J33" s="203"/>
    </row>
    <row r="34" spans="1:10" ht="12">
      <c r="A34" s="368">
        <f t="shared" si="0"/>
        <v>22</v>
      </c>
      <c r="B34" s="477"/>
      <c r="C34" s="164" t="s">
        <v>40</v>
      </c>
      <c r="D34" s="725"/>
      <c r="F34" s="384"/>
      <c r="G34" s="724"/>
      <c r="H34" s="203" t="str">
        <f t="shared" si="1" ref="H34:H41">IF(OR(F34=0,G34=0),"",ROUND(F34*G34,0))</f>
        <v/>
      </c>
      <c r="I34" s="203"/>
      <c r="J34" s="203"/>
    </row>
    <row r="35" spans="1:10" ht="12">
      <c r="A35" s="368">
        <f t="shared" si="0"/>
        <v>23</v>
      </c>
      <c r="B35" s="477" t="s">
        <v>173</v>
      </c>
      <c r="C35" s="142" t="s">
        <v>41</v>
      </c>
      <c r="D35" s="725"/>
      <c r="F35" s="384">
        <f t="shared" si="2" ref="F35:F41">SUM(D35:E35)</f>
        <v>0</v>
      </c>
      <c r="G35" s="758">
        <v>0.46460000000000001</v>
      </c>
      <c r="H35" s="203" t="str">
        <f t="shared" si="1"/>
        <v/>
      </c>
      <c r="I35" s="203"/>
      <c r="J35" s="203">
        <v>0</v>
      </c>
    </row>
    <row r="36" spans="1:10" ht="12">
      <c r="A36" s="368">
        <f t="shared" si="0"/>
        <v>24</v>
      </c>
      <c r="B36" s="174">
        <v>6665</v>
      </c>
      <c r="C36" s="142" t="s">
        <v>42</v>
      </c>
      <c r="D36" s="759">
        <f>+'LUSI TB'!Q66</f>
        <v>97948.29</v>
      </c>
      <c r="F36" s="384">
        <f t="shared" si="2"/>
        <v>97948.29</v>
      </c>
      <c r="G36" s="758">
        <v>0.46460000000000001</v>
      </c>
      <c r="H36" s="203">
        <f t="shared" si="1"/>
        <v>45507</v>
      </c>
      <c r="I36" s="724"/>
      <c r="J36" s="384">
        <v>161</v>
      </c>
    </row>
    <row r="37" spans="1:10" ht="12">
      <c r="A37" s="368">
        <f t="shared" si="0"/>
        <v>25</v>
      </c>
      <c r="B37" s="477">
        <v>6695</v>
      </c>
      <c r="C37" s="188" t="s">
        <v>151</v>
      </c>
      <c r="D37" s="759">
        <f>+'LUSI TB'!Q67</f>
        <v>45.360000000000007</v>
      </c>
      <c r="F37" s="384">
        <f t="shared" si="2"/>
        <v>45.360000000000007</v>
      </c>
      <c r="G37" s="758">
        <v>0.46460000000000001</v>
      </c>
      <c r="H37" s="203">
        <f t="shared" si="1"/>
        <v>21</v>
      </c>
      <c r="I37" s="724"/>
      <c r="J37" s="384">
        <v>45</v>
      </c>
    </row>
    <row r="38" spans="1:10" ht="12">
      <c r="A38" s="368">
        <f t="shared" si="0"/>
        <v>26</v>
      </c>
      <c r="B38" s="174" t="s">
        <v>380</v>
      </c>
      <c r="C38" s="142" t="s">
        <v>44</v>
      </c>
      <c r="D38" s="759">
        <f>+'LUSI TB'!Q68+'LUSI TB'!Q69</f>
        <v>246606.00999999998</v>
      </c>
      <c r="F38" s="384">
        <f t="shared" si="2"/>
        <v>246606.00999999998</v>
      </c>
      <c r="G38" s="758">
        <v>0.46460000000000001</v>
      </c>
      <c r="H38" s="203">
        <f t="shared" si="1"/>
        <v>114573</v>
      </c>
      <c r="I38" s="753"/>
      <c r="J38" s="384">
        <v>105233.06</v>
      </c>
    </row>
    <row r="39" spans="1:10" ht="12">
      <c r="A39" s="368">
        <f t="shared" si="0"/>
        <v>27</v>
      </c>
      <c r="B39" s="477">
        <v>6775</v>
      </c>
      <c r="C39" s="142" t="s">
        <v>45</v>
      </c>
      <c r="D39" s="759">
        <f>+'LUSI TB'!Q70</f>
        <v>13545.480000000003</v>
      </c>
      <c r="F39" s="384">
        <f t="shared" si="2"/>
        <v>13545.480000000003</v>
      </c>
      <c r="G39" s="758">
        <v>0.46460000000000001</v>
      </c>
      <c r="H39" s="203">
        <f t="shared" si="1"/>
        <v>6293</v>
      </c>
      <c r="I39" s="724"/>
      <c r="J39" s="384">
        <v>2129</v>
      </c>
    </row>
    <row r="40" spans="1:10" ht="12">
      <c r="A40" s="368">
        <f t="shared" si="0"/>
        <v>28</v>
      </c>
      <c r="B40" s="477">
        <v>6785</v>
      </c>
      <c r="C40" s="142" t="s">
        <v>46</v>
      </c>
      <c r="D40" s="759">
        <f>+'LUSI TB'!P71</f>
        <v>5.69</v>
      </c>
      <c r="F40" s="384">
        <f t="shared" si="2"/>
        <v>5.69</v>
      </c>
      <c r="G40" s="758">
        <v>0.46460000000000001</v>
      </c>
      <c r="H40" s="203">
        <f t="shared" si="1"/>
        <v>3</v>
      </c>
      <c r="I40" s="203"/>
      <c r="J40" s="384">
        <v>68</v>
      </c>
    </row>
    <row r="41" spans="1:10" ht="12">
      <c r="A41" s="368">
        <f t="shared" si="0"/>
        <v>29</v>
      </c>
      <c r="B41" s="477">
        <v>6805</v>
      </c>
      <c r="C41" s="142" t="s">
        <v>47</v>
      </c>
      <c r="D41" s="725"/>
      <c r="F41" s="384">
        <f t="shared" si="2"/>
        <v>0</v>
      </c>
      <c r="G41" s="758">
        <v>0.46460000000000001</v>
      </c>
      <c r="H41" s="203" t="str">
        <f t="shared" si="1"/>
        <v/>
      </c>
      <c r="I41" s="203"/>
      <c r="J41" s="384">
        <v>0</v>
      </c>
    </row>
    <row r="42" spans="1:10" ht="12">
      <c r="A42" s="368">
        <f t="shared" si="0"/>
        <v>30</v>
      </c>
      <c r="B42" s="477"/>
      <c r="C42" s="164" t="s">
        <v>48</v>
      </c>
      <c r="D42" s="725"/>
      <c r="F42" s="384"/>
      <c r="G42" s="724"/>
      <c r="H42" s="203"/>
      <c r="I42" s="203"/>
      <c r="J42" s="203"/>
    </row>
    <row r="43" spans="1:10" ht="12">
      <c r="A43" s="368">
        <f t="shared" si="0"/>
        <v>31</v>
      </c>
      <c r="B43" s="477" t="s">
        <v>173</v>
      </c>
      <c r="C43" s="142" t="s">
        <v>153</v>
      </c>
      <c r="D43" s="725"/>
      <c r="F43" s="384"/>
      <c r="G43" s="724"/>
      <c r="H43" s="203"/>
      <c r="I43" s="203"/>
      <c r="J43" s="203"/>
    </row>
    <row r="44" spans="1:10" ht="12">
      <c r="A44" s="368">
        <f t="shared" si="0"/>
        <v>32</v>
      </c>
      <c r="B44" s="477">
        <v>6670</v>
      </c>
      <c r="C44" s="142" t="s">
        <v>154</v>
      </c>
      <c r="D44" s="725"/>
      <c r="F44" s="384"/>
      <c r="G44" s="724"/>
      <c r="H44" s="203"/>
      <c r="I44" s="203"/>
      <c r="J44" s="203"/>
    </row>
    <row r="45" spans="1:10" ht="12">
      <c r="A45" s="368">
        <f t="shared" si="0"/>
        <v>33</v>
      </c>
      <c r="B45" s="477">
        <v>6700</v>
      </c>
      <c r="C45" s="142" t="s">
        <v>155</v>
      </c>
      <c r="D45" s="725"/>
      <c r="F45" s="384"/>
      <c r="G45" s="724"/>
      <c r="H45" s="203"/>
      <c r="I45" s="203"/>
      <c r="J45" s="203"/>
    </row>
    <row r="46" spans="1:10" ht="12">
      <c r="A46" s="368">
        <f t="shared" si="0"/>
        <v>34</v>
      </c>
      <c r="B46" s="477">
        <v>6750</v>
      </c>
      <c r="C46" s="142" t="s">
        <v>156</v>
      </c>
      <c r="D46" s="725"/>
      <c r="F46" s="384"/>
      <c r="G46" s="724"/>
      <c r="H46" s="203"/>
      <c r="I46" s="203"/>
      <c r="J46" s="203"/>
    </row>
    <row r="47" spans="1:10" ht="12">
      <c r="A47" s="368">
        <f t="shared" si="0"/>
        <v>35</v>
      </c>
      <c r="B47" s="477">
        <v>6885</v>
      </c>
      <c r="C47" s="142" t="s">
        <v>53</v>
      </c>
      <c r="D47" s="725"/>
      <c r="F47" s="384"/>
      <c r="G47" s="724"/>
      <c r="H47" s="203"/>
      <c r="I47" s="203"/>
      <c r="J47" s="203"/>
    </row>
    <row r="48" spans="1:10" ht="12">
      <c r="A48" s="368">
        <f t="shared" si="0"/>
        <v>36</v>
      </c>
      <c r="B48" s="477">
        <v>6770</v>
      </c>
      <c r="C48" s="142" t="s">
        <v>158</v>
      </c>
      <c r="D48" s="725"/>
      <c r="F48" s="384"/>
      <c r="G48" s="724"/>
      <c r="H48" s="203"/>
      <c r="I48" s="203"/>
      <c r="J48" s="203"/>
    </row>
    <row r="49" spans="1:10" ht="12">
      <c r="A49" s="368">
        <f t="shared" si="0"/>
        <v>37</v>
      </c>
      <c r="B49" s="477">
        <v>6780</v>
      </c>
      <c r="C49" s="142" t="s">
        <v>159</v>
      </c>
      <c r="D49" s="725"/>
      <c r="E49" s="203"/>
      <c r="F49" s="384"/>
      <c r="G49" s="724"/>
      <c r="H49" s="203"/>
      <c r="I49" s="203"/>
      <c r="J49" s="203"/>
    </row>
    <row r="50" spans="1:10" ht="12">
      <c r="A50" s="368">
        <f t="shared" si="0"/>
        <v>38</v>
      </c>
      <c r="B50" s="477">
        <v>6810</v>
      </c>
      <c r="C50" s="142" t="s">
        <v>160</v>
      </c>
      <c r="D50" s="725"/>
      <c r="E50" s="203"/>
      <c r="F50" s="384"/>
      <c r="G50" s="724"/>
      <c r="H50" s="203"/>
      <c r="I50" s="203"/>
      <c r="J50" s="203"/>
    </row>
    <row r="51" spans="1:10" ht="12">
      <c r="A51" s="368">
        <f t="shared" si="0"/>
        <v>39</v>
      </c>
      <c r="B51" s="477"/>
      <c r="C51" s="164" t="s">
        <v>48</v>
      </c>
      <c r="D51" s="725"/>
      <c r="E51" s="203"/>
      <c r="F51" s="384"/>
      <c r="G51" s="724"/>
      <c r="H51" s="203"/>
      <c r="I51" s="203"/>
      <c r="J51" s="203"/>
    </row>
    <row r="52" spans="1:10" ht="12">
      <c r="A52" s="368">
        <f t="shared" si="0"/>
        <v>40</v>
      </c>
      <c r="B52" s="477">
        <v>6650</v>
      </c>
      <c r="C52" s="142" t="s">
        <v>161</v>
      </c>
      <c r="D52" s="725"/>
      <c r="E52" s="203"/>
      <c r="F52" s="384"/>
      <c r="G52" s="724"/>
      <c r="H52" s="203"/>
      <c r="I52" s="203"/>
      <c r="J52" s="203"/>
    </row>
    <row r="53" spans="1:10" ht="12">
      <c r="A53" s="368">
        <f t="shared" si="0"/>
        <v>41</v>
      </c>
      <c r="B53" s="477" t="s">
        <v>173</v>
      </c>
      <c r="C53" s="142" t="s">
        <v>162</v>
      </c>
      <c r="D53" s="725"/>
      <c r="E53" s="203"/>
      <c r="F53" s="384"/>
      <c r="G53" s="724"/>
      <c r="H53" s="203"/>
      <c r="I53" s="203"/>
      <c r="J53" s="203"/>
    </row>
    <row r="54" spans="1:10" ht="12">
      <c r="A54" s="368">
        <f t="shared" si="0"/>
        <v>42</v>
      </c>
      <c r="B54" s="477">
        <v>6675</v>
      </c>
      <c r="C54" s="142" t="s">
        <v>163</v>
      </c>
      <c r="D54" s="725"/>
      <c r="E54" s="203"/>
      <c r="F54" s="384"/>
      <c r="G54" s="724"/>
      <c r="H54" s="203"/>
      <c r="I54" s="203"/>
      <c r="J54" s="203"/>
    </row>
    <row r="55" spans="1:10" ht="12">
      <c r="A55" s="368">
        <f t="shared" si="0"/>
        <v>43</v>
      </c>
      <c r="B55" s="477">
        <v>6705</v>
      </c>
      <c r="C55" s="142" t="s">
        <v>164</v>
      </c>
      <c r="D55" s="725"/>
      <c r="E55" s="203"/>
      <c r="F55" s="384"/>
      <c r="G55" s="724"/>
      <c r="H55" s="203"/>
      <c r="I55" s="203"/>
      <c r="J55" s="203"/>
    </row>
    <row r="56" spans="1:10" ht="12">
      <c r="A56" s="368">
        <f t="shared" si="0"/>
        <v>44</v>
      </c>
      <c r="B56" s="477">
        <v>6875</v>
      </c>
      <c r="C56" s="142" t="s">
        <v>58</v>
      </c>
      <c r="D56" s="725"/>
      <c r="E56" s="203"/>
      <c r="F56" s="384"/>
      <c r="G56" s="724"/>
      <c r="H56" s="203"/>
      <c r="I56" s="203"/>
      <c r="J56" s="203"/>
    </row>
    <row r="57" spans="1:10" ht="12">
      <c r="A57" s="368">
        <f t="shared" si="0"/>
        <v>45</v>
      </c>
      <c r="B57" s="477">
        <v>6880</v>
      </c>
      <c r="C57" s="142" t="s">
        <v>165</v>
      </c>
      <c r="D57" s="725"/>
      <c r="E57" s="203"/>
      <c r="F57" s="384"/>
      <c r="G57" s="724"/>
      <c r="H57" s="203"/>
      <c r="I57" s="203"/>
      <c r="J57" s="203"/>
    </row>
    <row r="58" spans="1:10" ht="12">
      <c r="A58" s="368">
        <f t="shared" si="0"/>
        <v>46</v>
      </c>
      <c r="B58" s="477">
        <v>6755</v>
      </c>
      <c r="C58" s="142" t="s">
        <v>166</v>
      </c>
      <c r="D58" s="725"/>
      <c r="E58" s="203"/>
      <c r="F58" s="384"/>
      <c r="G58" s="724"/>
      <c r="H58" s="203"/>
      <c r="I58" s="203"/>
      <c r="J58" s="203"/>
    </row>
    <row r="59" spans="1:10" ht="12">
      <c r="A59" s="368">
        <f t="shared" si="0"/>
        <v>47</v>
      </c>
      <c r="B59" s="477">
        <v>6890</v>
      </c>
      <c r="C59" s="142" t="s">
        <v>167</v>
      </c>
      <c r="D59" s="725"/>
      <c r="E59" s="203"/>
      <c r="F59" s="384"/>
      <c r="G59" s="724"/>
      <c r="H59" s="203"/>
      <c r="I59" s="203"/>
      <c r="J59" s="203"/>
    </row>
    <row r="60" spans="1:10" ht="12">
      <c r="A60" s="368">
        <f t="shared" si="0"/>
        <v>48</v>
      </c>
      <c r="B60" s="477"/>
      <c r="C60" s="142" t="s">
        <v>582</v>
      </c>
      <c r="D60" s="725"/>
      <c r="E60" s="203"/>
      <c r="F60" s="384"/>
      <c r="G60" s="724"/>
      <c r="H60" s="203"/>
      <c r="I60" s="203"/>
      <c r="J60" s="203"/>
    </row>
    <row r="61" spans="1:10" ht="12">
      <c r="A61" s="368">
        <f t="shared" si="0"/>
        <v>49</v>
      </c>
      <c r="B61" s="477">
        <v>6815</v>
      </c>
      <c r="C61" s="142" t="s">
        <v>168</v>
      </c>
      <c r="D61" s="725"/>
      <c r="E61" s="203"/>
      <c r="F61" s="384"/>
      <c r="G61" s="724"/>
      <c r="H61" s="203"/>
      <c r="I61" s="203"/>
      <c r="J61" s="203"/>
    </row>
    <row r="62" spans="1:13" ht="12">
      <c r="A62" s="368">
        <f t="shared" si="0"/>
        <v>50</v>
      </c>
      <c r="B62" s="477"/>
      <c r="C62" s="164" t="s">
        <v>60</v>
      </c>
      <c r="D62" s="725"/>
      <c r="E62" s="203"/>
      <c r="F62" s="384"/>
      <c r="G62" s="724"/>
      <c r="H62" s="203"/>
      <c r="I62" s="203"/>
      <c r="J62" s="203"/>
      <c r="K62" s="408"/>
      <c r="L62" s="409"/>
      <c r="M62" s="409"/>
    </row>
    <row r="63" spans="1:14" ht="12">
      <c r="A63" s="368">
        <f t="shared" si="0"/>
        <v>51</v>
      </c>
      <c r="B63" s="477" t="s">
        <v>173</v>
      </c>
      <c r="C63" s="193" t="s">
        <v>61</v>
      </c>
      <c r="D63" s="725"/>
      <c r="E63" s="203"/>
      <c r="F63" s="384"/>
      <c r="G63" s="724"/>
      <c r="H63" s="203"/>
      <c r="I63" s="203"/>
      <c r="J63" s="203"/>
      <c r="K63" s="410"/>
      <c r="L63" s="411"/>
      <c r="M63" s="411"/>
      <c r="N63" s="412"/>
    </row>
    <row r="64" spans="1:13" ht="12">
      <c r="A64" s="368">
        <f t="shared" si="0"/>
        <v>52</v>
      </c>
      <c r="B64" s="722" t="s">
        <v>547</v>
      </c>
      <c r="C64" s="193" t="s">
        <v>62</v>
      </c>
      <c r="D64" s="725"/>
      <c r="E64" s="203"/>
      <c r="F64" s="384"/>
      <c r="G64" s="724"/>
      <c r="H64" s="203"/>
      <c r="I64" s="203"/>
      <c r="J64" s="203"/>
      <c r="K64" s="409"/>
      <c r="L64" s="409"/>
      <c r="M64" s="409"/>
    </row>
    <row r="65" spans="1:16" ht="12">
      <c r="A65" s="368">
        <f t="shared" si="0"/>
        <v>53</v>
      </c>
      <c r="B65" s="403" t="s">
        <v>384</v>
      </c>
      <c r="C65" s="193" t="s">
        <v>64</v>
      </c>
      <c r="D65" s="727"/>
      <c r="E65" s="731"/>
      <c r="F65" s="384"/>
      <c r="G65" s="724"/>
      <c r="H65" s="203"/>
      <c r="I65" s="203"/>
      <c r="J65" s="203"/>
      <c r="O65" s="751"/>
      <c r="P65" s="752"/>
    </row>
    <row r="66" spans="1:10" ht="12">
      <c r="A66" s="368">
        <f t="shared" si="0"/>
        <v>54</v>
      </c>
      <c r="B66" s="403" t="s">
        <v>384</v>
      </c>
      <c r="C66" s="193" t="s">
        <v>65</v>
      </c>
      <c r="D66" s="725"/>
      <c r="F66" s="384"/>
      <c r="G66" s="724"/>
      <c r="H66" s="203"/>
      <c r="I66" s="203"/>
      <c r="J66" s="203"/>
    </row>
    <row r="67" spans="1:11" ht="12">
      <c r="A67" s="368">
        <f t="shared" si="0"/>
        <v>55</v>
      </c>
      <c r="B67" s="403" t="s">
        <v>384</v>
      </c>
      <c r="C67" s="193" t="s">
        <v>101</v>
      </c>
      <c r="D67" s="727"/>
      <c r="E67" s="203"/>
      <c r="F67" s="384"/>
      <c r="G67" s="724"/>
      <c r="H67" s="203"/>
      <c r="I67" s="203"/>
      <c r="J67" s="203"/>
      <c r="K67" s="754"/>
    </row>
    <row r="68" spans="1:11" ht="12">
      <c r="A68" s="368">
        <f t="shared" si="0"/>
        <v>56</v>
      </c>
      <c r="B68" s="403" t="s">
        <v>384</v>
      </c>
      <c r="C68" s="193" t="s">
        <v>67</v>
      </c>
      <c r="D68" s="727"/>
      <c r="E68" s="203"/>
      <c r="F68" s="384"/>
      <c r="G68" s="724"/>
      <c r="H68" s="203"/>
      <c r="I68" s="203"/>
      <c r="J68" s="203"/>
      <c r="K68" s="754"/>
    </row>
    <row r="69" spans="1:10" ht="12">
      <c r="A69" s="368">
        <f t="shared" si="0"/>
        <v>57</v>
      </c>
      <c r="B69" s="403" t="s">
        <v>384</v>
      </c>
      <c r="C69" s="193" t="s">
        <v>68</v>
      </c>
      <c r="D69" s="727"/>
      <c r="E69" s="203"/>
      <c r="F69" s="384"/>
      <c r="G69" s="724"/>
      <c r="H69" s="203"/>
      <c r="I69" s="203"/>
      <c r="J69" s="203"/>
    </row>
    <row r="70" spans="1:10" ht="12">
      <c r="A70" s="368">
        <f t="shared" si="0"/>
        <v>58</v>
      </c>
      <c r="B70" s="403">
        <v>6845</v>
      </c>
      <c r="C70" s="193" t="s">
        <v>102</v>
      </c>
      <c r="D70" s="725"/>
      <c r="E70" s="203"/>
      <c r="F70" s="384"/>
      <c r="G70" s="724"/>
      <c r="H70" s="203"/>
      <c r="I70" s="203"/>
      <c r="J70" s="203"/>
    </row>
    <row r="71" spans="1:10" ht="12">
      <c r="A71" s="368">
        <f t="shared" si="0"/>
        <v>59</v>
      </c>
      <c r="B71" s="403">
        <v>6850</v>
      </c>
      <c r="C71" s="193" t="s">
        <v>70</v>
      </c>
      <c r="D71" s="725"/>
      <c r="E71" s="203"/>
      <c r="F71" s="384"/>
      <c r="G71" s="713"/>
      <c r="H71" s="203"/>
      <c r="I71" s="203"/>
      <c r="J71" s="203"/>
    </row>
    <row r="72" spans="1:10" ht="12">
      <c r="A72" s="368">
        <f t="shared" si="0"/>
        <v>60</v>
      </c>
      <c r="B72" s="403">
        <v>6855</v>
      </c>
      <c r="C72" s="193" t="s">
        <v>71</v>
      </c>
      <c r="D72" s="725"/>
      <c r="E72" s="203"/>
      <c r="F72" s="384"/>
      <c r="G72" s="713"/>
      <c r="H72" s="203"/>
      <c r="I72" s="203"/>
      <c r="J72" s="203"/>
    </row>
    <row r="73" spans="1:10" ht="12">
      <c r="A73" s="368">
        <f t="shared" si="0"/>
        <v>61</v>
      </c>
      <c r="B73" s="403">
        <v>6860</v>
      </c>
      <c r="C73" s="194" t="s">
        <v>170</v>
      </c>
      <c r="D73" s="725"/>
      <c r="E73" s="203"/>
      <c r="F73" s="384"/>
      <c r="G73" s="713"/>
      <c r="H73" s="203"/>
      <c r="I73" s="203"/>
      <c r="J73" s="203"/>
    </row>
    <row r="74" spans="1:10" ht="12">
      <c r="A74" s="368">
        <f t="shared" si="0"/>
        <v>62</v>
      </c>
      <c r="B74" s="477"/>
      <c r="D74" s="203"/>
      <c r="E74" s="203"/>
      <c r="F74" s="183"/>
      <c r="G74" s="713"/>
      <c r="H74" s="203"/>
      <c r="I74" s="203"/>
      <c r="J74" s="203"/>
    </row>
    <row r="75" spans="1:13" ht="12">
      <c r="A75" s="368">
        <f t="shared" si="0"/>
        <v>63</v>
      </c>
      <c r="B75" s="477"/>
      <c r="C75" s="164" t="s">
        <v>386</v>
      </c>
      <c r="D75" s="413">
        <f>SUM(D14:D74)</f>
        <v>358150.82999999996</v>
      </c>
      <c r="E75" s="413">
        <f>SUM(E14:E74)</f>
        <v>0</v>
      </c>
      <c r="F75" s="413">
        <f>SUM(F14:F74)</f>
        <v>358150.82999999996</v>
      </c>
      <c r="G75" s="723"/>
      <c r="H75" s="413">
        <f>SUM(H14:H74)</f>
        <v>166397</v>
      </c>
      <c r="I75" s="203"/>
      <c r="J75" s="413"/>
      <c r="K75" s="203"/>
      <c r="L75" s="203"/>
      <c r="M75" s="203"/>
    </row>
    <row r="76" spans="1:11" ht="12">
      <c r="A76" s="368">
        <f t="shared" si="0"/>
        <v>64</v>
      </c>
      <c r="B76" s="477"/>
      <c r="C76" s="164"/>
      <c r="D76" s="203"/>
      <c r="E76" s="203"/>
      <c r="F76" s="203"/>
      <c r="G76" s="721"/>
      <c r="H76" s="711"/>
      <c r="I76" s="203"/>
      <c r="J76" s="203"/>
      <c r="K76" s="203"/>
    </row>
    <row r="77" spans="1:12" ht="12">
      <c r="A77" s="368">
        <f t="shared" si="0"/>
        <v>65</v>
      </c>
      <c r="B77" s="403" t="s">
        <v>387</v>
      </c>
      <c r="C77" s="164" t="s">
        <v>583</v>
      </c>
      <c r="D77" s="190">
        <f>-D87-SUM(D93:D95)-SUM(D98:D100)</f>
        <v>-107846.46999999999</v>
      </c>
      <c r="E77" s="203"/>
      <c r="F77" s="384">
        <f>SUM(D77:E77)</f>
        <v>-107846.46999999999</v>
      </c>
      <c r="G77" s="758">
        <v>0.46460000000000001</v>
      </c>
      <c r="H77" s="203">
        <f>IF(OR(F77=0,G77=0),"",ROUND(F77*G77,0))</f>
        <v>-50105</v>
      </c>
      <c r="I77" s="389"/>
      <c r="J77" s="391"/>
      <c r="K77" s="203"/>
      <c r="L77" s="203"/>
    </row>
    <row r="78" spans="1:12" ht="12">
      <c r="A78" s="368">
        <f>A77+1</f>
        <v>66</v>
      </c>
      <c r="B78" s="403"/>
      <c r="C78" s="164"/>
      <c r="D78" s="190"/>
      <c r="E78" s="203"/>
      <c r="F78" s="384"/>
      <c r="G78" s="723"/>
      <c r="H78" s="726"/>
      <c r="I78" s="389"/>
      <c r="J78" s="391"/>
      <c r="K78" s="203"/>
      <c r="L78" s="203"/>
    </row>
    <row r="79" spans="1:10" ht="12">
      <c r="A79" s="368">
        <f>A77+1</f>
        <v>66</v>
      </c>
      <c r="B79" s="477"/>
      <c r="D79" s="187"/>
      <c r="E79" s="187"/>
      <c r="F79" s="187"/>
      <c r="G79" s="729"/>
      <c r="H79" s="730"/>
      <c r="I79" s="187"/>
      <c r="J79" s="187"/>
    </row>
    <row r="80" spans="1:13" ht="12.75" thickBot="1">
      <c r="A80" s="368">
        <f>A79+1</f>
        <v>67</v>
      </c>
      <c r="B80" s="477"/>
      <c r="C80" s="164" t="s">
        <v>389</v>
      </c>
      <c r="D80" s="720">
        <f>SUM(D75:D78)</f>
        <v>250304.36</v>
      </c>
      <c r="E80" s="720">
        <f>SUM(E75:E78)</f>
        <v>0</v>
      </c>
      <c r="F80" s="720">
        <f>SUM(F75:F78)</f>
        <v>250304.36</v>
      </c>
      <c r="G80" s="742"/>
      <c r="H80" s="743">
        <f>H75+H77</f>
        <v>116292</v>
      </c>
      <c r="I80" s="415"/>
      <c r="J80" s="196"/>
      <c r="K80" s="203"/>
      <c r="L80" s="203"/>
      <c r="M80" s="203"/>
    </row>
    <row r="81" spans="1:12" ht="12.75" thickTop="1">
      <c r="A81" s="368"/>
      <c r="B81" s="477"/>
      <c r="C81" s="164"/>
      <c r="D81" s="203"/>
      <c r="E81" s="203"/>
      <c r="F81" s="203"/>
      <c r="G81" s="755"/>
      <c r="H81" s="203"/>
      <c r="I81" s="203"/>
      <c r="J81" s="203"/>
      <c r="K81" s="203"/>
      <c r="L81" s="203"/>
    </row>
    <row r="82" spans="4:11" ht="12">
      <c r="D82" s="203"/>
      <c r="E82" s="203"/>
      <c r="F82" s="203"/>
      <c r="G82" s="756"/>
      <c r="H82" s="203"/>
      <c r="I82" s="203"/>
      <c r="J82" s="203"/>
      <c r="K82" s="203"/>
    </row>
    <row r="83" spans="4:11" ht="12">
      <c r="D83" s="203"/>
      <c r="E83" s="203"/>
      <c r="F83" s="203"/>
      <c r="G83" s="756"/>
      <c r="H83" s="203"/>
      <c r="I83" s="203"/>
      <c r="J83" s="203"/>
      <c r="K83" s="203"/>
    </row>
    <row r="84" spans="4:11" ht="12">
      <c r="D84" s="417"/>
      <c r="F84" s="757"/>
      <c r="G84" s="756"/>
      <c r="K84" s="203"/>
    </row>
    <row r="85" ht="12">
      <c r="G85" s="756"/>
    </row>
    <row r="86" spans="1:4" ht="15">
      <c r="A86" s="767">
        <v>7225</v>
      </c>
      <c r="B86" s="846" t="s">
        <v>500</v>
      </c>
      <c r="C86" s="846" t="s">
        <v>500</v>
      </c>
      <c r="D86" s="203">
        <f>-'LUSI TB'!Q72</f>
        <v>72731.039999999994</v>
      </c>
    </row>
    <row r="87" spans="1:5" ht="15">
      <c r="A87" s="767">
        <v>7230</v>
      </c>
      <c r="B87" s="846" t="s">
        <v>567</v>
      </c>
      <c r="C87" s="846" t="s">
        <v>567</v>
      </c>
      <c r="D87" s="408">
        <f>-'LUSI TB'!Q73</f>
        <v>74489.439999999988</v>
      </c>
      <c r="E87" s="142" t="s">
        <v>601</v>
      </c>
    </row>
    <row r="88" spans="1:4" ht="15">
      <c r="A88" s="767">
        <v>7275</v>
      </c>
      <c r="B88" s="846" t="s">
        <v>502</v>
      </c>
      <c r="C88" s="846" t="s">
        <v>502</v>
      </c>
      <c r="D88" s="203">
        <f>-'LUSI TB'!Q74</f>
        <v>38229.000000000007</v>
      </c>
    </row>
    <row r="89" spans="1:11" ht="15">
      <c r="A89" s="767">
        <v>7280</v>
      </c>
      <c r="B89" s="846" t="s">
        <v>503</v>
      </c>
      <c r="C89" s="846" t="s">
        <v>503</v>
      </c>
      <c r="D89" s="203">
        <f>-'LUSI TB'!Q75</f>
        <v>59276.240000000005</v>
      </c>
      <c r="K89" s="203"/>
    </row>
    <row r="90" spans="1:4" ht="15">
      <c r="A90" s="767">
        <v>7283</v>
      </c>
      <c r="B90" s="846" t="s">
        <v>504</v>
      </c>
      <c r="C90" s="846" t="s">
        <v>504</v>
      </c>
      <c r="D90" s="203">
        <f>-'LUSI TB'!Q76</f>
        <v>40272.269999999997</v>
      </c>
    </row>
    <row r="91" spans="1:4" ht="15">
      <c r="A91" s="767">
        <v>7290</v>
      </c>
      <c r="B91" s="846" t="s">
        <v>505</v>
      </c>
      <c r="C91" s="846" t="s">
        <v>505</v>
      </c>
      <c r="D91" s="203">
        <f>-'LUSI TB'!Q77</f>
        <v>18682.48</v>
      </c>
    </row>
    <row r="92" spans="1:4" ht="15">
      <c r="A92" s="767">
        <v>7315</v>
      </c>
      <c r="B92" s="846" t="s">
        <v>572</v>
      </c>
      <c r="C92" s="846" t="s">
        <v>572</v>
      </c>
      <c r="D92" s="203">
        <f>-'LUSI TB'!Q78</f>
        <v>776.16000000000031</v>
      </c>
    </row>
    <row r="93" spans="1:7" ht="15">
      <c r="A93" s="767">
        <v>7325</v>
      </c>
      <c r="B93" s="846" t="s">
        <v>506</v>
      </c>
      <c r="C93" s="846" t="s">
        <v>506</v>
      </c>
      <c r="D93" s="408">
        <f>-'LUSI TB'!Q79</f>
        <v>830.64000000000021</v>
      </c>
      <c r="E93" s="142" t="s">
        <v>601</v>
      </c>
      <c r="G93" s="203">
        <f>SUM(D93:D95)</f>
        <v>12429.840000000002</v>
      </c>
    </row>
    <row r="94" spans="1:5" ht="15">
      <c r="A94" s="767">
        <v>7330</v>
      </c>
      <c r="B94" s="846" t="s">
        <v>506</v>
      </c>
      <c r="C94" s="846" t="s">
        <v>506</v>
      </c>
      <c r="D94" s="408">
        <f>-'LUSI TB'!Q80</f>
        <v>11520.240000000003</v>
      </c>
      <c r="E94" s="142" t="s">
        <v>601</v>
      </c>
    </row>
    <row r="95" spans="1:5" ht="15">
      <c r="A95" s="767">
        <v>7350</v>
      </c>
      <c r="B95" s="846" t="s">
        <v>573</v>
      </c>
      <c r="C95" s="846" t="s">
        <v>573</v>
      </c>
      <c r="D95" s="408">
        <f>-'LUSI TB'!Q81</f>
        <v>78.959999999999994</v>
      </c>
      <c r="E95" s="142" t="s">
        <v>601</v>
      </c>
    </row>
    <row r="96" spans="1:4" ht="15">
      <c r="A96" s="767">
        <v>7430</v>
      </c>
      <c r="B96" s="846" t="s">
        <v>309</v>
      </c>
      <c r="C96" s="846" t="s">
        <v>309</v>
      </c>
      <c r="D96" s="408">
        <f>-'LUSI TB'!Q82</f>
        <v>27295.08</v>
      </c>
    </row>
    <row r="97" spans="1:4" ht="15">
      <c r="A97" s="767">
        <v>7437</v>
      </c>
      <c r="B97" s="846" t="s">
        <v>574</v>
      </c>
      <c r="C97" s="846" t="s">
        <v>574</v>
      </c>
      <c r="D97" s="408">
        <f>-'LUSI TB'!Q83</f>
        <v>18120.249999999993</v>
      </c>
    </row>
    <row r="98" spans="1:7" ht="15">
      <c r="A98" s="767">
        <v>7440</v>
      </c>
      <c r="B98" s="846" t="s">
        <v>507</v>
      </c>
      <c r="C98" s="846" t="s">
        <v>507</v>
      </c>
      <c r="D98" s="408">
        <f>-'LUSI TB'!Q84</f>
        <v>20165.909999999996</v>
      </c>
      <c r="E98" s="142" t="s">
        <v>601</v>
      </c>
      <c r="G98" s="203">
        <f>SUM(D98:D100)</f>
        <v>20927.189999999999</v>
      </c>
    </row>
    <row r="99" spans="1:5" ht="15">
      <c r="A99" s="767">
        <v>7445</v>
      </c>
      <c r="B99" s="846" t="s">
        <v>508</v>
      </c>
      <c r="C99" s="846" t="s">
        <v>508</v>
      </c>
      <c r="D99" s="408">
        <f>-'LUSI TB'!Q85</f>
        <v>715.08000000000027</v>
      </c>
      <c r="E99" s="142" t="s">
        <v>601</v>
      </c>
    </row>
    <row r="100" spans="1:5" ht="15">
      <c r="A100" s="767">
        <v>7450</v>
      </c>
      <c r="B100" s="846" t="s">
        <v>575</v>
      </c>
      <c r="C100" s="846" t="s">
        <v>575</v>
      </c>
      <c r="D100" s="408">
        <f>-'LUSI TB'!Q86</f>
        <v>46.20000000000001</v>
      </c>
      <c r="E100" s="142" t="s">
        <v>601</v>
      </c>
    </row>
    <row r="103" ht="12">
      <c r="D103" s="203">
        <f>SUM(D86:D102)</f>
        <v>383228.99</v>
      </c>
    </row>
    <row r="148" spans="1:5" ht="12">
      <c r="A148" s="208"/>
      <c r="B148" s="208"/>
      <c r="C148" s="208"/>
      <c r="D148" s="208"/>
      <c r="E148" s="208"/>
    </row>
    <row r="149" spans="1:5" ht="12">
      <c r="A149" s="208"/>
      <c r="B149" s="208"/>
      <c r="C149" s="208"/>
      <c r="D149" s="208"/>
      <c r="E149" s="208"/>
    </row>
    <row r="150" spans="1:5" ht="12">
      <c r="A150" s="208"/>
      <c r="B150" s="208"/>
      <c r="C150" s="208"/>
      <c r="D150" s="208"/>
      <c r="E150" s="208"/>
    </row>
    <row r="151" spans="1:5" ht="12">
      <c r="A151" s="208"/>
      <c r="B151" s="208"/>
      <c r="C151" s="208"/>
      <c r="D151" s="208"/>
      <c r="E151" s="208"/>
    </row>
    <row r="152" spans="1:5" ht="12">
      <c r="A152" s="208"/>
      <c r="B152" s="208"/>
      <c r="C152" s="208"/>
      <c r="D152" s="208"/>
      <c r="E152" s="208"/>
    </row>
    <row r="182" spans="1:5" ht="12">
      <c r="A182" s="208"/>
      <c r="B182" s="208"/>
      <c r="C182" s="208"/>
      <c r="D182" s="208"/>
      <c r="E182" s="208"/>
    </row>
    <row r="251" spans="1:2" ht="12">
      <c r="A251" s="164"/>
      <c r="B251" s="164"/>
    </row>
    <row r="268" spans="1:2" ht="12">
      <c r="A268" s="208"/>
      <c r="B268" s="208"/>
    </row>
    <row r="269" spans="1:2" ht="12">
      <c r="A269" s="208"/>
      <c r="B269" s="208"/>
    </row>
    <row r="270" spans="1:2" ht="12">
      <c r="A270" s="208"/>
      <c r="B270" s="208"/>
    </row>
    <row r="271" spans="1:2" ht="12">
      <c r="A271" s="208"/>
      <c r="B271" s="208"/>
    </row>
    <row r="272" spans="1:2" ht="12">
      <c r="A272" s="208"/>
      <c r="B272" s="208"/>
    </row>
    <row r="273" spans="1:2" ht="12">
      <c r="A273" s="208"/>
      <c r="B273" s="208"/>
    </row>
    <row r="274" spans="1:2" ht="12">
      <c r="A274" s="208"/>
      <c r="B274" s="208"/>
    </row>
    <row r="275" spans="1:2" ht="12">
      <c r="A275" s="208"/>
      <c r="B275" s="208"/>
    </row>
    <row r="276" spans="1:2" ht="12">
      <c r="A276" s="208"/>
      <c r="B276" s="208"/>
    </row>
    <row r="277" spans="1:2" ht="12">
      <c r="A277" s="208"/>
      <c r="B277" s="208"/>
    </row>
    <row r="278" spans="1:2" ht="12">
      <c r="A278" s="208"/>
      <c r="B278" s="208"/>
    </row>
    <row r="279" spans="1:2" ht="12">
      <c r="A279" s="208"/>
      <c r="B279" s="208"/>
    </row>
    <row r="280" spans="1:2" ht="12">
      <c r="A280" s="208"/>
      <c r="B280" s="208"/>
    </row>
    <row r="281" spans="1:2" ht="12">
      <c r="A281" s="208"/>
      <c r="B281" s="208"/>
    </row>
    <row r="282" spans="1:2" ht="12">
      <c r="A282" s="208"/>
      <c r="B282" s="208"/>
    </row>
    <row r="283" spans="1:2" ht="12">
      <c r="A283" s="208"/>
      <c r="B283" s="208"/>
    </row>
    <row r="284" spans="1:2" ht="12">
      <c r="A284" s="208"/>
      <c r="B284" s="208"/>
    </row>
    <row r="285" spans="1:2" ht="12">
      <c r="A285" s="208"/>
      <c r="B285" s="208"/>
    </row>
    <row r="286" spans="1:2" ht="12">
      <c r="A286" s="208"/>
      <c r="B286" s="208"/>
    </row>
    <row r="287" spans="1:2" ht="12">
      <c r="A287" s="208"/>
      <c r="B287" s="208"/>
    </row>
    <row r="288" spans="1:2" ht="12">
      <c r="A288" s="208"/>
      <c r="B288" s="208"/>
    </row>
    <row r="289" spans="1:2" ht="12">
      <c r="A289" s="208"/>
      <c r="B289" s="208"/>
    </row>
    <row r="290" spans="1:2" ht="12">
      <c r="A290" s="208"/>
      <c r="B290" s="208"/>
    </row>
    <row r="291" spans="1:2" ht="12">
      <c r="A291" s="208"/>
      <c r="B291" s="208"/>
    </row>
    <row r="292" spans="1:2" ht="12">
      <c r="A292" s="208"/>
      <c r="B292" s="208"/>
    </row>
    <row r="293" spans="1:2" ht="12">
      <c r="A293" s="208"/>
      <c r="B293" s="208"/>
    </row>
    <row r="294" spans="1:2" ht="12">
      <c r="A294" s="208"/>
      <c r="B294" s="208"/>
    </row>
    <row r="295" spans="1:2" ht="12">
      <c r="A295" s="208"/>
      <c r="B295" s="208"/>
    </row>
    <row r="296" spans="1:2" ht="12">
      <c r="A296" s="208"/>
      <c r="B296" s="208"/>
    </row>
    <row r="297" spans="1:2" ht="12">
      <c r="A297" s="208"/>
      <c r="B297" s="208"/>
    </row>
    <row r="298" spans="1:2" ht="12">
      <c r="A298" s="208"/>
      <c r="B298" s="208"/>
    </row>
    <row r="299" spans="1:2" ht="12">
      <c r="A299" s="208"/>
      <c r="B299" s="208"/>
    </row>
    <row r="300" spans="1:2" ht="12">
      <c r="A300" s="208"/>
      <c r="B300" s="208"/>
    </row>
    <row r="301" spans="1:2" ht="12">
      <c r="A301" s="208"/>
      <c r="B301" s="208"/>
    </row>
    <row r="302" spans="1:2" ht="12">
      <c r="A302" s="208"/>
      <c r="B302" s="208"/>
    </row>
    <row r="303" spans="1:2" ht="12">
      <c r="A303" s="208"/>
      <c r="B303" s="208"/>
    </row>
    <row r="304" spans="1:2" ht="12">
      <c r="A304" s="208"/>
      <c r="B304" s="208"/>
    </row>
    <row r="305" spans="1:2" ht="12">
      <c r="A305" s="208"/>
      <c r="B305" s="208"/>
    </row>
    <row r="306" spans="1:2" ht="12">
      <c r="A306" s="208"/>
      <c r="B306" s="208"/>
    </row>
    <row r="307" spans="1:2" ht="12">
      <c r="A307" s="208"/>
      <c r="B307" s="208"/>
    </row>
    <row r="308" spans="1:2" ht="12">
      <c r="A308" s="208"/>
      <c r="B308" s="208"/>
    </row>
    <row r="309" spans="1:2" ht="12">
      <c r="A309" s="208"/>
      <c r="B309" s="208"/>
    </row>
    <row r="310" spans="1:2" ht="12">
      <c r="A310" s="208"/>
      <c r="B310" s="208"/>
    </row>
    <row r="311" spans="1:2" ht="12">
      <c r="A311" s="208"/>
      <c r="B311" s="208"/>
    </row>
    <row r="312" spans="1:2" ht="12">
      <c r="A312" s="208"/>
      <c r="B312" s="208"/>
    </row>
    <row r="313" spans="1:2" ht="12">
      <c r="A313" s="208"/>
      <c r="B313" s="208"/>
    </row>
    <row r="314" spans="1:2" ht="12">
      <c r="A314" s="208"/>
      <c r="B314" s="208"/>
    </row>
    <row r="315" spans="1:2" ht="12">
      <c r="A315" s="208"/>
      <c r="B315" s="208"/>
    </row>
    <row r="316" spans="1:2" ht="12">
      <c r="A316" s="208"/>
      <c r="B316" s="208"/>
    </row>
    <row r="317" spans="1:2" ht="12">
      <c r="A317" s="208"/>
      <c r="B317" s="208"/>
    </row>
    <row r="318" spans="1:2" ht="12">
      <c r="A318" s="208"/>
      <c r="B318" s="208"/>
    </row>
    <row r="319" spans="1:2" ht="12">
      <c r="A319" s="208"/>
      <c r="B319" s="208"/>
    </row>
    <row r="320" spans="1:2" ht="12">
      <c r="A320" s="208"/>
      <c r="B320" s="208"/>
    </row>
    <row r="321" spans="1:2" ht="12">
      <c r="A321" s="208"/>
      <c r="B321" s="208"/>
    </row>
    <row r="322" spans="1:2" ht="12">
      <c r="A322" s="208"/>
      <c r="B322" s="208"/>
    </row>
  </sheetData>
  <mergeCells count="1">
    <mergeCell ref="A7:H7"/>
  </mergeCells>
  <pageMargins left="0.7" right="0.7" top="0.75" bottom="0.75" header="0.3" footer="0.3"/>
  <pageSetup horizontalDpi="300" verticalDpi="300" orientation="portrait" r:id="rId2"/>
  <headerFooter>
    <oddFooter>&amp;L&amp;"Times New Roman,Regular"&amp;9O3129681.v1</oddFooter>
  </headerFooter>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3:R89"/>
  <sheetViews>
    <sheetView zoomScale="80" zoomScaleNormal="80" workbookViewId="0" topLeftCell="A1"/>
  </sheetViews>
  <sheetFormatPr defaultColWidth="9.140625" defaultRowHeight="15"/>
  <cols>
    <col min="1" max="1" width="9.14285714285714" style="761"/>
    <col min="2" max="2" width="23.4285714285714" style="739" customWidth="1"/>
    <col min="3" max="3" width="5.85714285714286" style="739" customWidth="1"/>
    <col min="4" max="17" width="15.7142857142857" style="739" customWidth="1"/>
    <col min="18" max="18" width="15.7142857142857" style="739" bestFit="1" customWidth="1"/>
    <col min="19" max="16384" width="9.14285714285714" style="739"/>
  </cols>
  <sheetData>
    <row r="3" spans="1:16" ht="15">
      <c r="A3" s="763" t="s">
        <v>241</v>
      </c>
      <c r="B3" s="764" t="s">
        <v>242</v>
      </c>
      <c r="C3" s="765"/>
      <c r="D3" s="765" t="s">
        <v>304</v>
      </c>
      <c r="E3" s="765" t="s">
        <v>244</v>
      </c>
      <c r="F3" s="765" t="s">
        <v>245</v>
      </c>
      <c r="G3" s="765" t="s">
        <v>246</v>
      </c>
      <c r="H3" s="765" t="s">
        <v>247</v>
      </c>
      <c r="I3" s="765" t="s">
        <v>248</v>
      </c>
      <c r="J3" s="765" t="s">
        <v>249</v>
      </c>
      <c r="K3" s="765" t="s">
        <v>250</v>
      </c>
      <c r="L3" s="765" t="s">
        <v>251</v>
      </c>
      <c r="M3" s="765" t="s">
        <v>252</v>
      </c>
      <c r="N3" s="765" t="s">
        <v>253</v>
      </c>
      <c r="O3" s="765" t="s">
        <v>254</v>
      </c>
      <c r="P3" s="765" t="s">
        <v>243</v>
      </c>
    </row>
    <row r="4" spans="1:17" ht="15">
      <c r="A4" s="766">
        <v>1270</v>
      </c>
      <c r="B4" s="761" t="s">
        <v>256</v>
      </c>
      <c r="D4" s="762">
        <v>19458.88</v>
      </c>
      <c r="E4" s="762">
        <v>19458.88</v>
      </c>
      <c r="F4" s="762">
        <v>19458.88</v>
      </c>
      <c r="G4" s="762">
        <v>19458.88</v>
      </c>
      <c r="H4" s="762">
        <v>19458.88</v>
      </c>
      <c r="I4" s="762">
        <v>19458.88</v>
      </c>
      <c r="J4" s="762">
        <v>19458.88</v>
      </c>
      <c r="K4" s="762">
        <v>19458.88</v>
      </c>
      <c r="L4" s="762">
        <v>19458.88</v>
      </c>
      <c r="M4" s="762">
        <v>19458.88</v>
      </c>
      <c r="N4" s="762">
        <v>19458.88</v>
      </c>
      <c r="O4" s="762">
        <v>19458.88</v>
      </c>
      <c r="P4" s="762">
        <v>19458.88</v>
      </c>
      <c r="Q4" s="768">
        <f>+AVERAGE(D4:P4)</f>
        <v>19458.88</v>
      </c>
    </row>
    <row r="5" spans="1:17" ht="15">
      <c r="A5" s="766">
        <v>1300</v>
      </c>
      <c r="B5" s="761" t="s">
        <v>259</v>
      </c>
      <c r="D5" s="762">
        <v>2969397.29</v>
      </c>
      <c r="E5" s="762">
        <v>2969397.29</v>
      </c>
      <c r="F5" s="762">
        <v>2969397.29</v>
      </c>
      <c r="G5" s="762">
        <v>2969397.29</v>
      </c>
      <c r="H5" s="762">
        <v>2969397.29</v>
      </c>
      <c r="I5" s="762">
        <v>3203144.24</v>
      </c>
      <c r="J5" s="762">
        <v>3203144.24</v>
      </c>
      <c r="K5" s="762">
        <v>3203144.24</v>
      </c>
      <c r="L5" s="762">
        <v>3204725.84</v>
      </c>
      <c r="M5" s="762">
        <v>3204725.84</v>
      </c>
      <c r="N5" s="762">
        <v>3204725.84</v>
      </c>
      <c r="O5" s="762">
        <v>3204725.84</v>
      </c>
      <c r="P5" s="762">
        <v>3206215.84</v>
      </c>
      <c r="Q5" s="768">
        <f t="shared" si="0" ref="Q5:Q32">+AVERAGE(D5:P5)</f>
        <v>3113964.49</v>
      </c>
    </row>
    <row r="6" spans="1:17" ht="15">
      <c r="A6" s="766">
        <v>1330</v>
      </c>
      <c r="B6" s="761" t="s">
        <v>413</v>
      </c>
      <c r="D6" s="762">
        <v>906.94</v>
      </c>
      <c r="E6" s="762">
        <v>906.94</v>
      </c>
      <c r="F6" s="762">
        <v>906.94</v>
      </c>
      <c r="G6" s="762">
        <v>906.94</v>
      </c>
      <c r="H6" s="762">
        <v>906.94</v>
      </c>
      <c r="I6" s="762">
        <v>906.94</v>
      </c>
      <c r="J6" s="762">
        <v>906.94</v>
      </c>
      <c r="K6" s="762">
        <v>906.94</v>
      </c>
      <c r="L6" s="762">
        <v>906.94</v>
      </c>
      <c r="M6" s="762">
        <v>906.94</v>
      </c>
      <c r="N6" s="762">
        <v>906.94</v>
      </c>
      <c r="O6" s="762">
        <v>906.94</v>
      </c>
      <c r="P6" s="762">
        <v>906.94</v>
      </c>
      <c r="Q6" s="768">
        <f t="shared" si="0"/>
        <v>906.9400000000004</v>
      </c>
    </row>
    <row r="7" spans="1:17" ht="15">
      <c r="A7" s="766">
        <v>1395</v>
      </c>
      <c r="B7" s="761" t="s">
        <v>267</v>
      </c>
      <c r="D7" s="762">
        <v>104386.78</v>
      </c>
      <c r="E7" s="762">
        <v>104386.78</v>
      </c>
      <c r="F7" s="762">
        <v>104386.78</v>
      </c>
      <c r="G7" s="762">
        <v>104386.78</v>
      </c>
      <c r="H7" s="762">
        <v>104386.78</v>
      </c>
      <c r="I7" s="762">
        <v>104386.78</v>
      </c>
      <c r="J7" s="762">
        <v>104386.78</v>
      </c>
      <c r="K7" s="762">
        <v>104386.78</v>
      </c>
      <c r="L7" s="762">
        <v>104386.78</v>
      </c>
      <c r="M7" s="762">
        <v>104386.78</v>
      </c>
      <c r="N7" s="762">
        <v>104386.78</v>
      </c>
      <c r="O7" s="762">
        <v>104386.78</v>
      </c>
      <c r="P7" s="762">
        <v>104386.78</v>
      </c>
      <c r="Q7" s="768">
        <f t="shared" si="0"/>
        <v>104386.78000000001</v>
      </c>
    </row>
    <row r="8" spans="1:17" ht="15">
      <c r="A8" s="766">
        <v>1400</v>
      </c>
      <c r="B8" s="761" t="s">
        <v>268</v>
      </c>
      <c r="D8" s="762">
        <v>4322799.57</v>
      </c>
      <c r="E8" s="762">
        <v>4322799.57</v>
      </c>
      <c r="F8" s="762">
        <v>4329059.41</v>
      </c>
      <c r="G8" s="762">
        <v>4329059.41</v>
      </c>
      <c r="H8" s="762">
        <v>4329121.51</v>
      </c>
      <c r="I8" s="762">
        <v>4329580.9000000004</v>
      </c>
      <c r="J8" s="762">
        <v>4332009.01</v>
      </c>
      <c r="K8" s="762">
        <v>4333478.6100000003</v>
      </c>
      <c r="L8" s="762">
        <v>4336354.6100000003</v>
      </c>
      <c r="M8" s="762">
        <v>4336365.91</v>
      </c>
      <c r="N8" s="762">
        <v>4338540.42</v>
      </c>
      <c r="O8" s="762">
        <v>4339095.67</v>
      </c>
      <c r="P8" s="762">
        <v>4343221.97</v>
      </c>
      <c r="Q8" s="768">
        <f t="shared" si="0"/>
        <v>4332422.0438461537</v>
      </c>
    </row>
    <row r="9" spans="1:17" ht="15">
      <c r="A9" s="766">
        <v>1410</v>
      </c>
      <c r="B9" s="761" t="s">
        <v>416</v>
      </c>
      <c r="D9" s="762">
        <v>474095.26</v>
      </c>
      <c r="E9" s="762">
        <v>474095.26</v>
      </c>
      <c r="F9" s="762">
        <v>474095.26</v>
      </c>
      <c r="G9" s="762">
        <v>474095.26</v>
      </c>
      <c r="H9" s="762">
        <v>474095.26</v>
      </c>
      <c r="I9" s="762">
        <v>474095.26</v>
      </c>
      <c r="J9" s="762">
        <v>474095.26</v>
      </c>
      <c r="K9" s="762">
        <v>474095.26</v>
      </c>
      <c r="L9" s="762">
        <v>474095.26</v>
      </c>
      <c r="M9" s="762">
        <v>474095.26</v>
      </c>
      <c r="N9" s="762">
        <v>474095.26</v>
      </c>
      <c r="O9" s="762">
        <v>474095.26</v>
      </c>
      <c r="P9" s="762">
        <v>474095.26</v>
      </c>
      <c r="Q9" s="768">
        <f t="shared" si="0"/>
        <v>474095.25999999983</v>
      </c>
    </row>
    <row r="10" spans="1:17" ht="15">
      <c r="A10" s="766">
        <v>1420</v>
      </c>
      <c r="B10" s="761" t="s">
        <v>269</v>
      </c>
      <c r="D10" s="762">
        <v>2048.54</v>
      </c>
      <c r="E10" s="762">
        <v>2048.54</v>
      </c>
      <c r="F10" s="762">
        <v>2048.54</v>
      </c>
      <c r="G10" s="762">
        <v>2048.54</v>
      </c>
      <c r="H10" s="762">
        <v>2048.54</v>
      </c>
      <c r="I10" s="762">
        <v>2048.54</v>
      </c>
      <c r="J10" s="762">
        <v>2048.54</v>
      </c>
      <c r="K10" s="762">
        <v>2048.54</v>
      </c>
      <c r="L10" s="762">
        <v>2048.54</v>
      </c>
      <c r="M10" s="762">
        <v>2048.54</v>
      </c>
      <c r="N10" s="762">
        <v>2048.54</v>
      </c>
      <c r="O10" s="762">
        <v>2048.54</v>
      </c>
      <c r="P10" s="762">
        <v>2048.54</v>
      </c>
      <c r="Q10" s="768">
        <f t="shared" si="0"/>
        <v>2048.5400000000004</v>
      </c>
    </row>
    <row r="11" spans="1:17" ht="15">
      <c r="A11" s="767">
        <v>1440</v>
      </c>
      <c r="B11" s="761" t="s">
        <v>419</v>
      </c>
      <c r="D11" s="762"/>
      <c r="E11" s="762"/>
      <c r="F11" s="762"/>
      <c r="G11" s="762"/>
      <c r="H11" s="762"/>
      <c r="I11" s="762"/>
      <c r="J11" s="762"/>
      <c r="K11" s="762"/>
      <c r="L11" s="762"/>
      <c r="M11" s="762"/>
      <c r="N11" s="762"/>
      <c r="O11" s="762"/>
      <c r="P11" s="762"/>
      <c r="Q11" s="761"/>
    </row>
    <row r="12" spans="1:17" s="773" customFormat="1" ht="15">
      <c r="A12" s="802">
        <v>3500</v>
      </c>
      <c r="B12" s="779" t="s">
        <v>431</v>
      </c>
      <c r="C12" s="780"/>
      <c r="D12" s="781">
        <v>-1818276.11</v>
      </c>
      <c r="E12" s="781">
        <v>-1818276.11</v>
      </c>
      <c r="F12" s="781">
        <v>-1818276.11</v>
      </c>
      <c r="G12" s="781">
        <v>-1818276.11</v>
      </c>
      <c r="H12" s="781">
        <v>-1818276.11</v>
      </c>
      <c r="I12" s="781">
        <v>-1818276.11</v>
      </c>
      <c r="J12" s="781">
        <v>-1818276.11</v>
      </c>
      <c r="K12" s="781">
        <v>-1818276.11</v>
      </c>
      <c r="L12" s="781">
        <v>-1818276.11</v>
      </c>
      <c r="M12" s="781">
        <v>-1818276.11</v>
      </c>
      <c r="N12" s="781">
        <v>-1818276.11</v>
      </c>
      <c r="O12" s="781">
        <v>-1818276.11</v>
      </c>
      <c r="P12" s="781">
        <v>-1818276.11</v>
      </c>
      <c r="Q12" s="782">
        <f t="shared" si="0"/>
        <v>-1818276.1099999996</v>
      </c>
    </row>
    <row r="13" spans="1:17" s="773" customFormat="1" ht="15">
      <c r="A13" s="805">
        <v>3505</v>
      </c>
      <c r="B13" s="793" t="s">
        <v>564</v>
      </c>
      <c r="C13" s="794"/>
      <c r="D13" s="795">
        <v>-2221622.7999999998</v>
      </c>
      <c r="E13" s="795">
        <v>-2221622.7999999998</v>
      </c>
      <c r="F13" s="795">
        <v>-2221622.7999999998</v>
      </c>
      <c r="G13" s="795">
        <v>-2221622.7999999998</v>
      </c>
      <c r="H13" s="795">
        <v>-2221622.7999999998</v>
      </c>
      <c r="I13" s="795">
        <v>-2455369.75</v>
      </c>
      <c r="J13" s="795">
        <v>-2455369.75</v>
      </c>
      <c r="K13" s="795">
        <v>-2455369.75</v>
      </c>
      <c r="L13" s="795">
        <v>-2455369.75</v>
      </c>
      <c r="M13" s="795">
        <v>-2455369.75</v>
      </c>
      <c r="N13" s="795">
        <v>-2455369.75</v>
      </c>
      <c r="O13" s="795">
        <v>-2455369.75</v>
      </c>
      <c r="P13" s="795">
        <v>-2455369.75</v>
      </c>
      <c r="Q13" s="796">
        <f t="shared" si="0"/>
        <v>-2365467.076923077</v>
      </c>
    </row>
    <row r="14" spans="1:17" s="773" customFormat="1" ht="15">
      <c r="A14" s="802">
        <v>3550</v>
      </c>
      <c r="B14" s="774" t="s">
        <v>433</v>
      </c>
      <c r="C14" s="775"/>
      <c r="D14" s="776">
        <v>-1140640.23</v>
      </c>
      <c r="E14" s="776">
        <v>-1140640.23</v>
      </c>
      <c r="F14" s="776">
        <v>-1140640.23</v>
      </c>
      <c r="G14" s="776">
        <v>-1140640.23</v>
      </c>
      <c r="H14" s="776">
        <v>-1140640.23</v>
      </c>
      <c r="I14" s="776">
        <v>-1149982.9099999999</v>
      </c>
      <c r="J14" s="776">
        <v>-1149982.9099999999</v>
      </c>
      <c r="K14" s="776">
        <v>-1149982.9099999999</v>
      </c>
      <c r="L14" s="776">
        <v>-1149982.9099999999</v>
      </c>
      <c r="M14" s="776">
        <v>-1149982.9099999999</v>
      </c>
      <c r="N14" s="776">
        <v>-1149982.9099999999</v>
      </c>
      <c r="O14" s="776">
        <v>-1149982.9099999999</v>
      </c>
      <c r="P14" s="776">
        <v>-1149982.9099999999</v>
      </c>
      <c r="Q14" s="777">
        <f t="shared" si="0"/>
        <v>-1146389.5715384616</v>
      </c>
    </row>
    <row r="15" spans="1:17" s="773" customFormat="1" ht="15">
      <c r="A15" s="802">
        <v>3555</v>
      </c>
      <c r="B15" s="774" t="s">
        <v>434</v>
      </c>
      <c r="C15" s="775"/>
      <c r="D15" s="776">
        <v>-2396190.39</v>
      </c>
      <c r="E15" s="776">
        <v>-2396190.39</v>
      </c>
      <c r="F15" s="776">
        <v>-2396190.39</v>
      </c>
      <c r="G15" s="776">
        <v>-2482462.2400000002</v>
      </c>
      <c r="H15" s="776">
        <v>-2482462.2400000002</v>
      </c>
      <c r="I15" s="776">
        <v>-2710462.99</v>
      </c>
      <c r="J15" s="776">
        <v>-2710462.99</v>
      </c>
      <c r="K15" s="776">
        <v>-2815042.39</v>
      </c>
      <c r="L15" s="776">
        <v>-2815042.39</v>
      </c>
      <c r="M15" s="776">
        <v>-2815042.39</v>
      </c>
      <c r="N15" s="776">
        <v>-2815042.39</v>
      </c>
      <c r="O15" s="776">
        <v>-2815042.39</v>
      </c>
      <c r="P15" s="776">
        <v>-2815042.39</v>
      </c>
      <c r="Q15" s="777">
        <f t="shared" si="0"/>
        <v>-2651128.9207692314</v>
      </c>
    </row>
    <row r="16" spans="1:17" s="773" customFormat="1" ht="15">
      <c r="A16" s="802">
        <v>3557</v>
      </c>
      <c r="B16" s="774" t="s">
        <v>435</v>
      </c>
      <c r="C16" s="775"/>
      <c r="D16" s="776">
        <v>-1037222.77</v>
      </c>
      <c r="E16" s="776">
        <v>-1037222.77</v>
      </c>
      <c r="F16" s="776">
        <v>-1037222.77</v>
      </c>
      <c r="G16" s="776">
        <v>-1052537.77</v>
      </c>
      <c r="H16" s="776">
        <v>-1052537.77</v>
      </c>
      <c r="I16" s="776">
        <v>-1232334.05</v>
      </c>
      <c r="J16" s="776">
        <v>-1232334.05</v>
      </c>
      <c r="K16" s="776">
        <v>-1267619.05</v>
      </c>
      <c r="L16" s="776">
        <v>-1267619.05</v>
      </c>
      <c r="M16" s="776">
        <v>-1329648.23</v>
      </c>
      <c r="N16" s="776">
        <v>-1329648.23</v>
      </c>
      <c r="O16" s="776">
        <v>-1329648.23</v>
      </c>
      <c r="P16" s="776">
        <v>-1329648.23</v>
      </c>
      <c r="Q16" s="777">
        <f t="shared" si="0"/>
        <v>-1195018.6900000002</v>
      </c>
    </row>
    <row r="17" spans="1:17" s="773" customFormat="1" ht="15">
      <c r="A17" s="802">
        <v>3565</v>
      </c>
      <c r="B17" s="774" t="s">
        <v>436</v>
      </c>
      <c r="C17" s="775"/>
      <c r="D17" s="776">
        <v>-746278.13</v>
      </c>
      <c r="E17" s="776">
        <v>-746278.13</v>
      </c>
      <c r="F17" s="776">
        <v>-746278.13</v>
      </c>
      <c r="G17" s="776">
        <v>-807393.13</v>
      </c>
      <c r="H17" s="776">
        <v>-807393.13</v>
      </c>
      <c r="I17" s="776">
        <v>-922361.87</v>
      </c>
      <c r="J17" s="776">
        <v>-922361.87</v>
      </c>
      <c r="K17" s="776">
        <v>-961993.87</v>
      </c>
      <c r="L17" s="776">
        <v>-961993.87</v>
      </c>
      <c r="M17" s="776">
        <v>-1040400.99</v>
      </c>
      <c r="N17" s="776">
        <v>-1040400.99</v>
      </c>
      <c r="O17" s="776">
        <v>-1040400.99</v>
      </c>
      <c r="P17" s="776">
        <v>-1040400.99</v>
      </c>
      <c r="Q17" s="777">
        <f t="shared" si="0"/>
        <v>-906456.62230769231</v>
      </c>
    </row>
    <row r="18" spans="1:17" s="773" customFormat="1" ht="15">
      <c r="A18" s="804">
        <v>3590</v>
      </c>
      <c r="B18" s="783" t="s">
        <v>568</v>
      </c>
      <c r="C18" s="784"/>
      <c r="D18" s="785">
        <v>-13970.07</v>
      </c>
      <c r="E18" s="785">
        <v>-13970.07</v>
      </c>
      <c r="F18" s="785">
        <v>-13970.07</v>
      </c>
      <c r="G18" s="785">
        <v>-13970.07</v>
      </c>
      <c r="H18" s="785">
        <v>-13970.07</v>
      </c>
      <c r="I18" s="785">
        <v>-13970.07</v>
      </c>
      <c r="J18" s="785">
        <v>-13970.07</v>
      </c>
      <c r="K18" s="785">
        <v>-13970.07</v>
      </c>
      <c r="L18" s="785">
        <v>-13970.07</v>
      </c>
      <c r="M18" s="785">
        <v>-13970.07</v>
      </c>
      <c r="N18" s="785">
        <v>-13970.07</v>
      </c>
      <c r="O18" s="785">
        <v>-13970.07</v>
      </c>
      <c r="P18" s="785">
        <v>-13970.07</v>
      </c>
      <c r="Q18" s="786">
        <f t="shared" si="0"/>
        <v>-13970.070000000005</v>
      </c>
    </row>
    <row r="19" spans="1:17" s="773" customFormat="1" ht="15">
      <c r="A19" s="805">
        <v>3600</v>
      </c>
      <c r="B19" s="793" t="s">
        <v>437</v>
      </c>
      <c r="C19" s="794"/>
      <c r="D19" s="795">
        <v>-14951.39</v>
      </c>
      <c r="E19" s="795">
        <v>-14951.39</v>
      </c>
      <c r="F19" s="795">
        <v>-14951.39</v>
      </c>
      <c r="G19" s="795">
        <v>-14951.39</v>
      </c>
      <c r="H19" s="795">
        <v>-14951.39</v>
      </c>
      <c r="I19" s="795">
        <v>-14951.39</v>
      </c>
      <c r="J19" s="795">
        <v>-14951.39</v>
      </c>
      <c r="K19" s="795">
        <v>-14951.39</v>
      </c>
      <c r="L19" s="795">
        <v>-14951.39</v>
      </c>
      <c r="M19" s="795">
        <v>-14951.39</v>
      </c>
      <c r="N19" s="795">
        <v>-14951.39</v>
      </c>
      <c r="O19" s="795">
        <v>-14951.39</v>
      </c>
      <c r="P19" s="795">
        <v>-14951.39</v>
      </c>
      <c r="Q19" s="796">
        <f t="shared" si="0"/>
        <v>-14951.390000000005</v>
      </c>
    </row>
    <row r="20" spans="1:17" s="773" customFormat="1" ht="15">
      <c r="A20" s="805">
        <v>3605</v>
      </c>
      <c r="B20" s="793" t="s">
        <v>438</v>
      </c>
      <c r="C20" s="794"/>
      <c r="D20" s="795">
        <v>-207364.17</v>
      </c>
      <c r="E20" s="795">
        <v>-207364.17</v>
      </c>
      <c r="F20" s="795">
        <v>-207364.17</v>
      </c>
      <c r="G20" s="795">
        <v>-207364.17</v>
      </c>
      <c r="H20" s="795">
        <v>-207364.17</v>
      </c>
      <c r="I20" s="795">
        <v>-207364.17</v>
      </c>
      <c r="J20" s="795">
        <v>-207364.17</v>
      </c>
      <c r="K20" s="795">
        <v>-207364.17</v>
      </c>
      <c r="L20" s="795">
        <v>-207364.17</v>
      </c>
      <c r="M20" s="795">
        <v>-207364.17</v>
      </c>
      <c r="N20" s="795">
        <v>-207364.17</v>
      </c>
      <c r="O20" s="795">
        <v>-207364.17</v>
      </c>
      <c r="P20" s="795">
        <v>-207364.17</v>
      </c>
      <c r="Q20" s="796">
        <f t="shared" si="0"/>
        <v>-207364.16999999996</v>
      </c>
    </row>
    <row r="21" spans="1:17" s="773" customFormat="1" ht="15">
      <c r="A21" s="805">
        <v>3625</v>
      </c>
      <c r="B21" s="793" t="s">
        <v>569</v>
      </c>
      <c r="C21" s="794"/>
      <c r="D21" s="795">
        <v>-2368.89</v>
      </c>
      <c r="E21" s="795">
        <v>-2368.89</v>
      </c>
      <c r="F21" s="795">
        <v>-2368.89</v>
      </c>
      <c r="G21" s="795">
        <v>-2368.89</v>
      </c>
      <c r="H21" s="795">
        <v>-2368.89</v>
      </c>
      <c r="I21" s="795">
        <v>-2368.89</v>
      </c>
      <c r="J21" s="795">
        <v>-2368.89</v>
      </c>
      <c r="K21" s="795">
        <v>-2368.89</v>
      </c>
      <c r="L21" s="795">
        <v>-2368.89</v>
      </c>
      <c r="M21" s="795">
        <v>-2368.89</v>
      </c>
      <c r="N21" s="795">
        <v>-2368.89</v>
      </c>
      <c r="O21" s="795">
        <v>-2368.89</v>
      </c>
      <c r="P21" s="795">
        <v>-2368.89</v>
      </c>
      <c r="Q21" s="796">
        <f t="shared" si="0"/>
        <v>-2368.89</v>
      </c>
    </row>
    <row r="22" spans="1:17" s="773" customFormat="1" ht="15">
      <c r="A22" s="802">
        <v>3705</v>
      </c>
      <c r="B22" s="787" t="s">
        <v>279</v>
      </c>
      <c r="C22" s="788"/>
      <c r="D22" s="789">
        <v>-1091801.78</v>
      </c>
      <c r="E22" s="789">
        <v>-1091801.78</v>
      </c>
      <c r="F22" s="789">
        <v>-1091801.78</v>
      </c>
      <c r="G22" s="789">
        <v>-1091801.78</v>
      </c>
      <c r="H22" s="789">
        <v>-1091801.78</v>
      </c>
      <c r="I22" s="789">
        <v>-1091801.78</v>
      </c>
      <c r="J22" s="789">
        <v>-1091801.78</v>
      </c>
      <c r="K22" s="789">
        <v>-1091801.78</v>
      </c>
      <c r="L22" s="789">
        <v>-1091801.78</v>
      </c>
      <c r="M22" s="789">
        <v>-1091801.78</v>
      </c>
      <c r="N22" s="789">
        <v>-1091801.78</v>
      </c>
      <c r="O22" s="789">
        <v>-1091801.78</v>
      </c>
      <c r="P22" s="789">
        <v>-1091801.78</v>
      </c>
      <c r="Q22" s="790">
        <f t="shared" si="0"/>
        <v>-1091801.7799999998</v>
      </c>
    </row>
    <row r="23" spans="1:17" s="773" customFormat="1" ht="15">
      <c r="A23" s="804">
        <v>3712</v>
      </c>
      <c r="B23" s="783" t="s">
        <v>570</v>
      </c>
      <c r="C23" s="784"/>
      <c r="D23" s="785">
        <v>-633139.04</v>
      </c>
      <c r="E23" s="785">
        <v>-633139.04</v>
      </c>
      <c r="F23" s="785">
        <v>-633139.04</v>
      </c>
      <c r="G23" s="785">
        <v>-633139.04</v>
      </c>
      <c r="H23" s="785">
        <v>-748738.04</v>
      </c>
      <c r="I23" s="785">
        <v>-748738.04</v>
      </c>
      <c r="J23" s="785">
        <v>-748738.04</v>
      </c>
      <c r="K23" s="785">
        <v>-748738.04</v>
      </c>
      <c r="L23" s="785">
        <v>-748738.04</v>
      </c>
      <c r="M23" s="785">
        <v>-748738.04</v>
      </c>
      <c r="N23" s="785">
        <v>-748738.04</v>
      </c>
      <c r="O23" s="785">
        <v>-748738.04</v>
      </c>
      <c r="P23" s="785">
        <v>-808402.04</v>
      </c>
      <c r="Q23" s="786">
        <f t="shared" si="0"/>
        <v>-717758.6553846153</v>
      </c>
    </row>
    <row r="24" spans="1:17" s="773" customFormat="1" ht="15">
      <c r="A24" s="805">
        <v>3715</v>
      </c>
      <c r="B24" s="798" t="s">
        <v>439</v>
      </c>
      <c r="C24" s="799"/>
      <c r="D24" s="800">
        <v>-765484.49</v>
      </c>
      <c r="E24" s="800">
        <v>-765484.49</v>
      </c>
      <c r="F24" s="800">
        <v>-765484.49</v>
      </c>
      <c r="G24" s="800">
        <v>-765484.49</v>
      </c>
      <c r="H24" s="800">
        <v>-817378.49</v>
      </c>
      <c r="I24" s="800">
        <v>-817378.49</v>
      </c>
      <c r="J24" s="800">
        <v>-817378.49</v>
      </c>
      <c r="K24" s="800">
        <v>-817378.49</v>
      </c>
      <c r="L24" s="800">
        <v>-817378.49</v>
      </c>
      <c r="M24" s="800">
        <v>-817378.49</v>
      </c>
      <c r="N24" s="800">
        <v>-817378.49</v>
      </c>
      <c r="O24" s="800">
        <v>-817378.49</v>
      </c>
      <c r="P24" s="800">
        <v>-844162.49</v>
      </c>
      <c r="Q24" s="801">
        <f t="shared" si="0"/>
        <v>-803471.41307692311</v>
      </c>
    </row>
    <row r="25" spans="1:17" s="773" customFormat="1" ht="15">
      <c r="A25" s="805">
        <v>3720</v>
      </c>
      <c r="B25" s="798" t="s">
        <v>440</v>
      </c>
      <c r="C25" s="799"/>
      <c r="D25" s="800">
        <v>-28604.40</v>
      </c>
      <c r="E25" s="800">
        <v>-28604.40</v>
      </c>
      <c r="F25" s="800">
        <v>-28604.40</v>
      </c>
      <c r="G25" s="800">
        <v>-28604.40</v>
      </c>
      <c r="H25" s="800">
        <v>-28604.40</v>
      </c>
      <c r="I25" s="800">
        <v>-28604.40</v>
      </c>
      <c r="J25" s="800">
        <v>-28604.40</v>
      </c>
      <c r="K25" s="800">
        <v>-28604.40</v>
      </c>
      <c r="L25" s="800">
        <v>-28604.40</v>
      </c>
      <c r="M25" s="800">
        <v>-28604.40</v>
      </c>
      <c r="N25" s="800">
        <v>-28604.40</v>
      </c>
      <c r="O25" s="800">
        <v>-28604.40</v>
      </c>
      <c r="P25" s="800">
        <v>-28604.40</v>
      </c>
      <c r="Q25" s="801">
        <f t="shared" si="0"/>
        <v>-28604.400000000005</v>
      </c>
    </row>
    <row r="26" spans="1:17" s="773" customFormat="1" ht="15">
      <c r="A26" s="804">
        <v>3725</v>
      </c>
      <c r="B26" s="783" t="s">
        <v>571</v>
      </c>
      <c r="C26" s="784"/>
      <c r="D26" s="785">
        <v>-1847.43</v>
      </c>
      <c r="E26" s="785">
        <v>-1847.43</v>
      </c>
      <c r="F26" s="785">
        <v>-1847.43</v>
      </c>
      <c r="G26" s="785">
        <v>-1847.43</v>
      </c>
      <c r="H26" s="785">
        <v>-1847.43</v>
      </c>
      <c r="I26" s="785">
        <v>-1847.43</v>
      </c>
      <c r="J26" s="785">
        <v>-1847.43</v>
      </c>
      <c r="K26" s="785">
        <v>-1847.43</v>
      </c>
      <c r="L26" s="785">
        <v>-1847.43</v>
      </c>
      <c r="M26" s="785">
        <v>-1847.43</v>
      </c>
      <c r="N26" s="785">
        <v>-1847.43</v>
      </c>
      <c r="O26" s="785">
        <v>-1847.43</v>
      </c>
      <c r="P26" s="785">
        <v>-1847.43</v>
      </c>
      <c r="Q26" s="785">
        <f t="shared" si="0"/>
        <v>-1847.43</v>
      </c>
    </row>
    <row r="27" spans="1:17" s="773" customFormat="1" ht="15">
      <c r="A27" s="802">
        <v>3750</v>
      </c>
      <c r="B27" s="779" t="s">
        <v>586</v>
      </c>
      <c r="C27" s="780"/>
      <c r="D27" s="781">
        <v>-1634884.17</v>
      </c>
      <c r="E27" s="781">
        <v>-1634884.17</v>
      </c>
      <c r="F27" s="781">
        <v>-1634884.17</v>
      </c>
      <c r="G27" s="781">
        <v>-1634884.17</v>
      </c>
      <c r="H27" s="781">
        <v>-1634884.17</v>
      </c>
      <c r="I27" s="781">
        <v>-1974417.33</v>
      </c>
      <c r="J27" s="781">
        <v>-1974417.33</v>
      </c>
      <c r="K27" s="781">
        <v>-2061650.33</v>
      </c>
      <c r="L27" s="781">
        <v>-2061650.33</v>
      </c>
      <c r="M27" s="781">
        <v>-2115026.12</v>
      </c>
      <c r="N27" s="781">
        <v>-2115026.12</v>
      </c>
      <c r="O27" s="781">
        <v>-2115026.12</v>
      </c>
      <c r="P27" s="781">
        <v>-2115026.12</v>
      </c>
      <c r="Q27" s="781">
        <f t="shared" si="0"/>
        <v>-1900512.3576923078</v>
      </c>
    </row>
    <row r="28" spans="1:17" s="773" customFormat="1" ht="15">
      <c r="A28" s="802">
        <v>3760</v>
      </c>
      <c r="B28" s="779" t="s">
        <v>587</v>
      </c>
      <c r="C28" s="780"/>
      <c r="D28" s="781">
        <v>-2295</v>
      </c>
      <c r="E28" s="781">
        <v>-2295</v>
      </c>
      <c r="F28" s="781">
        <v>-2295</v>
      </c>
      <c r="G28" s="781">
        <v>-2295</v>
      </c>
      <c r="H28" s="781">
        <v>-2295</v>
      </c>
      <c r="I28" s="781">
        <v>-2295</v>
      </c>
      <c r="J28" s="781">
        <v>-2295</v>
      </c>
      <c r="K28" s="781">
        <v>-2295</v>
      </c>
      <c r="L28" s="781">
        <v>-2295</v>
      </c>
      <c r="M28" s="781">
        <v>-2295</v>
      </c>
      <c r="N28" s="781">
        <v>-2295</v>
      </c>
      <c r="O28" s="781">
        <v>-2295</v>
      </c>
      <c r="P28" s="781">
        <v>-2295</v>
      </c>
      <c r="Q28" s="781">
        <f t="shared" si="0"/>
        <v>-2295</v>
      </c>
    </row>
    <row r="29" spans="1:17" s="773" customFormat="1" ht="15">
      <c r="A29" s="802">
        <v>3765</v>
      </c>
      <c r="B29" s="779" t="s">
        <v>588</v>
      </c>
      <c r="C29" s="780"/>
      <c r="D29" s="781">
        <v>-219577.80</v>
      </c>
      <c r="E29" s="781">
        <v>-219577.80</v>
      </c>
      <c r="F29" s="781">
        <v>-219577.80</v>
      </c>
      <c r="G29" s="781">
        <v>-219577.80</v>
      </c>
      <c r="H29" s="781">
        <v>-219577.80</v>
      </c>
      <c r="I29" s="781">
        <v>-219577.80</v>
      </c>
      <c r="J29" s="781">
        <v>-219577.80</v>
      </c>
      <c r="K29" s="781">
        <v>-219577.80</v>
      </c>
      <c r="L29" s="781">
        <v>-219577.80</v>
      </c>
      <c r="M29" s="781">
        <v>-281267.40000000002</v>
      </c>
      <c r="N29" s="781">
        <v>-281267.40000000002</v>
      </c>
      <c r="O29" s="781">
        <v>-281267.40000000002</v>
      </c>
      <c r="P29" s="781">
        <v>-281267.40000000002</v>
      </c>
      <c r="Q29" s="781">
        <f t="shared" si="0"/>
        <v>-238559.21538461538</v>
      </c>
    </row>
    <row r="30" spans="1:17" ht="15">
      <c r="A30" s="803">
        <v>3770</v>
      </c>
      <c r="B30" s="791" t="s">
        <v>589</v>
      </c>
      <c r="C30" s="495"/>
      <c r="D30" s="792">
        <v>-1200</v>
      </c>
      <c r="E30" s="792">
        <v>-1200</v>
      </c>
      <c r="F30" s="792">
        <v>-1200</v>
      </c>
      <c r="G30" s="792">
        <v>-1200</v>
      </c>
      <c r="H30" s="792">
        <v>-1200</v>
      </c>
      <c r="I30" s="792">
        <v>-1200</v>
      </c>
      <c r="J30" s="792">
        <v>-1200</v>
      </c>
      <c r="K30" s="792">
        <v>-1200</v>
      </c>
      <c r="L30" s="792">
        <v>-1200</v>
      </c>
      <c r="M30" s="792">
        <v>-1200</v>
      </c>
      <c r="N30" s="792">
        <v>-1200</v>
      </c>
      <c r="O30" s="792">
        <v>-1200</v>
      </c>
      <c r="P30" s="792">
        <v>-1200</v>
      </c>
      <c r="Q30" s="792">
        <f t="shared" si="0"/>
        <v>-1200</v>
      </c>
    </row>
    <row r="31" spans="1:17" ht="15">
      <c r="A31" s="803">
        <v>3775</v>
      </c>
      <c r="B31" s="791" t="s">
        <v>590</v>
      </c>
      <c r="C31" s="495"/>
      <c r="D31" s="792">
        <v>-450</v>
      </c>
      <c r="E31" s="792">
        <v>-450</v>
      </c>
      <c r="F31" s="792">
        <v>-450</v>
      </c>
      <c r="G31" s="792">
        <v>-450</v>
      </c>
      <c r="H31" s="792">
        <v>-450</v>
      </c>
      <c r="I31" s="792">
        <v>-450</v>
      </c>
      <c r="J31" s="792">
        <v>-450</v>
      </c>
      <c r="K31" s="792">
        <v>-450</v>
      </c>
      <c r="L31" s="792">
        <v>-450</v>
      </c>
      <c r="M31" s="792">
        <v>-450</v>
      </c>
      <c r="N31" s="792">
        <v>-450</v>
      </c>
      <c r="O31" s="792">
        <v>-450</v>
      </c>
      <c r="P31" s="792">
        <v>-450</v>
      </c>
      <c r="Q31" s="792">
        <f t="shared" si="0"/>
        <v>-450</v>
      </c>
    </row>
    <row r="32" spans="1:18" ht="15">
      <c r="A32" s="803">
        <v>3790</v>
      </c>
      <c r="B32" s="791" t="s">
        <v>591</v>
      </c>
      <c r="C32" s="495"/>
      <c r="D32" s="792">
        <v>-11852</v>
      </c>
      <c r="E32" s="792">
        <v>-11852</v>
      </c>
      <c r="F32" s="792">
        <v>-11852</v>
      </c>
      <c r="G32" s="792">
        <v>-11852</v>
      </c>
      <c r="H32" s="792">
        <v>-11852</v>
      </c>
      <c r="I32" s="792">
        <v>-11852</v>
      </c>
      <c r="J32" s="792">
        <v>-11852</v>
      </c>
      <c r="K32" s="792">
        <v>-11852</v>
      </c>
      <c r="L32" s="792">
        <v>-11852</v>
      </c>
      <c r="M32" s="792">
        <v>-11852</v>
      </c>
      <c r="N32" s="792">
        <v>-11852</v>
      </c>
      <c r="O32" s="792">
        <v>-11852</v>
      </c>
      <c r="P32" s="792">
        <v>-11852</v>
      </c>
      <c r="Q32" s="792">
        <f t="shared" si="0"/>
        <v>-11852</v>
      </c>
      <c r="R32" s="347">
        <f>SUM(Q12:Q32)</f>
        <v>-15119743.763076922</v>
      </c>
    </row>
    <row r="33" spans="1:17" ht="15">
      <c r="A33" s="766">
        <v>2060</v>
      </c>
      <c r="B33" s="761" t="s">
        <v>282</v>
      </c>
      <c r="D33" s="762">
        <v>-1336480.8999999999</v>
      </c>
      <c r="E33" s="762">
        <v>-1344233.90</v>
      </c>
      <c r="F33" s="762">
        <v>-1351986.90</v>
      </c>
      <c r="G33" s="762">
        <v>-1359739.90</v>
      </c>
      <c r="H33" s="762">
        <v>-1367492.90</v>
      </c>
      <c r="I33" s="762">
        <v>-1375856.21</v>
      </c>
      <c r="J33" s="762">
        <v>-1384219.52</v>
      </c>
      <c r="K33" s="762">
        <v>-1392582.83</v>
      </c>
      <c r="L33" s="762">
        <v>-1398937.14</v>
      </c>
      <c r="M33" s="762">
        <v>-1407304.58</v>
      </c>
      <c r="N33" s="762">
        <v>-1415672.02</v>
      </c>
      <c r="O33" s="762">
        <v>-1424039.46</v>
      </c>
      <c r="P33" s="762">
        <v>-1432410.79</v>
      </c>
      <c r="Q33" s="768">
        <f>+AVERAGE(D33:P33)</f>
        <v>-1383919.7730769231</v>
      </c>
    </row>
    <row r="34" spans="1:17" ht="15">
      <c r="A34" s="766">
        <v>2090</v>
      </c>
      <c r="B34" s="761" t="s">
        <v>444</v>
      </c>
      <c r="D34" s="762">
        <v>-479.95</v>
      </c>
      <c r="E34" s="762">
        <v>-483.73</v>
      </c>
      <c r="F34" s="762">
        <v>-487.51</v>
      </c>
      <c r="G34" s="762">
        <v>-491.29</v>
      </c>
      <c r="H34" s="762">
        <v>-495.07</v>
      </c>
      <c r="I34" s="762">
        <v>-498.85</v>
      </c>
      <c r="J34" s="762">
        <v>-502.63</v>
      </c>
      <c r="K34" s="762">
        <v>-506.41</v>
      </c>
      <c r="L34" s="762">
        <v>-510.19</v>
      </c>
      <c r="M34" s="762">
        <v>-513.97</v>
      </c>
      <c r="N34" s="762">
        <v>-517.75</v>
      </c>
      <c r="O34" s="762">
        <v>-521.53</v>
      </c>
      <c r="P34" s="762">
        <v>-525.30999999999995</v>
      </c>
      <c r="Q34" s="768">
        <f t="shared" si="1" ref="Q34:Q65">+AVERAGE(D34:P34)</f>
        <v>-502.63000000000005</v>
      </c>
    </row>
    <row r="35" spans="1:17" ht="15">
      <c r="A35" s="766">
        <v>2155</v>
      </c>
      <c r="B35" s="761" t="s">
        <v>290</v>
      </c>
      <c r="D35" s="762">
        <v>-80450.600000000006</v>
      </c>
      <c r="E35" s="762">
        <v>-80933.87</v>
      </c>
      <c r="F35" s="762">
        <v>-81417.14</v>
      </c>
      <c r="G35" s="762">
        <v>-81900.41</v>
      </c>
      <c r="H35" s="762">
        <v>-82383.679999999993</v>
      </c>
      <c r="I35" s="762">
        <v>-82866.95</v>
      </c>
      <c r="J35" s="762">
        <v>-83350.22</v>
      </c>
      <c r="K35" s="762">
        <v>-83833.490000000005</v>
      </c>
      <c r="L35" s="762">
        <v>-84316.76</v>
      </c>
      <c r="M35" s="762">
        <v>-84800.03</v>
      </c>
      <c r="N35" s="762">
        <v>-85283.30</v>
      </c>
      <c r="O35" s="762">
        <v>-85766.57</v>
      </c>
      <c r="P35" s="762">
        <v>-86249.84</v>
      </c>
      <c r="Q35" s="768">
        <f t="shared" si="1"/>
        <v>-83350.22</v>
      </c>
    </row>
    <row r="36" spans="1:17" ht="15">
      <c r="A36" s="766">
        <v>2160</v>
      </c>
      <c r="B36" s="761" t="s">
        <v>291</v>
      </c>
      <c r="D36" s="762">
        <v>-1673296.40</v>
      </c>
      <c r="E36" s="762">
        <v>-1693309.35</v>
      </c>
      <c r="F36" s="762">
        <v>-1713102.22</v>
      </c>
      <c r="G36" s="762">
        <v>-1733144.15</v>
      </c>
      <c r="H36" s="762">
        <v>-1752979.43</v>
      </c>
      <c r="I36" s="762">
        <v>-1769723.08</v>
      </c>
      <c r="J36" s="762">
        <v>-1789778.67</v>
      </c>
      <c r="K36" s="762">
        <v>-1806802.24</v>
      </c>
      <c r="L36" s="762">
        <v>-1826877.95</v>
      </c>
      <c r="M36" s="762">
        <v>-1846953.71</v>
      </c>
      <c r="N36" s="762">
        <v>-1857920.30</v>
      </c>
      <c r="O36" s="762">
        <v>-1876309.29</v>
      </c>
      <c r="P36" s="762">
        <v>-1896407.08</v>
      </c>
      <c r="Q36" s="768">
        <f t="shared" si="1"/>
        <v>-1787431.0669230768</v>
      </c>
    </row>
    <row r="37" spans="1:17" ht="15">
      <c r="A37" s="766">
        <v>2170</v>
      </c>
      <c r="B37" s="761" t="s">
        <v>447</v>
      </c>
      <c r="D37" s="762">
        <v>30480.34</v>
      </c>
      <c r="E37" s="762">
        <v>29351.55</v>
      </c>
      <c r="F37" s="762">
        <v>28222.76</v>
      </c>
      <c r="G37" s="762">
        <v>27093.97</v>
      </c>
      <c r="H37" s="762">
        <v>25965.18</v>
      </c>
      <c r="I37" s="762">
        <v>24836.39</v>
      </c>
      <c r="J37" s="762">
        <v>23707.60</v>
      </c>
      <c r="K37" s="762">
        <v>22578.81</v>
      </c>
      <c r="L37" s="762">
        <v>21450.02</v>
      </c>
      <c r="M37" s="762">
        <v>20321.23</v>
      </c>
      <c r="N37" s="762">
        <v>19192.44</v>
      </c>
      <c r="O37" s="762">
        <v>18063.650000000001</v>
      </c>
      <c r="P37" s="762">
        <v>16934.86</v>
      </c>
      <c r="Q37" s="768">
        <f t="shared" si="1"/>
        <v>23707.60</v>
      </c>
    </row>
    <row r="38" spans="1:17" ht="15">
      <c r="A38" s="766">
        <v>2180</v>
      </c>
      <c r="B38" s="761" t="s">
        <v>292</v>
      </c>
      <c r="D38" s="762">
        <v>-530.66999999999996</v>
      </c>
      <c r="E38" s="762">
        <v>-536.35</v>
      </c>
      <c r="F38" s="762">
        <v>-542.03</v>
      </c>
      <c r="G38" s="762">
        <v>-547.71</v>
      </c>
      <c r="H38" s="762">
        <v>-553.39</v>
      </c>
      <c r="I38" s="762">
        <v>-559.07000000000005</v>
      </c>
      <c r="J38" s="762">
        <v>-564.75</v>
      </c>
      <c r="K38" s="762">
        <v>-570.42999999999995</v>
      </c>
      <c r="L38" s="762">
        <v>-576.11</v>
      </c>
      <c r="M38" s="762">
        <v>-581.79</v>
      </c>
      <c r="N38" s="762">
        <v>-587.47</v>
      </c>
      <c r="O38" s="762">
        <v>-593.16</v>
      </c>
      <c r="P38" s="762">
        <v>-598.85</v>
      </c>
      <c r="Q38" s="768">
        <f t="shared" si="1"/>
        <v>-564.7523076923078</v>
      </c>
    </row>
    <row r="39" spans="1:17" ht="15">
      <c r="A39" s="767">
        <v>4030</v>
      </c>
      <c r="B39" s="761" t="s">
        <v>461</v>
      </c>
      <c r="D39" s="762">
        <v>46286</v>
      </c>
      <c r="E39" s="762">
        <v>46286</v>
      </c>
      <c r="F39" s="762">
        <v>46286</v>
      </c>
      <c r="G39" s="762">
        <v>46286</v>
      </c>
      <c r="H39" s="762">
        <v>46286</v>
      </c>
      <c r="I39" s="762">
        <v>46286</v>
      </c>
      <c r="J39" s="762">
        <v>46286</v>
      </c>
      <c r="K39" s="762">
        <v>46286</v>
      </c>
      <c r="L39" s="762">
        <v>46286</v>
      </c>
      <c r="M39" s="762">
        <v>46286</v>
      </c>
      <c r="N39" s="762">
        <v>46286</v>
      </c>
      <c r="O39" s="762">
        <v>46286</v>
      </c>
      <c r="P39" s="762">
        <v>46286</v>
      </c>
      <c r="Q39" s="768">
        <f t="shared" si="1"/>
        <v>46286</v>
      </c>
    </row>
    <row r="40" spans="1:17" ht="15">
      <c r="A40" s="778">
        <v>4050</v>
      </c>
      <c r="B40" s="761" t="s">
        <v>462</v>
      </c>
      <c r="D40" s="762">
        <v>854117.71</v>
      </c>
      <c r="E40" s="762">
        <v>860178.63</v>
      </c>
      <c r="F40" s="762">
        <v>866239.55</v>
      </c>
      <c r="G40" s="762">
        <v>872300.47</v>
      </c>
      <c r="H40" s="762">
        <v>878361.39</v>
      </c>
      <c r="I40" s="762">
        <v>884422.31</v>
      </c>
      <c r="J40" s="762">
        <v>890483.23</v>
      </c>
      <c r="K40" s="762">
        <v>896544.15</v>
      </c>
      <c r="L40" s="762">
        <v>902605.07</v>
      </c>
      <c r="M40" s="762">
        <v>908665.99</v>
      </c>
      <c r="N40" s="762">
        <v>914726.91</v>
      </c>
      <c r="O40" s="762">
        <v>920787.83</v>
      </c>
      <c r="P40" s="762">
        <v>926848.75</v>
      </c>
      <c r="Q40" s="768">
        <f t="shared" si="1"/>
        <v>890483.23</v>
      </c>
    </row>
    <row r="41" spans="1:17" ht="15">
      <c r="A41" s="805">
        <v>4055</v>
      </c>
      <c r="B41" s="764" t="s">
        <v>565</v>
      </c>
      <c r="C41" s="518"/>
      <c r="D41" s="765">
        <v>936768.43</v>
      </c>
      <c r="E41" s="765">
        <v>942569.01</v>
      </c>
      <c r="F41" s="765">
        <v>948369.59</v>
      </c>
      <c r="G41" s="765">
        <v>954170.17</v>
      </c>
      <c r="H41" s="765">
        <v>959970.75</v>
      </c>
      <c r="I41" s="765">
        <v>966381.64</v>
      </c>
      <c r="J41" s="765">
        <v>972792.53</v>
      </c>
      <c r="K41" s="765">
        <v>979203.42</v>
      </c>
      <c r="L41" s="765">
        <v>985614.31</v>
      </c>
      <c r="M41" s="765">
        <v>992025.20</v>
      </c>
      <c r="N41" s="765">
        <v>998436.09</v>
      </c>
      <c r="O41" s="765">
        <v>1004846.98</v>
      </c>
      <c r="P41" s="765">
        <v>1011257.87</v>
      </c>
      <c r="Q41" s="808">
        <f t="shared" si="1"/>
        <v>973261.99923076911</v>
      </c>
    </row>
    <row r="42" spans="1:17" ht="15">
      <c r="A42" s="767">
        <v>4070</v>
      </c>
      <c r="B42" s="761" t="s">
        <v>463</v>
      </c>
      <c r="D42" s="762"/>
      <c r="E42" s="762"/>
      <c r="F42" s="762"/>
      <c r="G42" s="762"/>
      <c r="H42" s="762"/>
      <c r="I42" s="762"/>
      <c r="J42" s="762"/>
      <c r="K42" s="762"/>
      <c r="L42" s="762"/>
      <c r="M42" s="762"/>
      <c r="N42" s="762"/>
      <c r="O42" s="762"/>
      <c r="P42" s="762"/>
      <c r="Q42" s="768"/>
    </row>
    <row r="43" spans="1:17" ht="15">
      <c r="A43" s="767">
        <v>4075</v>
      </c>
      <c r="B43" s="761" t="s">
        <v>576</v>
      </c>
      <c r="D43" s="762"/>
      <c r="E43" s="762"/>
      <c r="F43" s="762"/>
      <c r="G43" s="762"/>
      <c r="H43" s="762"/>
      <c r="I43" s="762"/>
      <c r="J43" s="762"/>
      <c r="K43" s="762"/>
      <c r="L43" s="762"/>
      <c r="M43" s="762"/>
      <c r="N43" s="762"/>
      <c r="O43" s="762"/>
      <c r="P43" s="762"/>
      <c r="Q43" s="768"/>
    </row>
    <row r="44" spans="1:17" ht="15">
      <c r="A44" s="767">
        <v>4080</v>
      </c>
      <c r="B44" s="761" t="s">
        <v>577</v>
      </c>
      <c r="D44" s="762"/>
      <c r="E44" s="762"/>
      <c r="F44" s="762"/>
      <c r="G44" s="762"/>
      <c r="H44" s="762"/>
      <c r="I44" s="762"/>
      <c r="J44" s="762"/>
      <c r="K44" s="762"/>
      <c r="L44" s="762"/>
      <c r="M44" s="762"/>
      <c r="N44" s="762"/>
      <c r="O44" s="762"/>
      <c r="P44" s="762"/>
      <c r="Q44" s="768"/>
    </row>
    <row r="45" spans="1:17" ht="15">
      <c r="A45" s="767">
        <v>4085</v>
      </c>
      <c r="B45" s="761" t="s">
        <v>566</v>
      </c>
      <c r="D45" s="762"/>
      <c r="E45" s="762"/>
      <c r="F45" s="762"/>
      <c r="G45" s="762"/>
      <c r="H45" s="762"/>
      <c r="I45" s="762"/>
      <c r="J45" s="762"/>
      <c r="K45" s="762"/>
      <c r="L45" s="762"/>
      <c r="M45" s="762"/>
      <c r="N45" s="762"/>
      <c r="O45" s="762"/>
      <c r="P45" s="762"/>
      <c r="Q45" s="768"/>
    </row>
    <row r="46" spans="1:17" ht="15">
      <c r="A46" s="809">
        <v>4100</v>
      </c>
      <c r="B46" s="761" t="s">
        <v>464</v>
      </c>
      <c r="D46" s="762">
        <v>464343.42</v>
      </c>
      <c r="E46" s="762">
        <v>467511.87</v>
      </c>
      <c r="F46" s="762">
        <v>470680.32</v>
      </c>
      <c r="G46" s="762">
        <v>473848.77</v>
      </c>
      <c r="H46" s="762">
        <v>477017.22</v>
      </c>
      <c r="I46" s="762">
        <v>480211.62</v>
      </c>
      <c r="J46" s="762">
        <v>483406.02</v>
      </c>
      <c r="K46" s="762">
        <v>486600.42</v>
      </c>
      <c r="L46" s="762">
        <v>489794.82</v>
      </c>
      <c r="M46" s="762">
        <v>492989.22</v>
      </c>
      <c r="N46" s="762">
        <v>496183.62</v>
      </c>
      <c r="O46" s="762">
        <v>499378.02</v>
      </c>
      <c r="P46" s="762">
        <v>502572.42</v>
      </c>
      <c r="Q46" s="768">
        <f t="shared" si="1"/>
        <v>483425.98153846152</v>
      </c>
    </row>
    <row r="47" spans="1:17" ht="15">
      <c r="A47" s="809">
        <v>4105</v>
      </c>
      <c r="B47" s="761" t="s">
        <v>465</v>
      </c>
      <c r="D47" s="762">
        <v>655104.97</v>
      </c>
      <c r="E47" s="762">
        <v>659534.15</v>
      </c>
      <c r="F47" s="762">
        <v>663963.32999999996</v>
      </c>
      <c r="G47" s="762">
        <v>668551.98</v>
      </c>
      <c r="H47" s="762">
        <v>673140.63</v>
      </c>
      <c r="I47" s="762">
        <v>678150.72</v>
      </c>
      <c r="J47" s="762">
        <v>683160.81</v>
      </c>
      <c r="K47" s="762">
        <v>688364.21</v>
      </c>
      <c r="L47" s="762">
        <v>693567.61</v>
      </c>
      <c r="M47" s="762">
        <v>698771.01</v>
      </c>
      <c r="N47" s="762">
        <v>703974.41</v>
      </c>
      <c r="O47" s="762">
        <v>709177.81</v>
      </c>
      <c r="P47" s="762">
        <v>714381.21</v>
      </c>
      <c r="Q47" s="768">
        <f t="shared" si="1"/>
        <v>683834.06538461545</v>
      </c>
    </row>
    <row r="48" spans="1:17" ht="15">
      <c r="A48" s="809">
        <v>4107</v>
      </c>
      <c r="B48" s="761" t="s">
        <v>466</v>
      </c>
      <c r="D48" s="762">
        <v>411814.12</v>
      </c>
      <c r="E48" s="762">
        <v>414695.30</v>
      </c>
      <c r="F48" s="762">
        <v>417576.48</v>
      </c>
      <c r="G48" s="762">
        <v>420500.20</v>
      </c>
      <c r="H48" s="762">
        <v>423423.92</v>
      </c>
      <c r="I48" s="762">
        <v>426847.08</v>
      </c>
      <c r="J48" s="762">
        <v>430270.23</v>
      </c>
      <c r="K48" s="762">
        <v>433791.39</v>
      </c>
      <c r="L48" s="762">
        <v>437312.55</v>
      </c>
      <c r="M48" s="762">
        <v>441006.01</v>
      </c>
      <c r="N48" s="762">
        <v>444699.47</v>
      </c>
      <c r="O48" s="762">
        <v>448392.93</v>
      </c>
      <c r="P48" s="762">
        <v>452086.39</v>
      </c>
      <c r="Q48" s="768">
        <f t="shared" si="1"/>
        <v>430955.08230769221</v>
      </c>
    </row>
    <row r="49" spans="1:17" ht="15">
      <c r="A49" s="809">
        <v>4115</v>
      </c>
      <c r="B49" s="761" t="s">
        <v>467</v>
      </c>
      <c r="D49" s="762">
        <v>177692.61</v>
      </c>
      <c r="E49" s="762">
        <v>178868.94</v>
      </c>
      <c r="F49" s="762">
        <v>180045.27</v>
      </c>
      <c r="G49" s="762">
        <v>181355.63</v>
      </c>
      <c r="H49" s="762">
        <v>182665.99</v>
      </c>
      <c r="I49" s="762">
        <v>184228.47</v>
      </c>
      <c r="J49" s="762">
        <v>185790.95</v>
      </c>
      <c r="K49" s="762">
        <v>187440.34</v>
      </c>
      <c r="L49" s="762">
        <v>189089.73</v>
      </c>
      <c r="M49" s="762">
        <v>190911.07</v>
      </c>
      <c r="N49" s="762">
        <v>192732.41</v>
      </c>
      <c r="O49" s="762">
        <v>194553.75</v>
      </c>
      <c r="P49" s="762">
        <v>196375.09</v>
      </c>
      <c r="Q49" s="768">
        <f t="shared" si="1"/>
        <v>186288.48076923078</v>
      </c>
    </row>
    <row r="50" spans="1:17" ht="15">
      <c r="A50" s="797">
        <v>4140</v>
      </c>
      <c r="B50" s="764" t="s">
        <v>578</v>
      </c>
      <c r="D50" s="762">
        <v>1552.32</v>
      </c>
      <c r="E50" s="762">
        <v>1617</v>
      </c>
      <c r="F50" s="762">
        <v>1681.68</v>
      </c>
      <c r="G50" s="762">
        <v>1746.36</v>
      </c>
      <c r="H50" s="762">
        <v>1811.04</v>
      </c>
      <c r="I50" s="762">
        <v>1875.72</v>
      </c>
      <c r="J50" s="762">
        <v>1940.40</v>
      </c>
      <c r="K50" s="762">
        <v>2005.08</v>
      </c>
      <c r="L50" s="762">
        <v>2069.7600000000002</v>
      </c>
      <c r="M50" s="762">
        <v>2134.44</v>
      </c>
      <c r="N50" s="762">
        <v>2199.12</v>
      </c>
      <c r="O50" s="762">
        <v>2263.8000000000002</v>
      </c>
      <c r="P50" s="762">
        <v>2328.48</v>
      </c>
      <c r="Q50" s="768">
        <f t="shared" si="1"/>
        <v>1940.40</v>
      </c>
    </row>
    <row r="51" spans="1:17" ht="15">
      <c r="A51" s="805">
        <v>4150</v>
      </c>
      <c r="B51" s="764" t="s">
        <v>468</v>
      </c>
      <c r="C51" s="518"/>
      <c r="D51" s="765">
        <v>11675.41</v>
      </c>
      <c r="E51" s="765">
        <v>11744.63</v>
      </c>
      <c r="F51" s="765">
        <v>11813.85</v>
      </c>
      <c r="G51" s="765">
        <v>11883.07</v>
      </c>
      <c r="H51" s="765">
        <v>11952.29</v>
      </c>
      <c r="I51" s="765">
        <v>12021.51</v>
      </c>
      <c r="J51" s="765">
        <v>12090.73</v>
      </c>
      <c r="K51" s="765">
        <v>12159.95</v>
      </c>
      <c r="L51" s="765">
        <v>12229.17</v>
      </c>
      <c r="M51" s="765">
        <v>12298.39</v>
      </c>
      <c r="N51" s="765">
        <v>12367.61</v>
      </c>
      <c r="O51" s="765">
        <v>12436.83</v>
      </c>
      <c r="P51" s="765">
        <v>12506.05</v>
      </c>
      <c r="Q51" s="808">
        <f t="shared" si="1"/>
        <v>12090.729999999998</v>
      </c>
    </row>
    <row r="52" spans="1:17" ht="15">
      <c r="A52" s="805">
        <v>4155</v>
      </c>
      <c r="B52" s="764" t="s">
        <v>469</v>
      </c>
      <c r="C52" s="518"/>
      <c r="D52" s="765">
        <v>102168.75</v>
      </c>
      <c r="E52" s="765">
        <v>103128.77</v>
      </c>
      <c r="F52" s="765">
        <v>104088.79</v>
      </c>
      <c r="G52" s="765">
        <v>105048.81</v>
      </c>
      <c r="H52" s="765">
        <v>106008.83</v>
      </c>
      <c r="I52" s="765">
        <v>106968.85</v>
      </c>
      <c r="J52" s="765">
        <v>107928.87</v>
      </c>
      <c r="K52" s="765">
        <v>108888.89</v>
      </c>
      <c r="L52" s="765">
        <v>109848.91</v>
      </c>
      <c r="M52" s="765">
        <v>110808.93</v>
      </c>
      <c r="N52" s="765">
        <v>111768.95</v>
      </c>
      <c r="O52" s="765">
        <v>112728.97</v>
      </c>
      <c r="P52" s="765">
        <v>113688.99</v>
      </c>
      <c r="Q52" s="808">
        <f t="shared" si="1"/>
        <v>107928.87000000001</v>
      </c>
    </row>
    <row r="53" spans="1:17" ht="15">
      <c r="A53" s="805">
        <v>4175</v>
      </c>
      <c r="B53" s="764" t="s">
        <v>579</v>
      </c>
      <c r="C53" s="518"/>
      <c r="D53" s="765">
        <v>1263.51</v>
      </c>
      <c r="E53" s="765">
        <v>1270.0899999999999</v>
      </c>
      <c r="F53" s="765">
        <v>1276.67</v>
      </c>
      <c r="G53" s="765">
        <v>1283.25</v>
      </c>
      <c r="H53" s="765">
        <v>1289.83</v>
      </c>
      <c r="I53" s="765">
        <v>1296.4100000000001</v>
      </c>
      <c r="J53" s="765">
        <v>1302.99</v>
      </c>
      <c r="K53" s="765">
        <v>1309.57</v>
      </c>
      <c r="L53" s="765">
        <v>1316.15</v>
      </c>
      <c r="M53" s="765">
        <v>1322.73</v>
      </c>
      <c r="N53" s="765">
        <v>1329.31</v>
      </c>
      <c r="O53" s="765">
        <v>1335.89</v>
      </c>
      <c r="P53" s="765">
        <v>1342.47</v>
      </c>
      <c r="Q53" s="808">
        <f t="shared" si="1"/>
        <v>1302.99</v>
      </c>
    </row>
    <row r="54" spans="1:17" ht="15">
      <c r="A54" s="767">
        <v>4260</v>
      </c>
      <c r="B54" s="761" t="s">
        <v>301</v>
      </c>
      <c r="D54" s="762"/>
      <c r="E54" s="762"/>
      <c r="F54" s="762"/>
      <c r="G54" s="762"/>
      <c r="H54" s="762"/>
      <c r="I54" s="762"/>
      <c r="J54" s="762"/>
      <c r="K54" s="762"/>
      <c r="L54" s="762"/>
      <c r="M54" s="762"/>
      <c r="N54" s="762"/>
      <c r="O54" s="762"/>
      <c r="P54" s="762"/>
      <c r="Q54" s="768"/>
    </row>
    <row r="55" spans="1:17" ht="15">
      <c r="A55" s="767">
        <v>4265</v>
      </c>
      <c r="B55" s="761" t="s">
        <v>302</v>
      </c>
      <c r="D55" s="762">
        <v>805058.50</v>
      </c>
      <c r="E55" s="762">
        <v>807333.09</v>
      </c>
      <c r="F55" s="762">
        <v>809607.68</v>
      </c>
      <c r="G55" s="762">
        <v>811882.27</v>
      </c>
      <c r="H55" s="762">
        <v>814156.86</v>
      </c>
      <c r="I55" s="762">
        <v>816431.45</v>
      </c>
      <c r="J55" s="762">
        <v>818706.04</v>
      </c>
      <c r="K55" s="762">
        <v>820980.63</v>
      </c>
      <c r="L55" s="762">
        <v>823255.22</v>
      </c>
      <c r="M55" s="762">
        <v>825529.81</v>
      </c>
      <c r="N55" s="762">
        <v>827804.40</v>
      </c>
      <c r="O55" s="762">
        <v>830078.99</v>
      </c>
      <c r="P55" s="762">
        <v>832353.58</v>
      </c>
      <c r="Q55" s="768">
        <f t="shared" si="1"/>
        <v>818706.03999999992</v>
      </c>
    </row>
    <row r="56" spans="1:17" ht="15">
      <c r="A56" s="809">
        <v>4272</v>
      </c>
      <c r="B56" s="761" t="s">
        <v>580</v>
      </c>
      <c r="D56" s="762">
        <v>7117</v>
      </c>
      <c r="E56" s="762">
        <v>8436.0400000000009</v>
      </c>
      <c r="F56" s="762">
        <v>9755.08</v>
      </c>
      <c r="G56" s="762">
        <v>11074.12</v>
      </c>
      <c r="H56" s="762">
        <v>12633.99</v>
      </c>
      <c r="I56" s="762">
        <v>14193.86</v>
      </c>
      <c r="J56" s="762">
        <v>15753.73</v>
      </c>
      <c r="K56" s="762">
        <v>17313.60</v>
      </c>
      <c r="L56" s="762">
        <v>18873.47</v>
      </c>
      <c r="M56" s="762">
        <v>20433.34</v>
      </c>
      <c r="N56" s="762">
        <v>21993.21</v>
      </c>
      <c r="O56" s="762">
        <v>23553.08</v>
      </c>
      <c r="P56" s="762">
        <v>25237.25</v>
      </c>
      <c r="Q56" s="768">
        <f t="shared" si="1"/>
        <v>15874.443846153848</v>
      </c>
    </row>
    <row r="57" spans="1:17" ht="15">
      <c r="A57" s="805">
        <v>4275</v>
      </c>
      <c r="B57" s="764" t="s">
        <v>470</v>
      </c>
      <c r="C57" s="518"/>
      <c r="D57" s="765">
        <v>72147.62</v>
      </c>
      <c r="E57" s="765">
        <v>73742.38</v>
      </c>
      <c r="F57" s="765">
        <v>75337.14</v>
      </c>
      <c r="G57" s="765">
        <v>76931.899999999994</v>
      </c>
      <c r="H57" s="765">
        <v>78634.77</v>
      </c>
      <c r="I57" s="765">
        <v>80337.64</v>
      </c>
      <c r="J57" s="765">
        <v>82040.509999999995</v>
      </c>
      <c r="K57" s="765">
        <v>83743.38</v>
      </c>
      <c r="L57" s="765">
        <v>85446.25</v>
      </c>
      <c r="M57" s="765">
        <v>87149.12</v>
      </c>
      <c r="N57" s="765">
        <v>88851.99</v>
      </c>
      <c r="O57" s="765">
        <v>90554.86</v>
      </c>
      <c r="P57" s="765">
        <v>92313.53</v>
      </c>
      <c r="Q57" s="808">
        <f t="shared" si="1"/>
        <v>82094.699230769242</v>
      </c>
    </row>
    <row r="58" spans="1:17" ht="15">
      <c r="A58" s="805">
        <v>4280</v>
      </c>
      <c r="B58" s="764" t="s">
        <v>471</v>
      </c>
      <c r="C58" s="518"/>
      <c r="D58" s="765">
        <v>8162.81</v>
      </c>
      <c r="E58" s="765">
        <v>8222.40</v>
      </c>
      <c r="F58" s="765">
        <v>8281.99</v>
      </c>
      <c r="G58" s="765">
        <v>8341.58</v>
      </c>
      <c r="H58" s="765">
        <v>8401.17</v>
      </c>
      <c r="I58" s="765">
        <v>8460.76</v>
      </c>
      <c r="J58" s="765">
        <v>8520.35</v>
      </c>
      <c r="K58" s="765">
        <v>8579.94</v>
      </c>
      <c r="L58" s="765">
        <v>8639.5300000000007</v>
      </c>
      <c r="M58" s="765">
        <v>8699.1200000000008</v>
      </c>
      <c r="N58" s="765">
        <v>8758.7099999999991</v>
      </c>
      <c r="O58" s="765">
        <v>8818.2999999999993</v>
      </c>
      <c r="P58" s="765">
        <v>8877.89</v>
      </c>
      <c r="Q58" s="808">
        <f t="shared" si="1"/>
        <v>8520.3499999999985</v>
      </c>
    </row>
    <row r="59" spans="1:17" ht="15">
      <c r="A59" s="805">
        <v>4285</v>
      </c>
      <c r="B59" s="764" t="s">
        <v>581</v>
      </c>
      <c r="C59" s="518"/>
      <c r="D59" s="765">
        <v>48.54</v>
      </c>
      <c r="E59" s="765">
        <v>52.39</v>
      </c>
      <c r="F59" s="765">
        <v>56.24</v>
      </c>
      <c r="G59" s="765">
        <v>60.09</v>
      </c>
      <c r="H59" s="765">
        <v>63.94</v>
      </c>
      <c r="I59" s="765">
        <v>67.790000000000006</v>
      </c>
      <c r="J59" s="765">
        <v>71.64</v>
      </c>
      <c r="K59" s="765">
        <v>75.489999999999995</v>
      </c>
      <c r="L59" s="765">
        <v>79.34</v>
      </c>
      <c r="M59" s="765">
        <v>83.19</v>
      </c>
      <c r="N59" s="765">
        <v>87.04</v>
      </c>
      <c r="O59" s="765">
        <v>90.89</v>
      </c>
      <c r="P59" s="765">
        <v>94.74</v>
      </c>
      <c r="Q59" s="808">
        <f t="shared" si="1"/>
        <v>71.64</v>
      </c>
    </row>
    <row r="60" spans="1:17" ht="15">
      <c r="A60" s="813">
        <v>4310</v>
      </c>
      <c r="B60" s="844" t="s">
        <v>595</v>
      </c>
      <c r="C60" s="518"/>
      <c r="D60" s="845">
        <v>456373.99</v>
      </c>
      <c r="E60" s="845">
        <v>459780</v>
      </c>
      <c r="F60" s="845">
        <v>463186.01</v>
      </c>
      <c r="G60" s="845">
        <v>466592.02</v>
      </c>
      <c r="H60" s="845">
        <v>469998.03</v>
      </c>
      <c r="I60" s="845">
        <v>474111.40</v>
      </c>
      <c r="J60" s="845">
        <v>478224.77</v>
      </c>
      <c r="K60" s="845">
        <v>482519.88</v>
      </c>
      <c r="L60" s="845">
        <v>486814.99</v>
      </c>
      <c r="M60" s="845">
        <v>491221.30</v>
      </c>
      <c r="N60" s="845">
        <v>495627.61</v>
      </c>
      <c r="O60" s="845">
        <v>500033.92</v>
      </c>
      <c r="P60" s="845">
        <v>504440.23</v>
      </c>
      <c r="Q60" s="822">
        <f t="shared" si="1"/>
        <v>479148.01153846155</v>
      </c>
    </row>
    <row r="61" spans="1:17" ht="15">
      <c r="A61" s="813">
        <v>4320</v>
      </c>
      <c r="B61" s="844" t="s">
        <v>596</v>
      </c>
      <c r="C61" s="518"/>
      <c r="D61" s="845">
        <v>315.33</v>
      </c>
      <c r="E61" s="845">
        <v>320.50</v>
      </c>
      <c r="F61" s="845">
        <v>325.67</v>
      </c>
      <c r="G61" s="845">
        <v>330.84</v>
      </c>
      <c r="H61" s="845">
        <v>336.01</v>
      </c>
      <c r="I61" s="845">
        <v>341.18</v>
      </c>
      <c r="J61" s="845">
        <v>346.35</v>
      </c>
      <c r="K61" s="845">
        <v>351.52</v>
      </c>
      <c r="L61" s="845">
        <v>356.69</v>
      </c>
      <c r="M61" s="845">
        <v>361.86</v>
      </c>
      <c r="N61" s="845">
        <v>367.03</v>
      </c>
      <c r="O61" s="845">
        <v>372.20</v>
      </c>
      <c r="P61" s="845">
        <v>377.37</v>
      </c>
      <c r="Q61" s="822">
        <f t="shared" si="1"/>
        <v>346.35</v>
      </c>
    </row>
    <row r="62" spans="1:17" ht="15">
      <c r="A62" s="813">
        <v>4325</v>
      </c>
      <c r="B62" s="844" t="s">
        <v>597</v>
      </c>
      <c r="C62" s="518"/>
      <c r="D62" s="845">
        <v>17487.419999999998</v>
      </c>
      <c r="E62" s="845">
        <v>17913.78</v>
      </c>
      <c r="F62" s="845">
        <v>18340.14</v>
      </c>
      <c r="G62" s="845">
        <v>18766.50</v>
      </c>
      <c r="H62" s="845">
        <v>19192.86</v>
      </c>
      <c r="I62" s="845">
        <v>19619.22</v>
      </c>
      <c r="J62" s="845">
        <v>20045.580000000002</v>
      </c>
      <c r="K62" s="845">
        <v>20471.939999999999</v>
      </c>
      <c r="L62" s="845">
        <v>20898.30</v>
      </c>
      <c r="M62" s="845">
        <v>21444.45</v>
      </c>
      <c r="N62" s="845">
        <v>21990.60</v>
      </c>
      <c r="O62" s="845">
        <v>22536.75</v>
      </c>
      <c r="P62" s="845">
        <v>23082.90</v>
      </c>
      <c r="Q62" s="822">
        <f t="shared" si="1"/>
        <v>20137.726153846153</v>
      </c>
    </row>
    <row r="63" spans="1:17" ht="15">
      <c r="A63" s="813">
        <v>4330</v>
      </c>
      <c r="B63" s="844" t="s">
        <v>598</v>
      </c>
      <c r="C63" s="518"/>
      <c r="D63" s="845">
        <v>95</v>
      </c>
      <c r="E63" s="845">
        <v>97.50</v>
      </c>
      <c r="F63" s="845">
        <v>100</v>
      </c>
      <c r="G63" s="845">
        <v>102.50</v>
      </c>
      <c r="H63" s="845">
        <v>105</v>
      </c>
      <c r="I63" s="845">
        <v>107.50</v>
      </c>
      <c r="J63" s="845">
        <v>110</v>
      </c>
      <c r="K63" s="845">
        <v>112.50</v>
      </c>
      <c r="L63" s="845">
        <v>115</v>
      </c>
      <c r="M63" s="845">
        <v>117.50</v>
      </c>
      <c r="N63" s="845">
        <v>120</v>
      </c>
      <c r="O63" s="845">
        <v>122.50</v>
      </c>
      <c r="P63" s="845">
        <v>125</v>
      </c>
      <c r="Q63" s="822">
        <f t="shared" si="1"/>
        <v>110</v>
      </c>
    </row>
    <row r="64" spans="1:17" ht="15">
      <c r="A64" s="813">
        <v>4335</v>
      </c>
      <c r="B64" s="844" t="s">
        <v>599</v>
      </c>
      <c r="C64" s="518"/>
      <c r="D64" s="845">
        <v>65.69</v>
      </c>
      <c r="E64" s="845">
        <v>66.63</v>
      </c>
      <c r="F64" s="845">
        <v>67.569999999999993</v>
      </c>
      <c r="G64" s="845">
        <v>68.510000000000005</v>
      </c>
      <c r="H64" s="845">
        <v>69.45</v>
      </c>
      <c r="I64" s="845">
        <v>70.39</v>
      </c>
      <c r="J64" s="845">
        <v>71.33</v>
      </c>
      <c r="K64" s="845">
        <v>72.27</v>
      </c>
      <c r="L64" s="845">
        <v>73.209999999999994</v>
      </c>
      <c r="M64" s="845">
        <v>74.150000000000006</v>
      </c>
      <c r="N64" s="845">
        <v>75.09</v>
      </c>
      <c r="O64" s="845">
        <v>76.03</v>
      </c>
      <c r="P64" s="845">
        <v>76.97</v>
      </c>
      <c r="Q64" s="822">
        <f t="shared" si="1"/>
        <v>71.33</v>
      </c>
    </row>
    <row r="65" spans="1:18" ht="15">
      <c r="A65" s="813">
        <v>4350</v>
      </c>
      <c r="B65" s="844" t="s">
        <v>600</v>
      </c>
      <c r="C65" s="518"/>
      <c r="D65" s="845">
        <v>1022.62</v>
      </c>
      <c r="E65" s="845">
        <v>1047.31</v>
      </c>
      <c r="F65" s="845">
        <v>1072</v>
      </c>
      <c r="G65" s="845">
        <v>1096.69</v>
      </c>
      <c r="H65" s="845">
        <v>1121.3800000000001</v>
      </c>
      <c r="I65" s="845">
        <v>1146.07</v>
      </c>
      <c r="J65" s="845">
        <v>1170.76</v>
      </c>
      <c r="K65" s="845">
        <v>1195.45</v>
      </c>
      <c r="L65" s="845">
        <v>1220.1400000000001</v>
      </c>
      <c r="M65" s="845">
        <v>1244.83</v>
      </c>
      <c r="N65" s="845">
        <v>1269.52</v>
      </c>
      <c r="O65" s="845">
        <v>1294.21</v>
      </c>
      <c r="P65" s="845">
        <v>1318.90</v>
      </c>
      <c r="Q65" s="822">
        <f t="shared" si="1"/>
        <v>1170.76</v>
      </c>
      <c r="R65" s="347">
        <f>SUM(Q39:Q65)</f>
        <v>5244049.1799999988</v>
      </c>
    </row>
    <row r="66" spans="1:17" ht="15">
      <c r="A66" s="766">
        <v>6665</v>
      </c>
      <c r="B66" s="761" t="s">
        <v>473</v>
      </c>
      <c r="D66" s="762"/>
      <c r="E66" s="762">
        <v>7753</v>
      </c>
      <c r="F66" s="762">
        <v>7753</v>
      </c>
      <c r="G66" s="762">
        <v>7753</v>
      </c>
      <c r="H66" s="762">
        <v>7753</v>
      </c>
      <c r="I66" s="762">
        <v>8363.3100000000013</v>
      </c>
      <c r="J66" s="762">
        <v>8363.3100000000013</v>
      </c>
      <c r="K66" s="762">
        <v>8363.3100000000013</v>
      </c>
      <c r="L66" s="762">
        <v>8372.7100000000009</v>
      </c>
      <c r="M66" s="762">
        <v>8367.44</v>
      </c>
      <c r="N66" s="762">
        <v>8367.44</v>
      </c>
      <c r="O66" s="762">
        <v>8367.44</v>
      </c>
      <c r="P66" s="762">
        <v>8371.33</v>
      </c>
      <c r="Q66" s="768">
        <f>SUM(E66:P66)</f>
        <v>97948.29</v>
      </c>
    </row>
    <row r="67" spans="1:17" ht="15">
      <c r="A67" s="766">
        <v>6695</v>
      </c>
      <c r="B67" s="761" t="s">
        <v>476</v>
      </c>
      <c r="D67" s="762"/>
      <c r="E67" s="762">
        <v>3.78</v>
      </c>
      <c r="F67" s="762">
        <v>3.78</v>
      </c>
      <c r="G67" s="762">
        <v>3.78</v>
      </c>
      <c r="H67" s="762">
        <v>3.78</v>
      </c>
      <c r="I67" s="762">
        <v>3.78</v>
      </c>
      <c r="J67" s="762">
        <v>3.78</v>
      </c>
      <c r="K67" s="762">
        <v>3.78</v>
      </c>
      <c r="L67" s="762">
        <v>3.78</v>
      </c>
      <c r="M67" s="762">
        <v>3.78</v>
      </c>
      <c r="N67" s="762">
        <v>3.78</v>
      </c>
      <c r="O67" s="762">
        <v>3.78</v>
      </c>
      <c r="P67" s="762">
        <v>3.78</v>
      </c>
      <c r="Q67" s="768">
        <f t="shared" si="2" ref="Q67:Q89">SUM(E67:P67)</f>
        <v>45.360000000000007</v>
      </c>
    </row>
    <row r="68" spans="1:17" ht="15">
      <c r="A68" s="766">
        <v>6760</v>
      </c>
      <c r="B68" s="761" t="s">
        <v>307</v>
      </c>
      <c r="D68" s="762"/>
      <c r="E68" s="762">
        <v>483.27</v>
      </c>
      <c r="F68" s="762">
        <v>483.27</v>
      </c>
      <c r="G68" s="762">
        <v>483.27</v>
      </c>
      <c r="H68" s="762">
        <v>483.27</v>
      </c>
      <c r="I68" s="762">
        <v>483.27</v>
      </c>
      <c r="J68" s="762">
        <v>483.27</v>
      </c>
      <c r="K68" s="762">
        <v>483.27</v>
      </c>
      <c r="L68" s="762">
        <v>483.27</v>
      </c>
      <c r="M68" s="762">
        <v>483.27</v>
      </c>
      <c r="N68" s="762">
        <v>483.27</v>
      </c>
      <c r="O68" s="762">
        <v>483.27</v>
      </c>
      <c r="P68" s="762">
        <v>483.27</v>
      </c>
      <c r="Q68" s="768">
        <f t="shared" si="2"/>
        <v>5799.2400000000016</v>
      </c>
    </row>
    <row r="69" spans="1:17" ht="15">
      <c r="A69" s="766">
        <v>6765</v>
      </c>
      <c r="B69" s="761" t="s">
        <v>308</v>
      </c>
      <c r="D69" s="762"/>
      <c r="E69" s="762">
        <v>20012.949999999997</v>
      </c>
      <c r="F69" s="762">
        <v>20043.09</v>
      </c>
      <c r="G69" s="762">
        <v>20041.93</v>
      </c>
      <c r="H69" s="762">
        <v>20043.18</v>
      </c>
      <c r="I69" s="762">
        <v>20059.699999999997</v>
      </c>
      <c r="J69" s="762">
        <v>20055.59</v>
      </c>
      <c r="K69" s="762">
        <v>20076.519999999997</v>
      </c>
      <c r="L69" s="762">
        <v>20075.71</v>
      </c>
      <c r="M69" s="762">
        <v>20075.759999999998</v>
      </c>
      <c r="N69" s="762">
        <v>20128.239999999998</v>
      </c>
      <c r="O69" s="762">
        <v>20096.310000000001</v>
      </c>
      <c r="P69" s="762">
        <v>20097.790000000005</v>
      </c>
      <c r="Q69" s="768">
        <f t="shared" si="2"/>
        <v>240806.77</v>
      </c>
    </row>
    <row r="70" spans="1:17" ht="15">
      <c r="A70" s="766">
        <v>6775</v>
      </c>
      <c r="B70" s="761" t="s">
        <v>485</v>
      </c>
      <c r="D70" s="762"/>
      <c r="E70" s="762">
        <v>1128.79</v>
      </c>
      <c r="F70" s="762">
        <v>1128.79</v>
      </c>
      <c r="G70" s="762">
        <v>1128.79</v>
      </c>
      <c r="H70" s="762">
        <v>1128.79</v>
      </c>
      <c r="I70" s="762">
        <v>1128.79</v>
      </c>
      <c r="J70" s="762">
        <v>1128.79</v>
      </c>
      <c r="K70" s="762">
        <v>1128.79</v>
      </c>
      <c r="L70" s="762">
        <v>1128.79</v>
      </c>
      <c r="M70" s="762">
        <v>1128.79</v>
      </c>
      <c r="N70" s="762">
        <v>1128.79</v>
      </c>
      <c r="O70" s="762">
        <v>1128.79</v>
      </c>
      <c r="P70" s="762">
        <v>1128.79</v>
      </c>
      <c r="Q70" s="768">
        <f t="shared" si="2"/>
        <v>13545.480000000003</v>
      </c>
    </row>
    <row r="71" spans="1:17" ht="15">
      <c r="A71" s="766">
        <v>6785</v>
      </c>
      <c r="B71" s="761" t="s">
        <v>486</v>
      </c>
      <c r="D71" s="762"/>
      <c r="E71" s="762">
        <v>5.68</v>
      </c>
      <c r="F71" s="762">
        <v>5.68</v>
      </c>
      <c r="G71" s="762">
        <v>5.68</v>
      </c>
      <c r="H71" s="762">
        <v>5.68</v>
      </c>
      <c r="I71" s="762">
        <v>5.68</v>
      </c>
      <c r="J71" s="762">
        <v>5.68</v>
      </c>
      <c r="K71" s="762">
        <v>5.68</v>
      </c>
      <c r="L71" s="762">
        <v>5.68</v>
      </c>
      <c r="M71" s="762">
        <v>5.68</v>
      </c>
      <c r="N71" s="762">
        <v>5.68</v>
      </c>
      <c r="O71" s="762">
        <v>5.69</v>
      </c>
      <c r="P71" s="762">
        <v>5.69</v>
      </c>
      <c r="Q71" s="768">
        <f t="shared" si="2"/>
        <v>68.179999999999993</v>
      </c>
    </row>
    <row r="72" spans="1:17" ht="15">
      <c r="A72" s="767">
        <v>7225</v>
      </c>
      <c r="B72" s="761" t="s">
        <v>500</v>
      </c>
      <c r="D72" s="762"/>
      <c r="E72" s="762">
        <v>-6060.92</v>
      </c>
      <c r="F72" s="762">
        <v>-6060.92</v>
      </c>
      <c r="G72" s="762">
        <v>-6060.92</v>
      </c>
      <c r="H72" s="762">
        <v>-6060.92</v>
      </c>
      <c r="I72" s="762">
        <v>-6060.92</v>
      </c>
      <c r="J72" s="762">
        <v>-6060.92</v>
      </c>
      <c r="K72" s="762">
        <v>-6060.92</v>
      </c>
      <c r="L72" s="762">
        <v>-6060.92</v>
      </c>
      <c r="M72" s="762">
        <v>-6060.92</v>
      </c>
      <c r="N72" s="762">
        <v>-6060.92</v>
      </c>
      <c r="O72" s="762">
        <v>-6060.92</v>
      </c>
      <c r="P72" s="762">
        <v>-6060.92</v>
      </c>
      <c r="Q72" s="768">
        <f t="shared" si="2"/>
        <v>-72731.039999999994</v>
      </c>
    </row>
    <row r="73" spans="1:17" ht="15">
      <c r="A73" s="767">
        <v>7230</v>
      </c>
      <c r="B73" s="761" t="s">
        <v>567</v>
      </c>
      <c r="D73" s="762"/>
      <c r="E73" s="762">
        <v>-5800.58</v>
      </c>
      <c r="F73" s="762">
        <v>-5800.58</v>
      </c>
      <c r="G73" s="762">
        <v>-5800.58</v>
      </c>
      <c r="H73" s="762">
        <v>-5800.58</v>
      </c>
      <c r="I73" s="762">
        <v>-6410.8899999999994</v>
      </c>
      <c r="J73" s="762">
        <v>-6410.8899999999994</v>
      </c>
      <c r="K73" s="762">
        <v>-6410.8899999999994</v>
      </c>
      <c r="L73" s="762">
        <v>-6410.8899999999994</v>
      </c>
      <c r="M73" s="762">
        <v>-6410.8899999999994</v>
      </c>
      <c r="N73" s="762">
        <v>-6410.8899999999994</v>
      </c>
      <c r="O73" s="762">
        <v>-6410.8899999999994</v>
      </c>
      <c r="P73" s="762">
        <v>-6410.8899999999994</v>
      </c>
      <c r="Q73" s="768">
        <f t="shared" si="2"/>
        <v>-74489.439999999988</v>
      </c>
    </row>
    <row r="74" spans="1:17" ht="15">
      <c r="A74" s="767">
        <v>7275</v>
      </c>
      <c r="B74" s="761" t="s">
        <v>502</v>
      </c>
      <c r="D74" s="762"/>
      <c r="E74" s="762">
        <v>-3168.4500000000003</v>
      </c>
      <c r="F74" s="762">
        <v>-3168.4500000000003</v>
      </c>
      <c r="G74" s="762">
        <v>-3168.4500000000003</v>
      </c>
      <c r="H74" s="762">
        <v>-3168.4500000000003</v>
      </c>
      <c r="I74" s="762">
        <v>-3194.40</v>
      </c>
      <c r="J74" s="762">
        <v>-3194.40</v>
      </c>
      <c r="K74" s="762">
        <v>-3194.40</v>
      </c>
      <c r="L74" s="762">
        <v>-3194.40</v>
      </c>
      <c r="M74" s="762">
        <v>-3194.40</v>
      </c>
      <c r="N74" s="762">
        <v>-3194.40</v>
      </c>
      <c r="O74" s="762">
        <v>-3194.40</v>
      </c>
      <c r="P74" s="762">
        <v>-3194.40</v>
      </c>
      <c r="Q74" s="768">
        <f t="shared" si="2"/>
        <v>-38229.000000000007</v>
      </c>
    </row>
    <row r="75" spans="1:17" ht="15">
      <c r="A75" s="767">
        <v>7280</v>
      </c>
      <c r="B75" s="761" t="s">
        <v>503</v>
      </c>
      <c r="D75" s="762"/>
      <c r="E75" s="762">
        <v>-4429.1799999999994</v>
      </c>
      <c r="F75" s="762">
        <v>-4429.1799999999994</v>
      </c>
      <c r="G75" s="762">
        <v>-4588.6499999999987</v>
      </c>
      <c r="H75" s="762">
        <v>-4588.6499999999987</v>
      </c>
      <c r="I75" s="762">
        <v>-5010.0899999999992</v>
      </c>
      <c r="J75" s="762">
        <v>-5010.0899999999992</v>
      </c>
      <c r="K75" s="762">
        <v>-5203.3999999999996</v>
      </c>
      <c r="L75" s="762">
        <v>-5203.3999999999996</v>
      </c>
      <c r="M75" s="762">
        <v>-5203.3999999999996</v>
      </c>
      <c r="N75" s="762">
        <v>-5203.3999999999996</v>
      </c>
      <c r="O75" s="762">
        <v>-5203.3999999999996</v>
      </c>
      <c r="P75" s="762">
        <v>-5203.3999999999996</v>
      </c>
      <c r="Q75" s="768">
        <f t="shared" si="2"/>
        <v>-59276.240000000005</v>
      </c>
    </row>
    <row r="76" spans="1:17" ht="15">
      <c r="A76" s="767">
        <v>7283</v>
      </c>
      <c r="B76" s="761" t="s">
        <v>504</v>
      </c>
      <c r="D76" s="762"/>
      <c r="E76" s="762">
        <v>-2881.18</v>
      </c>
      <c r="F76" s="762">
        <v>-2881.18</v>
      </c>
      <c r="G76" s="762">
        <v>-2923.72</v>
      </c>
      <c r="H76" s="762">
        <v>-2923.72</v>
      </c>
      <c r="I76" s="762">
        <v>-3423.16</v>
      </c>
      <c r="J76" s="762">
        <v>-3423.1499999999996</v>
      </c>
      <c r="K76" s="762">
        <v>-3521.16</v>
      </c>
      <c r="L76" s="762">
        <v>-3521.16</v>
      </c>
      <c r="M76" s="762">
        <v>-3693.46</v>
      </c>
      <c r="N76" s="762">
        <v>-3693.46</v>
      </c>
      <c r="O76" s="762">
        <v>-3693.46</v>
      </c>
      <c r="P76" s="762">
        <v>-3693.46</v>
      </c>
      <c r="Q76" s="768">
        <f t="shared" si="2"/>
        <v>-40272.269999999997</v>
      </c>
    </row>
    <row r="77" spans="1:17" ht="15">
      <c r="A77" s="767">
        <v>7290</v>
      </c>
      <c r="B77" s="761" t="s">
        <v>505</v>
      </c>
      <c r="D77" s="762"/>
      <c r="E77" s="762">
        <v>-1176.33</v>
      </c>
      <c r="F77" s="762">
        <v>-1176.33</v>
      </c>
      <c r="G77" s="762">
        <v>-1310.3600000000001</v>
      </c>
      <c r="H77" s="762">
        <v>-1310.3600000000001</v>
      </c>
      <c r="I77" s="762">
        <v>-1562.48</v>
      </c>
      <c r="J77" s="762">
        <v>-1562.48</v>
      </c>
      <c r="K77" s="762">
        <v>-1649.39</v>
      </c>
      <c r="L77" s="762">
        <v>-1649.39</v>
      </c>
      <c r="M77" s="762">
        <v>-1821.34</v>
      </c>
      <c r="N77" s="762">
        <v>-1821.34</v>
      </c>
      <c r="O77" s="762">
        <v>-1821.34</v>
      </c>
      <c r="P77" s="762">
        <v>-1821.34</v>
      </c>
      <c r="Q77" s="768">
        <f t="shared" si="2"/>
        <v>-18682.48</v>
      </c>
    </row>
    <row r="78" spans="1:17" ht="15">
      <c r="A78" s="767">
        <v>7315</v>
      </c>
      <c r="B78" s="761" t="s">
        <v>572</v>
      </c>
      <c r="D78" s="762"/>
      <c r="E78" s="762">
        <v>-64.680000000000007</v>
      </c>
      <c r="F78" s="762">
        <v>-64.680000000000007</v>
      </c>
      <c r="G78" s="762">
        <v>-64.680000000000007</v>
      </c>
      <c r="H78" s="762">
        <v>-64.680000000000007</v>
      </c>
      <c r="I78" s="762">
        <v>-64.680000000000007</v>
      </c>
      <c r="J78" s="762">
        <v>-64.680000000000007</v>
      </c>
      <c r="K78" s="762">
        <v>-64.680000000000007</v>
      </c>
      <c r="L78" s="762">
        <v>-64.680000000000007</v>
      </c>
      <c r="M78" s="762">
        <v>-64.680000000000007</v>
      </c>
      <c r="N78" s="762">
        <v>-64.680000000000007</v>
      </c>
      <c r="O78" s="762">
        <v>-64.680000000000007</v>
      </c>
      <c r="P78" s="762">
        <v>-64.680000000000007</v>
      </c>
      <c r="Q78" s="768">
        <f t="shared" si="2"/>
        <v>-776.16000000000031</v>
      </c>
    </row>
    <row r="79" spans="1:17" ht="15">
      <c r="A79" s="767">
        <v>7325</v>
      </c>
      <c r="B79" s="761" t="s">
        <v>506</v>
      </c>
      <c r="D79" s="762"/>
      <c r="E79" s="762">
        <v>-69.22</v>
      </c>
      <c r="F79" s="762">
        <v>-69.22</v>
      </c>
      <c r="G79" s="762">
        <v>-69.22</v>
      </c>
      <c r="H79" s="762">
        <v>-69.22</v>
      </c>
      <c r="I79" s="762">
        <v>-69.22</v>
      </c>
      <c r="J79" s="762">
        <v>-69.22</v>
      </c>
      <c r="K79" s="762">
        <v>-69.22</v>
      </c>
      <c r="L79" s="762">
        <v>-69.22</v>
      </c>
      <c r="M79" s="762">
        <v>-69.22</v>
      </c>
      <c r="N79" s="762">
        <v>-69.22</v>
      </c>
      <c r="O79" s="762">
        <v>-69.22</v>
      </c>
      <c r="P79" s="762">
        <v>-69.22</v>
      </c>
      <c r="Q79" s="768">
        <f t="shared" si="2"/>
        <v>-830.64000000000021</v>
      </c>
    </row>
    <row r="80" spans="1:17" ht="15">
      <c r="A80" s="767">
        <v>7330</v>
      </c>
      <c r="B80" s="761" t="s">
        <v>506</v>
      </c>
      <c r="D80" s="762"/>
      <c r="E80" s="762">
        <v>-960.02</v>
      </c>
      <c r="F80" s="762">
        <v>-960.02</v>
      </c>
      <c r="G80" s="762">
        <v>-960.02</v>
      </c>
      <c r="H80" s="762">
        <v>-960.02</v>
      </c>
      <c r="I80" s="762">
        <v>-960.02</v>
      </c>
      <c r="J80" s="762">
        <v>-960.02</v>
      </c>
      <c r="K80" s="762">
        <v>-960.02</v>
      </c>
      <c r="L80" s="762">
        <v>-960.02</v>
      </c>
      <c r="M80" s="762">
        <v>-960.02</v>
      </c>
      <c r="N80" s="762">
        <v>-960.02</v>
      </c>
      <c r="O80" s="762">
        <v>-960.02</v>
      </c>
      <c r="P80" s="762">
        <v>-960.02</v>
      </c>
      <c r="Q80" s="768">
        <f t="shared" si="2"/>
        <v>-11520.240000000003</v>
      </c>
    </row>
    <row r="81" spans="1:17" ht="15">
      <c r="A81" s="767">
        <v>7350</v>
      </c>
      <c r="B81" s="761" t="s">
        <v>573</v>
      </c>
      <c r="D81" s="762"/>
      <c r="E81" s="762">
        <v>-6.58</v>
      </c>
      <c r="F81" s="762">
        <v>-6.58</v>
      </c>
      <c r="G81" s="762">
        <v>-6.58</v>
      </c>
      <c r="H81" s="762">
        <v>-6.58</v>
      </c>
      <c r="I81" s="762">
        <v>-6.58</v>
      </c>
      <c r="J81" s="762">
        <v>-6.58</v>
      </c>
      <c r="K81" s="762">
        <v>-6.58</v>
      </c>
      <c r="L81" s="762">
        <v>-6.58</v>
      </c>
      <c r="M81" s="762">
        <v>-6.58</v>
      </c>
      <c r="N81" s="762">
        <v>-6.58</v>
      </c>
      <c r="O81" s="762">
        <v>-6.58</v>
      </c>
      <c r="P81" s="762">
        <v>-6.58</v>
      </c>
      <c r="Q81" s="768">
        <f t="shared" si="2"/>
        <v>-78.959999999999994</v>
      </c>
    </row>
    <row r="82" spans="1:17" ht="15">
      <c r="A82" s="767">
        <v>7430</v>
      </c>
      <c r="B82" s="761" t="s">
        <v>309</v>
      </c>
      <c r="D82" s="762"/>
      <c r="E82" s="762">
        <v>-2274.59</v>
      </c>
      <c r="F82" s="762">
        <v>-2274.59</v>
      </c>
      <c r="G82" s="762">
        <v>-2274.59</v>
      </c>
      <c r="H82" s="762">
        <v>-2274.59</v>
      </c>
      <c r="I82" s="762">
        <v>-2274.59</v>
      </c>
      <c r="J82" s="762">
        <v>-2274.59</v>
      </c>
      <c r="K82" s="762">
        <v>-2274.59</v>
      </c>
      <c r="L82" s="762">
        <v>-2274.59</v>
      </c>
      <c r="M82" s="762">
        <v>-2274.59</v>
      </c>
      <c r="N82" s="762">
        <v>-2274.59</v>
      </c>
      <c r="O82" s="762">
        <v>-2274.59</v>
      </c>
      <c r="P82" s="762">
        <v>-2274.59</v>
      </c>
      <c r="Q82" s="768">
        <f t="shared" si="2"/>
        <v>-27295.08</v>
      </c>
    </row>
    <row r="83" spans="1:17" ht="15">
      <c r="A83" s="767">
        <v>7437</v>
      </c>
      <c r="B83" s="761" t="s">
        <v>574</v>
      </c>
      <c r="D83" s="762"/>
      <c r="E83" s="762">
        <v>-1319.04</v>
      </c>
      <c r="F83" s="762">
        <v>-1319.04</v>
      </c>
      <c r="G83" s="762">
        <v>-1319.04</v>
      </c>
      <c r="H83" s="762">
        <v>-1559.87</v>
      </c>
      <c r="I83" s="762">
        <v>-1559.87</v>
      </c>
      <c r="J83" s="762">
        <v>-1559.87</v>
      </c>
      <c r="K83" s="762">
        <v>-1559.87</v>
      </c>
      <c r="L83" s="762">
        <v>-1559.87</v>
      </c>
      <c r="M83" s="762">
        <v>-1559.87</v>
      </c>
      <c r="N83" s="762">
        <v>-1559.87</v>
      </c>
      <c r="O83" s="762">
        <v>-1559.87</v>
      </c>
      <c r="P83" s="762">
        <v>-1684.17</v>
      </c>
      <c r="Q83" s="768">
        <f t="shared" si="2"/>
        <v>-18120.249999999993</v>
      </c>
    </row>
    <row r="84" spans="1:17" ht="15">
      <c r="A84" s="767">
        <v>7440</v>
      </c>
      <c r="B84" s="761" t="s">
        <v>507</v>
      </c>
      <c r="D84" s="762"/>
      <c r="E84" s="762">
        <v>-1594.76</v>
      </c>
      <c r="F84" s="762">
        <v>-1594.76</v>
      </c>
      <c r="G84" s="762">
        <v>-1594.76</v>
      </c>
      <c r="H84" s="762">
        <v>-1702.87</v>
      </c>
      <c r="I84" s="762">
        <v>-1702.87</v>
      </c>
      <c r="J84" s="762">
        <v>-1702.87</v>
      </c>
      <c r="K84" s="762">
        <v>-1702.87</v>
      </c>
      <c r="L84" s="762">
        <v>-1702.87</v>
      </c>
      <c r="M84" s="762">
        <v>-1702.87</v>
      </c>
      <c r="N84" s="762">
        <v>-1702.87</v>
      </c>
      <c r="O84" s="762">
        <v>-1702.87</v>
      </c>
      <c r="P84" s="762">
        <v>-1758.67</v>
      </c>
      <c r="Q84" s="768">
        <f t="shared" si="2"/>
        <v>-20165.909999999996</v>
      </c>
    </row>
    <row r="85" spans="1:17" ht="15">
      <c r="A85" s="767">
        <v>7445</v>
      </c>
      <c r="B85" s="761" t="s">
        <v>508</v>
      </c>
      <c r="D85" s="762"/>
      <c r="E85" s="762">
        <v>-59.59</v>
      </c>
      <c r="F85" s="762">
        <v>-59.59</v>
      </c>
      <c r="G85" s="762">
        <v>-59.59</v>
      </c>
      <c r="H85" s="762">
        <v>-59.59</v>
      </c>
      <c r="I85" s="762">
        <v>-59.59</v>
      </c>
      <c r="J85" s="762">
        <v>-59.59</v>
      </c>
      <c r="K85" s="762">
        <v>-59.59</v>
      </c>
      <c r="L85" s="762">
        <v>-59.59</v>
      </c>
      <c r="M85" s="762">
        <v>-59.59</v>
      </c>
      <c r="N85" s="762">
        <v>-59.59</v>
      </c>
      <c r="O85" s="762">
        <v>-59.59</v>
      </c>
      <c r="P85" s="762">
        <v>-59.59</v>
      </c>
      <c r="Q85" s="768">
        <f t="shared" si="2"/>
        <v>-715.08000000000027</v>
      </c>
    </row>
    <row r="86" spans="1:17" ht="15">
      <c r="A86" s="767">
        <v>7450</v>
      </c>
      <c r="B86" s="761" t="s">
        <v>575</v>
      </c>
      <c r="D86" s="762"/>
      <c r="E86" s="762">
        <v>-3.85</v>
      </c>
      <c r="F86" s="762">
        <v>-3.85</v>
      </c>
      <c r="G86" s="762">
        <v>-3.85</v>
      </c>
      <c r="H86" s="762">
        <v>-3.85</v>
      </c>
      <c r="I86" s="762">
        <v>-3.85</v>
      </c>
      <c r="J86" s="762">
        <v>-3.85</v>
      </c>
      <c r="K86" s="762">
        <v>-3.85</v>
      </c>
      <c r="L86" s="762">
        <v>-3.85</v>
      </c>
      <c r="M86" s="762">
        <v>-3.85</v>
      </c>
      <c r="N86" s="762">
        <v>-3.85</v>
      </c>
      <c r="O86" s="762">
        <v>-3.85</v>
      </c>
      <c r="P86" s="762">
        <v>-3.85</v>
      </c>
      <c r="Q86" s="768">
        <f t="shared" si="2"/>
        <v>-46.20000000000001</v>
      </c>
    </row>
    <row r="87" spans="1:17" ht="15">
      <c r="A87" s="767">
        <v>7545</v>
      </c>
      <c r="B87" s="855" t="s">
        <v>510</v>
      </c>
      <c r="C87" s="855"/>
      <c r="D87" s="856"/>
      <c r="E87" s="856">
        <v>0</v>
      </c>
      <c r="F87" s="856">
        <v>0</v>
      </c>
      <c r="G87" s="856">
        <v>0</v>
      </c>
      <c r="H87" s="856">
        <v>0</v>
      </c>
      <c r="I87" s="856">
        <v>0</v>
      </c>
      <c r="J87" s="856">
        <v>0</v>
      </c>
      <c r="K87" s="856">
        <v>0</v>
      </c>
      <c r="L87" s="856">
        <v>0</v>
      </c>
      <c r="M87" s="856">
        <v>0</v>
      </c>
      <c r="N87" s="856">
        <v>0</v>
      </c>
      <c r="O87" s="856">
        <v>258768.96</v>
      </c>
      <c r="P87" s="856">
        <v>0</v>
      </c>
      <c r="Q87" s="768">
        <f t="shared" si="2"/>
        <v>258768.96</v>
      </c>
    </row>
    <row r="88" spans="1:17" ht="15">
      <c r="A88" s="767">
        <v>7550</v>
      </c>
      <c r="B88" s="855" t="s">
        <v>511</v>
      </c>
      <c r="C88" s="855"/>
      <c r="D88" s="856"/>
      <c r="E88" s="856">
        <v>-149474.41999999998</v>
      </c>
      <c r="F88" s="856">
        <v>40316.059999999954</v>
      </c>
      <c r="G88" s="856">
        <v>40330.76</v>
      </c>
      <c r="H88" s="856">
        <v>40302.080000000009</v>
      </c>
      <c r="I88" s="856">
        <v>40197.08</v>
      </c>
      <c r="J88" s="856">
        <v>40332.56</v>
      </c>
      <c r="K88" s="856">
        <v>-171863.86000000002</v>
      </c>
      <c r="L88" s="856">
        <v>40333.42</v>
      </c>
      <c r="M88" s="856">
        <v>40108.680000000008</v>
      </c>
      <c r="N88" s="856">
        <v>40329.839999999997</v>
      </c>
      <c r="O88" s="856">
        <v>-231632.75</v>
      </c>
      <c r="P88" s="856">
        <v>230745.10</v>
      </c>
      <c r="Q88" s="768">
        <f t="shared" si="2"/>
        <v>24.549999999959255</v>
      </c>
    </row>
    <row r="89" spans="1:17" ht="15">
      <c r="A89" s="767">
        <v>7555</v>
      </c>
      <c r="B89" s="855" t="s">
        <v>512</v>
      </c>
      <c r="C89" s="855"/>
      <c r="D89" s="856"/>
      <c r="E89" s="856">
        <v>0</v>
      </c>
      <c r="F89" s="856">
        <v>2472.58</v>
      </c>
      <c r="G89" s="856">
        <v>0</v>
      </c>
      <c r="H89" s="856">
        <v>0</v>
      </c>
      <c r="I89" s="856">
        <v>0</v>
      </c>
      <c r="J89" s="856">
        <v>0</v>
      </c>
      <c r="K89" s="856">
        <v>2200.4200000000005</v>
      </c>
      <c r="L89" s="856">
        <v>0</v>
      </c>
      <c r="M89" s="856">
        <v>0</v>
      </c>
      <c r="N89" s="856">
        <v>0</v>
      </c>
      <c r="O89" s="856">
        <v>13198.260000000002</v>
      </c>
      <c r="P89" s="856">
        <v>-5.5500000000000007</v>
      </c>
      <c r="Q89" s="768">
        <f t="shared" si="2"/>
        <v>17865.710000000003</v>
      </c>
    </row>
  </sheetData>
  <pageMargins left="0.7" right="0.7" top="0.75" bottom="0.75" header="0.3" footer="0.3"/>
  <pageSetup orientation="portrait" r:id="rId1"/>
  <headerFooter>
    <oddFooter>&amp;L&amp;"Times New Roman,Regular"&amp;9O3129681.v1</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130"/>
  <sheetViews>
    <sheetView tabSelected="1" workbookViewId="0" topLeftCell="A1"/>
  </sheetViews>
  <sheetFormatPr defaultColWidth="12.42578125" defaultRowHeight="12.75"/>
  <cols>
    <col min="1" max="1" width="12.4285714285714" style="420"/>
    <col min="2" max="2" width="36.8571428571429" style="420" customWidth="1"/>
    <col min="3" max="3" width="20.1428571428571" style="420" customWidth="1"/>
    <col min="4" max="6" width="15" style="420" customWidth="1"/>
    <col min="7" max="8" width="13.7142857142857" style="420" customWidth="1"/>
    <col min="9" max="9" width="15" style="420" customWidth="1"/>
    <col min="10" max="257" width="12.4285714285714" style="420"/>
    <col min="258" max="258" width="36.8571428571429" style="420" customWidth="1"/>
    <col min="259" max="259" width="20.1428571428571" style="420" customWidth="1"/>
    <col min="260" max="262" width="15" style="420" customWidth="1"/>
    <col min="263" max="264" width="13.7142857142857" style="420" customWidth="1"/>
    <col min="265" max="265" width="15" style="420" customWidth="1"/>
    <col min="266" max="513" width="12.4285714285714" style="420"/>
    <col min="514" max="514" width="36.8571428571429" style="420" customWidth="1"/>
    <col min="515" max="515" width="20.1428571428571" style="420" customWidth="1"/>
    <col min="516" max="518" width="15" style="420" customWidth="1"/>
    <col min="519" max="520" width="13.7142857142857" style="420" customWidth="1"/>
    <col min="521" max="521" width="15" style="420" customWidth="1"/>
    <col min="522" max="769" width="12.4285714285714" style="420"/>
    <col min="770" max="770" width="36.8571428571429" style="420" customWidth="1"/>
    <col min="771" max="771" width="20.1428571428571" style="420" customWidth="1"/>
    <col min="772" max="774" width="15" style="420" customWidth="1"/>
    <col min="775" max="776" width="13.7142857142857" style="420" customWidth="1"/>
    <col min="777" max="777" width="15" style="420" customWidth="1"/>
    <col min="778" max="1025" width="12.4285714285714" style="420"/>
    <col min="1026" max="1026" width="36.8571428571429" style="420" customWidth="1"/>
    <col min="1027" max="1027" width="20.1428571428571" style="420" customWidth="1"/>
    <col min="1028" max="1030" width="15" style="420" customWidth="1"/>
    <col min="1031" max="1032" width="13.7142857142857" style="420" customWidth="1"/>
    <col min="1033" max="1033" width="15" style="420" customWidth="1"/>
    <col min="1034" max="1281" width="12.4285714285714" style="420"/>
    <col min="1282" max="1282" width="36.8571428571429" style="420" customWidth="1"/>
    <col min="1283" max="1283" width="20.1428571428571" style="420" customWidth="1"/>
    <col min="1284" max="1286" width="15" style="420" customWidth="1"/>
    <col min="1287" max="1288" width="13.7142857142857" style="420" customWidth="1"/>
    <col min="1289" max="1289" width="15" style="420" customWidth="1"/>
    <col min="1290" max="1537" width="12.4285714285714" style="420"/>
    <col min="1538" max="1538" width="36.8571428571429" style="420" customWidth="1"/>
    <col min="1539" max="1539" width="20.1428571428571" style="420" customWidth="1"/>
    <col min="1540" max="1542" width="15" style="420" customWidth="1"/>
    <col min="1543" max="1544" width="13.7142857142857" style="420" customWidth="1"/>
    <col min="1545" max="1545" width="15" style="420" customWidth="1"/>
    <col min="1546" max="1793" width="12.4285714285714" style="420"/>
    <col min="1794" max="1794" width="36.8571428571429" style="420" customWidth="1"/>
    <col min="1795" max="1795" width="20.1428571428571" style="420" customWidth="1"/>
    <col min="1796" max="1798" width="15" style="420" customWidth="1"/>
    <col min="1799" max="1800" width="13.7142857142857" style="420" customWidth="1"/>
    <col min="1801" max="1801" width="15" style="420" customWidth="1"/>
    <col min="1802" max="2049" width="12.4285714285714" style="420"/>
    <col min="2050" max="2050" width="36.8571428571429" style="420" customWidth="1"/>
    <col min="2051" max="2051" width="20.1428571428571" style="420" customWidth="1"/>
    <col min="2052" max="2054" width="15" style="420" customWidth="1"/>
    <col min="2055" max="2056" width="13.7142857142857" style="420" customWidth="1"/>
    <col min="2057" max="2057" width="15" style="420" customWidth="1"/>
    <col min="2058" max="2305" width="12.4285714285714" style="420"/>
    <col min="2306" max="2306" width="36.8571428571429" style="420" customWidth="1"/>
    <col min="2307" max="2307" width="20.1428571428571" style="420" customWidth="1"/>
    <col min="2308" max="2310" width="15" style="420" customWidth="1"/>
    <col min="2311" max="2312" width="13.7142857142857" style="420" customWidth="1"/>
    <col min="2313" max="2313" width="15" style="420" customWidth="1"/>
    <col min="2314" max="2561" width="12.4285714285714" style="420"/>
    <col min="2562" max="2562" width="36.8571428571429" style="420" customWidth="1"/>
    <col min="2563" max="2563" width="20.1428571428571" style="420" customWidth="1"/>
    <col min="2564" max="2566" width="15" style="420" customWidth="1"/>
    <col min="2567" max="2568" width="13.7142857142857" style="420" customWidth="1"/>
    <col min="2569" max="2569" width="15" style="420" customWidth="1"/>
    <col min="2570" max="2817" width="12.4285714285714" style="420"/>
    <col min="2818" max="2818" width="36.8571428571429" style="420" customWidth="1"/>
    <col min="2819" max="2819" width="20.1428571428571" style="420" customWidth="1"/>
    <col min="2820" max="2822" width="15" style="420" customWidth="1"/>
    <col min="2823" max="2824" width="13.7142857142857" style="420" customWidth="1"/>
    <col min="2825" max="2825" width="15" style="420" customWidth="1"/>
    <col min="2826" max="3073" width="12.4285714285714" style="420"/>
    <col min="3074" max="3074" width="36.8571428571429" style="420" customWidth="1"/>
    <col min="3075" max="3075" width="20.1428571428571" style="420" customWidth="1"/>
    <col min="3076" max="3078" width="15" style="420" customWidth="1"/>
    <col min="3079" max="3080" width="13.7142857142857" style="420" customWidth="1"/>
    <col min="3081" max="3081" width="15" style="420" customWidth="1"/>
    <col min="3082" max="3329" width="12.4285714285714" style="420"/>
    <col min="3330" max="3330" width="36.8571428571429" style="420" customWidth="1"/>
    <col min="3331" max="3331" width="20.1428571428571" style="420" customWidth="1"/>
    <col min="3332" max="3334" width="15" style="420" customWidth="1"/>
    <col min="3335" max="3336" width="13.7142857142857" style="420" customWidth="1"/>
    <col min="3337" max="3337" width="15" style="420" customWidth="1"/>
    <col min="3338" max="3585" width="12.4285714285714" style="420"/>
    <col min="3586" max="3586" width="36.8571428571429" style="420" customWidth="1"/>
    <col min="3587" max="3587" width="20.1428571428571" style="420" customWidth="1"/>
    <col min="3588" max="3590" width="15" style="420" customWidth="1"/>
    <col min="3591" max="3592" width="13.7142857142857" style="420" customWidth="1"/>
    <col min="3593" max="3593" width="15" style="420" customWidth="1"/>
    <col min="3594" max="3841" width="12.4285714285714" style="420"/>
    <col min="3842" max="3842" width="36.8571428571429" style="420" customWidth="1"/>
    <col min="3843" max="3843" width="20.1428571428571" style="420" customWidth="1"/>
    <col min="3844" max="3846" width="15" style="420" customWidth="1"/>
    <col min="3847" max="3848" width="13.7142857142857" style="420" customWidth="1"/>
    <col min="3849" max="3849" width="15" style="420" customWidth="1"/>
    <col min="3850" max="4097" width="12.4285714285714" style="420"/>
    <col min="4098" max="4098" width="36.8571428571429" style="420" customWidth="1"/>
    <col min="4099" max="4099" width="20.1428571428571" style="420" customWidth="1"/>
    <col min="4100" max="4102" width="15" style="420" customWidth="1"/>
    <col min="4103" max="4104" width="13.7142857142857" style="420" customWidth="1"/>
    <col min="4105" max="4105" width="15" style="420" customWidth="1"/>
    <col min="4106" max="4353" width="12.4285714285714" style="420"/>
    <col min="4354" max="4354" width="36.8571428571429" style="420" customWidth="1"/>
    <col min="4355" max="4355" width="20.1428571428571" style="420" customWidth="1"/>
    <col min="4356" max="4358" width="15" style="420" customWidth="1"/>
    <col min="4359" max="4360" width="13.7142857142857" style="420" customWidth="1"/>
    <col min="4361" max="4361" width="15" style="420" customWidth="1"/>
    <col min="4362" max="4609" width="12.4285714285714" style="420"/>
    <col min="4610" max="4610" width="36.8571428571429" style="420" customWidth="1"/>
    <col min="4611" max="4611" width="20.1428571428571" style="420" customWidth="1"/>
    <col min="4612" max="4614" width="15" style="420" customWidth="1"/>
    <col min="4615" max="4616" width="13.7142857142857" style="420" customWidth="1"/>
    <col min="4617" max="4617" width="15" style="420" customWidth="1"/>
    <col min="4618" max="4865" width="12.4285714285714" style="420"/>
    <col min="4866" max="4866" width="36.8571428571429" style="420" customWidth="1"/>
    <col min="4867" max="4867" width="20.1428571428571" style="420" customWidth="1"/>
    <col min="4868" max="4870" width="15" style="420" customWidth="1"/>
    <col min="4871" max="4872" width="13.7142857142857" style="420" customWidth="1"/>
    <col min="4873" max="4873" width="15" style="420" customWidth="1"/>
    <col min="4874" max="5121" width="12.4285714285714" style="420"/>
    <col min="5122" max="5122" width="36.8571428571429" style="420" customWidth="1"/>
    <col min="5123" max="5123" width="20.1428571428571" style="420" customWidth="1"/>
    <col min="5124" max="5126" width="15" style="420" customWidth="1"/>
    <col min="5127" max="5128" width="13.7142857142857" style="420" customWidth="1"/>
    <col min="5129" max="5129" width="15" style="420" customWidth="1"/>
    <col min="5130" max="5377" width="12.4285714285714" style="420"/>
    <col min="5378" max="5378" width="36.8571428571429" style="420" customWidth="1"/>
    <col min="5379" max="5379" width="20.1428571428571" style="420" customWidth="1"/>
    <col min="5380" max="5382" width="15" style="420" customWidth="1"/>
    <col min="5383" max="5384" width="13.7142857142857" style="420" customWidth="1"/>
    <col min="5385" max="5385" width="15" style="420" customWidth="1"/>
    <col min="5386" max="5633" width="12.4285714285714" style="420"/>
    <col min="5634" max="5634" width="36.8571428571429" style="420" customWidth="1"/>
    <col min="5635" max="5635" width="20.1428571428571" style="420" customWidth="1"/>
    <col min="5636" max="5638" width="15" style="420" customWidth="1"/>
    <col min="5639" max="5640" width="13.7142857142857" style="420" customWidth="1"/>
    <col min="5641" max="5641" width="15" style="420" customWidth="1"/>
    <col min="5642" max="5889" width="12.4285714285714" style="420"/>
    <col min="5890" max="5890" width="36.8571428571429" style="420" customWidth="1"/>
    <col min="5891" max="5891" width="20.1428571428571" style="420" customWidth="1"/>
    <col min="5892" max="5894" width="15" style="420" customWidth="1"/>
    <col min="5895" max="5896" width="13.7142857142857" style="420" customWidth="1"/>
    <col min="5897" max="5897" width="15" style="420" customWidth="1"/>
    <col min="5898" max="6145" width="12.4285714285714" style="420"/>
    <col min="6146" max="6146" width="36.8571428571429" style="420" customWidth="1"/>
    <col min="6147" max="6147" width="20.1428571428571" style="420" customWidth="1"/>
    <col min="6148" max="6150" width="15" style="420" customWidth="1"/>
    <col min="6151" max="6152" width="13.7142857142857" style="420" customWidth="1"/>
    <col min="6153" max="6153" width="15" style="420" customWidth="1"/>
    <col min="6154" max="6401" width="12.4285714285714" style="420"/>
    <col min="6402" max="6402" width="36.8571428571429" style="420" customWidth="1"/>
    <col min="6403" max="6403" width="20.1428571428571" style="420" customWidth="1"/>
    <col min="6404" max="6406" width="15" style="420" customWidth="1"/>
    <col min="6407" max="6408" width="13.7142857142857" style="420" customWidth="1"/>
    <col min="6409" max="6409" width="15" style="420" customWidth="1"/>
    <col min="6410" max="6657" width="12.4285714285714" style="420"/>
    <col min="6658" max="6658" width="36.8571428571429" style="420" customWidth="1"/>
    <col min="6659" max="6659" width="20.1428571428571" style="420" customWidth="1"/>
    <col min="6660" max="6662" width="15" style="420" customWidth="1"/>
    <col min="6663" max="6664" width="13.7142857142857" style="420" customWidth="1"/>
    <col min="6665" max="6665" width="15" style="420" customWidth="1"/>
    <col min="6666" max="6913" width="12.4285714285714" style="420"/>
    <col min="6914" max="6914" width="36.8571428571429" style="420" customWidth="1"/>
    <col min="6915" max="6915" width="20.1428571428571" style="420" customWidth="1"/>
    <col min="6916" max="6918" width="15" style="420" customWidth="1"/>
    <col min="6919" max="6920" width="13.7142857142857" style="420" customWidth="1"/>
    <col min="6921" max="6921" width="15" style="420" customWidth="1"/>
    <col min="6922" max="7169" width="12.4285714285714" style="420"/>
    <col min="7170" max="7170" width="36.8571428571429" style="420" customWidth="1"/>
    <col min="7171" max="7171" width="20.1428571428571" style="420" customWidth="1"/>
    <col min="7172" max="7174" width="15" style="420" customWidth="1"/>
    <col min="7175" max="7176" width="13.7142857142857" style="420" customWidth="1"/>
    <col min="7177" max="7177" width="15" style="420" customWidth="1"/>
    <col min="7178" max="7425" width="12.4285714285714" style="420"/>
    <col min="7426" max="7426" width="36.8571428571429" style="420" customWidth="1"/>
    <col min="7427" max="7427" width="20.1428571428571" style="420" customWidth="1"/>
    <col min="7428" max="7430" width="15" style="420" customWidth="1"/>
    <col min="7431" max="7432" width="13.7142857142857" style="420" customWidth="1"/>
    <col min="7433" max="7433" width="15" style="420" customWidth="1"/>
    <col min="7434" max="7681" width="12.4285714285714" style="420"/>
    <col min="7682" max="7682" width="36.8571428571429" style="420" customWidth="1"/>
    <col min="7683" max="7683" width="20.1428571428571" style="420" customWidth="1"/>
    <col min="7684" max="7686" width="15" style="420" customWidth="1"/>
    <col min="7687" max="7688" width="13.7142857142857" style="420" customWidth="1"/>
    <col min="7689" max="7689" width="15" style="420" customWidth="1"/>
    <col min="7690" max="7937" width="12.4285714285714" style="420"/>
    <col min="7938" max="7938" width="36.8571428571429" style="420" customWidth="1"/>
    <col min="7939" max="7939" width="20.1428571428571" style="420" customWidth="1"/>
    <col min="7940" max="7942" width="15" style="420" customWidth="1"/>
    <col min="7943" max="7944" width="13.7142857142857" style="420" customWidth="1"/>
    <col min="7945" max="7945" width="15" style="420" customWidth="1"/>
    <col min="7946" max="8193" width="12.4285714285714" style="420"/>
    <col min="8194" max="8194" width="36.8571428571429" style="420" customWidth="1"/>
    <col min="8195" max="8195" width="20.1428571428571" style="420" customWidth="1"/>
    <col min="8196" max="8198" width="15" style="420" customWidth="1"/>
    <col min="8199" max="8200" width="13.7142857142857" style="420" customWidth="1"/>
    <col min="8201" max="8201" width="15" style="420" customWidth="1"/>
    <col min="8202" max="8449" width="12.4285714285714" style="420"/>
    <col min="8450" max="8450" width="36.8571428571429" style="420" customWidth="1"/>
    <col min="8451" max="8451" width="20.1428571428571" style="420" customWidth="1"/>
    <col min="8452" max="8454" width="15" style="420" customWidth="1"/>
    <col min="8455" max="8456" width="13.7142857142857" style="420" customWidth="1"/>
    <col min="8457" max="8457" width="15" style="420" customWidth="1"/>
    <col min="8458" max="8705" width="12.4285714285714" style="420"/>
    <col min="8706" max="8706" width="36.8571428571429" style="420" customWidth="1"/>
    <col min="8707" max="8707" width="20.1428571428571" style="420" customWidth="1"/>
    <col min="8708" max="8710" width="15" style="420" customWidth="1"/>
    <col min="8711" max="8712" width="13.7142857142857" style="420" customWidth="1"/>
    <col min="8713" max="8713" width="15" style="420" customWidth="1"/>
    <col min="8714" max="8961" width="12.4285714285714" style="420"/>
    <col min="8962" max="8962" width="36.8571428571429" style="420" customWidth="1"/>
    <col min="8963" max="8963" width="20.1428571428571" style="420" customWidth="1"/>
    <col min="8964" max="8966" width="15" style="420" customWidth="1"/>
    <col min="8967" max="8968" width="13.7142857142857" style="420" customWidth="1"/>
    <col min="8969" max="8969" width="15" style="420" customWidth="1"/>
    <col min="8970" max="9217" width="12.4285714285714" style="420"/>
    <col min="9218" max="9218" width="36.8571428571429" style="420" customWidth="1"/>
    <col min="9219" max="9219" width="20.1428571428571" style="420" customWidth="1"/>
    <col min="9220" max="9222" width="15" style="420" customWidth="1"/>
    <col min="9223" max="9224" width="13.7142857142857" style="420" customWidth="1"/>
    <col min="9225" max="9225" width="15" style="420" customWidth="1"/>
    <col min="9226" max="9473" width="12.4285714285714" style="420"/>
    <col min="9474" max="9474" width="36.8571428571429" style="420" customWidth="1"/>
    <col min="9475" max="9475" width="20.1428571428571" style="420" customWidth="1"/>
    <col min="9476" max="9478" width="15" style="420" customWidth="1"/>
    <col min="9479" max="9480" width="13.7142857142857" style="420" customWidth="1"/>
    <col min="9481" max="9481" width="15" style="420" customWidth="1"/>
    <col min="9482" max="9729" width="12.4285714285714" style="420"/>
    <col min="9730" max="9730" width="36.8571428571429" style="420" customWidth="1"/>
    <col min="9731" max="9731" width="20.1428571428571" style="420" customWidth="1"/>
    <col min="9732" max="9734" width="15" style="420" customWidth="1"/>
    <col min="9735" max="9736" width="13.7142857142857" style="420" customWidth="1"/>
    <col min="9737" max="9737" width="15" style="420" customWidth="1"/>
    <col min="9738" max="9985" width="12.4285714285714" style="420"/>
    <col min="9986" max="9986" width="36.8571428571429" style="420" customWidth="1"/>
    <col min="9987" max="9987" width="20.1428571428571" style="420" customWidth="1"/>
    <col min="9988" max="9990" width="15" style="420" customWidth="1"/>
    <col min="9991" max="9992" width="13.7142857142857" style="420" customWidth="1"/>
    <col min="9993" max="9993" width="15" style="420" customWidth="1"/>
    <col min="9994" max="10241" width="12.4285714285714" style="420"/>
    <col min="10242" max="10242" width="36.8571428571429" style="420" customWidth="1"/>
    <col min="10243" max="10243" width="20.1428571428571" style="420" customWidth="1"/>
    <col min="10244" max="10246" width="15" style="420" customWidth="1"/>
    <col min="10247" max="10248" width="13.7142857142857" style="420" customWidth="1"/>
    <col min="10249" max="10249" width="15" style="420" customWidth="1"/>
    <col min="10250" max="10497" width="12.4285714285714" style="420"/>
    <col min="10498" max="10498" width="36.8571428571429" style="420" customWidth="1"/>
    <col min="10499" max="10499" width="20.1428571428571" style="420" customWidth="1"/>
    <col min="10500" max="10502" width="15" style="420" customWidth="1"/>
    <col min="10503" max="10504" width="13.7142857142857" style="420" customWidth="1"/>
    <col min="10505" max="10505" width="15" style="420" customWidth="1"/>
    <col min="10506" max="10753" width="12.4285714285714" style="420"/>
    <col min="10754" max="10754" width="36.8571428571429" style="420" customWidth="1"/>
    <col min="10755" max="10755" width="20.1428571428571" style="420" customWidth="1"/>
    <col min="10756" max="10758" width="15" style="420" customWidth="1"/>
    <col min="10759" max="10760" width="13.7142857142857" style="420" customWidth="1"/>
    <col min="10761" max="10761" width="15" style="420" customWidth="1"/>
    <col min="10762" max="11009" width="12.4285714285714" style="420"/>
    <col min="11010" max="11010" width="36.8571428571429" style="420" customWidth="1"/>
    <col min="11011" max="11011" width="20.1428571428571" style="420" customWidth="1"/>
    <col min="11012" max="11014" width="15" style="420" customWidth="1"/>
    <col min="11015" max="11016" width="13.7142857142857" style="420" customWidth="1"/>
    <col min="11017" max="11017" width="15" style="420" customWidth="1"/>
    <col min="11018" max="11265" width="12.4285714285714" style="420"/>
    <col min="11266" max="11266" width="36.8571428571429" style="420" customWidth="1"/>
    <col min="11267" max="11267" width="20.1428571428571" style="420" customWidth="1"/>
    <col min="11268" max="11270" width="15" style="420" customWidth="1"/>
    <col min="11271" max="11272" width="13.7142857142857" style="420" customWidth="1"/>
    <col min="11273" max="11273" width="15" style="420" customWidth="1"/>
    <col min="11274" max="11521" width="12.4285714285714" style="420"/>
    <col min="11522" max="11522" width="36.8571428571429" style="420" customWidth="1"/>
    <col min="11523" max="11523" width="20.1428571428571" style="420" customWidth="1"/>
    <col min="11524" max="11526" width="15" style="420" customWidth="1"/>
    <col min="11527" max="11528" width="13.7142857142857" style="420" customWidth="1"/>
    <col min="11529" max="11529" width="15" style="420" customWidth="1"/>
    <col min="11530" max="11777" width="12.4285714285714" style="420"/>
    <col min="11778" max="11778" width="36.8571428571429" style="420" customWidth="1"/>
    <col min="11779" max="11779" width="20.1428571428571" style="420" customWidth="1"/>
    <col min="11780" max="11782" width="15" style="420" customWidth="1"/>
    <col min="11783" max="11784" width="13.7142857142857" style="420" customWidth="1"/>
    <col min="11785" max="11785" width="15" style="420" customWidth="1"/>
    <col min="11786" max="12033" width="12.4285714285714" style="420"/>
    <col min="12034" max="12034" width="36.8571428571429" style="420" customWidth="1"/>
    <col min="12035" max="12035" width="20.1428571428571" style="420" customWidth="1"/>
    <col min="12036" max="12038" width="15" style="420" customWidth="1"/>
    <col min="12039" max="12040" width="13.7142857142857" style="420" customWidth="1"/>
    <col min="12041" max="12041" width="15" style="420" customWidth="1"/>
    <col min="12042" max="12289" width="12.4285714285714" style="420"/>
    <col min="12290" max="12290" width="36.8571428571429" style="420" customWidth="1"/>
    <col min="12291" max="12291" width="20.1428571428571" style="420" customWidth="1"/>
    <col min="12292" max="12294" width="15" style="420" customWidth="1"/>
    <col min="12295" max="12296" width="13.7142857142857" style="420" customWidth="1"/>
    <col min="12297" max="12297" width="15" style="420" customWidth="1"/>
    <col min="12298" max="12545" width="12.4285714285714" style="420"/>
    <col min="12546" max="12546" width="36.8571428571429" style="420" customWidth="1"/>
    <col min="12547" max="12547" width="20.1428571428571" style="420" customWidth="1"/>
    <col min="12548" max="12550" width="15" style="420" customWidth="1"/>
    <col min="12551" max="12552" width="13.7142857142857" style="420" customWidth="1"/>
    <col min="12553" max="12553" width="15" style="420" customWidth="1"/>
    <col min="12554" max="12801" width="12.4285714285714" style="420"/>
    <col min="12802" max="12802" width="36.8571428571429" style="420" customWidth="1"/>
    <col min="12803" max="12803" width="20.1428571428571" style="420" customWidth="1"/>
    <col min="12804" max="12806" width="15" style="420" customWidth="1"/>
    <col min="12807" max="12808" width="13.7142857142857" style="420" customWidth="1"/>
    <col min="12809" max="12809" width="15" style="420" customWidth="1"/>
    <col min="12810" max="13057" width="12.4285714285714" style="420"/>
    <col min="13058" max="13058" width="36.8571428571429" style="420" customWidth="1"/>
    <col min="13059" max="13059" width="20.1428571428571" style="420" customWidth="1"/>
    <col min="13060" max="13062" width="15" style="420" customWidth="1"/>
    <col min="13063" max="13064" width="13.7142857142857" style="420" customWidth="1"/>
    <col min="13065" max="13065" width="15" style="420" customWidth="1"/>
    <col min="13066" max="13313" width="12.4285714285714" style="420"/>
    <col min="13314" max="13314" width="36.8571428571429" style="420" customWidth="1"/>
    <col min="13315" max="13315" width="20.1428571428571" style="420" customWidth="1"/>
    <col min="13316" max="13318" width="15" style="420" customWidth="1"/>
    <col min="13319" max="13320" width="13.7142857142857" style="420" customWidth="1"/>
    <col min="13321" max="13321" width="15" style="420" customWidth="1"/>
    <col min="13322" max="13569" width="12.4285714285714" style="420"/>
    <col min="13570" max="13570" width="36.8571428571429" style="420" customWidth="1"/>
    <col min="13571" max="13571" width="20.1428571428571" style="420" customWidth="1"/>
    <col min="13572" max="13574" width="15" style="420" customWidth="1"/>
    <col min="13575" max="13576" width="13.7142857142857" style="420" customWidth="1"/>
    <col min="13577" max="13577" width="15" style="420" customWidth="1"/>
    <col min="13578" max="13825" width="12.4285714285714" style="420"/>
    <col min="13826" max="13826" width="36.8571428571429" style="420" customWidth="1"/>
    <col min="13827" max="13827" width="20.1428571428571" style="420" customWidth="1"/>
    <col min="13828" max="13830" width="15" style="420" customWidth="1"/>
    <col min="13831" max="13832" width="13.7142857142857" style="420" customWidth="1"/>
    <col min="13833" max="13833" width="15" style="420" customWidth="1"/>
    <col min="13834" max="14081" width="12.4285714285714" style="420"/>
    <col min="14082" max="14082" width="36.8571428571429" style="420" customWidth="1"/>
    <col min="14083" max="14083" width="20.1428571428571" style="420" customWidth="1"/>
    <col min="14084" max="14086" width="15" style="420" customWidth="1"/>
    <col min="14087" max="14088" width="13.7142857142857" style="420" customWidth="1"/>
    <col min="14089" max="14089" width="15" style="420" customWidth="1"/>
    <col min="14090" max="14337" width="12.4285714285714" style="420"/>
    <col min="14338" max="14338" width="36.8571428571429" style="420" customWidth="1"/>
    <col min="14339" max="14339" width="20.1428571428571" style="420" customWidth="1"/>
    <col min="14340" max="14342" width="15" style="420" customWidth="1"/>
    <col min="14343" max="14344" width="13.7142857142857" style="420" customWidth="1"/>
    <col min="14345" max="14345" width="15" style="420" customWidth="1"/>
    <col min="14346" max="14593" width="12.4285714285714" style="420"/>
    <col min="14594" max="14594" width="36.8571428571429" style="420" customWidth="1"/>
    <col min="14595" max="14595" width="20.1428571428571" style="420" customWidth="1"/>
    <col min="14596" max="14598" width="15" style="420" customWidth="1"/>
    <col min="14599" max="14600" width="13.7142857142857" style="420" customWidth="1"/>
    <col min="14601" max="14601" width="15" style="420" customWidth="1"/>
    <col min="14602" max="14849" width="12.4285714285714" style="420"/>
    <col min="14850" max="14850" width="36.8571428571429" style="420" customWidth="1"/>
    <col min="14851" max="14851" width="20.1428571428571" style="420" customWidth="1"/>
    <col min="14852" max="14854" width="15" style="420" customWidth="1"/>
    <col min="14855" max="14856" width="13.7142857142857" style="420" customWidth="1"/>
    <col min="14857" max="14857" width="15" style="420" customWidth="1"/>
    <col min="14858" max="15105" width="12.4285714285714" style="420"/>
    <col min="15106" max="15106" width="36.8571428571429" style="420" customWidth="1"/>
    <col min="15107" max="15107" width="20.1428571428571" style="420" customWidth="1"/>
    <col min="15108" max="15110" width="15" style="420" customWidth="1"/>
    <col min="15111" max="15112" width="13.7142857142857" style="420" customWidth="1"/>
    <col min="15113" max="15113" width="15" style="420" customWidth="1"/>
    <col min="15114" max="15361" width="12.4285714285714" style="420"/>
    <col min="15362" max="15362" width="36.8571428571429" style="420" customWidth="1"/>
    <col min="15363" max="15363" width="20.1428571428571" style="420" customWidth="1"/>
    <col min="15364" max="15366" width="15" style="420" customWidth="1"/>
    <col min="15367" max="15368" width="13.7142857142857" style="420" customWidth="1"/>
    <col min="15369" max="15369" width="15" style="420" customWidth="1"/>
    <col min="15370" max="15617" width="12.4285714285714" style="420"/>
    <col min="15618" max="15618" width="36.8571428571429" style="420" customWidth="1"/>
    <col min="15619" max="15619" width="20.1428571428571" style="420" customWidth="1"/>
    <col min="15620" max="15622" width="15" style="420" customWidth="1"/>
    <col min="15623" max="15624" width="13.7142857142857" style="420" customWidth="1"/>
    <col min="15625" max="15625" width="15" style="420" customWidth="1"/>
    <col min="15626" max="15873" width="12.4285714285714" style="420"/>
    <col min="15874" max="15874" width="36.8571428571429" style="420" customWidth="1"/>
    <col min="15875" max="15875" width="20.1428571428571" style="420" customWidth="1"/>
    <col min="15876" max="15878" width="15" style="420" customWidth="1"/>
    <col min="15879" max="15880" width="13.7142857142857" style="420" customWidth="1"/>
    <col min="15881" max="15881" width="15" style="420" customWidth="1"/>
    <col min="15882" max="16129" width="12.4285714285714" style="420"/>
    <col min="16130" max="16130" width="36.8571428571429" style="420" customWidth="1"/>
    <col min="16131" max="16131" width="20.1428571428571" style="420" customWidth="1"/>
    <col min="16132" max="16134" width="15" style="420" customWidth="1"/>
    <col min="16135" max="16136" width="13.7142857142857" style="420" customWidth="1"/>
    <col min="16137" max="16137" width="15" style="420" customWidth="1"/>
    <col min="16138" max="16384" width="12.4285714285714" style="420"/>
  </cols>
  <sheetData>
    <row r="1" spans="1:5" ht="12.75">
      <c r="A1" s="449" t="s">
        <v>349</v>
      </c>
      <c r="B1" s="449"/>
      <c r="C1" s="450"/>
      <c r="D1" s="451"/>
      <c r="E1" s="452" t="s">
        <v>1</v>
      </c>
    </row>
    <row r="2" spans="1:5" ht="12.75">
      <c r="A2" s="449"/>
      <c r="B2" s="449"/>
      <c r="C2" s="450"/>
      <c r="D2" s="451"/>
      <c r="E2" s="452"/>
    </row>
    <row r="3" spans="1:5" ht="12.75">
      <c r="A3" s="113" t="s">
        <v>112</v>
      </c>
      <c r="B3" s="449"/>
      <c r="C3" s="450"/>
      <c r="D3" s="451"/>
      <c r="E3" s="453" t="s">
        <v>350</v>
      </c>
    </row>
    <row r="4" spans="1:5" ht="12.75">
      <c r="A4" s="449" t="s">
        <v>675</v>
      </c>
      <c r="B4" s="449"/>
      <c r="C4" s="450"/>
      <c r="D4" s="451"/>
      <c r="E4" s="452" t="s">
        <v>351</v>
      </c>
    </row>
    <row r="5" spans="1:5" ht="12.75">
      <c r="A5" s="449" t="s">
        <v>515</v>
      </c>
      <c r="B5" s="449"/>
      <c r="C5" s="449"/>
      <c r="D5" s="451"/>
      <c r="E5" s="452" t="s">
        <v>178</v>
      </c>
    </row>
    <row r="6" spans="1:5" ht="12.75">
      <c r="A6" s="449"/>
      <c r="B6" s="449"/>
      <c r="C6" s="449"/>
      <c r="D6" s="449"/>
      <c r="E6" s="449"/>
    </row>
    <row r="7" spans="1:5" ht="12.75">
      <c r="A7" s="934" t="s">
        <v>352</v>
      </c>
      <c r="B7" s="935"/>
      <c r="C7" s="935"/>
      <c r="D7" s="935"/>
      <c r="E7" s="935"/>
    </row>
    <row r="8" spans="1:5" ht="12.75">
      <c r="A8" s="935"/>
      <c r="B8" s="935"/>
      <c r="C8" s="935"/>
      <c r="D8" s="935"/>
      <c r="E8" s="935"/>
    </row>
    <row r="9" spans="1:5" ht="13.5" thickBot="1">
      <c r="A9" s="454"/>
      <c r="B9" s="454"/>
      <c r="C9" s="454"/>
      <c r="D9" s="454"/>
      <c r="E9" s="454"/>
    </row>
    <row r="10" spans="1:5" ht="12.75">
      <c r="A10" s="449"/>
      <c r="B10" s="455" t="s">
        <v>7</v>
      </c>
      <c r="C10" s="455" t="s">
        <v>316</v>
      </c>
      <c r="D10" s="455" t="s">
        <v>145</v>
      </c>
      <c r="E10" s="455" t="s">
        <v>353</v>
      </c>
    </row>
    <row r="11" spans="1:5" ht="12.75">
      <c r="A11" s="455" t="s">
        <v>93</v>
      </c>
      <c r="B11" s="449"/>
      <c r="C11" s="455" t="s">
        <v>354</v>
      </c>
      <c r="D11" s="455" t="s">
        <v>355</v>
      </c>
      <c r="E11" s="455" t="s">
        <v>198</v>
      </c>
    </row>
    <row r="12" spans="1:5" ht="15">
      <c r="A12" s="456" t="s">
        <v>96</v>
      </c>
      <c r="B12" s="457" t="s">
        <v>242</v>
      </c>
      <c r="C12" s="457" t="s">
        <v>356</v>
      </c>
      <c r="D12" s="457" t="s">
        <v>107</v>
      </c>
      <c r="E12" s="457" t="s">
        <v>357</v>
      </c>
    </row>
    <row r="13" spans="1:5" ht="12.75">
      <c r="A13" s="458"/>
      <c r="B13" s="451"/>
      <c r="C13" s="459"/>
      <c r="D13" s="460"/>
      <c r="E13" s="459"/>
    </row>
    <row r="14" spans="1:5" ht="12.75">
      <c r="A14" s="458">
        <v>1</v>
      </c>
      <c r="B14" s="449" t="s">
        <v>319</v>
      </c>
      <c r="C14" s="461" t="s">
        <v>173</v>
      </c>
      <c r="D14" s="461" t="s">
        <v>173</v>
      </c>
      <c r="E14" s="461" t="s">
        <v>173</v>
      </c>
    </row>
    <row r="15" spans="1:5" ht="12.75">
      <c r="A15" s="458">
        <f>A14+1</f>
        <v>2</v>
      </c>
      <c r="B15" s="449"/>
      <c r="C15" s="461"/>
      <c r="D15" s="461"/>
      <c r="E15" s="461"/>
    </row>
    <row r="16" spans="1:5" ht="12.75">
      <c r="A16" s="458">
        <f t="shared" si="0" ref="A16:A51">A15+1</f>
        <v>3</v>
      </c>
      <c r="B16" s="449" t="s">
        <v>358</v>
      </c>
      <c r="C16" s="65"/>
      <c r="D16" s="65"/>
      <c r="E16" s="69"/>
    </row>
    <row r="17" spans="1:5" ht="12.75">
      <c r="A17" s="458">
        <f t="shared" si="0"/>
        <v>4</v>
      </c>
      <c r="B17" s="449"/>
      <c r="C17" s="69"/>
      <c r="D17" s="69"/>
      <c r="E17" s="69"/>
    </row>
    <row r="18" spans="1:5" ht="12.75">
      <c r="A18" s="458">
        <f t="shared" si="0"/>
        <v>5</v>
      </c>
      <c r="B18" s="449" t="s">
        <v>359</v>
      </c>
      <c r="C18" s="69"/>
      <c r="D18" s="69"/>
      <c r="E18" s="69"/>
    </row>
    <row r="19" spans="1:5" ht="12.75">
      <c r="A19" s="458">
        <f t="shared" si="0"/>
        <v>6</v>
      </c>
      <c r="B19" s="449"/>
      <c r="C19" s="69"/>
      <c r="D19" s="69"/>
      <c r="E19" s="69"/>
    </row>
    <row r="20" spans="1:5" ht="12.75">
      <c r="A20" s="458">
        <f t="shared" si="0"/>
        <v>7</v>
      </c>
      <c r="B20" s="449" t="s">
        <v>360</v>
      </c>
      <c r="C20" s="69"/>
      <c r="D20" s="69"/>
      <c r="E20" s="69"/>
    </row>
    <row r="21" spans="1:5" ht="12.75">
      <c r="A21" s="458">
        <f t="shared" si="0"/>
        <v>8</v>
      </c>
      <c r="B21" s="449"/>
      <c r="C21" s="69"/>
      <c r="D21" s="69"/>
      <c r="E21" s="69"/>
    </row>
    <row r="22" spans="1:5" ht="12.75">
      <c r="A22" s="458">
        <f t="shared" si="0"/>
        <v>9</v>
      </c>
      <c r="B22" s="449" t="s">
        <v>200</v>
      </c>
      <c r="C22" s="69"/>
      <c r="D22" s="69"/>
      <c r="E22" s="69"/>
    </row>
    <row r="23" spans="1:5" ht="12.75">
      <c r="A23" s="458">
        <f t="shared" si="0"/>
        <v>10</v>
      </c>
      <c r="B23" s="449"/>
      <c r="C23" s="461"/>
      <c r="D23" s="461"/>
      <c r="E23" s="461"/>
    </row>
    <row r="24" spans="1:5" ht="12.75">
      <c r="A24" s="458">
        <f t="shared" si="0"/>
        <v>11</v>
      </c>
      <c r="B24" s="449" t="s">
        <v>361</v>
      </c>
      <c r="C24" s="462"/>
      <c r="D24" s="462"/>
      <c r="E24" s="69"/>
    </row>
    <row r="25" spans="1:5" ht="12.75">
      <c r="A25" s="458">
        <f t="shared" si="0"/>
        <v>12</v>
      </c>
      <c r="B25" s="449"/>
      <c r="C25" s="69"/>
      <c r="D25" s="69"/>
      <c r="E25" s="69"/>
    </row>
    <row r="26" spans="1:5" ht="12.75">
      <c r="A26" s="458">
        <f t="shared" si="0"/>
        <v>13</v>
      </c>
      <c r="B26" s="449" t="s">
        <v>362</v>
      </c>
      <c r="C26" s="462"/>
      <c r="D26" s="462"/>
      <c r="E26" s="69"/>
    </row>
    <row r="27" spans="1:5" ht="12.75">
      <c r="A27" s="458">
        <f t="shared" si="0"/>
        <v>14</v>
      </c>
      <c r="B27" s="449"/>
      <c r="C27" s="69"/>
      <c r="D27" s="69"/>
      <c r="E27" s="69"/>
    </row>
    <row r="28" spans="1:5" ht="12.75">
      <c r="A28" s="458">
        <f t="shared" si="0"/>
        <v>15</v>
      </c>
      <c r="B28" s="449" t="s">
        <v>363</v>
      </c>
      <c r="C28" s="462"/>
      <c r="D28" s="462"/>
      <c r="E28" s="69"/>
    </row>
    <row r="29" spans="1:5" ht="12.75">
      <c r="A29" s="458">
        <f t="shared" si="0"/>
        <v>16</v>
      </c>
      <c r="B29" s="449"/>
      <c r="C29" s="65"/>
      <c r="D29" s="65"/>
      <c r="E29" s="65"/>
    </row>
    <row r="30" spans="1:5" ht="13.5" thickBot="1">
      <c r="A30" s="458">
        <f t="shared" si="0"/>
        <v>17</v>
      </c>
      <c r="B30" s="449" t="s">
        <v>323</v>
      </c>
      <c r="C30" s="463" t="s">
        <v>173</v>
      </c>
      <c r="D30" s="463" t="s">
        <v>173</v>
      </c>
      <c r="E30" s="463" t="s">
        <v>173</v>
      </c>
    </row>
    <row r="31" spans="1:5" ht="13.5" thickTop="1">
      <c r="A31" s="458">
        <f t="shared" si="0"/>
        <v>18</v>
      </c>
      <c r="B31" s="449"/>
      <c r="C31" s="464"/>
      <c r="D31" s="464"/>
      <c r="E31" s="464"/>
    </row>
    <row r="32" spans="1:5" ht="12.75">
      <c r="A32" s="458">
        <f t="shared" si="0"/>
        <v>19</v>
      </c>
      <c r="B32" s="449"/>
      <c r="C32" s="464"/>
      <c r="D32" s="464"/>
      <c r="E32" s="464"/>
    </row>
    <row r="33" spans="1:5" ht="12.75">
      <c r="A33" s="458">
        <f t="shared" si="0"/>
        <v>20</v>
      </c>
      <c r="B33" s="449"/>
      <c r="C33" s="69"/>
      <c r="D33" s="69"/>
      <c r="E33" s="69"/>
    </row>
    <row r="34" spans="1:5" ht="12.75">
      <c r="A34" s="458">
        <f t="shared" si="0"/>
        <v>21</v>
      </c>
      <c r="B34" s="449"/>
      <c r="C34" s="69"/>
      <c r="D34" s="69"/>
      <c r="E34" s="69"/>
    </row>
    <row r="35" spans="1:5" ht="12.75">
      <c r="A35" s="458">
        <f t="shared" si="0"/>
        <v>22</v>
      </c>
      <c r="B35" s="449" t="s">
        <v>185</v>
      </c>
      <c r="C35" s="461"/>
      <c r="D35" s="461"/>
      <c r="E35" s="461"/>
    </row>
    <row r="36" spans="1:6" ht="12.75">
      <c r="A36" s="458">
        <f t="shared" si="0"/>
        <v>23</v>
      </c>
      <c r="B36" s="449"/>
      <c r="C36" s="69"/>
      <c r="D36" s="69"/>
      <c r="E36" s="69"/>
      <c r="F36" s="69"/>
    </row>
    <row r="37" spans="1:6" ht="12.75">
      <c r="A37" s="458">
        <f t="shared" si="0"/>
        <v>24</v>
      </c>
      <c r="B37" s="449" t="s">
        <v>358</v>
      </c>
      <c r="C37" s="69">
        <f>+'LAB A 6'!H63-'Lab NUUSum'!C39</f>
        <v>453573</v>
      </c>
      <c r="D37" s="69"/>
      <c r="E37" s="69"/>
      <c r="F37" s="69">
        <f>-E112</f>
        <v>434356.97339999996</v>
      </c>
    </row>
    <row r="38" spans="1:6" ht="12.75">
      <c r="A38" s="458">
        <f t="shared" si="0"/>
        <v>25</v>
      </c>
      <c r="B38" s="449"/>
      <c r="C38" s="461"/>
      <c r="D38" s="461"/>
      <c r="E38" s="461"/>
      <c r="F38" s="69"/>
    </row>
    <row r="39" spans="1:6" ht="12.75">
      <c r="A39" s="458">
        <f t="shared" si="0"/>
        <v>26</v>
      </c>
      <c r="B39" s="449" t="s">
        <v>359</v>
      </c>
      <c r="C39" s="462">
        <f>+'LAB A 6'!H34</f>
        <v>0</v>
      </c>
      <c r="D39" s="462"/>
      <c r="E39" s="69"/>
      <c r="F39" s="69"/>
    </row>
    <row r="40" spans="1:6" ht="12.75">
      <c r="A40" s="458">
        <f t="shared" si="0"/>
        <v>27</v>
      </c>
      <c r="B40" s="449"/>
      <c r="C40" s="69"/>
      <c r="D40" s="69"/>
      <c r="E40" s="69"/>
      <c r="F40" s="69"/>
    </row>
    <row r="41" spans="1:6" ht="12.75">
      <c r="A41" s="458">
        <f t="shared" si="0"/>
        <v>28</v>
      </c>
      <c r="B41" s="449" t="s">
        <v>360</v>
      </c>
      <c r="C41" s="462">
        <f>-'LAB A 10'!H59</f>
        <v>-211911</v>
      </c>
      <c r="D41" s="462"/>
      <c r="E41" s="69"/>
      <c r="F41" s="69">
        <f>-E114</f>
        <v>-144952.55699999997</v>
      </c>
    </row>
    <row r="42" spans="1:6" ht="12.75">
      <c r="A42" s="458">
        <f t="shared" si="0"/>
        <v>29</v>
      </c>
      <c r="B42" s="449"/>
      <c r="C42" s="462"/>
      <c r="D42" s="462"/>
      <c r="E42" s="69"/>
      <c r="F42" s="69"/>
    </row>
    <row r="43" spans="1:6" ht="12.75">
      <c r="A43" s="458">
        <f t="shared" si="0"/>
        <v>30</v>
      </c>
      <c r="B43" s="449" t="s">
        <v>200</v>
      </c>
      <c r="C43" s="462">
        <f>-'LAB A 12-14'!G45</f>
        <v>0</v>
      </c>
      <c r="D43" s="462"/>
      <c r="E43" s="69"/>
      <c r="F43" s="69"/>
    </row>
    <row r="44" spans="1:6" ht="12.75">
      <c r="A44" s="458">
        <f t="shared" si="0"/>
        <v>31</v>
      </c>
      <c r="B44" s="449"/>
      <c r="C44" s="462"/>
      <c r="D44" s="462"/>
      <c r="E44" s="69"/>
      <c r="F44" s="69"/>
    </row>
    <row r="45" spans="1:6" ht="12.75">
      <c r="A45" s="458">
        <f t="shared" si="0"/>
        <v>32</v>
      </c>
      <c r="B45" s="449" t="s">
        <v>361</v>
      </c>
      <c r="C45" s="462">
        <f>+'LAB A 12-14'!G93</f>
        <v>0</v>
      </c>
      <c r="D45" s="462"/>
      <c r="E45" s="69"/>
      <c r="F45" s="69"/>
    </row>
    <row r="46" spans="1:6" ht="12.75">
      <c r="A46" s="458">
        <f t="shared" si="0"/>
        <v>33</v>
      </c>
      <c r="B46" s="449"/>
      <c r="C46" s="461"/>
      <c r="D46" s="461"/>
      <c r="E46" s="461"/>
      <c r="F46" s="69"/>
    </row>
    <row r="47" spans="1:6" ht="12.75">
      <c r="A47" s="458">
        <f t="shared" si="0"/>
        <v>34</v>
      </c>
      <c r="B47" s="449" t="s">
        <v>362</v>
      </c>
      <c r="C47" s="462"/>
      <c r="D47" s="462"/>
      <c r="E47" s="69"/>
      <c r="F47" s="69"/>
    </row>
    <row r="48" spans="1:6" ht="12.75">
      <c r="A48" s="458">
        <f t="shared" si="0"/>
        <v>35</v>
      </c>
      <c r="B48" s="449"/>
      <c r="C48" s="461"/>
      <c r="D48" s="461"/>
      <c r="E48" s="461"/>
      <c r="F48" s="69"/>
    </row>
    <row r="49" spans="1:6" ht="12.75">
      <c r="A49" s="458">
        <f t="shared" si="0"/>
        <v>36</v>
      </c>
      <c r="B49" s="449" t="s">
        <v>363</v>
      </c>
      <c r="C49" s="462"/>
      <c r="D49" s="462"/>
      <c r="E49" s="69"/>
      <c r="F49" s="69"/>
    </row>
    <row r="50" spans="1:6" ht="12.75">
      <c r="A50" s="458">
        <f t="shared" si="0"/>
        <v>37</v>
      </c>
      <c r="B50" s="449"/>
      <c r="C50" s="461"/>
      <c r="D50" s="461"/>
      <c r="E50" s="461"/>
      <c r="F50" s="69"/>
    </row>
    <row r="51" spans="1:6" ht="13.5" thickBot="1">
      <c r="A51" s="458">
        <f t="shared" si="0"/>
        <v>38</v>
      </c>
      <c r="B51" s="449" t="s">
        <v>323</v>
      </c>
      <c r="C51" s="463">
        <f>SUM(C37:C50)</f>
        <v>241662</v>
      </c>
      <c r="D51" s="463">
        <f>SUM(D37:D50)</f>
        <v>0</v>
      </c>
      <c r="E51" s="463">
        <f>SUM(E37:E50)</f>
        <v>0</v>
      </c>
      <c r="F51" s="69">
        <f>SUM(F37:F50)</f>
        <v>289404.41639999999</v>
      </c>
    </row>
    <row r="52" spans="1:6" ht="13.5" thickTop="1">
      <c r="A52" s="458"/>
      <c r="B52" s="449"/>
      <c r="C52" s="462"/>
      <c r="D52" s="462"/>
      <c r="E52" s="462"/>
      <c r="F52" s="69"/>
    </row>
    <row r="53" spans="1:6" ht="12.75">
      <c r="A53" s="458"/>
      <c r="B53" s="449" t="s">
        <v>365</v>
      </c>
      <c r="C53" s="451"/>
      <c r="D53" s="451"/>
      <c r="E53" s="451"/>
      <c r="F53" s="69"/>
    </row>
    <row r="54" spans="2:6" ht="12.75">
      <c r="B54" s="458"/>
      <c r="C54" s="449" t="s">
        <v>366</v>
      </c>
      <c r="D54" s="451"/>
      <c r="E54" s="451"/>
      <c r="F54" s="69"/>
    </row>
    <row r="55" ht="12.75">
      <c r="F55" s="69"/>
    </row>
    <row r="56" ht="12.75">
      <c r="F56" s="69"/>
    </row>
    <row r="57" spans="1:7" ht="15">
      <c r="A57" s="465"/>
      <c r="B57" s="472" t="s">
        <v>347</v>
      </c>
      <c r="C57" s="462">
        <f>+'LAB B 14'!H74</f>
        <v>17613</v>
      </c>
      <c r="E57" s="462">
        <f>+D57+C57</f>
        <v>17613</v>
      </c>
      <c r="F57" s="462">
        <f>+E122</f>
        <v>14181.015800000001</v>
      </c>
      <c r="G57" s="466"/>
    </row>
    <row r="58" spans="1:7" ht="15">
      <c r="A58" s="465"/>
      <c r="B58" s="472" t="s">
        <v>348</v>
      </c>
      <c r="C58" s="700">
        <v>0</v>
      </c>
      <c r="E58" s="462">
        <f>+D58+C58</f>
        <v>0</v>
      </c>
      <c r="F58" s="69"/>
      <c r="G58" s="466"/>
    </row>
    <row r="59" spans="1:7" ht="15.75" thickBot="1">
      <c r="A59" s="465"/>
      <c r="B59" s="473" t="s">
        <v>391</v>
      </c>
      <c r="C59" s="467">
        <f>SUM(C57:C58)</f>
        <v>17613</v>
      </c>
      <c r="E59" s="467">
        <f>E57+E58</f>
        <v>17613</v>
      </c>
      <c r="F59" s="69">
        <f>SUM(F57:F58)</f>
        <v>14181.015800000001</v>
      </c>
      <c r="G59" s="466"/>
    </row>
    <row r="60" ht="13.5" thickTop="1">
      <c r="F60" s="69"/>
    </row>
    <row r="61" spans="2:7" ht="12.75">
      <c r="B61" s="474" t="s">
        <v>342</v>
      </c>
      <c r="C61" s="462" t="e">
        <f>+#REF!</f>
        <v>#REF!</v>
      </c>
      <c r="E61" s="462" t="e">
        <f>(C61+D61)</f>
        <v>#REF!</v>
      </c>
      <c r="F61" s="69">
        <f>+E127</f>
        <v>14308</v>
      </c>
      <c r="G61" s="420" t="s">
        <v>559</v>
      </c>
    </row>
    <row r="62" spans="2:6" ht="12.75">
      <c r="B62" s="474" t="s">
        <v>344</v>
      </c>
      <c r="C62" s="699">
        <v>0.1523932294075091</v>
      </c>
      <c r="E62" s="468">
        <f>+C62</f>
        <v>0.1523932294075091</v>
      </c>
      <c r="F62" s="914">
        <v>0.15240000000000001</v>
      </c>
    </row>
    <row r="63" spans="2:6" ht="13.5" thickBot="1">
      <c r="B63" s="475" t="s">
        <v>345</v>
      </c>
      <c r="C63" s="467" t="e">
        <f>+C62*C61</f>
        <v>#REF!</v>
      </c>
      <c r="E63" s="467" t="e">
        <f>(E62*E61)</f>
        <v>#REF!</v>
      </c>
      <c r="F63" s="69">
        <f>+F61*F62</f>
        <v>2180.5392000000002</v>
      </c>
    </row>
    <row r="64" spans="2:5" ht="13.5" thickTop="1">
      <c r="B64" s="458"/>
      <c r="C64" s="462"/>
      <c r="E64" s="462"/>
    </row>
    <row r="65" spans="2:3" ht="12.75">
      <c r="B65" s="458"/>
      <c r="C65" s="462"/>
    </row>
    <row r="67" spans="2:6" ht="12.75">
      <c r="B67" s="557" t="s">
        <v>395</v>
      </c>
      <c r="C67" s="557"/>
      <c r="D67" s="557"/>
      <c r="E67" s="557"/>
      <c r="F67" s="557"/>
    </row>
    <row r="68" spans="2:6" ht="12.75">
      <c r="B68" s="557" t="s">
        <v>73</v>
      </c>
      <c r="C68" s="557">
        <v>3852</v>
      </c>
      <c r="D68" s="557"/>
      <c r="E68" s="557"/>
      <c r="F68" s="557"/>
    </row>
    <row r="69" spans="2:6" ht="12.75">
      <c r="B69" s="558" t="s">
        <v>404</v>
      </c>
      <c r="C69" s="559">
        <f>+C68*F72</f>
        <v>2904.1824324324325</v>
      </c>
      <c r="D69" s="557"/>
      <c r="E69" s="557"/>
      <c r="F69" s="557"/>
    </row>
    <row r="70" spans="2:6" ht="12.75">
      <c r="B70" s="558" t="s">
        <v>405</v>
      </c>
      <c r="C70" s="559">
        <f>+C68*F73</f>
        <v>947.81756756756761</v>
      </c>
      <c r="D70" s="557"/>
      <c r="E70" s="557"/>
      <c r="F70" s="557"/>
    </row>
    <row r="71" spans="2:6" ht="25.5">
      <c r="B71" s="557" t="s">
        <v>397</v>
      </c>
      <c r="C71" s="557" t="s">
        <v>400</v>
      </c>
      <c r="D71" s="560" t="s">
        <v>402</v>
      </c>
      <c r="E71" s="557" t="s">
        <v>401</v>
      </c>
      <c r="F71" s="557"/>
    </row>
    <row r="72" spans="2:6" ht="12.75">
      <c r="B72" s="561" t="s">
        <v>398</v>
      </c>
      <c r="C72" s="557">
        <v>2881</v>
      </c>
      <c r="D72" s="557">
        <v>-203</v>
      </c>
      <c r="E72" s="557">
        <f>+C72+D72</f>
        <v>2678</v>
      </c>
      <c r="F72" s="562">
        <f>+E72/E74</f>
        <v>0.75394144144144148</v>
      </c>
    </row>
    <row r="73" spans="2:6" ht="12.75">
      <c r="B73" s="561" t="s">
        <v>399</v>
      </c>
      <c r="C73" s="557">
        <v>907</v>
      </c>
      <c r="D73" s="557">
        <v>-33</v>
      </c>
      <c r="E73" s="557">
        <f>+C73+D73</f>
        <v>874</v>
      </c>
      <c r="F73" s="562">
        <f>+E73/E74</f>
        <v>0.24605855855855857</v>
      </c>
    </row>
    <row r="74" spans="2:6" ht="13.5" thickBot="1">
      <c r="B74" s="558" t="s">
        <v>403</v>
      </c>
      <c r="C74" s="563">
        <f>SUM(C72:C73)</f>
        <v>3788</v>
      </c>
      <c r="D74" s="563">
        <f>SUM(D72:D73)</f>
        <v>-236</v>
      </c>
      <c r="E74" s="563">
        <f>SUM(E72:E73)</f>
        <v>3552</v>
      </c>
      <c r="F74" s="557"/>
    </row>
    <row r="75" spans="2:6" ht="13.5" thickTop="1">
      <c r="B75" s="557" t="s">
        <v>396</v>
      </c>
      <c r="C75" s="557"/>
      <c r="D75" s="557"/>
      <c r="E75" s="557"/>
      <c r="F75" s="557"/>
    </row>
    <row r="76" spans="2:6" ht="12.75">
      <c r="B76" s="557"/>
      <c r="C76" s="557"/>
      <c r="D76" s="557"/>
      <c r="E76" s="557"/>
      <c r="F76" s="557"/>
    </row>
    <row r="77" spans="2:6" ht="12.75">
      <c r="B77" s="557"/>
      <c r="C77" s="557"/>
      <c r="D77" s="557"/>
      <c r="E77" s="557"/>
      <c r="F77" s="557"/>
    </row>
    <row r="78" spans="1:6" ht="15">
      <c r="A78" s="465"/>
      <c r="B78" s="564" t="s">
        <v>342</v>
      </c>
      <c r="C78" s="565">
        <v>907</v>
      </c>
      <c r="D78" s="557"/>
      <c r="E78" s="565">
        <f>(C78+F78)</f>
        <v>907</v>
      </c>
      <c r="F78" s="566"/>
    </row>
    <row r="79" spans="1:6" ht="15">
      <c r="A79" s="465"/>
      <c r="B79" s="567" t="s">
        <v>392</v>
      </c>
      <c r="C79" s="565">
        <f>SUM(C37:C41)</f>
        <v>241662</v>
      </c>
      <c r="D79" s="557"/>
      <c r="E79" s="565"/>
      <c r="F79" s="566"/>
    </row>
    <row r="80" spans="1:6" ht="15">
      <c r="A80" s="465"/>
      <c r="B80" s="567" t="s">
        <v>394</v>
      </c>
      <c r="C80" s="568" t="e">
        <f>+#REF!</f>
        <v>#REF!</v>
      </c>
      <c r="D80" s="557"/>
      <c r="E80" s="565"/>
      <c r="F80" s="566"/>
    </row>
    <row r="81" spans="1:7" ht="15">
      <c r="A81" s="465"/>
      <c r="B81" s="567"/>
      <c r="C81" s="565" t="e">
        <f>+C79*C80</f>
        <v>#REF!</v>
      </c>
      <c r="D81" s="557"/>
      <c r="E81" s="565"/>
      <c r="F81" s="566"/>
      <c r="G81" s="466"/>
    </row>
    <row r="82" spans="1:7" ht="15">
      <c r="A82" s="465"/>
      <c r="B82" s="567" t="s">
        <v>393</v>
      </c>
      <c r="C82" s="569">
        <f>+'MARION A 6'!G38</f>
        <v>0.31349999999999989</v>
      </c>
      <c r="D82" s="557"/>
      <c r="E82" s="570">
        <f>+C82</f>
        <v>0.31349999999999989</v>
      </c>
      <c r="F82" s="566"/>
      <c r="G82" s="466"/>
    </row>
    <row r="83" spans="1:7" ht="15.75" thickBot="1">
      <c r="A83" s="465"/>
      <c r="B83" s="567" t="s">
        <v>345</v>
      </c>
      <c r="C83" s="571">
        <v>0</v>
      </c>
      <c r="D83" s="557"/>
      <c r="E83" s="571">
        <f>(E82*E78)</f>
        <v>284.34449999999993</v>
      </c>
      <c r="F83" s="566"/>
      <c r="G83" s="466"/>
    </row>
    <row r="84" spans="1:5" ht="16.5" thickTop="1">
      <c r="A84" s="465"/>
      <c r="B84" s="458"/>
      <c r="C84" s="462"/>
      <c r="E84" s="434"/>
    </row>
    <row r="85" spans="2:9" ht="15.75">
      <c r="B85" s="572" t="s">
        <v>558</v>
      </c>
      <c r="C85" s="573"/>
      <c r="D85" s="574" t="s">
        <v>329</v>
      </c>
      <c r="E85" s="573"/>
      <c r="F85" s="575"/>
      <c r="G85" s="575"/>
      <c r="H85" s="575"/>
      <c r="I85" s="465"/>
    </row>
    <row r="86" spans="2:9" ht="15.75">
      <c r="B86" s="576" t="s">
        <v>330</v>
      </c>
      <c r="C86" s="577"/>
      <c r="D86" s="578" t="s">
        <v>331</v>
      </c>
      <c r="E86" s="578" t="s">
        <v>331</v>
      </c>
      <c r="F86" s="579" t="s">
        <v>332</v>
      </c>
      <c r="G86" s="580"/>
      <c r="H86" s="581"/>
      <c r="I86" s="465"/>
    </row>
    <row r="87" spans="2:9" ht="15.75">
      <c r="B87" s="576"/>
      <c r="C87" s="577"/>
      <c r="D87" s="578" t="s">
        <v>333</v>
      </c>
      <c r="E87" s="578" t="s">
        <v>333</v>
      </c>
      <c r="F87" s="579" t="s">
        <v>333</v>
      </c>
      <c r="G87" s="580"/>
      <c r="H87" s="581"/>
      <c r="I87" s="465"/>
    </row>
    <row r="88" spans="2:9" ht="15.75">
      <c r="B88" s="582" t="s">
        <v>319</v>
      </c>
      <c r="C88" s="577"/>
      <c r="D88" s="583" t="s">
        <v>539</v>
      </c>
      <c r="E88" s="583" t="s">
        <v>540</v>
      </c>
      <c r="F88" s="584" t="s">
        <v>540</v>
      </c>
      <c r="G88" s="580"/>
      <c r="H88" s="581"/>
      <c r="I88" s="465"/>
    </row>
    <row r="89" spans="2:9" ht="15.75">
      <c r="B89" s="576"/>
      <c r="C89" s="585"/>
      <c r="D89" s="585"/>
      <c r="E89" s="585"/>
      <c r="F89" s="585"/>
      <c r="G89" s="585"/>
      <c r="H89" s="586"/>
      <c r="I89" s="465"/>
    </row>
    <row r="90" spans="2:9" ht="15.75">
      <c r="B90" s="576" t="s">
        <v>334</v>
      </c>
      <c r="C90" s="585"/>
      <c r="D90" s="587">
        <v>0</v>
      </c>
      <c r="E90" s="588"/>
      <c r="F90" s="588">
        <f t="shared" si="1" ref="F90:F96">E90-D90</f>
        <v>0</v>
      </c>
      <c r="G90" s="585"/>
      <c r="H90" s="586"/>
      <c r="I90" s="465"/>
    </row>
    <row r="91" spans="2:9" ht="15.75">
      <c r="B91" s="576" t="s">
        <v>335</v>
      </c>
      <c r="C91" s="585"/>
      <c r="D91" s="589">
        <v>0</v>
      </c>
      <c r="E91" s="590"/>
      <c r="F91" s="590">
        <f t="shared" si="1"/>
        <v>0</v>
      </c>
      <c r="G91" s="585"/>
      <c r="H91" s="586"/>
      <c r="I91" s="465"/>
    </row>
    <row r="92" spans="2:9" ht="15.75">
      <c r="B92" s="576" t="s">
        <v>336</v>
      </c>
      <c r="C92" s="591"/>
      <c r="D92" s="592">
        <v>0</v>
      </c>
      <c r="E92" s="593"/>
      <c r="F92" s="590">
        <f t="shared" si="1"/>
        <v>0</v>
      </c>
      <c r="G92" s="585"/>
      <c r="H92" s="586"/>
      <c r="I92" s="465"/>
    </row>
    <row r="93" spans="2:9" ht="15.75">
      <c r="B93" s="576" t="s">
        <v>200</v>
      </c>
      <c r="C93" s="591"/>
      <c r="D93" s="592">
        <v>0</v>
      </c>
      <c r="E93" s="593"/>
      <c r="F93" s="590">
        <f t="shared" si="1"/>
        <v>0</v>
      </c>
      <c r="G93" s="585"/>
      <c r="H93" s="586"/>
      <c r="I93" s="465"/>
    </row>
    <row r="94" spans="2:9" ht="15.75">
      <c r="B94" s="576" t="s">
        <v>337</v>
      </c>
      <c r="C94" s="591"/>
      <c r="D94" s="592">
        <v>0</v>
      </c>
      <c r="E94" s="593"/>
      <c r="F94" s="590">
        <f t="shared" si="1"/>
        <v>0</v>
      </c>
      <c r="G94" s="585"/>
      <c r="H94" s="586"/>
      <c r="I94" s="465"/>
    </row>
    <row r="95" spans="2:9" ht="15.75">
      <c r="B95" s="576" t="s">
        <v>338</v>
      </c>
      <c r="C95" s="591"/>
      <c r="D95" s="592">
        <v>0</v>
      </c>
      <c r="E95" s="593"/>
      <c r="F95" s="590">
        <f t="shared" si="1"/>
        <v>0</v>
      </c>
      <c r="G95" s="585"/>
      <c r="H95" s="586"/>
      <c r="I95" s="465"/>
    </row>
    <row r="96" spans="2:9" ht="15.75">
      <c r="B96" s="576" t="s">
        <v>339</v>
      </c>
      <c r="C96" s="591"/>
      <c r="D96" s="594">
        <v>0</v>
      </c>
      <c r="E96" s="577"/>
      <c r="F96" s="595">
        <f t="shared" si="1"/>
        <v>0</v>
      </c>
      <c r="G96" s="585"/>
      <c r="H96" s="586"/>
      <c r="I96" s="465"/>
    </row>
    <row r="97" spans="2:9" ht="15.75">
      <c r="B97" s="576"/>
      <c r="C97" s="591"/>
      <c r="D97" s="591"/>
      <c r="E97" s="596"/>
      <c r="F97" s="597"/>
      <c r="G97" s="585"/>
      <c r="H97" s="586"/>
      <c r="I97" s="465"/>
    </row>
    <row r="98" spans="2:9" ht="15.75">
      <c r="B98" s="582" t="s">
        <v>340</v>
      </c>
      <c r="C98" s="598"/>
      <c r="D98" s="599">
        <f>SUM(D90:D96)</f>
        <v>0</v>
      </c>
      <c r="E98" s="599"/>
      <c r="F98" s="599">
        <f>SUM(F90:F96)</f>
        <v>0</v>
      </c>
      <c r="G98" s="585"/>
      <c r="H98" s="586"/>
      <c r="I98" s="465"/>
    </row>
    <row r="99" spans="2:9" ht="15.75">
      <c r="B99" s="576"/>
      <c r="C99" s="585"/>
      <c r="D99" s="585"/>
      <c r="E99" s="597"/>
      <c r="F99" s="597"/>
      <c r="G99" s="585"/>
      <c r="H99" s="586"/>
      <c r="I99" s="465"/>
    </row>
    <row r="100" spans="2:9" ht="15.75">
      <c r="B100" s="576" t="s">
        <v>541</v>
      </c>
      <c r="C100" s="585"/>
      <c r="D100" s="587">
        <v>0</v>
      </c>
      <c r="E100" s="588"/>
      <c r="F100" s="588">
        <f>E100-D100</f>
        <v>0</v>
      </c>
      <c r="G100" s="586"/>
      <c r="H100" s="586"/>
      <c r="I100" s="465"/>
    </row>
    <row r="101" spans="2:9" ht="15.75">
      <c r="B101" s="576" t="s">
        <v>542</v>
      </c>
      <c r="C101" s="585"/>
      <c r="D101" s="594">
        <v>0</v>
      </c>
      <c r="E101" s="595"/>
      <c r="F101" s="595">
        <f>E101-D101</f>
        <v>0</v>
      </c>
      <c r="G101" s="586"/>
      <c r="H101" s="586"/>
      <c r="I101" s="465"/>
    </row>
    <row r="102" spans="2:9" ht="15.75">
      <c r="B102" s="582" t="s">
        <v>341</v>
      </c>
      <c r="C102" s="585"/>
      <c r="D102" s="599">
        <f>-D100+D101</f>
        <v>0</v>
      </c>
      <c r="E102" s="599"/>
      <c r="F102" s="599">
        <f>-F100+F101</f>
        <v>0</v>
      </c>
      <c r="G102" s="585"/>
      <c r="H102" s="586"/>
      <c r="I102" s="465"/>
    </row>
    <row r="103" spans="2:9" ht="15.75">
      <c r="B103" s="576"/>
      <c r="C103" s="585"/>
      <c r="D103" s="585"/>
      <c r="E103" s="597"/>
      <c r="F103" s="597"/>
      <c r="G103" s="585"/>
      <c r="H103" s="586"/>
      <c r="I103" s="465"/>
    </row>
    <row r="104" spans="2:9" ht="15.75">
      <c r="B104" s="582" t="s">
        <v>342</v>
      </c>
      <c r="C104" s="585"/>
      <c r="D104" s="587">
        <v>0</v>
      </c>
      <c r="E104" s="588"/>
      <c r="F104" s="600"/>
      <c r="G104" s="586" t="s">
        <v>343</v>
      </c>
      <c r="H104" s="586"/>
      <c r="I104" s="465"/>
    </row>
    <row r="105" spans="2:9" ht="15.75">
      <c r="B105" s="576" t="s">
        <v>344</v>
      </c>
      <c r="C105" s="585"/>
      <c r="D105" s="585"/>
      <c r="E105" s="601"/>
      <c r="F105" s="590"/>
      <c r="G105" s="585"/>
      <c r="H105" s="586"/>
      <c r="I105" s="465"/>
    </row>
    <row r="106" spans="2:9" ht="15.75">
      <c r="B106" s="576" t="s">
        <v>345</v>
      </c>
      <c r="C106" s="585"/>
      <c r="D106" s="602">
        <v>0</v>
      </c>
      <c r="E106" s="603"/>
      <c r="F106" s="599">
        <f>-E106+D106</f>
        <v>0</v>
      </c>
      <c r="G106" s="585"/>
      <c r="H106" s="586"/>
      <c r="I106" s="465"/>
    </row>
    <row r="107" spans="2:9" ht="15.75">
      <c r="B107" s="576"/>
      <c r="C107" s="585"/>
      <c r="D107" s="585"/>
      <c r="E107" s="585"/>
      <c r="F107" s="585"/>
      <c r="G107" s="585"/>
      <c r="H107" s="586"/>
      <c r="I107" s="465"/>
    </row>
    <row r="108" spans="2:9" ht="15.75">
      <c r="B108" s="576"/>
      <c r="C108" s="585"/>
      <c r="D108" s="585"/>
      <c r="E108" s="585"/>
      <c r="F108" s="585"/>
      <c r="G108" s="585"/>
      <c r="H108" s="586"/>
      <c r="I108" s="465"/>
    </row>
    <row r="109" spans="2:8" ht="15.75">
      <c r="B109" s="576"/>
      <c r="C109" s="585"/>
      <c r="D109" s="585"/>
      <c r="E109" s="585"/>
      <c r="F109" s="585"/>
      <c r="G109" s="585"/>
      <c r="H109" s="586"/>
    </row>
    <row r="110" spans="2:8" ht="15.75">
      <c r="B110" s="604" t="s">
        <v>185</v>
      </c>
      <c r="C110" s="585"/>
      <c r="D110" s="605" t="s">
        <v>346</v>
      </c>
      <c r="E110" s="585"/>
      <c r="F110" s="585"/>
      <c r="G110" s="585"/>
      <c r="H110" s="586"/>
    </row>
    <row r="111" spans="2:8" ht="15.75">
      <c r="B111" s="576"/>
      <c r="C111" s="585"/>
      <c r="D111" s="585"/>
      <c r="E111" s="585"/>
      <c r="F111" s="585"/>
      <c r="G111" s="585"/>
      <c r="H111" s="586"/>
    </row>
    <row r="112" spans="2:8" ht="15.75">
      <c r="B112" s="576" t="s">
        <v>334</v>
      </c>
      <c r="C112" s="585"/>
      <c r="D112" s="587">
        <v>0</v>
      </c>
      <c r="E112" s="588">
        <v>-434356.97339999996</v>
      </c>
      <c r="F112" s="588">
        <f t="shared" si="2" ref="F112:F118">E112-D112</f>
        <v>-434356.97339999996</v>
      </c>
      <c r="G112" s="585"/>
      <c r="H112" s="586"/>
    </row>
    <row r="113" spans="2:8" ht="15.75">
      <c r="B113" s="576" t="s">
        <v>335</v>
      </c>
      <c r="C113" s="585"/>
      <c r="D113" s="589">
        <v>0</v>
      </c>
      <c r="E113" s="590">
        <v>0</v>
      </c>
      <c r="F113" s="590">
        <f t="shared" si="2"/>
        <v>0</v>
      </c>
      <c r="G113" s="585"/>
      <c r="H113" s="586"/>
    </row>
    <row r="114" spans="2:8" ht="15.75">
      <c r="B114" s="576" t="s">
        <v>336</v>
      </c>
      <c r="C114" s="585"/>
      <c r="D114" s="592">
        <v>0</v>
      </c>
      <c r="E114" s="606">
        <v>144952.55699999997</v>
      </c>
      <c r="F114" s="606">
        <f t="shared" si="2"/>
        <v>144952.55699999997</v>
      </c>
      <c r="G114" s="585"/>
      <c r="H114" s="586"/>
    </row>
    <row r="115" spans="2:8" ht="15.75">
      <c r="B115" s="576" t="s">
        <v>200</v>
      </c>
      <c r="C115" s="585"/>
      <c r="D115" s="592">
        <v>0</v>
      </c>
      <c r="E115" s="590">
        <v>0</v>
      </c>
      <c r="F115" s="590">
        <f t="shared" si="2"/>
        <v>0</v>
      </c>
      <c r="G115" s="585"/>
      <c r="H115" s="586"/>
    </row>
    <row r="116" spans="2:8" ht="15.75">
      <c r="B116" s="576" t="s">
        <v>337</v>
      </c>
      <c r="C116" s="585"/>
      <c r="D116" s="592">
        <v>0</v>
      </c>
      <c r="E116" s="590">
        <v>0</v>
      </c>
      <c r="F116" s="590">
        <f t="shared" si="2"/>
        <v>0</v>
      </c>
      <c r="G116" s="585"/>
      <c r="H116" s="586"/>
    </row>
    <row r="117" spans="2:8" ht="15.75">
      <c r="B117" s="576" t="s">
        <v>338</v>
      </c>
      <c r="C117" s="585"/>
      <c r="D117" s="592">
        <v>0</v>
      </c>
      <c r="E117" s="590">
        <v>0</v>
      </c>
      <c r="F117" s="590">
        <f t="shared" si="2"/>
        <v>0</v>
      </c>
      <c r="G117" s="585"/>
      <c r="H117" s="586"/>
    </row>
    <row r="118" spans="2:8" ht="15.75">
      <c r="B118" s="576" t="s">
        <v>339</v>
      </c>
      <c r="C118" s="585"/>
      <c r="D118" s="594">
        <v>0</v>
      </c>
      <c r="E118" s="595">
        <v>0</v>
      </c>
      <c r="F118" s="595">
        <f t="shared" si="2"/>
        <v>0</v>
      </c>
      <c r="G118" s="585"/>
      <c r="H118" s="586"/>
    </row>
    <row r="119" spans="2:8" ht="15.75">
      <c r="B119" s="576"/>
      <c r="C119" s="585"/>
      <c r="D119" s="596"/>
      <c r="E119" s="597"/>
      <c r="F119" s="597"/>
      <c r="G119" s="585"/>
      <c r="H119" s="586"/>
    </row>
    <row r="120" spans="2:8" ht="15.75">
      <c r="B120" s="582" t="s">
        <v>340</v>
      </c>
      <c r="C120" s="585"/>
      <c r="D120" s="599">
        <f>SUM(D112:D118)</f>
        <v>0</v>
      </c>
      <c r="E120" s="599">
        <f>SUM(E112:E118)</f>
        <v>-289404.41639999999</v>
      </c>
      <c r="F120" s="599">
        <f>SUM(F112:F118)</f>
        <v>-289404.41639999999</v>
      </c>
      <c r="G120" s="585"/>
      <c r="H120" s="586"/>
    </row>
    <row r="121" spans="2:8" ht="15">
      <c r="B121" s="576"/>
      <c r="C121" s="607"/>
      <c r="D121" s="590"/>
      <c r="E121" s="590"/>
      <c r="F121" s="590"/>
      <c r="G121" s="607"/>
      <c r="H121" s="586"/>
    </row>
    <row r="122" spans="2:8" ht="15.75">
      <c r="B122" s="576" t="s">
        <v>347</v>
      </c>
      <c r="C122" s="585"/>
      <c r="D122" s="587">
        <v>0</v>
      </c>
      <c r="E122" s="588">
        <v>14181.015800000001</v>
      </c>
      <c r="F122" s="588">
        <f>E122-D122</f>
        <v>14181.015800000001</v>
      </c>
      <c r="G122" s="585"/>
      <c r="H122" s="586"/>
    </row>
    <row r="123" spans="2:8" ht="15.75">
      <c r="B123" s="576" t="s">
        <v>348</v>
      </c>
      <c r="C123" s="585"/>
      <c r="D123" s="594">
        <v>0</v>
      </c>
      <c r="E123" s="595">
        <v>0</v>
      </c>
      <c r="F123" s="595">
        <f>E123-D123</f>
        <v>0</v>
      </c>
      <c r="G123" s="585"/>
      <c r="H123" s="586"/>
    </row>
    <row r="124" spans="2:8" ht="15.75">
      <c r="B124" s="582" t="s">
        <v>341</v>
      </c>
      <c r="C124" s="585"/>
      <c r="D124" s="599">
        <f>-D122+D123</f>
        <v>0</v>
      </c>
      <c r="E124" s="599">
        <f>-E122+E123</f>
        <v>-14181.015800000001</v>
      </c>
      <c r="F124" s="599">
        <f>-F122+F123</f>
        <v>-14181.015800000001</v>
      </c>
      <c r="G124" s="585"/>
      <c r="H124" s="586"/>
    </row>
    <row r="125" spans="2:8" ht="15.75">
      <c r="B125" s="576"/>
      <c r="C125" s="585"/>
      <c r="D125" s="597"/>
      <c r="E125" s="597"/>
      <c r="F125" s="597"/>
      <c r="G125" s="585"/>
      <c r="H125" s="586"/>
    </row>
    <row r="126" spans="2:8" ht="15.75">
      <c r="B126" s="576"/>
      <c r="C126" s="585"/>
      <c r="D126" s="590"/>
      <c r="E126" s="597"/>
      <c r="F126" s="597"/>
      <c r="G126" s="585"/>
      <c r="H126" s="586"/>
    </row>
    <row r="127" spans="2:8" ht="15.75">
      <c r="B127" s="582" t="s">
        <v>342</v>
      </c>
      <c r="C127" s="585"/>
      <c r="D127" s="587">
        <v>14308</v>
      </c>
      <c r="E127" s="588">
        <f>D127</f>
        <v>14308</v>
      </c>
      <c r="F127" s="599"/>
      <c r="G127" s="586" t="s">
        <v>343</v>
      </c>
      <c r="H127" s="586"/>
    </row>
    <row r="128" spans="2:8" ht="15.75">
      <c r="B128" s="576" t="s">
        <v>344</v>
      </c>
      <c r="C128" s="585"/>
      <c r="D128" s="595"/>
      <c r="E128" s="601">
        <v>0.1523932294075091</v>
      </c>
      <c r="F128" s="597"/>
      <c r="G128" s="585"/>
      <c r="H128" s="586"/>
    </row>
    <row r="129" spans="2:8" ht="15.75">
      <c r="B129" s="576" t="s">
        <v>345</v>
      </c>
      <c r="C129" s="585"/>
      <c r="D129" s="602">
        <v>0</v>
      </c>
      <c r="E129" s="599">
        <f>(E128*E127)</f>
        <v>2180.4423263626404</v>
      </c>
      <c r="F129" s="599">
        <f>-E129+D129</f>
        <v>-2180.4423263626404</v>
      </c>
      <c r="G129" s="585"/>
      <c r="H129" s="586"/>
    </row>
    <row r="130" spans="2:8" ht="15">
      <c r="B130" s="576"/>
      <c r="C130" s="586"/>
      <c r="D130" s="586"/>
      <c r="E130" s="586"/>
      <c r="F130" s="586"/>
      <c r="G130" s="586"/>
      <c r="H130" s="586"/>
    </row>
  </sheetData>
  <mergeCells count="1">
    <mergeCell ref="A7:E8"/>
  </mergeCells>
  <pageMargins left="0.7" right="0.7" top="0.75" bottom="0.75" header="0.3" footer="0.3"/>
  <pageSetup horizontalDpi="300" verticalDpi="300" orientation="portrait" r:id="rId1"/>
  <headerFooter>
    <oddFooter>&amp;L&amp;"Times New Roman,Regular"&amp;9O3129681.v1</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108"/>
  <sheetViews>
    <sheetView zoomScale="115" zoomScaleNormal="115" workbookViewId="0" topLeftCell="A1"/>
  </sheetViews>
  <sheetFormatPr defaultColWidth="12.42578125" defaultRowHeight="12.75"/>
  <cols>
    <col min="1" max="1" width="12.4285714285714" style="420"/>
    <col min="2" max="2" width="36.8571428571429" style="420" customWidth="1"/>
    <col min="3" max="3" width="20.1428571428571" style="420" customWidth="1"/>
    <col min="4" max="6" width="15" style="420" customWidth="1"/>
    <col min="7" max="8" width="13.7142857142857" style="420" customWidth="1"/>
    <col min="9" max="9" width="15" style="420" customWidth="1"/>
    <col min="10" max="257" width="12.4285714285714" style="420"/>
    <col min="258" max="258" width="36.8571428571429" style="420" customWidth="1"/>
    <col min="259" max="259" width="20.1428571428571" style="420" customWidth="1"/>
    <col min="260" max="262" width="15" style="420" customWidth="1"/>
    <col min="263" max="264" width="13.7142857142857" style="420" customWidth="1"/>
    <col min="265" max="265" width="15" style="420" customWidth="1"/>
    <col min="266" max="513" width="12.4285714285714" style="420"/>
    <col min="514" max="514" width="36.8571428571429" style="420" customWidth="1"/>
    <col min="515" max="515" width="20.1428571428571" style="420" customWidth="1"/>
    <col min="516" max="518" width="15" style="420" customWidth="1"/>
    <col min="519" max="520" width="13.7142857142857" style="420" customWidth="1"/>
    <col min="521" max="521" width="15" style="420" customWidth="1"/>
    <col min="522" max="769" width="12.4285714285714" style="420"/>
    <col min="770" max="770" width="36.8571428571429" style="420" customWidth="1"/>
    <col min="771" max="771" width="20.1428571428571" style="420" customWidth="1"/>
    <col min="772" max="774" width="15" style="420" customWidth="1"/>
    <col min="775" max="776" width="13.7142857142857" style="420" customWidth="1"/>
    <col min="777" max="777" width="15" style="420" customWidth="1"/>
    <col min="778" max="1025" width="12.4285714285714" style="420"/>
    <col min="1026" max="1026" width="36.8571428571429" style="420" customWidth="1"/>
    <col min="1027" max="1027" width="20.1428571428571" style="420" customWidth="1"/>
    <col min="1028" max="1030" width="15" style="420" customWidth="1"/>
    <col min="1031" max="1032" width="13.7142857142857" style="420" customWidth="1"/>
    <col min="1033" max="1033" width="15" style="420" customWidth="1"/>
    <col min="1034" max="1281" width="12.4285714285714" style="420"/>
    <col min="1282" max="1282" width="36.8571428571429" style="420" customWidth="1"/>
    <col min="1283" max="1283" width="20.1428571428571" style="420" customWidth="1"/>
    <col min="1284" max="1286" width="15" style="420" customWidth="1"/>
    <col min="1287" max="1288" width="13.7142857142857" style="420" customWidth="1"/>
    <col min="1289" max="1289" width="15" style="420" customWidth="1"/>
    <col min="1290" max="1537" width="12.4285714285714" style="420"/>
    <col min="1538" max="1538" width="36.8571428571429" style="420" customWidth="1"/>
    <col min="1539" max="1539" width="20.1428571428571" style="420" customWidth="1"/>
    <col min="1540" max="1542" width="15" style="420" customWidth="1"/>
    <col min="1543" max="1544" width="13.7142857142857" style="420" customWidth="1"/>
    <col min="1545" max="1545" width="15" style="420" customWidth="1"/>
    <col min="1546" max="1793" width="12.4285714285714" style="420"/>
    <col min="1794" max="1794" width="36.8571428571429" style="420" customWidth="1"/>
    <col min="1795" max="1795" width="20.1428571428571" style="420" customWidth="1"/>
    <col min="1796" max="1798" width="15" style="420" customWidth="1"/>
    <col min="1799" max="1800" width="13.7142857142857" style="420" customWidth="1"/>
    <col min="1801" max="1801" width="15" style="420" customWidth="1"/>
    <col min="1802" max="2049" width="12.4285714285714" style="420"/>
    <col min="2050" max="2050" width="36.8571428571429" style="420" customWidth="1"/>
    <col min="2051" max="2051" width="20.1428571428571" style="420" customWidth="1"/>
    <col min="2052" max="2054" width="15" style="420" customWidth="1"/>
    <col min="2055" max="2056" width="13.7142857142857" style="420" customWidth="1"/>
    <col min="2057" max="2057" width="15" style="420" customWidth="1"/>
    <col min="2058" max="2305" width="12.4285714285714" style="420"/>
    <col min="2306" max="2306" width="36.8571428571429" style="420" customWidth="1"/>
    <col min="2307" max="2307" width="20.1428571428571" style="420" customWidth="1"/>
    <col min="2308" max="2310" width="15" style="420" customWidth="1"/>
    <col min="2311" max="2312" width="13.7142857142857" style="420" customWidth="1"/>
    <col min="2313" max="2313" width="15" style="420" customWidth="1"/>
    <col min="2314" max="2561" width="12.4285714285714" style="420"/>
    <col min="2562" max="2562" width="36.8571428571429" style="420" customWidth="1"/>
    <col min="2563" max="2563" width="20.1428571428571" style="420" customWidth="1"/>
    <col min="2564" max="2566" width="15" style="420" customWidth="1"/>
    <col min="2567" max="2568" width="13.7142857142857" style="420" customWidth="1"/>
    <col min="2569" max="2569" width="15" style="420" customWidth="1"/>
    <col min="2570" max="2817" width="12.4285714285714" style="420"/>
    <col min="2818" max="2818" width="36.8571428571429" style="420" customWidth="1"/>
    <col min="2819" max="2819" width="20.1428571428571" style="420" customWidth="1"/>
    <col min="2820" max="2822" width="15" style="420" customWidth="1"/>
    <col min="2823" max="2824" width="13.7142857142857" style="420" customWidth="1"/>
    <col min="2825" max="2825" width="15" style="420" customWidth="1"/>
    <col min="2826" max="3073" width="12.4285714285714" style="420"/>
    <col min="3074" max="3074" width="36.8571428571429" style="420" customWidth="1"/>
    <col min="3075" max="3075" width="20.1428571428571" style="420" customWidth="1"/>
    <col min="3076" max="3078" width="15" style="420" customWidth="1"/>
    <col min="3079" max="3080" width="13.7142857142857" style="420" customWidth="1"/>
    <col min="3081" max="3081" width="15" style="420" customWidth="1"/>
    <col min="3082" max="3329" width="12.4285714285714" style="420"/>
    <col min="3330" max="3330" width="36.8571428571429" style="420" customWidth="1"/>
    <col min="3331" max="3331" width="20.1428571428571" style="420" customWidth="1"/>
    <col min="3332" max="3334" width="15" style="420" customWidth="1"/>
    <col min="3335" max="3336" width="13.7142857142857" style="420" customWidth="1"/>
    <col min="3337" max="3337" width="15" style="420" customWidth="1"/>
    <col min="3338" max="3585" width="12.4285714285714" style="420"/>
    <col min="3586" max="3586" width="36.8571428571429" style="420" customWidth="1"/>
    <col min="3587" max="3587" width="20.1428571428571" style="420" customWidth="1"/>
    <col min="3588" max="3590" width="15" style="420" customWidth="1"/>
    <col min="3591" max="3592" width="13.7142857142857" style="420" customWidth="1"/>
    <col min="3593" max="3593" width="15" style="420" customWidth="1"/>
    <col min="3594" max="3841" width="12.4285714285714" style="420"/>
    <col min="3842" max="3842" width="36.8571428571429" style="420" customWidth="1"/>
    <col min="3843" max="3843" width="20.1428571428571" style="420" customWidth="1"/>
    <col min="3844" max="3846" width="15" style="420" customWidth="1"/>
    <col min="3847" max="3848" width="13.7142857142857" style="420" customWidth="1"/>
    <col min="3849" max="3849" width="15" style="420" customWidth="1"/>
    <col min="3850" max="4097" width="12.4285714285714" style="420"/>
    <col min="4098" max="4098" width="36.8571428571429" style="420" customWidth="1"/>
    <col min="4099" max="4099" width="20.1428571428571" style="420" customWidth="1"/>
    <col min="4100" max="4102" width="15" style="420" customWidth="1"/>
    <col min="4103" max="4104" width="13.7142857142857" style="420" customWidth="1"/>
    <col min="4105" max="4105" width="15" style="420" customWidth="1"/>
    <col min="4106" max="4353" width="12.4285714285714" style="420"/>
    <col min="4354" max="4354" width="36.8571428571429" style="420" customWidth="1"/>
    <col min="4355" max="4355" width="20.1428571428571" style="420" customWidth="1"/>
    <col min="4356" max="4358" width="15" style="420" customWidth="1"/>
    <col min="4359" max="4360" width="13.7142857142857" style="420" customWidth="1"/>
    <col min="4361" max="4361" width="15" style="420" customWidth="1"/>
    <col min="4362" max="4609" width="12.4285714285714" style="420"/>
    <col min="4610" max="4610" width="36.8571428571429" style="420" customWidth="1"/>
    <col min="4611" max="4611" width="20.1428571428571" style="420" customWidth="1"/>
    <col min="4612" max="4614" width="15" style="420" customWidth="1"/>
    <col min="4615" max="4616" width="13.7142857142857" style="420" customWidth="1"/>
    <col min="4617" max="4617" width="15" style="420" customWidth="1"/>
    <col min="4618" max="4865" width="12.4285714285714" style="420"/>
    <col min="4866" max="4866" width="36.8571428571429" style="420" customWidth="1"/>
    <col min="4867" max="4867" width="20.1428571428571" style="420" customWidth="1"/>
    <col min="4868" max="4870" width="15" style="420" customWidth="1"/>
    <col min="4871" max="4872" width="13.7142857142857" style="420" customWidth="1"/>
    <col min="4873" max="4873" width="15" style="420" customWidth="1"/>
    <col min="4874" max="5121" width="12.4285714285714" style="420"/>
    <col min="5122" max="5122" width="36.8571428571429" style="420" customWidth="1"/>
    <col min="5123" max="5123" width="20.1428571428571" style="420" customWidth="1"/>
    <col min="5124" max="5126" width="15" style="420" customWidth="1"/>
    <col min="5127" max="5128" width="13.7142857142857" style="420" customWidth="1"/>
    <col min="5129" max="5129" width="15" style="420" customWidth="1"/>
    <col min="5130" max="5377" width="12.4285714285714" style="420"/>
    <col min="5378" max="5378" width="36.8571428571429" style="420" customWidth="1"/>
    <col min="5379" max="5379" width="20.1428571428571" style="420" customWidth="1"/>
    <col min="5380" max="5382" width="15" style="420" customWidth="1"/>
    <col min="5383" max="5384" width="13.7142857142857" style="420" customWidth="1"/>
    <col min="5385" max="5385" width="15" style="420" customWidth="1"/>
    <col min="5386" max="5633" width="12.4285714285714" style="420"/>
    <col min="5634" max="5634" width="36.8571428571429" style="420" customWidth="1"/>
    <col min="5635" max="5635" width="20.1428571428571" style="420" customWidth="1"/>
    <col min="5636" max="5638" width="15" style="420" customWidth="1"/>
    <col min="5639" max="5640" width="13.7142857142857" style="420" customWidth="1"/>
    <col min="5641" max="5641" width="15" style="420" customWidth="1"/>
    <col min="5642" max="5889" width="12.4285714285714" style="420"/>
    <col min="5890" max="5890" width="36.8571428571429" style="420" customWidth="1"/>
    <col min="5891" max="5891" width="20.1428571428571" style="420" customWidth="1"/>
    <col min="5892" max="5894" width="15" style="420" customWidth="1"/>
    <col min="5895" max="5896" width="13.7142857142857" style="420" customWidth="1"/>
    <col min="5897" max="5897" width="15" style="420" customWidth="1"/>
    <col min="5898" max="6145" width="12.4285714285714" style="420"/>
    <col min="6146" max="6146" width="36.8571428571429" style="420" customWidth="1"/>
    <col min="6147" max="6147" width="20.1428571428571" style="420" customWidth="1"/>
    <col min="6148" max="6150" width="15" style="420" customWidth="1"/>
    <col min="6151" max="6152" width="13.7142857142857" style="420" customWidth="1"/>
    <col min="6153" max="6153" width="15" style="420" customWidth="1"/>
    <col min="6154" max="6401" width="12.4285714285714" style="420"/>
    <col min="6402" max="6402" width="36.8571428571429" style="420" customWidth="1"/>
    <col min="6403" max="6403" width="20.1428571428571" style="420" customWidth="1"/>
    <col min="6404" max="6406" width="15" style="420" customWidth="1"/>
    <col min="6407" max="6408" width="13.7142857142857" style="420" customWidth="1"/>
    <col min="6409" max="6409" width="15" style="420" customWidth="1"/>
    <col min="6410" max="6657" width="12.4285714285714" style="420"/>
    <col min="6658" max="6658" width="36.8571428571429" style="420" customWidth="1"/>
    <col min="6659" max="6659" width="20.1428571428571" style="420" customWidth="1"/>
    <col min="6660" max="6662" width="15" style="420" customWidth="1"/>
    <col min="6663" max="6664" width="13.7142857142857" style="420" customWidth="1"/>
    <col min="6665" max="6665" width="15" style="420" customWidth="1"/>
    <col min="6666" max="6913" width="12.4285714285714" style="420"/>
    <col min="6914" max="6914" width="36.8571428571429" style="420" customWidth="1"/>
    <col min="6915" max="6915" width="20.1428571428571" style="420" customWidth="1"/>
    <col min="6916" max="6918" width="15" style="420" customWidth="1"/>
    <col min="6919" max="6920" width="13.7142857142857" style="420" customWidth="1"/>
    <col min="6921" max="6921" width="15" style="420" customWidth="1"/>
    <col min="6922" max="7169" width="12.4285714285714" style="420"/>
    <col min="7170" max="7170" width="36.8571428571429" style="420" customWidth="1"/>
    <col min="7171" max="7171" width="20.1428571428571" style="420" customWidth="1"/>
    <col min="7172" max="7174" width="15" style="420" customWidth="1"/>
    <col min="7175" max="7176" width="13.7142857142857" style="420" customWidth="1"/>
    <col min="7177" max="7177" width="15" style="420" customWidth="1"/>
    <col min="7178" max="7425" width="12.4285714285714" style="420"/>
    <col min="7426" max="7426" width="36.8571428571429" style="420" customWidth="1"/>
    <col min="7427" max="7427" width="20.1428571428571" style="420" customWidth="1"/>
    <col min="7428" max="7430" width="15" style="420" customWidth="1"/>
    <col min="7431" max="7432" width="13.7142857142857" style="420" customWidth="1"/>
    <col min="7433" max="7433" width="15" style="420" customWidth="1"/>
    <col min="7434" max="7681" width="12.4285714285714" style="420"/>
    <col min="7682" max="7682" width="36.8571428571429" style="420" customWidth="1"/>
    <col min="7683" max="7683" width="20.1428571428571" style="420" customWidth="1"/>
    <col min="7684" max="7686" width="15" style="420" customWidth="1"/>
    <col min="7687" max="7688" width="13.7142857142857" style="420" customWidth="1"/>
    <col min="7689" max="7689" width="15" style="420" customWidth="1"/>
    <col min="7690" max="7937" width="12.4285714285714" style="420"/>
    <col min="7938" max="7938" width="36.8571428571429" style="420" customWidth="1"/>
    <col min="7939" max="7939" width="20.1428571428571" style="420" customWidth="1"/>
    <col min="7940" max="7942" width="15" style="420" customWidth="1"/>
    <col min="7943" max="7944" width="13.7142857142857" style="420" customWidth="1"/>
    <col min="7945" max="7945" width="15" style="420" customWidth="1"/>
    <col min="7946" max="8193" width="12.4285714285714" style="420"/>
    <col min="8194" max="8194" width="36.8571428571429" style="420" customWidth="1"/>
    <col min="8195" max="8195" width="20.1428571428571" style="420" customWidth="1"/>
    <col min="8196" max="8198" width="15" style="420" customWidth="1"/>
    <col min="8199" max="8200" width="13.7142857142857" style="420" customWidth="1"/>
    <col min="8201" max="8201" width="15" style="420" customWidth="1"/>
    <col min="8202" max="8449" width="12.4285714285714" style="420"/>
    <col min="8450" max="8450" width="36.8571428571429" style="420" customWidth="1"/>
    <col min="8451" max="8451" width="20.1428571428571" style="420" customWidth="1"/>
    <col min="8452" max="8454" width="15" style="420" customWidth="1"/>
    <col min="8455" max="8456" width="13.7142857142857" style="420" customWidth="1"/>
    <col min="8457" max="8457" width="15" style="420" customWidth="1"/>
    <col min="8458" max="8705" width="12.4285714285714" style="420"/>
    <col min="8706" max="8706" width="36.8571428571429" style="420" customWidth="1"/>
    <col min="8707" max="8707" width="20.1428571428571" style="420" customWidth="1"/>
    <col min="8708" max="8710" width="15" style="420" customWidth="1"/>
    <col min="8711" max="8712" width="13.7142857142857" style="420" customWidth="1"/>
    <col min="8713" max="8713" width="15" style="420" customWidth="1"/>
    <col min="8714" max="8961" width="12.4285714285714" style="420"/>
    <col min="8962" max="8962" width="36.8571428571429" style="420" customWidth="1"/>
    <col min="8963" max="8963" width="20.1428571428571" style="420" customWidth="1"/>
    <col min="8964" max="8966" width="15" style="420" customWidth="1"/>
    <col min="8967" max="8968" width="13.7142857142857" style="420" customWidth="1"/>
    <col min="8969" max="8969" width="15" style="420" customWidth="1"/>
    <col min="8970" max="9217" width="12.4285714285714" style="420"/>
    <col min="9218" max="9218" width="36.8571428571429" style="420" customWidth="1"/>
    <col min="9219" max="9219" width="20.1428571428571" style="420" customWidth="1"/>
    <col min="9220" max="9222" width="15" style="420" customWidth="1"/>
    <col min="9223" max="9224" width="13.7142857142857" style="420" customWidth="1"/>
    <col min="9225" max="9225" width="15" style="420" customWidth="1"/>
    <col min="9226" max="9473" width="12.4285714285714" style="420"/>
    <col min="9474" max="9474" width="36.8571428571429" style="420" customWidth="1"/>
    <col min="9475" max="9475" width="20.1428571428571" style="420" customWidth="1"/>
    <col min="9476" max="9478" width="15" style="420" customWidth="1"/>
    <col min="9479" max="9480" width="13.7142857142857" style="420" customWidth="1"/>
    <col min="9481" max="9481" width="15" style="420" customWidth="1"/>
    <col min="9482" max="9729" width="12.4285714285714" style="420"/>
    <col min="9730" max="9730" width="36.8571428571429" style="420" customWidth="1"/>
    <col min="9731" max="9731" width="20.1428571428571" style="420" customWidth="1"/>
    <col min="9732" max="9734" width="15" style="420" customWidth="1"/>
    <col min="9735" max="9736" width="13.7142857142857" style="420" customWidth="1"/>
    <col min="9737" max="9737" width="15" style="420" customWidth="1"/>
    <col min="9738" max="9985" width="12.4285714285714" style="420"/>
    <col min="9986" max="9986" width="36.8571428571429" style="420" customWidth="1"/>
    <col min="9987" max="9987" width="20.1428571428571" style="420" customWidth="1"/>
    <col min="9988" max="9990" width="15" style="420" customWidth="1"/>
    <col min="9991" max="9992" width="13.7142857142857" style="420" customWidth="1"/>
    <col min="9993" max="9993" width="15" style="420" customWidth="1"/>
    <col min="9994" max="10241" width="12.4285714285714" style="420"/>
    <col min="10242" max="10242" width="36.8571428571429" style="420" customWidth="1"/>
    <col min="10243" max="10243" width="20.1428571428571" style="420" customWidth="1"/>
    <col min="10244" max="10246" width="15" style="420" customWidth="1"/>
    <col min="10247" max="10248" width="13.7142857142857" style="420" customWidth="1"/>
    <col min="10249" max="10249" width="15" style="420" customWidth="1"/>
    <col min="10250" max="10497" width="12.4285714285714" style="420"/>
    <col min="10498" max="10498" width="36.8571428571429" style="420" customWidth="1"/>
    <col min="10499" max="10499" width="20.1428571428571" style="420" customWidth="1"/>
    <col min="10500" max="10502" width="15" style="420" customWidth="1"/>
    <col min="10503" max="10504" width="13.7142857142857" style="420" customWidth="1"/>
    <col min="10505" max="10505" width="15" style="420" customWidth="1"/>
    <col min="10506" max="10753" width="12.4285714285714" style="420"/>
    <col min="10754" max="10754" width="36.8571428571429" style="420" customWidth="1"/>
    <col min="10755" max="10755" width="20.1428571428571" style="420" customWidth="1"/>
    <col min="10756" max="10758" width="15" style="420" customWidth="1"/>
    <col min="10759" max="10760" width="13.7142857142857" style="420" customWidth="1"/>
    <col min="10761" max="10761" width="15" style="420" customWidth="1"/>
    <col min="10762" max="11009" width="12.4285714285714" style="420"/>
    <col min="11010" max="11010" width="36.8571428571429" style="420" customWidth="1"/>
    <col min="11011" max="11011" width="20.1428571428571" style="420" customWidth="1"/>
    <col min="11012" max="11014" width="15" style="420" customWidth="1"/>
    <col min="11015" max="11016" width="13.7142857142857" style="420" customWidth="1"/>
    <col min="11017" max="11017" width="15" style="420" customWidth="1"/>
    <col min="11018" max="11265" width="12.4285714285714" style="420"/>
    <col min="11266" max="11266" width="36.8571428571429" style="420" customWidth="1"/>
    <col min="11267" max="11267" width="20.1428571428571" style="420" customWidth="1"/>
    <col min="11268" max="11270" width="15" style="420" customWidth="1"/>
    <col min="11271" max="11272" width="13.7142857142857" style="420" customWidth="1"/>
    <col min="11273" max="11273" width="15" style="420" customWidth="1"/>
    <col min="11274" max="11521" width="12.4285714285714" style="420"/>
    <col min="11522" max="11522" width="36.8571428571429" style="420" customWidth="1"/>
    <col min="11523" max="11523" width="20.1428571428571" style="420" customWidth="1"/>
    <col min="11524" max="11526" width="15" style="420" customWidth="1"/>
    <col min="11527" max="11528" width="13.7142857142857" style="420" customWidth="1"/>
    <col min="11529" max="11529" width="15" style="420" customWidth="1"/>
    <col min="11530" max="11777" width="12.4285714285714" style="420"/>
    <col min="11778" max="11778" width="36.8571428571429" style="420" customWidth="1"/>
    <col min="11779" max="11779" width="20.1428571428571" style="420" customWidth="1"/>
    <col min="11780" max="11782" width="15" style="420" customWidth="1"/>
    <col min="11783" max="11784" width="13.7142857142857" style="420" customWidth="1"/>
    <col min="11785" max="11785" width="15" style="420" customWidth="1"/>
    <col min="11786" max="12033" width="12.4285714285714" style="420"/>
    <col min="12034" max="12034" width="36.8571428571429" style="420" customWidth="1"/>
    <col min="12035" max="12035" width="20.1428571428571" style="420" customWidth="1"/>
    <col min="12036" max="12038" width="15" style="420" customWidth="1"/>
    <col min="12039" max="12040" width="13.7142857142857" style="420" customWidth="1"/>
    <col min="12041" max="12041" width="15" style="420" customWidth="1"/>
    <col min="12042" max="12289" width="12.4285714285714" style="420"/>
    <col min="12290" max="12290" width="36.8571428571429" style="420" customWidth="1"/>
    <col min="12291" max="12291" width="20.1428571428571" style="420" customWidth="1"/>
    <col min="12292" max="12294" width="15" style="420" customWidth="1"/>
    <col min="12295" max="12296" width="13.7142857142857" style="420" customWidth="1"/>
    <col min="12297" max="12297" width="15" style="420" customWidth="1"/>
    <col min="12298" max="12545" width="12.4285714285714" style="420"/>
    <col min="12546" max="12546" width="36.8571428571429" style="420" customWidth="1"/>
    <col min="12547" max="12547" width="20.1428571428571" style="420" customWidth="1"/>
    <col min="12548" max="12550" width="15" style="420" customWidth="1"/>
    <col min="12551" max="12552" width="13.7142857142857" style="420" customWidth="1"/>
    <col min="12553" max="12553" width="15" style="420" customWidth="1"/>
    <col min="12554" max="12801" width="12.4285714285714" style="420"/>
    <col min="12802" max="12802" width="36.8571428571429" style="420" customWidth="1"/>
    <col min="12803" max="12803" width="20.1428571428571" style="420" customWidth="1"/>
    <col min="12804" max="12806" width="15" style="420" customWidth="1"/>
    <col min="12807" max="12808" width="13.7142857142857" style="420" customWidth="1"/>
    <col min="12809" max="12809" width="15" style="420" customWidth="1"/>
    <col min="12810" max="13057" width="12.4285714285714" style="420"/>
    <col min="13058" max="13058" width="36.8571428571429" style="420" customWidth="1"/>
    <col min="13059" max="13059" width="20.1428571428571" style="420" customWidth="1"/>
    <col min="13060" max="13062" width="15" style="420" customWidth="1"/>
    <col min="13063" max="13064" width="13.7142857142857" style="420" customWidth="1"/>
    <col min="13065" max="13065" width="15" style="420" customWidth="1"/>
    <col min="13066" max="13313" width="12.4285714285714" style="420"/>
    <col min="13314" max="13314" width="36.8571428571429" style="420" customWidth="1"/>
    <col min="13315" max="13315" width="20.1428571428571" style="420" customWidth="1"/>
    <col min="13316" max="13318" width="15" style="420" customWidth="1"/>
    <col min="13319" max="13320" width="13.7142857142857" style="420" customWidth="1"/>
    <col min="13321" max="13321" width="15" style="420" customWidth="1"/>
    <col min="13322" max="13569" width="12.4285714285714" style="420"/>
    <col min="13570" max="13570" width="36.8571428571429" style="420" customWidth="1"/>
    <col min="13571" max="13571" width="20.1428571428571" style="420" customWidth="1"/>
    <col min="13572" max="13574" width="15" style="420" customWidth="1"/>
    <col min="13575" max="13576" width="13.7142857142857" style="420" customWidth="1"/>
    <col min="13577" max="13577" width="15" style="420" customWidth="1"/>
    <col min="13578" max="13825" width="12.4285714285714" style="420"/>
    <col min="13826" max="13826" width="36.8571428571429" style="420" customWidth="1"/>
    <col min="13827" max="13827" width="20.1428571428571" style="420" customWidth="1"/>
    <col min="13828" max="13830" width="15" style="420" customWidth="1"/>
    <col min="13831" max="13832" width="13.7142857142857" style="420" customWidth="1"/>
    <col min="13833" max="13833" width="15" style="420" customWidth="1"/>
    <col min="13834" max="14081" width="12.4285714285714" style="420"/>
    <col min="14082" max="14082" width="36.8571428571429" style="420" customWidth="1"/>
    <col min="14083" max="14083" width="20.1428571428571" style="420" customWidth="1"/>
    <col min="14084" max="14086" width="15" style="420" customWidth="1"/>
    <col min="14087" max="14088" width="13.7142857142857" style="420" customWidth="1"/>
    <col min="14089" max="14089" width="15" style="420" customWidth="1"/>
    <col min="14090" max="14337" width="12.4285714285714" style="420"/>
    <col min="14338" max="14338" width="36.8571428571429" style="420" customWidth="1"/>
    <col min="14339" max="14339" width="20.1428571428571" style="420" customWidth="1"/>
    <col min="14340" max="14342" width="15" style="420" customWidth="1"/>
    <col min="14343" max="14344" width="13.7142857142857" style="420" customWidth="1"/>
    <col min="14345" max="14345" width="15" style="420" customWidth="1"/>
    <col min="14346" max="14593" width="12.4285714285714" style="420"/>
    <col min="14594" max="14594" width="36.8571428571429" style="420" customWidth="1"/>
    <col min="14595" max="14595" width="20.1428571428571" style="420" customWidth="1"/>
    <col min="14596" max="14598" width="15" style="420" customWidth="1"/>
    <col min="14599" max="14600" width="13.7142857142857" style="420" customWidth="1"/>
    <col min="14601" max="14601" width="15" style="420" customWidth="1"/>
    <col min="14602" max="14849" width="12.4285714285714" style="420"/>
    <col min="14850" max="14850" width="36.8571428571429" style="420" customWidth="1"/>
    <col min="14851" max="14851" width="20.1428571428571" style="420" customWidth="1"/>
    <col min="14852" max="14854" width="15" style="420" customWidth="1"/>
    <col min="14855" max="14856" width="13.7142857142857" style="420" customWidth="1"/>
    <col min="14857" max="14857" width="15" style="420" customWidth="1"/>
    <col min="14858" max="15105" width="12.4285714285714" style="420"/>
    <col min="15106" max="15106" width="36.8571428571429" style="420" customWidth="1"/>
    <col min="15107" max="15107" width="20.1428571428571" style="420" customWidth="1"/>
    <col min="15108" max="15110" width="15" style="420" customWidth="1"/>
    <col min="15111" max="15112" width="13.7142857142857" style="420" customWidth="1"/>
    <col min="15113" max="15113" width="15" style="420" customWidth="1"/>
    <col min="15114" max="15361" width="12.4285714285714" style="420"/>
    <col min="15362" max="15362" width="36.8571428571429" style="420" customWidth="1"/>
    <col min="15363" max="15363" width="20.1428571428571" style="420" customWidth="1"/>
    <col min="15364" max="15366" width="15" style="420" customWidth="1"/>
    <col min="15367" max="15368" width="13.7142857142857" style="420" customWidth="1"/>
    <col min="15369" max="15369" width="15" style="420" customWidth="1"/>
    <col min="15370" max="15617" width="12.4285714285714" style="420"/>
    <col min="15618" max="15618" width="36.8571428571429" style="420" customWidth="1"/>
    <col min="15619" max="15619" width="20.1428571428571" style="420" customWidth="1"/>
    <col min="15620" max="15622" width="15" style="420" customWidth="1"/>
    <col min="15623" max="15624" width="13.7142857142857" style="420" customWidth="1"/>
    <col min="15625" max="15625" width="15" style="420" customWidth="1"/>
    <col min="15626" max="15873" width="12.4285714285714" style="420"/>
    <col min="15874" max="15874" width="36.8571428571429" style="420" customWidth="1"/>
    <col min="15875" max="15875" width="20.1428571428571" style="420" customWidth="1"/>
    <col min="15876" max="15878" width="15" style="420" customWidth="1"/>
    <col min="15879" max="15880" width="13.7142857142857" style="420" customWidth="1"/>
    <col min="15881" max="15881" width="15" style="420" customWidth="1"/>
    <col min="15882" max="16129" width="12.4285714285714" style="420"/>
    <col min="16130" max="16130" width="36.8571428571429" style="420" customWidth="1"/>
    <col min="16131" max="16131" width="20.1428571428571" style="420" customWidth="1"/>
    <col min="16132" max="16134" width="15" style="420" customWidth="1"/>
    <col min="16135" max="16136" width="13.7142857142857" style="420" customWidth="1"/>
    <col min="16137" max="16137" width="15" style="420" customWidth="1"/>
    <col min="16138" max="16384" width="12.4285714285714" style="420"/>
  </cols>
  <sheetData>
    <row r="1" spans="1:5" ht="12.75">
      <c r="A1" s="449" t="s">
        <v>349</v>
      </c>
      <c r="B1" s="449"/>
      <c r="C1" s="450"/>
      <c r="D1" s="451"/>
      <c r="E1" s="452" t="s">
        <v>1</v>
      </c>
    </row>
    <row r="2" spans="1:5" ht="12.75">
      <c r="A2" s="449"/>
      <c r="B2" s="449"/>
      <c r="C2" s="450"/>
      <c r="D2" s="451"/>
      <c r="E2" s="452"/>
    </row>
    <row r="3" spans="1:5" ht="12.75">
      <c r="A3" s="164" t="s">
        <v>674</v>
      </c>
      <c r="B3" s="449"/>
      <c r="C3" s="450"/>
      <c r="D3" s="451"/>
      <c r="E3" s="453" t="s">
        <v>350</v>
      </c>
    </row>
    <row r="4" spans="1:5" ht="12.75">
      <c r="A4" s="449" t="s">
        <v>675</v>
      </c>
      <c r="B4" s="449"/>
      <c r="C4" s="450"/>
      <c r="D4" s="451"/>
      <c r="E4" s="452" t="s">
        <v>351</v>
      </c>
    </row>
    <row r="5" spans="1:5" ht="12.75">
      <c r="A5" s="449" t="s">
        <v>515</v>
      </c>
      <c r="B5" s="449"/>
      <c r="C5" s="449"/>
      <c r="D5" s="451"/>
      <c r="E5" s="452" t="s">
        <v>178</v>
      </c>
    </row>
    <row r="6" spans="1:5" ht="12.75">
      <c r="A6" s="449"/>
      <c r="B6" s="449"/>
      <c r="C6" s="449"/>
      <c r="D6" s="449"/>
      <c r="E6" s="449"/>
    </row>
    <row r="7" spans="1:5" ht="12.75">
      <c r="A7" s="934" t="s">
        <v>352</v>
      </c>
      <c r="B7" s="935"/>
      <c r="C7" s="935"/>
      <c r="D7" s="935"/>
      <c r="E7" s="935"/>
    </row>
    <row r="8" spans="1:5" ht="12.75">
      <c r="A8" s="935"/>
      <c r="B8" s="935"/>
      <c r="C8" s="935"/>
      <c r="D8" s="935"/>
      <c r="E8" s="935"/>
    </row>
    <row r="9" spans="1:5" ht="13.5" thickBot="1">
      <c r="A9" s="454"/>
      <c r="B9" s="454"/>
      <c r="C9" s="454"/>
      <c r="D9" s="454"/>
      <c r="E9" s="454"/>
    </row>
    <row r="10" spans="1:5" ht="12.75">
      <c r="A10" s="449"/>
      <c r="B10" s="455" t="s">
        <v>7</v>
      </c>
      <c r="C10" s="455" t="s">
        <v>316</v>
      </c>
      <c r="D10" s="455" t="s">
        <v>145</v>
      </c>
      <c r="E10" s="455" t="s">
        <v>353</v>
      </c>
    </row>
    <row r="11" spans="1:5" ht="12.75">
      <c r="A11" s="455" t="s">
        <v>93</v>
      </c>
      <c r="B11" s="449"/>
      <c r="C11" s="455" t="s">
        <v>354</v>
      </c>
      <c r="D11" s="455" t="s">
        <v>355</v>
      </c>
      <c r="E11" s="455" t="s">
        <v>198</v>
      </c>
    </row>
    <row r="12" spans="1:5" ht="15">
      <c r="A12" s="456" t="s">
        <v>96</v>
      </c>
      <c r="B12" s="457" t="s">
        <v>242</v>
      </c>
      <c r="C12" s="457" t="s">
        <v>356</v>
      </c>
      <c r="D12" s="457" t="s">
        <v>107</v>
      </c>
      <c r="E12" s="457" t="s">
        <v>357</v>
      </c>
    </row>
    <row r="13" spans="1:5" ht="12.75">
      <c r="A13" s="458"/>
      <c r="B13" s="451"/>
      <c r="C13" s="459"/>
      <c r="D13" s="460"/>
      <c r="E13" s="459"/>
    </row>
    <row r="14" spans="1:5" ht="12.75">
      <c r="A14" s="458">
        <v>1</v>
      </c>
      <c r="B14" s="449" t="s">
        <v>319</v>
      </c>
      <c r="C14" s="461" t="s">
        <v>173</v>
      </c>
      <c r="D14" s="461" t="s">
        <v>173</v>
      </c>
      <c r="E14" s="461" t="s">
        <v>173</v>
      </c>
    </row>
    <row r="15" spans="1:5" ht="12.75">
      <c r="A15" s="458">
        <f>A14+1</f>
        <v>2</v>
      </c>
      <c r="B15" s="449"/>
      <c r="C15" s="461"/>
      <c r="D15" s="461"/>
      <c r="E15" s="461"/>
    </row>
    <row r="16" spans="1:5" ht="12.75">
      <c r="A16" s="458">
        <f t="shared" si="0" ref="A16:A51">A15+1</f>
        <v>3</v>
      </c>
      <c r="B16" s="449" t="s">
        <v>358</v>
      </c>
      <c r="C16" s="65"/>
      <c r="D16" s="65"/>
      <c r="E16" s="69"/>
    </row>
    <row r="17" spans="1:5" ht="12.75">
      <c r="A17" s="458">
        <f t="shared" si="0"/>
        <v>4</v>
      </c>
      <c r="B17" s="449"/>
      <c r="C17" s="69"/>
      <c r="D17" s="69"/>
      <c r="E17" s="69"/>
    </row>
    <row r="18" spans="1:5" ht="12.75">
      <c r="A18" s="458">
        <f t="shared" si="0"/>
        <v>5</v>
      </c>
      <c r="B18" s="449" t="s">
        <v>359</v>
      </c>
      <c r="C18" s="69"/>
      <c r="D18" s="69"/>
      <c r="E18" s="69"/>
    </row>
    <row r="19" spans="1:5" ht="12.75">
      <c r="A19" s="458">
        <f t="shared" si="0"/>
        <v>6</v>
      </c>
      <c r="B19" s="449"/>
      <c r="C19" s="69"/>
      <c r="D19" s="69"/>
      <c r="E19" s="69"/>
    </row>
    <row r="20" spans="1:5" ht="12.75">
      <c r="A20" s="458">
        <f t="shared" si="0"/>
        <v>7</v>
      </c>
      <c r="B20" s="449" t="s">
        <v>360</v>
      </c>
      <c r="C20" s="69"/>
      <c r="D20" s="69"/>
      <c r="E20" s="69"/>
    </row>
    <row r="21" spans="1:5" ht="12.75">
      <c r="A21" s="458">
        <f t="shared" si="0"/>
        <v>8</v>
      </c>
      <c r="B21" s="449"/>
      <c r="C21" s="69"/>
      <c r="D21" s="69"/>
      <c r="E21" s="69"/>
    </row>
    <row r="22" spans="1:5" ht="12.75">
      <c r="A22" s="458">
        <f t="shared" si="0"/>
        <v>9</v>
      </c>
      <c r="B22" s="449" t="s">
        <v>200</v>
      </c>
      <c r="C22" s="69"/>
      <c r="D22" s="69"/>
      <c r="E22" s="69"/>
    </row>
    <row r="23" spans="1:5" ht="12.75">
      <c r="A23" s="458">
        <f t="shared" si="0"/>
        <v>10</v>
      </c>
      <c r="B23" s="449"/>
      <c r="C23" s="461"/>
      <c r="D23" s="461"/>
      <c r="E23" s="461"/>
    </row>
    <row r="24" spans="1:5" ht="12.75">
      <c r="A24" s="458">
        <f t="shared" si="0"/>
        <v>11</v>
      </c>
      <c r="B24" s="449" t="s">
        <v>361</v>
      </c>
      <c r="C24" s="462"/>
      <c r="D24" s="462"/>
      <c r="E24" s="69"/>
    </row>
    <row r="25" spans="1:5" ht="12.75">
      <c r="A25" s="458">
        <f t="shared" si="0"/>
        <v>12</v>
      </c>
      <c r="B25" s="449"/>
      <c r="C25" s="69"/>
      <c r="D25" s="69"/>
      <c r="E25" s="69"/>
    </row>
    <row r="26" spans="1:5" ht="12.75">
      <c r="A26" s="458">
        <f t="shared" si="0"/>
        <v>13</v>
      </c>
      <c r="B26" s="449" t="s">
        <v>362</v>
      </c>
      <c r="C26" s="462"/>
      <c r="D26" s="462"/>
      <c r="E26" s="69"/>
    </row>
    <row r="27" spans="1:5" ht="12.75">
      <c r="A27" s="458">
        <f t="shared" si="0"/>
        <v>14</v>
      </c>
      <c r="B27" s="449"/>
      <c r="C27" s="69"/>
      <c r="D27" s="69"/>
      <c r="E27" s="69"/>
    </row>
    <row r="28" spans="1:5" ht="12.75">
      <c r="A28" s="458">
        <f t="shared" si="0"/>
        <v>15</v>
      </c>
      <c r="B28" s="449" t="s">
        <v>363</v>
      </c>
      <c r="C28" s="462"/>
      <c r="D28" s="462"/>
      <c r="E28" s="69"/>
    </row>
    <row r="29" spans="1:5" ht="12.75">
      <c r="A29" s="458">
        <f t="shared" si="0"/>
        <v>16</v>
      </c>
      <c r="B29" s="449"/>
      <c r="C29" s="65"/>
      <c r="D29" s="65"/>
      <c r="E29" s="65"/>
    </row>
    <row r="30" spans="1:5" ht="13.5" thickBot="1">
      <c r="A30" s="458">
        <f t="shared" si="0"/>
        <v>17</v>
      </c>
      <c r="B30" s="449" t="s">
        <v>323</v>
      </c>
      <c r="C30" s="463" t="s">
        <v>173</v>
      </c>
      <c r="D30" s="463" t="s">
        <v>173</v>
      </c>
      <c r="E30" s="463" t="s">
        <v>173</v>
      </c>
    </row>
    <row r="31" spans="1:5" ht="13.5" thickTop="1">
      <c r="A31" s="458">
        <f t="shared" si="0"/>
        <v>18</v>
      </c>
      <c r="B31" s="449"/>
      <c r="C31" s="464"/>
      <c r="D31" s="464"/>
      <c r="E31" s="464"/>
    </row>
    <row r="32" spans="1:5" ht="12.75">
      <c r="A32" s="458">
        <f t="shared" si="0"/>
        <v>19</v>
      </c>
      <c r="B32" s="449" t="s">
        <v>364</v>
      </c>
      <c r="C32" s="464"/>
      <c r="D32" s="464"/>
      <c r="E32" s="464"/>
    </row>
    <row r="33" spans="1:5" ht="12.75">
      <c r="A33" s="458">
        <f t="shared" si="0"/>
        <v>20</v>
      </c>
      <c r="B33" s="449"/>
      <c r="C33" s="69"/>
      <c r="D33" s="69"/>
      <c r="E33" s="69"/>
    </row>
    <row r="34" spans="1:5" ht="12.75">
      <c r="A34" s="458">
        <f t="shared" si="0"/>
        <v>21</v>
      </c>
      <c r="B34" s="449"/>
      <c r="C34" s="69"/>
      <c r="D34" s="69"/>
      <c r="E34" s="69"/>
    </row>
    <row r="35" spans="1:5" ht="12.75">
      <c r="A35" s="458">
        <f t="shared" si="0"/>
        <v>22</v>
      </c>
      <c r="B35" s="449" t="s">
        <v>185</v>
      </c>
      <c r="C35" s="461"/>
      <c r="D35" s="461"/>
      <c r="E35" s="461"/>
    </row>
    <row r="36" spans="1:5" ht="12.75">
      <c r="A36" s="458">
        <f t="shared" si="0"/>
        <v>23</v>
      </c>
      <c r="B36" s="449"/>
      <c r="C36" s="69"/>
      <c r="D36" s="69"/>
      <c r="E36" s="69"/>
    </row>
    <row r="37" spans="1:6" ht="12.75">
      <c r="A37" s="458">
        <f t="shared" si="0"/>
        <v>24</v>
      </c>
      <c r="B37" s="449" t="s">
        <v>358</v>
      </c>
      <c r="C37" s="69">
        <f>+'MARION A 6'!H75-C39</f>
        <v>37913</v>
      </c>
      <c r="D37" s="69"/>
      <c r="E37" s="69"/>
      <c r="F37" s="899">
        <f>-E90</f>
        <v>38603.399340000004</v>
      </c>
    </row>
    <row r="38" spans="1:6" ht="12.75">
      <c r="A38" s="458">
        <f t="shared" si="0"/>
        <v>25</v>
      </c>
      <c r="B38" s="449"/>
      <c r="C38" s="461"/>
      <c r="D38" s="461"/>
      <c r="E38" s="461"/>
      <c r="F38" s="461"/>
    </row>
    <row r="39" spans="1:6" ht="12.75">
      <c r="A39" s="458">
        <f t="shared" si="0"/>
        <v>26</v>
      </c>
      <c r="B39" s="449" t="s">
        <v>359</v>
      </c>
      <c r="C39" s="462">
        <f>+'MARION A 6'!H35</f>
        <v>3160</v>
      </c>
      <c r="D39" s="462"/>
      <c r="E39" s="69"/>
      <c r="F39" s="462">
        <v>0</v>
      </c>
    </row>
    <row r="40" spans="1:6" ht="12.75">
      <c r="A40" s="458">
        <f t="shared" si="0"/>
        <v>27</v>
      </c>
      <c r="B40" s="449"/>
      <c r="C40" s="69"/>
      <c r="D40" s="69"/>
      <c r="E40" s="69"/>
      <c r="F40" s="69"/>
    </row>
    <row r="41" spans="1:6" ht="12.75">
      <c r="A41" s="458">
        <f t="shared" si="0"/>
        <v>28</v>
      </c>
      <c r="B41" s="449" t="s">
        <v>360</v>
      </c>
      <c r="C41" s="462">
        <f>-'MARION A 10'!H75</f>
        <v>-26754</v>
      </c>
      <c r="D41" s="462"/>
      <c r="E41" s="69"/>
      <c r="F41" s="462">
        <f>-E92</f>
        <v>-20269.027413408658</v>
      </c>
    </row>
    <row r="42" spans="1:6" ht="12.75">
      <c r="A42" s="458">
        <f t="shared" si="0"/>
        <v>29</v>
      </c>
      <c r="B42" s="449"/>
      <c r="C42" s="462"/>
      <c r="D42" s="462"/>
      <c r="E42" s="69"/>
      <c r="F42" s="462"/>
    </row>
    <row r="43" spans="1:6" ht="12.75">
      <c r="A43" s="458">
        <f t="shared" si="0"/>
        <v>30</v>
      </c>
      <c r="B43" s="449" t="s">
        <v>200</v>
      </c>
      <c r="C43" s="462">
        <f>-'MARION A 12'!G46</f>
        <v>-2257</v>
      </c>
      <c r="D43" s="462"/>
      <c r="E43" s="69"/>
      <c r="F43" s="462">
        <f>-E93</f>
        <v>-2257.1999999999998</v>
      </c>
    </row>
    <row r="44" spans="1:6" ht="12.75">
      <c r="A44" s="458">
        <f t="shared" si="0"/>
        <v>31</v>
      </c>
      <c r="B44" s="449"/>
      <c r="C44" s="462"/>
      <c r="D44" s="462"/>
      <c r="E44" s="69"/>
      <c r="F44" s="462"/>
    </row>
    <row r="45" spans="1:6" ht="12.75">
      <c r="A45" s="458">
        <f t="shared" si="0"/>
        <v>32</v>
      </c>
      <c r="B45" s="449" t="s">
        <v>361</v>
      </c>
      <c r="C45" s="462">
        <f>+'MARION A 12'!G95</f>
        <v>783</v>
      </c>
      <c r="D45" s="462"/>
      <c r="E45" s="69"/>
      <c r="F45" s="462">
        <f>-E94</f>
        <v>563.98649999999998</v>
      </c>
    </row>
    <row r="46" spans="1:5" ht="12.75">
      <c r="A46" s="458">
        <f t="shared" si="0"/>
        <v>33</v>
      </c>
      <c r="B46" s="449"/>
      <c r="C46" s="461"/>
      <c r="D46" s="461"/>
      <c r="E46" s="461"/>
    </row>
    <row r="47" spans="1:5" ht="12.75">
      <c r="A47" s="458">
        <f t="shared" si="0"/>
        <v>34</v>
      </c>
      <c r="B47" s="449" t="s">
        <v>362</v>
      </c>
      <c r="C47" s="462"/>
      <c r="D47" s="462"/>
      <c r="E47" s="69"/>
    </row>
    <row r="48" spans="1:5" ht="12.75">
      <c r="A48" s="458">
        <f t="shared" si="0"/>
        <v>35</v>
      </c>
      <c r="B48" s="449"/>
      <c r="C48" s="461"/>
      <c r="D48" s="461"/>
      <c r="E48" s="461"/>
    </row>
    <row r="49" spans="1:5" ht="12.75">
      <c r="A49" s="458">
        <f t="shared" si="0"/>
        <v>36</v>
      </c>
      <c r="B49" s="449" t="s">
        <v>363</v>
      </c>
      <c r="C49" s="462"/>
      <c r="D49" s="462"/>
      <c r="E49" s="69"/>
    </row>
    <row r="50" spans="1:5" ht="12.75">
      <c r="A50" s="458">
        <f t="shared" si="0"/>
        <v>37</v>
      </c>
      <c r="B50" s="449"/>
      <c r="C50" s="461"/>
      <c r="D50" s="461"/>
      <c r="E50" s="461"/>
    </row>
    <row r="51" spans="1:6" ht="13.5" thickBot="1">
      <c r="A51" s="458">
        <f t="shared" si="0"/>
        <v>38</v>
      </c>
      <c r="B51" s="449" t="s">
        <v>323</v>
      </c>
      <c r="C51" s="463">
        <f>SUM(C37:C50)</f>
        <v>12845</v>
      </c>
      <c r="D51" s="463">
        <f>SUM(D37:D50)</f>
        <v>0</v>
      </c>
      <c r="E51" s="463">
        <f>SUM(E37:E50)</f>
        <v>0</v>
      </c>
      <c r="F51" s="903">
        <f>SUM(F37:F50)</f>
        <v>16641.158426591344</v>
      </c>
    </row>
    <row r="52" spans="1:5" ht="13.5" thickTop="1">
      <c r="A52" s="458"/>
      <c r="B52" s="449"/>
      <c r="C52" s="462"/>
      <c r="D52" s="462"/>
      <c r="E52" s="462"/>
    </row>
    <row r="53" spans="1:5" ht="12.75">
      <c r="A53" s="458"/>
      <c r="B53" s="449" t="s">
        <v>365</v>
      </c>
      <c r="C53" s="451"/>
      <c r="D53" s="451"/>
      <c r="E53" s="451"/>
    </row>
    <row r="54" spans="2:6" ht="12.75">
      <c r="B54" s="458"/>
      <c r="C54" s="449" t="s">
        <v>366</v>
      </c>
      <c r="D54" s="451"/>
      <c r="E54" s="451"/>
      <c r="F54" s="451"/>
    </row>
    <row r="57" spans="1:7" ht="15">
      <c r="A57" s="465"/>
      <c r="B57" s="472" t="s">
        <v>347</v>
      </c>
      <c r="C57" s="462">
        <f>+'Marion B 14'!H75</f>
        <v>2054</v>
      </c>
      <c r="E57" s="462">
        <f>+C57+D57</f>
        <v>2054</v>
      </c>
      <c r="F57" s="903">
        <f>-E100</f>
        <v>2067.1215102083338</v>
      </c>
      <c r="G57" s="466"/>
    </row>
    <row r="58" spans="1:7" ht="15">
      <c r="A58" s="465"/>
      <c r="B58" s="472" t="s">
        <v>348</v>
      </c>
      <c r="C58" s="462">
        <f>+'Marion B 14'!H77</f>
        <v>-56</v>
      </c>
      <c r="E58" s="462">
        <f>+C58+D58</f>
        <v>-56</v>
      </c>
      <c r="F58" s="903">
        <f>-E101</f>
        <v>-56.43</v>
      </c>
      <c r="G58" s="466"/>
    </row>
    <row r="59" spans="1:7" ht="15.75" thickBot="1">
      <c r="A59" s="465"/>
      <c r="B59" s="473" t="s">
        <v>391</v>
      </c>
      <c r="C59" s="467">
        <f>SUM(C57:C58)</f>
        <v>1998</v>
      </c>
      <c r="E59" s="467">
        <f>E57+E58</f>
        <v>1998</v>
      </c>
      <c r="F59" s="903">
        <f>SUM(F57:F58)</f>
        <v>2010.6915102083337</v>
      </c>
      <c r="G59" s="466"/>
    </row>
    <row r="60" ht="13.5" thickTop="1"/>
    <row r="61" spans="2:6" ht="12.75">
      <c r="B61" s="474" t="s">
        <v>342</v>
      </c>
      <c r="C61" s="462">
        <f>+C70</f>
        <v>947.81756756756761</v>
      </c>
      <c r="E61" s="462">
        <f>+C61+D61</f>
        <v>947.81756756756761</v>
      </c>
      <c r="F61" s="469">
        <f>+E105</f>
        <v>907</v>
      </c>
    </row>
    <row r="62" spans="2:6" ht="12.75">
      <c r="B62" s="474" t="s">
        <v>344</v>
      </c>
      <c r="C62" s="468">
        <v>0.1542</v>
      </c>
      <c r="E62" s="468">
        <f>+C62</f>
        <v>0.1542</v>
      </c>
      <c r="F62" s="913">
        <f>+E106</f>
        <v>0.1542</v>
      </c>
    </row>
    <row r="63" spans="2:6" ht="13.5" thickBot="1">
      <c r="B63" s="475" t="s">
        <v>345</v>
      </c>
      <c r="C63" s="467">
        <f>+C62*C61</f>
        <v>146.15346891891892</v>
      </c>
      <c r="E63" s="467">
        <f>(E62*E61)</f>
        <v>146.15346891891892</v>
      </c>
      <c r="F63" s="469">
        <f>+F61*F62</f>
        <v>139.85939999999999</v>
      </c>
    </row>
    <row r="64" spans="2:5" ht="13.5" thickTop="1">
      <c r="B64" s="458"/>
      <c r="C64" s="462"/>
      <c r="E64" s="462"/>
    </row>
    <row r="65" spans="2:3" ht="12.75">
      <c r="B65" s="458"/>
      <c r="C65" s="462"/>
    </row>
    <row r="67" spans="2:6" ht="12.75">
      <c r="B67" s="557" t="s">
        <v>395</v>
      </c>
      <c r="C67" s="557"/>
      <c r="D67" s="557"/>
      <c r="E67" s="557"/>
      <c r="F67" s="557"/>
    </row>
    <row r="68" spans="2:6" ht="12.75">
      <c r="B68" s="557" t="s">
        <v>73</v>
      </c>
      <c r="C68" s="557">
        <v>3852</v>
      </c>
      <c r="D68" s="557"/>
      <c r="E68" s="557"/>
      <c r="F68" s="557"/>
    </row>
    <row r="69" spans="2:6" ht="12.75">
      <c r="B69" s="558" t="s">
        <v>404</v>
      </c>
      <c r="C69" s="559">
        <f>+C68*F72</f>
        <v>2904.1824324324325</v>
      </c>
      <c r="D69" s="557"/>
      <c r="E69" s="557"/>
      <c r="F69" s="557"/>
    </row>
    <row r="70" spans="2:6" ht="12.75">
      <c r="B70" s="558" t="s">
        <v>405</v>
      </c>
      <c r="C70" s="559">
        <f>+C68*F73</f>
        <v>947.81756756756761</v>
      </c>
      <c r="D70" s="557"/>
      <c r="E70" s="557"/>
      <c r="F70" s="557"/>
    </row>
    <row r="71" spans="2:6" ht="25.5">
      <c r="B71" s="557" t="s">
        <v>397</v>
      </c>
      <c r="C71" s="557" t="s">
        <v>400</v>
      </c>
      <c r="D71" s="560" t="s">
        <v>402</v>
      </c>
      <c r="E71" s="557" t="s">
        <v>401</v>
      </c>
      <c r="F71" s="557"/>
    </row>
    <row r="72" spans="2:6" ht="12.75">
      <c r="B72" s="561" t="s">
        <v>398</v>
      </c>
      <c r="C72" s="557">
        <v>2881</v>
      </c>
      <c r="D72" s="557">
        <v>-203</v>
      </c>
      <c r="E72" s="557">
        <f>+C72+D72</f>
        <v>2678</v>
      </c>
      <c r="F72" s="562">
        <f>+E72/E74</f>
        <v>0.75394144144144148</v>
      </c>
    </row>
    <row r="73" spans="2:6" ht="12.75">
      <c r="B73" s="561" t="s">
        <v>399</v>
      </c>
      <c r="C73" s="557">
        <v>907</v>
      </c>
      <c r="D73" s="557">
        <v>-33</v>
      </c>
      <c r="E73" s="557">
        <f>+C73+D73</f>
        <v>874</v>
      </c>
      <c r="F73" s="562">
        <f>+E73/E74</f>
        <v>0.24605855855855857</v>
      </c>
    </row>
    <row r="74" spans="2:6" ht="13.5" thickBot="1">
      <c r="B74" s="558" t="s">
        <v>403</v>
      </c>
      <c r="C74" s="563">
        <f>SUM(C72:C73)</f>
        <v>3788</v>
      </c>
      <c r="D74" s="563">
        <f>SUM(D72:D73)</f>
        <v>-236</v>
      </c>
      <c r="E74" s="563">
        <f>SUM(E72:E73)</f>
        <v>3552</v>
      </c>
      <c r="F74" s="557"/>
    </row>
    <row r="75" spans="2:6" ht="13.5" thickTop="1">
      <c r="B75" s="557" t="s">
        <v>396</v>
      </c>
      <c r="C75" s="557"/>
      <c r="D75" s="557"/>
      <c r="E75" s="557"/>
      <c r="F75" s="557"/>
    </row>
    <row r="76" spans="2:6" ht="12.75">
      <c r="B76" s="557"/>
      <c r="C76" s="557"/>
      <c r="D76" s="557"/>
      <c r="E76" s="557"/>
      <c r="F76" s="557"/>
    </row>
    <row r="77" spans="2:6" ht="12.75">
      <c r="B77" s="557"/>
      <c r="C77" s="557"/>
      <c r="D77" s="557"/>
      <c r="E77" s="557"/>
      <c r="F77" s="557"/>
    </row>
    <row r="78" spans="1:6" ht="15">
      <c r="A78" s="465"/>
      <c r="B78" s="564" t="s">
        <v>342</v>
      </c>
      <c r="C78" s="565">
        <v>907</v>
      </c>
      <c r="D78" s="557"/>
      <c r="E78" s="565">
        <f>(C78+F78)</f>
        <v>907</v>
      </c>
      <c r="F78" s="566"/>
    </row>
    <row r="79" spans="1:6" ht="15">
      <c r="A79" s="465"/>
      <c r="B79" s="567" t="s">
        <v>392</v>
      </c>
      <c r="C79" s="565">
        <f>SUM(C37:C41)</f>
        <v>14319</v>
      </c>
      <c r="D79" s="557"/>
      <c r="E79" s="565"/>
      <c r="F79" s="566"/>
    </row>
    <row r="80" spans="1:6" ht="15">
      <c r="A80" s="465"/>
      <c r="B80" s="567" t="s">
        <v>394</v>
      </c>
      <c r="C80" s="568" t="e">
        <f>+#REF!</f>
        <v>#REF!</v>
      </c>
      <c r="D80" s="557"/>
      <c r="E80" s="565"/>
      <c r="F80" s="566"/>
    </row>
    <row r="81" spans="1:7" ht="15">
      <c r="A81" s="465"/>
      <c r="B81" s="567"/>
      <c r="C81" s="565" t="e">
        <f>+C79*C80</f>
        <v>#REF!</v>
      </c>
      <c r="D81" s="557"/>
      <c r="E81" s="565"/>
      <c r="F81" s="566"/>
      <c r="G81" s="466"/>
    </row>
    <row r="82" spans="1:7" ht="15">
      <c r="A82" s="465"/>
      <c r="B82" s="567" t="s">
        <v>393</v>
      </c>
      <c r="C82" s="569">
        <f>+'MARION A 6'!G38</f>
        <v>0.31349999999999989</v>
      </c>
      <c r="D82" s="557"/>
      <c r="E82" s="570"/>
      <c r="F82" s="566"/>
      <c r="G82" s="466"/>
    </row>
    <row r="83" spans="1:7" ht="15.75" thickBot="1">
      <c r="A83" s="465"/>
      <c r="B83" s="567" t="s">
        <v>345</v>
      </c>
      <c r="C83" s="571">
        <v>0</v>
      </c>
      <c r="D83" s="557"/>
      <c r="E83" s="571">
        <f>(E82*E78)</f>
        <v>0</v>
      </c>
      <c r="F83" s="566"/>
      <c r="G83" s="466"/>
    </row>
    <row r="84" spans="1:5" ht="16.5" thickTop="1">
      <c r="A84" s="465"/>
      <c r="B84" s="458"/>
      <c r="C84" s="462"/>
      <c r="E84" s="434"/>
    </row>
    <row r="85" spans="2:9" ht="15.75">
      <c r="B85" s="421" t="s">
        <v>676</v>
      </c>
      <c r="C85" s="422"/>
      <c r="D85" s="423" t="s">
        <v>329</v>
      </c>
      <c r="E85" s="422"/>
      <c r="F85" s="424"/>
      <c r="G85" s="424"/>
      <c r="H85" s="424"/>
      <c r="I85" s="425"/>
    </row>
    <row r="86" spans="2:9" ht="15.75">
      <c r="B86" s="426" t="s">
        <v>330</v>
      </c>
      <c r="C86" s="427"/>
      <c r="D86" s="428" t="s">
        <v>331</v>
      </c>
      <c r="E86" s="428" t="s">
        <v>331</v>
      </c>
      <c r="F86" s="429" t="s">
        <v>332</v>
      </c>
      <c r="G86" s="430"/>
      <c r="H86" s="431"/>
      <c r="I86" s="425"/>
    </row>
    <row r="87" spans="2:9" ht="15.75">
      <c r="B87" s="426"/>
      <c r="C87" s="427"/>
      <c r="D87" s="428" t="s">
        <v>333</v>
      </c>
      <c r="E87" s="428" t="s">
        <v>333</v>
      </c>
      <c r="F87" s="429" t="s">
        <v>333</v>
      </c>
      <c r="G87" s="430"/>
      <c r="H87" s="431"/>
      <c r="I87" s="425"/>
    </row>
    <row r="88" spans="2:9" ht="15.75">
      <c r="B88" s="432" t="s">
        <v>185</v>
      </c>
      <c r="D88" s="433" t="s">
        <v>346</v>
      </c>
      <c r="H88" s="434"/>
      <c r="I88" s="425"/>
    </row>
    <row r="89" spans="2:9" ht="15.75">
      <c r="B89" s="426"/>
      <c r="H89" s="434"/>
      <c r="I89" s="425"/>
    </row>
    <row r="90" spans="2:9" ht="15.75">
      <c r="B90" s="426" t="s">
        <v>334</v>
      </c>
      <c r="D90" s="435">
        <v>0</v>
      </c>
      <c r="E90" s="436">
        <v>-38603.399340000004</v>
      </c>
      <c r="F90" s="436">
        <f t="shared" si="1" ref="F90:F96">E90-D90</f>
        <v>-38603.399340000004</v>
      </c>
      <c r="H90" s="434"/>
      <c r="I90" s="425"/>
    </row>
    <row r="91" spans="2:9" ht="15.75">
      <c r="B91" s="426" t="s">
        <v>335</v>
      </c>
      <c r="D91" s="437">
        <v>0</v>
      </c>
      <c r="E91" s="438">
        <v>0</v>
      </c>
      <c r="F91" s="438">
        <f t="shared" si="1"/>
        <v>0</v>
      </c>
      <c r="H91" s="434"/>
      <c r="I91" s="425"/>
    </row>
    <row r="92" spans="2:9" ht="15.75">
      <c r="B92" s="426" t="s">
        <v>336</v>
      </c>
      <c r="D92" s="439">
        <v>0</v>
      </c>
      <c r="E92" s="440">
        <v>20269.027413408658</v>
      </c>
      <c r="F92" s="440">
        <f t="shared" si="1"/>
        <v>20269.027413408658</v>
      </c>
      <c r="H92" s="434"/>
      <c r="I92" s="425"/>
    </row>
    <row r="93" spans="2:9" ht="15.75">
      <c r="B93" s="426" t="s">
        <v>200</v>
      </c>
      <c r="D93" s="439">
        <v>0</v>
      </c>
      <c r="E93" s="440">
        <v>2257.1999999999998</v>
      </c>
      <c r="F93" s="440">
        <f t="shared" si="1"/>
        <v>2257.1999999999998</v>
      </c>
      <c r="H93" s="434"/>
      <c r="I93" s="425"/>
    </row>
    <row r="94" spans="2:9" ht="15.75">
      <c r="B94" s="426" t="s">
        <v>337</v>
      </c>
      <c r="D94" s="439">
        <v>0</v>
      </c>
      <c r="E94" s="440">
        <v>-563.98649999999998</v>
      </c>
      <c r="F94" s="440">
        <f t="shared" si="1"/>
        <v>-563.98649999999998</v>
      </c>
      <c r="H94" s="434"/>
      <c r="I94" s="425"/>
    </row>
    <row r="95" spans="2:9" ht="15.75">
      <c r="B95" s="426" t="s">
        <v>338</v>
      </c>
      <c r="D95" s="439">
        <v>0</v>
      </c>
      <c r="E95" s="438">
        <v>0</v>
      </c>
      <c r="F95" s="438">
        <f t="shared" si="1"/>
        <v>0</v>
      </c>
      <c r="H95" s="434"/>
      <c r="I95" s="425"/>
    </row>
    <row r="96" spans="2:9" ht="15.75">
      <c r="B96" s="426" t="s">
        <v>339</v>
      </c>
      <c r="D96" s="441">
        <v>0</v>
      </c>
      <c r="E96" s="442">
        <v>0</v>
      </c>
      <c r="F96" s="442">
        <f t="shared" si="1"/>
        <v>0</v>
      </c>
      <c r="H96" s="434"/>
      <c r="I96" s="425"/>
    </row>
    <row r="97" spans="2:9" ht="15.75">
      <c r="B97" s="426"/>
      <c r="D97" s="443"/>
      <c r="E97" s="438"/>
      <c r="F97" s="438"/>
      <c r="H97" s="434"/>
      <c r="I97" s="425"/>
    </row>
    <row r="98" spans="2:9" ht="15.75">
      <c r="B98" s="444" t="s">
        <v>340</v>
      </c>
      <c r="D98" s="445">
        <f>SUM(D90:D96)</f>
        <v>0</v>
      </c>
      <c r="E98" s="445">
        <f>SUM(E90:E96)</f>
        <v>-16641.158426591344</v>
      </c>
      <c r="F98" s="445">
        <f>SUM(F90:F96)</f>
        <v>-16641.158426591344</v>
      </c>
      <c r="H98" s="434"/>
      <c r="I98" s="425"/>
    </row>
    <row r="99" spans="2:9" ht="15.75">
      <c r="B99" s="426"/>
      <c r="D99" s="438"/>
      <c r="E99" s="438"/>
      <c r="F99" s="438"/>
      <c r="H99" s="434"/>
      <c r="I99" s="425"/>
    </row>
    <row r="100" spans="2:9" ht="15.75">
      <c r="B100" s="426" t="s">
        <v>347</v>
      </c>
      <c r="D100" s="435">
        <v>0</v>
      </c>
      <c r="E100" s="436">
        <v>-2067.1215102083338</v>
      </c>
      <c r="F100" s="436">
        <f>E100-D100</f>
        <v>-2067.1215102083338</v>
      </c>
      <c r="H100" s="434"/>
      <c r="I100" s="425"/>
    </row>
    <row r="101" spans="2:9" ht="15.75">
      <c r="B101" s="426" t="s">
        <v>348</v>
      </c>
      <c r="D101" s="441">
        <v>0</v>
      </c>
      <c r="E101" s="446">
        <v>56.43</v>
      </c>
      <c r="F101" s="446">
        <f>E101-D101</f>
        <v>56.43</v>
      </c>
      <c r="H101" s="434"/>
      <c r="I101" s="425"/>
    </row>
    <row r="102" spans="2:9" ht="15.75">
      <c r="B102" s="444" t="s">
        <v>341</v>
      </c>
      <c r="D102" s="445">
        <f>-D100+D101</f>
        <v>0</v>
      </c>
      <c r="E102" s="445">
        <f>E100+E101</f>
        <v>-2010.6915102083337</v>
      </c>
      <c r="F102" s="445">
        <f>F100+F101</f>
        <v>-2010.6915102083337</v>
      </c>
      <c r="H102" s="434"/>
      <c r="I102" s="425"/>
    </row>
    <row r="103" spans="2:9" ht="15.75">
      <c r="B103" s="426"/>
      <c r="D103" s="438"/>
      <c r="E103" s="438"/>
      <c r="F103" s="438"/>
      <c r="H103" s="434"/>
      <c r="I103" s="425"/>
    </row>
    <row r="104" spans="2:9" ht="15.75">
      <c r="B104" s="426"/>
      <c r="D104" s="438"/>
      <c r="E104" s="438"/>
      <c r="F104" s="438"/>
      <c r="H104" s="434"/>
      <c r="I104" s="425"/>
    </row>
    <row r="105" spans="2:9" ht="15.75">
      <c r="B105" s="444" t="s">
        <v>342</v>
      </c>
      <c r="D105" s="435">
        <v>907</v>
      </c>
      <c r="E105" s="436">
        <f>(D105+F105)</f>
        <v>907</v>
      </c>
      <c r="F105" s="445">
        <v>0</v>
      </c>
      <c r="G105" s="434" t="s">
        <v>343</v>
      </c>
      <c r="H105" s="434"/>
      <c r="I105" s="425"/>
    </row>
    <row r="106" spans="2:9" ht="15.75">
      <c r="B106" s="426" t="s">
        <v>344</v>
      </c>
      <c r="D106" s="442"/>
      <c r="E106" s="447">
        <v>0.1542</v>
      </c>
      <c r="F106" s="438"/>
      <c r="H106" s="434"/>
      <c r="I106" s="425"/>
    </row>
    <row r="107" spans="2:9" ht="15.75">
      <c r="B107" s="426" t="s">
        <v>345</v>
      </c>
      <c r="D107" s="448">
        <v>0</v>
      </c>
      <c r="E107" s="445">
        <f>(E106*E105)</f>
        <v>139.85939999999999</v>
      </c>
      <c r="F107" s="445">
        <f>-E107+D107</f>
        <v>-139.85939999999999</v>
      </c>
      <c r="H107" s="434"/>
      <c r="I107" s="425"/>
    </row>
    <row r="108" spans="2:9" ht="15.75">
      <c r="B108" s="426"/>
      <c r="C108" s="434"/>
      <c r="D108" s="434"/>
      <c r="E108" s="434"/>
      <c r="F108" s="434"/>
      <c r="G108" s="434"/>
      <c r="H108" s="434"/>
      <c r="I108" s="425"/>
    </row>
  </sheetData>
  <mergeCells count="1">
    <mergeCell ref="A7:E8"/>
  </mergeCells>
  <pageMargins left="0.7" right="0.7" top="0.75" bottom="0.75" header="0.3" footer="0.3"/>
  <pageSetup orientation="portrait" r:id="rId1"/>
  <headerFooter>
    <oddFooter>&amp;L&amp;"Times New Roman,Regular"&amp;9O3129681.v1</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M353"/>
  <sheetViews>
    <sheetView workbookViewId="0" topLeftCell="A1"/>
  </sheetViews>
  <sheetFormatPr defaultColWidth="10.85546875" defaultRowHeight="12"/>
  <cols>
    <col min="1" max="1" width="4.57142857142857" style="57" customWidth="1"/>
    <col min="2" max="2" width="34.2857142857143" style="57" bestFit="1" customWidth="1"/>
    <col min="3" max="6" width="11.7142857142857" style="57" customWidth="1"/>
    <col min="7" max="7" width="11.7142857142857" style="77" customWidth="1"/>
    <col min="8" max="10" width="11.7142857142857" style="57" customWidth="1"/>
    <col min="11" max="16384" width="10.8571428571429" style="57"/>
  </cols>
  <sheetData>
    <row r="1" spans="1:10" s="4" customFormat="1" ht="11.25">
      <c r="A1" s="113" t="s">
        <v>0</v>
      </c>
      <c r="B1" s="113"/>
      <c r="H1" s="113"/>
      <c r="J1" s="114" t="s">
        <v>1</v>
      </c>
    </row>
    <row r="2" spans="1:10" s="4" customFormat="1" ht="11.25">
      <c r="A2" s="113" t="s">
        <v>2</v>
      </c>
      <c r="B2" s="113"/>
      <c r="C2" s="115"/>
      <c r="D2" s="115"/>
      <c r="H2" s="113"/>
      <c r="J2" s="116"/>
    </row>
    <row r="3" spans="1:10" s="4" customFormat="1" ht="11.25">
      <c r="A3" s="113"/>
      <c r="B3" s="113"/>
      <c r="H3" s="113"/>
      <c r="J3" s="117" t="s">
        <v>3</v>
      </c>
    </row>
    <row r="4" spans="1:10" s="4" customFormat="1" ht="15">
      <c r="A4" s="164" t="s">
        <v>674</v>
      </c>
      <c r="B4" s="113"/>
      <c r="C4"/>
      <c r="D4"/>
      <c r="H4" s="113"/>
      <c r="J4" s="117" t="s">
        <v>4</v>
      </c>
    </row>
    <row r="5" spans="1:10" s="4" customFormat="1" ht="15">
      <c r="A5" s="449" t="s">
        <v>675</v>
      </c>
      <c r="B5" s="113"/>
      <c r="C5"/>
      <c r="D5"/>
      <c r="H5" s="113"/>
      <c r="J5" s="114" t="s">
        <v>178</v>
      </c>
    </row>
    <row r="6" spans="1:10" s="4" customFormat="1" ht="15">
      <c r="A6" s="113" t="s">
        <v>179</v>
      </c>
      <c r="B6" s="113"/>
      <c r="C6"/>
      <c r="D6"/>
      <c r="H6" s="113"/>
      <c r="J6" s="116"/>
    </row>
    <row r="7" spans="1:10" s="4" customFormat="1" ht="15">
      <c r="A7" s="45" t="s">
        <v>144</v>
      </c>
      <c r="B7" s="118"/>
      <c r="C7"/>
      <c r="D7"/>
      <c r="H7" s="113"/>
      <c r="J7" s="114" t="s">
        <v>6</v>
      </c>
    </row>
    <row r="8" spans="1:10" s="4" customFormat="1" ht="12" thickBot="1">
      <c r="A8" s="119"/>
      <c r="B8" s="119"/>
      <c r="C8" s="120"/>
      <c r="D8" s="120"/>
      <c r="E8" s="120"/>
      <c r="F8" s="120"/>
      <c r="G8" s="121"/>
      <c r="H8" s="119"/>
      <c r="I8" s="119"/>
      <c r="J8" s="119"/>
    </row>
    <row r="9" spans="1:10" s="4" customFormat="1" ht="11.25">
      <c r="A9" s="113"/>
      <c r="B9" s="44" t="s">
        <v>7</v>
      </c>
      <c r="C9" s="122">
        <v>-2</v>
      </c>
      <c r="D9" s="123" t="s">
        <v>145</v>
      </c>
      <c r="E9" s="124">
        <v>-4</v>
      </c>
      <c r="F9" s="124"/>
      <c r="G9" s="125">
        <v>-5</v>
      </c>
      <c r="H9" s="125">
        <v>-6</v>
      </c>
      <c r="I9" s="125">
        <v>-7</v>
      </c>
      <c r="J9" s="125">
        <v>-8</v>
      </c>
    </row>
    <row r="10" spans="1:10" s="4" customFormat="1" ht="14.25">
      <c r="A10" s="126" t="s">
        <v>93</v>
      </c>
      <c r="B10" s="44"/>
      <c r="C10" s="22" t="s">
        <v>9</v>
      </c>
      <c r="D10" s="127"/>
      <c r="E10" s="126" t="s">
        <v>10</v>
      </c>
      <c r="F10" s="211" t="s">
        <v>182</v>
      </c>
      <c r="G10" s="128" t="s">
        <v>11</v>
      </c>
      <c r="H10" s="126" t="s">
        <v>146</v>
      </c>
      <c r="I10" s="128" t="s">
        <v>11</v>
      </c>
      <c r="J10" s="126" t="s">
        <v>147</v>
      </c>
    </row>
    <row r="11" spans="1:10" s="4" customFormat="1" ht="12" thickBot="1">
      <c r="A11" s="129" t="s">
        <v>96</v>
      </c>
      <c r="B11" s="129" t="s">
        <v>13</v>
      </c>
      <c r="C11" s="131" t="s">
        <v>14</v>
      </c>
      <c r="D11" s="131" t="s">
        <v>107</v>
      </c>
      <c r="E11" s="132" t="s">
        <v>16</v>
      </c>
      <c r="F11" s="212" t="s">
        <v>183</v>
      </c>
      <c r="G11" s="133" t="s">
        <v>17</v>
      </c>
      <c r="H11" s="130" t="s">
        <v>18</v>
      </c>
      <c r="I11" s="133" t="s">
        <v>17</v>
      </c>
      <c r="J11" s="130" t="s">
        <v>18</v>
      </c>
    </row>
    <row r="12" spans="1:10" s="4" customFormat="1" ht="12.75">
      <c r="A12" s="134">
        <v>1</v>
      </c>
      <c r="B12" s="113" t="s">
        <v>19</v>
      </c>
      <c r="C12" s="136"/>
      <c r="D12" s="137"/>
      <c r="E12" s="136"/>
      <c r="F12" s="136"/>
      <c r="G12" s="138"/>
      <c r="H12" s="136"/>
      <c r="I12" s="139"/>
      <c r="J12" s="113"/>
    </row>
    <row r="13" spans="1:9" s="4" customFormat="1" ht="13.5" customHeight="1">
      <c r="A13" s="134">
        <f>A12+1</f>
        <v>2</v>
      </c>
      <c r="B13" s="4" t="s">
        <v>20</v>
      </c>
      <c r="C13" s="136"/>
      <c r="D13" s="137"/>
      <c r="E13" s="136"/>
      <c r="F13" s="136"/>
      <c r="G13" s="138"/>
      <c r="H13" s="140" t="str">
        <f t="shared" si="0" ref="H13:H73">IF(G13=0,"",ROUND(E13*G13,0))</f>
        <v/>
      </c>
      <c r="I13" s="139"/>
    </row>
    <row r="14" spans="1:9" s="4" customFormat="1" ht="12.75">
      <c r="A14" s="134">
        <f t="shared" si="1" ref="A14:A75">A13+1</f>
        <v>3</v>
      </c>
      <c r="B14" s="4" t="s">
        <v>21</v>
      </c>
      <c r="C14" s="136"/>
      <c r="D14" s="137"/>
      <c r="E14" s="136"/>
      <c r="F14" s="136"/>
      <c r="G14" s="138"/>
      <c r="H14" s="140" t="str">
        <f t="shared" si="0"/>
        <v/>
      </c>
      <c r="I14" s="139"/>
    </row>
    <row r="15" spans="1:9" s="4" customFormat="1" ht="12.75">
      <c r="A15" s="134">
        <f t="shared" si="1"/>
        <v>4</v>
      </c>
      <c r="B15" s="4" t="s">
        <v>22</v>
      </c>
      <c r="C15" s="136"/>
      <c r="D15" s="137"/>
      <c r="E15" s="136"/>
      <c r="F15" s="136"/>
      <c r="G15" s="138"/>
      <c r="H15" s="140" t="str">
        <f t="shared" si="0"/>
        <v/>
      </c>
      <c r="I15" s="139"/>
    </row>
    <row r="16" spans="1:10" s="4" customFormat="1" ht="12.75">
      <c r="A16" s="134">
        <f t="shared" si="1"/>
        <v>5</v>
      </c>
      <c r="B16" s="113" t="s">
        <v>23</v>
      </c>
      <c r="C16" s="136"/>
      <c r="D16" s="137"/>
      <c r="E16" s="136"/>
      <c r="F16" s="136"/>
      <c r="G16" s="138"/>
      <c r="H16" s="140" t="str">
        <f t="shared" si="0"/>
        <v/>
      </c>
      <c r="I16" s="139"/>
      <c r="J16" s="113"/>
    </row>
    <row r="17" spans="1:9" s="4" customFormat="1" ht="12.75">
      <c r="A17" s="134">
        <f t="shared" si="1"/>
        <v>6</v>
      </c>
      <c r="B17" s="4" t="s">
        <v>24</v>
      </c>
      <c r="C17" s="136"/>
      <c r="D17" s="137"/>
      <c r="E17" s="136"/>
      <c r="F17" s="136"/>
      <c r="G17" s="138"/>
      <c r="H17" s="140" t="str">
        <f t="shared" si="0"/>
        <v/>
      </c>
      <c r="I17" s="139"/>
    </row>
    <row r="18" spans="1:9" s="4" customFormat="1" ht="12.75">
      <c r="A18" s="134">
        <f t="shared" si="1"/>
        <v>7</v>
      </c>
      <c r="B18" s="4" t="s">
        <v>25</v>
      </c>
      <c r="C18" s="136"/>
      <c r="D18" s="137"/>
      <c r="E18" s="136"/>
      <c r="F18" s="136"/>
      <c r="G18" s="138"/>
      <c r="H18" s="140" t="str">
        <f t="shared" si="0"/>
        <v/>
      </c>
      <c r="I18" s="139"/>
    </row>
    <row r="19" spans="1:13" s="4" customFormat="1" ht="12.75">
      <c r="A19" s="134">
        <f t="shared" si="1"/>
        <v>8</v>
      </c>
      <c r="B19" s="141" t="s">
        <v>149</v>
      </c>
      <c r="C19" s="136"/>
      <c r="D19" s="137"/>
      <c r="E19" s="136"/>
      <c r="F19" s="136"/>
      <c r="G19" s="138"/>
      <c r="H19" s="140" t="str">
        <f t="shared" si="0"/>
        <v/>
      </c>
      <c r="I19" s="139"/>
      <c r="J19" s="141"/>
      <c r="M19" s="142"/>
    </row>
    <row r="20" spans="1:13" s="4" customFormat="1" ht="11.25">
      <c r="A20" s="134">
        <f t="shared" si="1"/>
        <v>9</v>
      </c>
      <c r="B20" s="4" t="s">
        <v>27</v>
      </c>
      <c r="C20" s="136"/>
      <c r="D20" s="137"/>
      <c r="E20" s="136"/>
      <c r="F20" s="136"/>
      <c r="G20" s="138"/>
      <c r="H20" s="140" t="str">
        <f t="shared" si="0"/>
        <v/>
      </c>
      <c r="K20" s="134"/>
      <c r="L20" s="134"/>
      <c r="M20" s="134"/>
    </row>
    <row r="21" spans="1:13" s="4" customFormat="1" ht="11.25">
      <c r="A21" s="134">
        <f t="shared" si="1"/>
        <v>10</v>
      </c>
      <c r="B21" s="4" t="s">
        <v>28</v>
      </c>
      <c r="C21" s="136"/>
      <c r="D21" s="137"/>
      <c r="E21" s="136"/>
      <c r="F21" s="136"/>
      <c r="G21" s="138"/>
      <c r="H21" s="140" t="str">
        <f t="shared" si="0"/>
        <v/>
      </c>
      <c r="K21" s="143"/>
      <c r="L21" s="144"/>
      <c r="M21" s="144"/>
    </row>
    <row r="22" spans="1:9" s="4" customFormat="1" ht="12.75">
      <c r="A22" s="134">
        <f t="shared" si="1"/>
        <v>11</v>
      </c>
      <c r="B22" s="4" t="s">
        <v>29</v>
      </c>
      <c r="C22" s="136"/>
      <c r="D22" s="137"/>
      <c r="E22" s="136"/>
      <c r="F22" s="136"/>
      <c r="G22" s="138"/>
      <c r="H22" s="140" t="str">
        <f t="shared" si="0"/>
        <v/>
      </c>
      <c r="I22" s="139"/>
    </row>
    <row r="23" spans="1:9" s="4" customFormat="1" ht="12.75">
      <c r="A23" s="134">
        <f t="shared" si="1"/>
        <v>12</v>
      </c>
      <c r="B23" s="4" t="s">
        <v>30</v>
      </c>
      <c r="C23" s="136"/>
      <c r="D23" s="137"/>
      <c r="E23" s="136"/>
      <c r="F23" s="136"/>
      <c r="G23" s="138"/>
      <c r="H23" s="140" t="str">
        <f t="shared" si="0"/>
        <v/>
      </c>
      <c r="I23" s="139"/>
    </row>
    <row r="24" spans="1:9" s="4" customFormat="1" ht="12.75">
      <c r="A24" s="134">
        <f t="shared" si="1"/>
        <v>13</v>
      </c>
      <c r="B24" s="4" t="s">
        <v>31</v>
      </c>
      <c r="C24" s="136"/>
      <c r="D24" s="137"/>
      <c r="E24" s="136"/>
      <c r="F24" s="136"/>
      <c r="G24" s="138"/>
      <c r="H24" s="140" t="str">
        <f t="shared" si="0"/>
        <v/>
      </c>
      <c r="I24" s="139"/>
    </row>
    <row r="25" spans="1:9" s="4" customFormat="1" ht="12.75">
      <c r="A25" s="134">
        <f t="shared" si="1"/>
        <v>14</v>
      </c>
      <c r="B25" s="4" t="s">
        <v>32</v>
      </c>
      <c r="C25" s="136"/>
      <c r="D25" s="137"/>
      <c r="E25" s="136"/>
      <c r="F25" s="136"/>
      <c r="G25" s="138"/>
      <c r="H25" s="140" t="str">
        <f t="shared" si="0"/>
        <v/>
      </c>
      <c r="I25" s="139"/>
    </row>
    <row r="26" spans="1:9" s="4" customFormat="1" ht="12.75">
      <c r="A26" s="134">
        <f t="shared" si="1"/>
        <v>15</v>
      </c>
      <c r="B26" s="4" t="s">
        <v>33</v>
      </c>
      <c r="C26" s="136"/>
      <c r="D26" s="137"/>
      <c r="E26" s="136"/>
      <c r="F26" s="136"/>
      <c r="G26" s="138"/>
      <c r="H26" s="140" t="str">
        <f t="shared" si="0"/>
        <v/>
      </c>
      <c r="I26" s="139"/>
    </row>
    <row r="27" spans="1:10" s="4" customFormat="1" ht="12.75">
      <c r="A27" s="134">
        <f t="shared" si="1"/>
        <v>16</v>
      </c>
      <c r="B27" s="113" t="s">
        <v>34</v>
      </c>
      <c r="C27" s="136"/>
      <c r="D27" s="137"/>
      <c r="E27" s="136"/>
      <c r="F27" s="136"/>
      <c r="G27" s="138"/>
      <c r="H27" s="140" t="str">
        <f t="shared" si="0"/>
        <v/>
      </c>
      <c r="I27" s="139"/>
      <c r="J27" s="113"/>
    </row>
    <row r="28" spans="1:9" s="4" customFormat="1" ht="12.75">
      <c r="A28" s="134">
        <f t="shared" si="1"/>
        <v>17</v>
      </c>
      <c r="B28" s="4" t="s">
        <v>35</v>
      </c>
      <c r="C28" s="136"/>
      <c r="D28" s="137"/>
      <c r="E28" s="136"/>
      <c r="F28" s="136"/>
      <c r="G28" s="138"/>
      <c r="H28" s="140" t="str">
        <f t="shared" si="0"/>
        <v/>
      </c>
      <c r="I28" s="139"/>
    </row>
    <row r="29" spans="1:9" s="4" customFormat="1" ht="12.75">
      <c r="A29" s="134">
        <f t="shared" si="1"/>
        <v>18</v>
      </c>
      <c r="B29" s="4" t="s">
        <v>36</v>
      </c>
      <c r="C29" s="136"/>
      <c r="D29" s="137"/>
      <c r="E29" s="136"/>
      <c r="F29" s="136"/>
      <c r="G29" s="138"/>
      <c r="H29" s="140" t="str">
        <f t="shared" si="0"/>
        <v/>
      </c>
      <c r="I29" s="139"/>
    </row>
    <row r="30" spans="1:10" s="4" customFormat="1" ht="12.75">
      <c r="A30" s="134">
        <f t="shared" si="1"/>
        <v>19</v>
      </c>
      <c r="B30" s="141" t="s">
        <v>150</v>
      </c>
      <c r="C30" s="136"/>
      <c r="D30" s="137"/>
      <c r="E30" s="136"/>
      <c r="F30" s="136"/>
      <c r="G30" s="138"/>
      <c r="H30" s="140" t="str">
        <f t="shared" si="0"/>
        <v/>
      </c>
      <c r="I30" s="139"/>
      <c r="J30" s="141"/>
    </row>
    <row r="31" spans="1:9" s="4" customFormat="1" ht="12.75">
      <c r="A31" s="134">
        <f t="shared" si="1"/>
        <v>20</v>
      </c>
      <c r="B31" s="4" t="s">
        <v>37</v>
      </c>
      <c r="C31" s="136"/>
      <c r="D31" s="137"/>
      <c r="E31" s="136"/>
      <c r="F31" s="136"/>
      <c r="G31" s="138"/>
      <c r="H31" s="140" t="str">
        <f t="shared" si="0"/>
        <v/>
      </c>
      <c r="I31" s="139"/>
    </row>
    <row r="32" spans="1:9" s="4" customFormat="1" ht="12.75">
      <c r="A32" s="134">
        <f t="shared" si="1"/>
        <v>21</v>
      </c>
      <c r="B32" s="4" t="s">
        <v>38</v>
      </c>
      <c r="C32" s="136"/>
      <c r="D32" s="137"/>
      <c r="E32" s="136"/>
      <c r="F32" s="136"/>
      <c r="G32" s="138"/>
      <c r="H32" s="140" t="str">
        <f t="shared" si="0"/>
        <v/>
      </c>
      <c r="I32" s="139"/>
    </row>
    <row r="33" spans="1:9" s="4" customFormat="1" ht="12.75">
      <c r="A33" s="134">
        <f t="shared" si="1"/>
        <v>22</v>
      </c>
      <c r="B33" s="4" t="s">
        <v>39</v>
      </c>
      <c r="C33" s="136">
        <v>0</v>
      </c>
      <c r="D33" s="137"/>
      <c r="E33" s="136">
        <f>SUM(C33:D33)</f>
        <v>0</v>
      </c>
      <c r="F33" s="136"/>
      <c r="G33" s="138"/>
      <c r="H33" s="140" t="str">
        <f t="shared" si="0"/>
        <v/>
      </c>
      <c r="I33" s="139"/>
    </row>
    <row r="34" spans="1:10" s="4" customFormat="1" ht="12.75">
      <c r="A34" s="134">
        <f t="shared" si="1"/>
        <v>23</v>
      </c>
      <c r="B34" s="113" t="s">
        <v>40</v>
      </c>
      <c r="C34" s="136"/>
      <c r="D34" s="137"/>
      <c r="E34" s="136"/>
      <c r="F34" s="136"/>
      <c r="G34" s="138"/>
      <c r="H34" s="140" t="str">
        <f t="shared" si="0"/>
        <v/>
      </c>
      <c r="I34" s="139"/>
      <c r="J34" s="113"/>
    </row>
    <row r="35" spans="1:11" s="4" customFormat="1" ht="12.75">
      <c r="A35" s="134">
        <f t="shared" si="1"/>
        <v>24</v>
      </c>
      <c r="B35" s="4" t="s">
        <v>41</v>
      </c>
      <c r="C35" s="137">
        <f>+'Marion TB'!Q6</f>
        <v>10080</v>
      </c>
      <c r="D35" s="137"/>
      <c r="E35" s="137">
        <f t="shared" si="2" ref="E35:E41">SUM(C35:D35)</f>
        <v>10080</v>
      </c>
      <c r="F35" s="137">
        <v>8604</v>
      </c>
      <c r="G35" s="145">
        <f>1-68.65%</f>
        <v>0.31349999999999989</v>
      </c>
      <c r="H35" s="488">
        <f>IF(G35=0,"",ROUND(E35*G35,0))</f>
        <v>3160</v>
      </c>
      <c r="K35" s="147"/>
    </row>
    <row r="36" spans="1:11" s="4" customFormat="1" ht="12.75">
      <c r="A36" s="134">
        <f t="shared" si="1"/>
        <v>25</v>
      </c>
      <c r="B36" s="4" t="s">
        <v>42</v>
      </c>
      <c r="C36" s="137">
        <f>+'Marion TB'!Q9</f>
        <v>7055.5307692307706</v>
      </c>
      <c r="D36" s="137"/>
      <c r="E36" s="137">
        <f t="shared" si="2"/>
        <v>7055.5307692307706</v>
      </c>
      <c r="F36" s="137">
        <v>3315</v>
      </c>
      <c r="G36" s="145">
        <f t="shared" si="3" ref="G36:G41">1-68.65%</f>
        <v>0.31349999999999989</v>
      </c>
      <c r="H36" s="488">
        <f t="shared" si="4" ref="H36:H41">IF(G36=0,"",ROUND(E36*G36,0))</f>
        <v>2212</v>
      </c>
      <c r="I36" s="145"/>
      <c r="J36" s="148"/>
      <c r="K36" s="147"/>
    </row>
    <row r="37" spans="1:13" s="4" customFormat="1" ht="11.25">
      <c r="A37" s="134">
        <f t="shared" si="1"/>
        <v>26</v>
      </c>
      <c r="B37" s="141" t="s">
        <v>151</v>
      </c>
      <c r="C37" s="136">
        <v>0</v>
      </c>
      <c r="D37" s="137"/>
      <c r="E37" s="136">
        <f t="shared" si="2"/>
        <v>0</v>
      </c>
      <c r="F37" s="136"/>
      <c r="G37" s="145">
        <f t="shared" si="3"/>
        <v>0.31349999999999989</v>
      </c>
      <c r="H37" s="488">
        <f t="shared" si="4"/>
        <v>0</v>
      </c>
      <c r="I37" s="145"/>
      <c r="J37" s="148"/>
      <c r="K37" s="135"/>
      <c r="L37" s="134"/>
      <c r="M37" s="134"/>
    </row>
    <row r="38" spans="1:13" s="4" customFormat="1" ht="11.25">
      <c r="A38" s="134">
        <f t="shared" si="1"/>
        <v>27</v>
      </c>
      <c r="B38" s="4" t="s">
        <v>44</v>
      </c>
      <c r="C38" s="136">
        <f>+'Marion TB'!Q17+'Marion TB'!Q18</f>
        <v>113878.71999999999</v>
      </c>
      <c r="D38" s="137"/>
      <c r="E38" s="136">
        <f t="shared" si="2"/>
        <v>113878.71999999999</v>
      </c>
      <c r="F38" s="136">
        <v>111218</v>
      </c>
      <c r="G38" s="145">
        <f t="shared" si="3"/>
        <v>0.31349999999999989</v>
      </c>
      <c r="H38" s="488">
        <f t="shared" si="4"/>
        <v>35701</v>
      </c>
      <c r="I38" s="145"/>
      <c r="J38" s="148"/>
      <c r="K38" s="143"/>
      <c r="L38" s="144"/>
      <c r="M38" s="144"/>
    </row>
    <row r="39" spans="1:10" s="4" customFormat="1" ht="11.25">
      <c r="A39" s="134">
        <f t="shared" si="1"/>
        <v>28</v>
      </c>
      <c r="B39" s="4" t="s">
        <v>45</v>
      </c>
      <c r="C39" s="136">
        <v>0</v>
      </c>
      <c r="D39" s="137"/>
      <c r="E39" s="136">
        <f t="shared" si="2"/>
        <v>0</v>
      </c>
      <c r="F39" s="136"/>
      <c r="G39" s="145">
        <f t="shared" si="3"/>
        <v>0.31349999999999989</v>
      </c>
      <c r="H39" s="488">
        <f t="shared" si="4"/>
        <v>0</v>
      </c>
      <c r="I39" s="145"/>
      <c r="J39" s="148"/>
    </row>
    <row r="40" spans="1:9" s="4" customFormat="1" ht="12.75">
      <c r="A40" s="134">
        <f t="shared" si="1"/>
        <v>29</v>
      </c>
      <c r="B40" s="4" t="s">
        <v>46</v>
      </c>
      <c r="C40" s="136">
        <v>0</v>
      </c>
      <c r="D40" s="137"/>
      <c r="E40" s="136">
        <f t="shared" si="2"/>
        <v>0</v>
      </c>
      <c r="F40" s="136"/>
      <c r="G40" s="145">
        <f t="shared" si="3"/>
        <v>0.31349999999999989</v>
      </c>
      <c r="H40" s="488">
        <f t="shared" si="4"/>
        <v>0</v>
      </c>
      <c r="I40" s="139"/>
    </row>
    <row r="41" spans="1:9" s="4" customFormat="1" ht="12.75">
      <c r="A41" s="134">
        <f t="shared" si="1"/>
        <v>30</v>
      </c>
      <c r="B41" s="4" t="s">
        <v>47</v>
      </c>
      <c r="C41" s="136">
        <v>0</v>
      </c>
      <c r="D41" s="137"/>
      <c r="E41" s="136">
        <f t="shared" si="2"/>
        <v>0</v>
      </c>
      <c r="F41" s="136"/>
      <c r="G41" s="145">
        <f t="shared" si="3"/>
        <v>0.31349999999999989</v>
      </c>
      <c r="H41" s="488">
        <f t="shared" si="4"/>
        <v>0</v>
      </c>
      <c r="I41" s="139"/>
    </row>
    <row r="42" spans="1:10" s="4" customFormat="1" ht="12.75">
      <c r="A42" s="134">
        <f t="shared" si="1"/>
        <v>31</v>
      </c>
      <c r="B42" s="113" t="s">
        <v>152</v>
      </c>
      <c r="C42" s="136"/>
      <c r="D42" s="137"/>
      <c r="E42" s="136"/>
      <c r="F42" s="136"/>
      <c r="G42" s="138"/>
      <c r="H42" s="140" t="str">
        <f t="shared" si="0"/>
        <v/>
      </c>
      <c r="I42" s="139"/>
      <c r="J42" s="113"/>
    </row>
    <row r="43" spans="1:9" s="4" customFormat="1" ht="12.75">
      <c r="A43" s="134">
        <f t="shared" si="1"/>
        <v>32</v>
      </c>
      <c r="B43" s="4" t="s">
        <v>153</v>
      </c>
      <c r="C43" s="136"/>
      <c r="D43" s="137"/>
      <c r="E43" s="136"/>
      <c r="F43" s="136"/>
      <c r="G43" s="138"/>
      <c r="H43" s="140" t="str">
        <f t="shared" si="0"/>
        <v/>
      </c>
      <c r="I43" s="139"/>
    </row>
    <row r="44" spans="1:9" s="4" customFormat="1" ht="12.75">
      <c r="A44" s="134">
        <f t="shared" si="1"/>
        <v>33</v>
      </c>
      <c r="B44" s="4" t="s">
        <v>154</v>
      </c>
      <c r="C44" s="136"/>
      <c r="D44" s="137"/>
      <c r="E44" s="136"/>
      <c r="F44" s="136"/>
      <c r="G44" s="138"/>
      <c r="H44" s="140" t="str">
        <f t="shared" si="0"/>
        <v/>
      </c>
      <c r="I44" s="139"/>
    </row>
    <row r="45" spans="1:9" s="4" customFormat="1" ht="12.75">
      <c r="A45" s="134">
        <f t="shared" si="1"/>
        <v>34</v>
      </c>
      <c r="B45" s="4" t="s">
        <v>155</v>
      </c>
      <c r="C45" s="136"/>
      <c r="D45" s="137"/>
      <c r="E45" s="136"/>
      <c r="F45" s="136"/>
      <c r="G45" s="138"/>
      <c r="H45" s="140" t="str">
        <f t="shared" si="0"/>
        <v/>
      </c>
      <c r="I45" s="139"/>
    </row>
    <row r="46" spans="1:9" s="4" customFormat="1" ht="12.75">
      <c r="A46" s="134">
        <f t="shared" si="1"/>
        <v>35</v>
      </c>
      <c r="B46" s="4" t="s">
        <v>156</v>
      </c>
      <c r="C46" s="136"/>
      <c r="D46" s="137"/>
      <c r="E46" s="136"/>
      <c r="F46" s="136"/>
      <c r="G46" s="138"/>
      <c r="H46" s="140" t="str">
        <f t="shared" si="0"/>
        <v/>
      </c>
      <c r="I46" s="139"/>
    </row>
    <row r="47" spans="1:9" s="4" customFormat="1" ht="12.75">
      <c r="A47" s="134">
        <f t="shared" si="1"/>
        <v>36</v>
      </c>
      <c r="B47" s="4" t="s">
        <v>157</v>
      </c>
      <c r="C47" s="136"/>
      <c r="D47" s="137"/>
      <c r="E47" s="136"/>
      <c r="F47" s="136"/>
      <c r="G47" s="138"/>
      <c r="H47" s="140" t="str">
        <f t="shared" si="0"/>
        <v/>
      </c>
      <c r="I47" s="139"/>
    </row>
    <row r="48" spans="1:9" s="4" customFormat="1" ht="12.75">
      <c r="A48" s="134">
        <f t="shared" si="1"/>
        <v>37</v>
      </c>
      <c r="B48" s="4" t="s">
        <v>158</v>
      </c>
      <c r="C48" s="136"/>
      <c r="D48" s="137"/>
      <c r="E48" s="136"/>
      <c r="F48" s="136"/>
      <c r="G48" s="138"/>
      <c r="H48" s="140" t="str">
        <f t="shared" si="0"/>
        <v/>
      </c>
      <c r="I48" s="139"/>
    </row>
    <row r="49" spans="1:9" s="4" customFormat="1" ht="12.75">
      <c r="A49" s="134">
        <f t="shared" si="1"/>
        <v>38</v>
      </c>
      <c r="B49" s="4" t="s">
        <v>159</v>
      </c>
      <c r="C49" s="136"/>
      <c r="D49" s="137"/>
      <c r="E49" s="136"/>
      <c r="F49" s="136"/>
      <c r="G49" s="138"/>
      <c r="H49" s="140" t="str">
        <f t="shared" si="0"/>
        <v/>
      </c>
      <c r="I49" s="139"/>
    </row>
    <row r="50" spans="1:9" s="4" customFormat="1" ht="12.75">
      <c r="A50" s="134">
        <f t="shared" si="1"/>
        <v>39</v>
      </c>
      <c r="B50" s="4" t="s">
        <v>160</v>
      </c>
      <c r="C50" s="136"/>
      <c r="D50" s="137"/>
      <c r="E50" s="136"/>
      <c r="F50" s="136"/>
      <c r="G50" s="138"/>
      <c r="H50" s="140" t="str">
        <f t="shared" si="0"/>
        <v/>
      </c>
      <c r="I50" s="139"/>
    </row>
    <row r="51" spans="1:10" s="4" customFormat="1" ht="12.75">
      <c r="A51" s="134">
        <f t="shared" si="1"/>
        <v>40</v>
      </c>
      <c r="B51" s="113" t="s">
        <v>48</v>
      </c>
      <c r="C51" s="136"/>
      <c r="D51" s="137"/>
      <c r="E51" s="136"/>
      <c r="F51" s="136"/>
      <c r="G51" s="149"/>
      <c r="H51" s="140" t="str">
        <f t="shared" si="0"/>
        <v/>
      </c>
      <c r="I51" s="139"/>
      <c r="J51" s="113"/>
    </row>
    <row r="52" spans="1:9" s="4" customFormat="1" ht="12.75">
      <c r="A52" s="134">
        <f t="shared" si="1"/>
        <v>41</v>
      </c>
      <c r="B52" s="4" t="s">
        <v>161</v>
      </c>
      <c r="C52" s="136"/>
      <c r="D52" s="137"/>
      <c r="E52" s="136"/>
      <c r="F52" s="136"/>
      <c r="G52" s="149"/>
      <c r="H52" s="140" t="str">
        <f t="shared" si="0"/>
        <v/>
      </c>
      <c r="I52" s="139"/>
    </row>
    <row r="53" spans="1:9" s="4" customFormat="1" ht="12.75">
      <c r="A53" s="134">
        <f t="shared" si="1"/>
        <v>42</v>
      </c>
      <c r="B53" s="4" t="s">
        <v>162</v>
      </c>
      <c r="C53" s="136"/>
      <c r="D53" s="137"/>
      <c r="E53" s="136"/>
      <c r="F53" s="136"/>
      <c r="G53" s="149"/>
      <c r="H53" s="140" t="str">
        <f t="shared" si="0"/>
        <v/>
      </c>
      <c r="I53" s="139"/>
    </row>
    <row r="54" spans="1:9" s="4" customFormat="1" ht="12.75">
      <c r="A54" s="134">
        <f t="shared" si="1"/>
        <v>43</v>
      </c>
      <c r="B54" s="4" t="s">
        <v>163</v>
      </c>
      <c r="C54" s="136"/>
      <c r="D54" s="137"/>
      <c r="E54" s="136"/>
      <c r="F54" s="136"/>
      <c r="G54" s="149"/>
      <c r="H54" s="140" t="str">
        <f t="shared" si="0"/>
        <v/>
      </c>
      <c r="I54" s="139"/>
    </row>
    <row r="55" spans="1:9" s="4" customFormat="1" ht="12.75">
      <c r="A55" s="134">
        <f t="shared" si="1"/>
        <v>44</v>
      </c>
      <c r="B55" s="4" t="s">
        <v>164</v>
      </c>
      <c r="C55" s="136"/>
      <c r="D55" s="137"/>
      <c r="E55" s="136"/>
      <c r="F55" s="136"/>
      <c r="G55" s="149"/>
      <c r="H55" s="140" t="str">
        <f t="shared" si="0"/>
        <v/>
      </c>
      <c r="I55" s="139"/>
    </row>
    <row r="56" spans="1:9" s="4" customFormat="1" ht="12.75">
      <c r="A56" s="134">
        <f t="shared" si="1"/>
        <v>45</v>
      </c>
      <c r="B56" s="4" t="s">
        <v>58</v>
      </c>
      <c r="C56" s="136"/>
      <c r="D56" s="137"/>
      <c r="E56" s="136"/>
      <c r="F56" s="136"/>
      <c r="G56" s="149"/>
      <c r="H56" s="140" t="str">
        <f t="shared" si="0"/>
        <v/>
      </c>
      <c r="I56" s="139"/>
    </row>
    <row r="57" spans="1:9" s="4" customFormat="1" ht="12.75">
      <c r="A57" s="134">
        <f t="shared" si="1"/>
        <v>46</v>
      </c>
      <c r="B57" s="4" t="s">
        <v>165</v>
      </c>
      <c r="C57" s="136"/>
      <c r="D57" s="137"/>
      <c r="E57" s="136"/>
      <c r="F57" s="136"/>
      <c r="G57" s="149"/>
      <c r="H57" s="140" t="str">
        <f t="shared" si="0"/>
        <v/>
      </c>
      <c r="I57" s="139"/>
    </row>
    <row r="58" spans="1:9" s="4" customFormat="1" ht="12.75">
      <c r="A58" s="134">
        <f t="shared" si="1"/>
        <v>47</v>
      </c>
      <c r="B58" s="4" t="s">
        <v>166</v>
      </c>
      <c r="C58" s="136"/>
      <c r="D58" s="137"/>
      <c r="E58" s="136"/>
      <c r="F58" s="136"/>
      <c r="G58" s="149"/>
      <c r="H58" s="140" t="str">
        <f t="shared" si="0"/>
        <v/>
      </c>
      <c r="I58" s="139"/>
    </row>
    <row r="59" spans="1:9" s="4" customFormat="1" ht="12.75">
      <c r="A59" s="134">
        <f t="shared" si="1"/>
        <v>48</v>
      </c>
      <c r="B59" s="4" t="s">
        <v>167</v>
      </c>
      <c r="C59" s="136"/>
      <c r="D59" s="137"/>
      <c r="E59" s="136"/>
      <c r="F59" s="136"/>
      <c r="G59" s="149"/>
      <c r="H59" s="140" t="str">
        <f t="shared" si="0"/>
        <v/>
      </c>
      <c r="I59" s="139"/>
    </row>
    <row r="60" spans="1:9" s="4" customFormat="1" ht="12.75">
      <c r="A60" s="134">
        <f t="shared" si="1"/>
        <v>49</v>
      </c>
      <c r="B60" s="4" t="s">
        <v>168</v>
      </c>
      <c r="C60" s="136"/>
      <c r="D60" s="137"/>
      <c r="E60" s="136"/>
      <c r="F60" s="136"/>
      <c r="G60" s="149"/>
      <c r="H60" s="140" t="str">
        <f t="shared" si="0"/>
        <v/>
      </c>
      <c r="I60" s="139"/>
    </row>
    <row r="61" spans="1:10" s="4" customFormat="1" ht="12.75">
      <c r="A61" s="134">
        <f t="shared" si="1"/>
        <v>50</v>
      </c>
      <c r="B61" s="113" t="s">
        <v>60</v>
      </c>
      <c r="C61" s="136"/>
      <c r="D61" s="137"/>
      <c r="E61" s="136"/>
      <c r="F61" s="136"/>
      <c r="G61" s="149"/>
      <c r="H61" s="140" t="str">
        <f t="shared" si="0"/>
        <v/>
      </c>
      <c r="I61" s="139"/>
      <c r="J61" s="113"/>
    </row>
    <row r="62" spans="1:11" s="4" customFormat="1" ht="12.75">
      <c r="A62" s="134">
        <f t="shared" si="1"/>
        <v>51</v>
      </c>
      <c r="B62" s="150" t="s">
        <v>61</v>
      </c>
      <c r="C62" s="136"/>
      <c r="D62" s="137"/>
      <c r="E62" s="136"/>
      <c r="F62" s="136"/>
      <c r="G62" s="151"/>
      <c r="H62" s="152"/>
      <c r="J62" s="150"/>
      <c r="K62" s="147"/>
    </row>
    <row r="63" spans="1:10" s="4" customFormat="1" ht="12.75">
      <c r="A63" s="134">
        <f t="shared" si="1"/>
        <v>52</v>
      </c>
      <c r="B63" s="150" t="s">
        <v>62</v>
      </c>
      <c r="C63" s="136"/>
      <c r="E63" s="136"/>
      <c r="F63" s="136"/>
      <c r="G63" s="149"/>
      <c r="H63" s="140" t="str">
        <f t="shared" si="0"/>
        <v/>
      </c>
      <c r="I63" s="139"/>
      <c r="J63" s="150"/>
    </row>
    <row r="64" spans="1:10" s="4" customFormat="1" ht="12.75">
      <c r="A64" s="134">
        <f t="shared" si="1"/>
        <v>53</v>
      </c>
      <c r="B64" s="150" t="s">
        <v>169</v>
      </c>
      <c r="C64" s="136"/>
      <c r="D64" s="137"/>
      <c r="E64" s="136"/>
      <c r="F64" s="136"/>
      <c r="G64" s="149"/>
      <c r="H64" s="140"/>
      <c r="I64" s="139"/>
      <c r="J64" s="150"/>
    </row>
    <row r="65" spans="1:11" s="4" customFormat="1" ht="12.75">
      <c r="A65" s="134">
        <f t="shared" si="1"/>
        <v>54</v>
      </c>
      <c r="B65" s="150" t="s">
        <v>64</v>
      </c>
      <c r="C65" s="136"/>
      <c r="D65" s="137"/>
      <c r="E65" s="136"/>
      <c r="F65" s="136"/>
      <c r="G65" s="149"/>
      <c r="H65" s="140" t="str">
        <f t="shared" si="0"/>
        <v/>
      </c>
      <c r="I65" s="139"/>
      <c r="J65" s="150"/>
      <c r="K65" s="4" t="s">
        <v>181</v>
      </c>
    </row>
    <row r="66" spans="1:11" s="4" customFormat="1" ht="12.75">
      <c r="A66" s="134">
        <f t="shared" si="1"/>
        <v>55</v>
      </c>
      <c r="B66" s="150" t="s">
        <v>65</v>
      </c>
      <c r="C66" s="136"/>
      <c r="D66" s="137"/>
      <c r="E66" s="136"/>
      <c r="F66" s="136"/>
      <c r="G66" s="149"/>
      <c r="H66" s="140" t="str">
        <f t="shared" si="0"/>
        <v/>
      </c>
      <c r="I66" s="139"/>
      <c r="J66" s="150"/>
      <c r="K66" s="4" t="s">
        <v>180</v>
      </c>
    </row>
    <row r="67" spans="1:10" s="4" customFormat="1" ht="12.75">
      <c r="A67" s="134">
        <f t="shared" si="1"/>
        <v>56</v>
      </c>
      <c r="B67" s="150" t="s">
        <v>101</v>
      </c>
      <c r="C67" s="136"/>
      <c r="D67" s="137"/>
      <c r="E67" s="136"/>
      <c r="F67" s="136"/>
      <c r="G67" s="149"/>
      <c r="H67" s="140" t="str">
        <f t="shared" si="0"/>
        <v/>
      </c>
      <c r="I67" s="139"/>
      <c r="J67" s="150"/>
    </row>
    <row r="68" spans="1:10" s="4" customFormat="1" ht="12.75">
      <c r="A68" s="134">
        <f t="shared" si="1"/>
        <v>57</v>
      </c>
      <c r="B68" s="150" t="s">
        <v>67</v>
      </c>
      <c r="C68" s="136"/>
      <c r="D68" s="137"/>
      <c r="E68" s="136"/>
      <c r="F68" s="136"/>
      <c r="G68" s="149"/>
      <c r="H68" s="140" t="str">
        <f t="shared" si="0"/>
        <v/>
      </c>
      <c r="I68" s="139"/>
      <c r="J68" s="150"/>
    </row>
    <row r="69" spans="1:10" s="4" customFormat="1" ht="12.75">
      <c r="A69" s="134">
        <f t="shared" si="1"/>
        <v>58</v>
      </c>
      <c r="B69" s="150" t="s">
        <v>68</v>
      </c>
      <c r="C69" s="136"/>
      <c r="D69" s="137"/>
      <c r="E69" s="136"/>
      <c r="F69" s="136"/>
      <c r="G69" s="149"/>
      <c r="H69" s="140" t="str">
        <f t="shared" si="0"/>
        <v/>
      </c>
      <c r="I69" s="139"/>
      <c r="J69" s="150"/>
    </row>
    <row r="70" spans="1:10" s="4" customFormat="1" ht="12.75">
      <c r="A70" s="134">
        <f t="shared" si="1"/>
        <v>59</v>
      </c>
      <c r="B70" s="150" t="s">
        <v>102</v>
      </c>
      <c r="C70" s="136"/>
      <c r="D70" s="137"/>
      <c r="E70" s="136"/>
      <c r="F70" s="136"/>
      <c r="G70" s="149"/>
      <c r="H70" s="140" t="str">
        <f t="shared" si="0"/>
        <v/>
      </c>
      <c r="I70" s="139"/>
      <c r="J70" s="150"/>
    </row>
    <row r="71" spans="1:10" s="4" customFormat="1" ht="12.75">
      <c r="A71" s="134">
        <f t="shared" si="1"/>
        <v>60</v>
      </c>
      <c r="B71" s="150" t="s">
        <v>70</v>
      </c>
      <c r="C71" s="136"/>
      <c r="D71" s="137"/>
      <c r="E71" s="136"/>
      <c r="F71" s="136"/>
      <c r="G71" s="149"/>
      <c r="H71" s="140" t="str">
        <f t="shared" si="0"/>
        <v/>
      </c>
      <c r="I71" s="139"/>
      <c r="J71" s="150"/>
    </row>
    <row r="72" spans="1:10" s="4" customFormat="1" ht="12.75">
      <c r="A72" s="134">
        <f t="shared" si="1"/>
        <v>61</v>
      </c>
      <c r="B72" s="150" t="s">
        <v>71</v>
      </c>
      <c r="C72" s="136"/>
      <c r="D72" s="137"/>
      <c r="E72" s="136"/>
      <c r="F72" s="136"/>
      <c r="G72" s="149"/>
      <c r="H72" s="140" t="str">
        <f t="shared" si="0"/>
        <v/>
      </c>
      <c r="I72" s="139"/>
      <c r="J72" s="150"/>
    </row>
    <row r="73" spans="1:10" s="4" customFormat="1" ht="12.75">
      <c r="A73" s="134">
        <f t="shared" si="1"/>
        <v>62</v>
      </c>
      <c r="B73" s="153" t="s">
        <v>170</v>
      </c>
      <c r="C73" s="136"/>
      <c r="D73" s="137"/>
      <c r="E73" s="136"/>
      <c r="F73" s="136"/>
      <c r="G73" s="149"/>
      <c r="H73" s="140" t="str">
        <f t="shared" si="0"/>
        <v/>
      </c>
      <c r="I73" s="139"/>
      <c r="J73" s="153"/>
    </row>
    <row r="74" spans="1:12" s="4" customFormat="1" ht="12.75">
      <c r="A74" s="134">
        <f t="shared" si="1"/>
        <v>63</v>
      </c>
      <c r="B74" s="153"/>
      <c r="C74" s="136"/>
      <c r="D74" s="137"/>
      <c r="E74" s="136"/>
      <c r="F74" s="136"/>
      <c r="G74" s="149"/>
      <c r="H74" s="140"/>
      <c r="K74" s="154">
        <f>SUM(D75:D75)</f>
        <v>0</v>
      </c>
      <c r="L74" s="153" t="s">
        <v>171</v>
      </c>
    </row>
    <row r="75" spans="1:12" s="4" customFormat="1" ht="12" thickBot="1">
      <c r="A75" s="134">
        <f t="shared" si="1"/>
        <v>64</v>
      </c>
      <c r="B75" s="114" t="s">
        <v>172</v>
      </c>
      <c r="C75" s="155">
        <f>SUM(C13:C73)</f>
        <v>131014.25076923076</v>
      </c>
      <c r="D75" s="156">
        <f>SUM(D13:D73)</f>
        <v>0</v>
      </c>
      <c r="E75" s="155">
        <f>SUM(E13:E73)</f>
        <v>131014.25076923076</v>
      </c>
      <c r="F75" s="210"/>
      <c r="G75" s="157" t="s">
        <v>173</v>
      </c>
      <c r="H75" s="155">
        <f>SUM(H13:H73)</f>
        <v>41073</v>
      </c>
      <c r="J75" s="155">
        <f>SUM(J13:J73)</f>
        <v>0</v>
      </c>
      <c r="K75" s="158">
        <f>SUM(D75:D75)-H75</f>
        <v>-41073</v>
      </c>
      <c r="L75" s="159">
        <f>SUM(D75:D75)-H75</f>
        <v>-41073</v>
      </c>
    </row>
    <row r="76" spans="1:12" s="4" customFormat="1" ht="12" thickTop="1">
      <c r="A76" s="134"/>
      <c r="C76" s="46"/>
      <c r="D76" s="46"/>
      <c r="E76" s="160">
        <f>SUM(C75:D75)</f>
        <v>131014.25076923076</v>
      </c>
      <c r="F76" s="160"/>
      <c r="G76" s="161"/>
      <c r="H76" s="46"/>
      <c r="K76" s="158">
        <f>E75-C75-H75</f>
        <v>-41073</v>
      </c>
      <c r="L76" s="113"/>
    </row>
    <row r="77" spans="3:8" s="4" customFormat="1" ht="11.25">
      <c r="C77" s="46"/>
      <c r="D77" s="46"/>
      <c r="E77" s="162" t="e">
        <f>E76-#REF!</f>
        <v>#REF!</v>
      </c>
      <c r="F77" s="162"/>
      <c r="G77" s="161"/>
      <c r="H77" s="46"/>
    </row>
    <row r="78" spans="2:8" s="4" customFormat="1" ht="11.25">
      <c r="B78" s="213" t="s">
        <v>184</v>
      </c>
      <c r="C78" s="46"/>
      <c r="D78" s="46"/>
      <c r="E78" s="46"/>
      <c r="F78" s="46"/>
      <c r="G78" s="138"/>
      <c r="H78" s="46"/>
    </row>
    <row r="79" spans="3:8" s="4" customFormat="1" ht="11.25">
      <c r="C79" s="46"/>
      <c r="D79" s="46"/>
      <c r="E79" s="46"/>
      <c r="F79" s="46"/>
      <c r="G79" s="138"/>
      <c r="H79" s="46"/>
    </row>
    <row r="80" spans="3:8" s="4" customFormat="1" ht="11.25">
      <c r="C80" s="46"/>
      <c r="D80" s="46"/>
      <c r="E80" s="46"/>
      <c r="F80" s="46"/>
      <c r="G80" s="138"/>
      <c r="H80" s="46"/>
    </row>
    <row r="81" s="4" customFormat="1" ht="11.25">
      <c r="G81" s="43"/>
    </row>
    <row r="82" spans="2:7" s="4" customFormat="1" ht="11.25">
      <c r="B82" s="317" t="s">
        <v>233</v>
      </c>
      <c r="G82" s="43"/>
    </row>
    <row r="83" spans="2:7" s="4" customFormat="1" ht="11.25">
      <c r="B83" s="4" t="s">
        <v>223</v>
      </c>
      <c r="C83" s="46">
        <f>+H75</f>
        <v>41073</v>
      </c>
      <c r="G83" s="43"/>
    </row>
    <row r="84" spans="2:7" s="4" customFormat="1" ht="11.25">
      <c r="B84" s="4" t="s">
        <v>224</v>
      </c>
      <c r="C84" s="46">
        <f>-'MARION A 10'!H75</f>
        <v>-26754</v>
      </c>
      <c r="G84" s="43"/>
    </row>
    <row r="85" spans="2:7" s="4" customFormat="1" ht="11.25">
      <c r="B85" s="4" t="s">
        <v>200</v>
      </c>
      <c r="C85" s="46">
        <f>-'MARION A 12'!G112</f>
        <v>-2257.1999999999998</v>
      </c>
      <c r="G85" s="43"/>
    </row>
    <row r="86" spans="2:7" s="4" customFormat="1" ht="13.5">
      <c r="B86" s="4" t="s">
        <v>217</v>
      </c>
      <c r="C86" s="251">
        <f>+'MARION A 12'!N112</f>
        <v>563.98649999999998</v>
      </c>
      <c r="G86" s="43"/>
    </row>
    <row r="87" spans="2:7" s="4" customFormat="1" ht="11.25">
      <c r="B87" s="4" t="s">
        <v>73</v>
      </c>
      <c r="C87" s="290">
        <f>SUM(C83:C86)</f>
        <v>12625.786499999998</v>
      </c>
      <c r="G87" s="43"/>
    </row>
    <row r="88" spans="2:7" s="4" customFormat="1" ht="11.25">
      <c r="B88" s="4" t="s">
        <v>225</v>
      </c>
      <c r="C88" s="46">
        <v>-16641</v>
      </c>
      <c r="G88" s="43"/>
    </row>
    <row r="89" s="4" customFormat="1" ht="11.25">
      <c r="G89" s="43"/>
    </row>
    <row r="90" s="4" customFormat="1" ht="11.25">
      <c r="G90" s="43"/>
    </row>
    <row r="91" s="4" customFormat="1" ht="11.25">
      <c r="G91" s="43"/>
    </row>
    <row r="92" s="4" customFormat="1" ht="11.25">
      <c r="G92" s="43"/>
    </row>
    <row r="93" s="4" customFormat="1" ht="11.25">
      <c r="G93" s="43"/>
    </row>
    <row r="94" s="4" customFormat="1" ht="11.25">
      <c r="G94" s="43"/>
    </row>
    <row r="95" s="4" customFormat="1" ht="11.25">
      <c r="G95" s="43"/>
    </row>
    <row r="96" s="4" customFormat="1" ht="11.25">
      <c r="G96" s="43"/>
    </row>
    <row r="97" s="4" customFormat="1" ht="11.25">
      <c r="G97" s="43"/>
    </row>
    <row r="98" s="4" customFormat="1" ht="11.25">
      <c r="G98" s="43"/>
    </row>
    <row r="99" s="4" customFormat="1" ht="11.25">
      <c r="G99" s="43"/>
    </row>
    <row r="100" s="4" customFormat="1" ht="11.25">
      <c r="G100" s="43"/>
    </row>
    <row r="101" s="4" customFormat="1" ht="11.25">
      <c r="G101" s="43"/>
    </row>
    <row r="102" s="4" customFormat="1" ht="11.25">
      <c r="G102" s="43"/>
    </row>
    <row r="103" s="4" customFormat="1" ht="11.25">
      <c r="G103" s="43"/>
    </row>
    <row r="104" s="4" customFormat="1" ht="11.25">
      <c r="G104" s="43"/>
    </row>
    <row r="105" s="4" customFormat="1" ht="11.25">
      <c r="G105" s="43"/>
    </row>
    <row r="106" s="4" customFormat="1" ht="11.25">
      <c r="G106" s="43"/>
    </row>
    <row r="107" s="4" customFormat="1" ht="11.25">
      <c r="G107" s="43"/>
    </row>
    <row r="108" s="4" customFormat="1" ht="11.25">
      <c r="G108" s="43"/>
    </row>
    <row r="109" s="4" customFormat="1" ht="11.25">
      <c r="G109" s="43"/>
    </row>
    <row r="110" s="4" customFormat="1" ht="11.25">
      <c r="G110" s="43"/>
    </row>
    <row r="111" s="4" customFormat="1" ht="11.25">
      <c r="G111" s="43"/>
    </row>
    <row r="112" s="4" customFormat="1" ht="11.25">
      <c r="G112" s="43"/>
    </row>
    <row r="113" s="4" customFormat="1" ht="11.25">
      <c r="G113" s="43"/>
    </row>
    <row r="114" s="4" customFormat="1" ht="11.25">
      <c r="G114" s="43"/>
    </row>
    <row r="115" s="4" customFormat="1" ht="11.25">
      <c r="G115" s="43"/>
    </row>
    <row r="116" s="4" customFormat="1" ht="11.25">
      <c r="G116" s="43"/>
    </row>
    <row r="117" s="4" customFormat="1" ht="11.25">
      <c r="G117" s="43"/>
    </row>
    <row r="118" s="4" customFormat="1" ht="11.25">
      <c r="G118" s="43"/>
    </row>
    <row r="119" s="4" customFormat="1" ht="11.25">
      <c r="G119" s="43"/>
    </row>
    <row r="120" s="4" customFormat="1" ht="11.25">
      <c r="G120" s="43"/>
    </row>
    <row r="121" s="4" customFormat="1" ht="11.25">
      <c r="G121" s="43"/>
    </row>
    <row r="122" s="4" customFormat="1" ht="11.25">
      <c r="G122" s="43"/>
    </row>
    <row r="123" s="4" customFormat="1" ht="11.25">
      <c r="G123" s="43"/>
    </row>
    <row r="124" s="4" customFormat="1" ht="11.25">
      <c r="G124" s="43"/>
    </row>
    <row r="125" s="4" customFormat="1" ht="11.25">
      <c r="G125" s="43"/>
    </row>
    <row r="126" s="4" customFormat="1" ht="11.25">
      <c r="G126" s="43"/>
    </row>
    <row r="127" s="4" customFormat="1" ht="11.25">
      <c r="G127" s="43"/>
    </row>
    <row r="128" s="4" customFormat="1" ht="11.25">
      <c r="G128" s="43"/>
    </row>
    <row r="129" s="4" customFormat="1" ht="11.25">
      <c r="G129" s="43"/>
    </row>
    <row r="130" s="4" customFormat="1" ht="11.25">
      <c r="G130" s="43"/>
    </row>
    <row r="131" s="4" customFormat="1" ht="11.25">
      <c r="G131" s="43"/>
    </row>
    <row r="132" s="4" customFormat="1" ht="11.25">
      <c r="G132" s="43"/>
    </row>
    <row r="133" s="4" customFormat="1" ht="11.25">
      <c r="G133" s="43"/>
    </row>
    <row r="134" s="4" customFormat="1" ht="11.25">
      <c r="G134" s="43"/>
    </row>
    <row r="135" s="4" customFormat="1" ht="11.25">
      <c r="G135" s="43"/>
    </row>
    <row r="136" s="4" customFormat="1" ht="11.25">
      <c r="G136" s="43"/>
    </row>
    <row r="137" s="4" customFormat="1" ht="11.25">
      <c r="G137" s="43"/>
    </row>
    <row r="138" spans="1:7" s="4" customFormat="1" ht="11.25">
      <c r="A138" s="163"/>
      <c r="B138" s="163"/>
      <c r="G138" s="43"/>
    </row>
    <row r="139" spans="1:7" s="4" customFormat="1" ht="11.25">
      <c r="A139" s="163"/>
      <c r="B139" s="163"/>
      <c r="G139" s="43"/>
    </row>
    <row r="140" spans="1:7" s="4" customFormat="1" ht="11.25">
      <c r="A140" s="163"/>
      <c r="B140" s="163"/>
      <c r="G140" s="43"/>
    </row>
    <row r="141" spans="1:7" s="4" customFormat="1" ht="11.25">
      <c r="A141" s="163"/>
      <c r="B141" s="163"/>
      <c r="G141" s="43"/>
    </row>
    <row r="142" spans="1:7" s="4" customFormat="1" ht="11.25">
      <c r="A142" s="163"/>
      <c r="B142" s="163"/>
      <c r="G142" s="43"/>
    </row>
    <row r="143" s="4" customFormat="1" ht="11.25">
      <c r="G143" s="43"/>
    </row>
    <row r="144" s="4" customFormat="1" ht="11.25">
      <c r="G144" s="43"/>
    </row>
    <row r="145" s="4" customFormat="1" ht="11.25">
      <c r="G145" s="43"/>
    </row>
    <row r="146" s="4" customFormat="1" ht="11.25">
      <c r="G146" s="43"/>
    </row>
    <row r="147" s="4" customFormat="1" ht="11.25">
      <c r="G147" s="43"/>
    </row>
    <row r="148" s="4" customFormat="1" ht="11.25">
      <c r="G148" s="43"/>
    </row>
    <row r="149" s="4" customFormat="1" ht="11.25">
      <c r="G149" s="43"/>
    </row>
    <row r="150" s="4" customFormat="1" ht="11.25">
      <c r="G150" s="43"/>
    </row>
    <row r="151" s="4" customFormat="1" ht="11.25">
      <c r="G151" s="43"/>
    </row>
    <row r="152" s="4" customFormat="1" ht="11.25">
      <c r="G152" s="43"/>
    </row>
    <row r="153" s="4" customFormat="1" ht="11.25">
      <c r="G153" s="43"/>
    </row>
    <row r="154" s="4" customFormat="1" ht="11.25">
      <c r="G154" s="43"/>
    </row>
    <row r="155" s="4" customFormat="1" ht="11.25">
      <c r="G155" s="43"/>
    </row>
    <row r="156" s="4" customFormat="1" ht="11.25">
      <c r="G156" s="43"/>
    </row>
    <row r="157" s="4" customFormat="1" ht="11.25">
      <c r="G157" s="43"/>
    </row>
    <row r="158" s="4" customFormat="1" ht="11.25">
      <c r="G158" s="43"/>
    </row>
    <row r="159" s="4" customFormat="1" ht="11.25">
      <c r="G159" s="43"/>
    </row>
    <row r="160" s="4" customFormat="1" ht="11.25">
      <c r="G160" s="43"/>
    </row>
    <row r="161" s="4" customFormat="1" ht="11.25">
      <c r="G161" s="43"/>
    </row>
    <row r="162" s="4" customFormat="1" ht="11.25">
      <c r="G162" s="43"/>
    </row>
    <row r="163" s="4" customFormat="1" ht="11.25">
      <c r="G163" s="43"/>
    </row>
    <row r="164" s="4" customFormat="1" ht="11.25">
      <c r="G164" s="43"/>
    </row>
    <row r="165" s="4" customFormat="1" ht="11.25">
      <c r="G165" s="43"/>
    </row>
    <row r="166" s="4" customFormat="1" ht="11.25">
      <c r="G166" s="43"/>
    </row>
    <row r="167" s="4" customFormat="1" ht="11.25">
      <c r="G167" s="43"/>
    </row>
    <row r="168" s="4" customFormat="1" ht="11.25">
      <c r="G168" s="43"/>
    </row>
    <row r="169" s="4" customFormat="1" ht="11.25">
      <c r="G169" s="43"/>
    </row>
    <row r="170" s="4" customFormat="1" ht="11.25">
      <c r="G170" s="43"/>
    </row>
    <row r="171" s="4" customFormat="1" ht="11.25">
      <c r="G171" s="43"/>
    </row>
    <row r="172" spans="1:7" s="4" customFormat="1" ht="11.25">
      <c r="A172" s="163"/>
      <c r="B172" s="163"/>
      <c r="G172" s="43"/>
    </row>
    <row r="173" s="4" customFormat="1" ht="11.25">
      <c r="G173" s="43"/>
    </row>
    <row r="174" s="4" customFormat="1" ht="11.25">
      <c r="G174" s="43"/>
    </row>
    <row r="175" s="4" customFormat="1" ht="11.25">
      <c r="G175" s="43"/>
    </row>
    <row r="176" s="4" customFormat="1" ht="11.25">
      <c r="G176" s="43"/>
    </row>
    <row r="177" s="4" customFormat="1" ht="11.25">
      <c r="G177" s="43"/>
    </row>
    <row r="178" s="4" customFormat="1" ht="11.25">
      <c r="G178" s="43"/>
    </row>
    <row r="179" s="4" customFormat="1" ht="11.25">
      <c r="G179" s="43"/>
    </row>
    <row r="180" s="4" customFormat="1" ht="11.25">
      <c r="G180" s="43"/>
    </row>
    <row r="181" s="4" customFormat="1" ht="11.25">
      <c r="G181" s="43"/>
    </row>
    <row r="182" s="4" customFormat="1" ht="11.25">
      <c r="G182" s="43"/>
    </row>
    <row r="183" s="4" customFormat="1" ht="11.25">
      <c r="G183" s="43"/>
    </row>
    <row r="184" s="4" customFormat="1" ht="11.25">
      <c r="G184" s="43"/>
    </row>
    <row r="185" s="4" customFormat="1" ht="11.25">
      <c r="G185" s="43"/>
    </row>
    <row r="186" s="4" customFormat="1" ht="11.25">
      <c r="G186" s="43"/>
    </row>
    <row r="187" s="4" customFormat="1" ht="11.25">
      <c r="G187" s="43"/>
    </row>
    <row r="188" s="4" customFormat="1" ht="11.25">
      <c r="G188" s="43"/>
    </row>
    <row r="189" s="4" customFormat="1" ht="11.25">
      <c r="G189" s="43"/>
    </row>
    <row r="190" s="4" customFormat="1" ht="11.25">
      <c r="G190" s="43"/>
    </row>
    <row r="191" s="4" customFormat="1" ht="11.25">
      <c r="G191" s="43"/>
    </row>
    <row r="192" s="4" customFormat="1" ht="11.25">
      <c r="G192" s="43"/>
    </row>
    <row r="193" s="4" customFormat="1" ht="11.25">
      <c r="G193" s="43"/>
    </row>
    <row r="194" s="4" customFormat="1" ht="11.25">
      <c r="G194" s="43"/>
    </row>
    <row r="195" s="4" customFormat="1" ht="11.25">
      <c r="G195" s="43"/>
    </row>
    <row r="196" s="4" customFormat="1" ht="11.25">
      <c r="G196" s="43"/>
    </row>
    <row r="197" s="4" customFormat="1" ht="11.25">
      <c r="G197" s="43"/>
    </row>
    <row r="198" s="4" customFormat="1" ht="11.25">
      <c r="G198" s="43"/>
    </row>
    <row r="199" s="4" customFormat="1" ht="11.25">
      <c r="G199" s="43"/>
    </row>
    <row r="200" s="4" customFormat="1" ht="11.25">
      <c r="G200" s="43"/>
    </row>
    <row r="201" s="4" customFormat="1" ht="11.25">
      <c r="G201" s="43"/>
    </row>
    <row r="202" s="4" customFormat="1" ht="11.25">
      <c r="G202" s="43"/>
    </row>
    <row r="203" s="4" customFormat="1" ht="11.25">
      <c r="G203" s="43"/>
    </row>
    <row r="204" s="4" customFormat="1" ht="11.25">
      <c r="G204" s="43"/>
    </row>
    <row r="205" s="4" customFormat="1" ht="11.25">
      <c r="G205" s="43"/>
    </row>
    <row r="206" s="4" customFormat="1" ht="11.25">
      <c r="G206" s="43"/>
    </row>
    <row r="207" s="4" customFormat="1" ht="11.25">
      <c r="G207" s="43"/>
    </row>
    <row r="208" s="4" customFormat="1" ht="11.25">
      <c r="G208" s="43"/>
    </row>
    <row r="209" s="4" customFormat="1" ht="11.25">
      <c r="G209" s="43"/>
    </row>
    <row r="210" s="4" customFormat="1" ht="11.25">
      <c r="G210" s="43"/>
    </row>
    <row r="211" s="4" customFormat="1" ht="11.25">
      <c r="G211" s="43"/>
    </row>
    <row r="212" s="4" customFormat="1" ht="11.25">
      <c r="G212" s="43"/>
    </row>
    <row r="213" s="4" customFormat="1" ht="11.25">
      <c r="G213" s="43"/>
    </row>
    <row r="214" s="4" customFormat="1" ht="11.25">
      <c r="G214" s="43"/>
    </row>
    <row r="215" s="4" customFormat="1" ht="11.25">
      <c r="G215" s="43"/>
    </row>
    <row r="216" s="4" customFormat="1" ht="11.25">
      <c r="G216" s="43"/>
    </row>
    <row r="217" s="4" customFormat="1" ht="11.25">
      <c r="G217" s="43"/>
    </row>
    <row r="218" s="4" customFormat="1" ht="11.25">
      <c r="G218" s="43"/>
    </row>
    <row r="219" s="4" customFormat="1" ht="11.25">
      <c r="G219" s="43"/>
    </row>
    <row r="220" s="4" customFormat="1" ht="11.25">
      <c r="G220" s="43"/>
    </row>
    <row r="221" s="4" customFormat="1" ht="11.25">
      <c r="G221" s="43"/>
    </row>
    <row r="222" s="4" customFormat="1" ht="11.25">
      <c r="G222" s="43"/>
    </row>
    <row r="223" s="4" customFormat="1" ht="11.25">
      <c r="G223" s="43"/>
    </row>
    <row r="224" s="4" customFormat="1" ht="11.25">
      <c r="G224" s="43"/>
    </row>
    <row r="225" s="4" customFormat="1" ht="11.25">
      <c r="G225" s="43"/>
    </row>
    <row r="226" s="4" customFormat="1" ht="11.25">
      <c r="G226" s="43"/>
    </row>
    <row r="227" s="4" customFormat="1" ht="11.25">
      <c r="G227" s="43"/>
    </row>
    <row r="228" s="4" customFormat="1" ht="11.25">
      <c r="G228" s="43"/>
    </row>
    <row r="229" s="4" customFormat="1" ht="11.25">
      <c r="G229" s="43"/>
    </row>
    <row r="230" s="4" customFormat="1" ht="11.25">
      <c r="G230" s="43"/>
    </row>
    <row r="231" s="4" customFormat="1" ht="11.25">
      <c r="G231" s="43"/>
    </row>
    <row r="232" s="4" customFormat="1" ht="11.25">
      <c r="G232" s="43"/>
    </row>
    <row r="233" s="4" customFormat="1" ht="11.25">
      <c r="G233" s="43"/>
    </row>
    <row r="234" s="4" customFormat="1" ht="11.25">
      <c r="G234" s="43"/>
    </row>
    <row r="235" s="4" customFormat="1" ht="11.25">
      <c r="G235" s="43"/>
    </row>
    <row r="236" s="4" customFormat="1" ht="11.25">
      <c r="G236" s="43"/>
    </row>
    <row r="237" s="4" customFormat="1" ht="11.25">
      <c r="G237" s="43"/>
    </row>
    <row r="238" s="4" customFormat="1" ht="11.25">
      <c r="G238" s="43"/>
    </row>
    <row r="239" s="4" customFormat="1" ht="11.25">
      <c r="G239" s="43"/>
    </row>
    <row r="240" s="4" customFormat="1" ht="11.25">
      <c r="G240" s="43"/>
    </row>
    <row r="241" spans="1:7" s="4" customFormat="1" ht="11.25">
      <c r="A241" s="113"/>
      <c r="G241" s="43"/>
    </row>
    <row r="242" s="4" customFormat="1" ht="11.25">
      <c r="G242" s="43"/>
    </row>
    <row r="243" s="4" customFormat="1" ht="11.25">
      <c r="G243" s="43"/>
    </row>
    <row r="244" s="4" customFormat="1" ht="11.25">
      <c r="G244" s="43"/>
    </row>
    <row r="245" s="4" customFormat="1" ht="11.25">
      <c r="G245" s="43"/>
    </row>
    <row r="246" s="4" customFormat="1" ht="11.25">
      <c r="G246" s="43"/>
    </row>
    <row r="247" s="4" customFormat="1" ht="11.25">
      <c r="G247" s="43"/>
    </row>
    <row r="248" s="4" customFormat="1" ht="11.25">
      <c r="G248" s="43"/>
    </row>
    <row r="249" s="4" customFormat="1" ht="11.25">
      <c r="G249" s="43"/>
    </row>
    <row r="250" s="4" customFormat="1" ht="11.25">
      <c r="G250" s="43"/>
    </row>
    <row r="251" s="4" customFormat="1" ht="11.25">
      <c r="G251" s="43"/>
    </row>
    <row r="252" s="4" customFormat="1" ht="11.25">
      <c r="G252" s="43"/>
    </row>
    <row r="253" s="4" customFormat="1" ht="11.25">
      <c r="G253" s="43"/>
    </row>
    <row r="254" s="4" customFormat="1" ht="11.25">
      <c r="G254" s="43"/>
    </row>
    <row r="255" s="4" customFormat="1" ht="11.25">
      <c r="G255" s="43"/>
    </row>
    <row r="256" s="4" customFormat="1" ht="11.25">
      <c r="G256" s="43"/>
    </row>
    <row r="257" s="4" customFormat="1" ht="11.25">
      <c r="G257" s="43"/>
    </row>
    <row r="258" spans="1:7" s="4" customFormat="1" ht="11.25">
      <c r="A258" s="163"/>
      <c r="G258" s="43"/>
    </row>
    <row r="259" spans="1:7" s="4" customFormat="1" ht="11.25">
      <c r="A259" s="163"/>
      <c r="G259" s="43"/>
    </row>
    <row r="260" spans="1:7" s="4" customFormat="1" ht="11.25">
      <c r="A260" s="163"/>
      <c r="G260" s="43"/>
    </row>
    <row r="261" spans="1:7" s="4" customFormat="1" ht="11.25">
      <c r="A261" s="163"/>
      <c r="G261" s="43"/>
    </row>
    <row r="262" spans="1:7" s="4" customFormat="1" ht="11.25">
      <c r="A262" s="163"/>
      <c r="G262" s="43"/>
    </row>
    <row r="263" spans="1:7" s="4" customFormat="1" ht="11.25">
      <c r="A263" s="163"/>
      <c r="G263" s="43"/>
    </row>
    <row r="264" spans="1:7" s="4" customFormat="1" ht="11.25">
      <c r="A264" s="163"/>
      <c r="G264" s="43"/>
    </row>
    <row r="265" spans="1:7" s="4" customFormat="1" ht="11.25">
      <c r="A265" s="163"/>
      <c r="G265" s="43"/>
    </row>
    <row r="266" spans="1:7" s="4" customFormat="1" ht="11.25">
      <c r="A266" s="163"/>
      <c r="G266" s="43"/>
    </row>
    <row r="267" spans="1:7" s="4" customFormat="1" ht="11.25">
      <c r="A267" s="163"/>
      <c r="G267" s="43"/>
    </row>
    <row r="268" spans="1:7" s="4" customFormat="1" ht="11.25">
      <c r="A268" s="163"/>
      <c r="G268" s="43"/>
    </row>
    <row r="269" spans="1:7" s="4" customFormat="1" ht="11.25">
      <c r="A269" s="163"/>
      <c r="G269" s="43"/>
    </row>
    <row r="270" spans="1:7" s="4" customFormat="1" ht="11.25">
      <c r="A270" s="163"/>
      <c r="G270" s="43"/>
    </row>
    <row r="271" spans="1:7" s="4" customFormat="1" ht="11.25">
      <c r="A271" s="163"/>
      <c r="G271" s="43"/>
    </row>
    <row r="272" spans="1:7" s="4" customFormat="1" ht="11.25">
      <c r="A272" s="163"/>
      <c r="G272" s="43"/>
    </row>
    <row r="273" spans="1:7" s="4" customFormat="1" ht="11.25">
      <c r="A273" s="163"/>
      <c r="G273" s="43"/>
    </row>
    <row r="274" spans="1:7" s="4" customFormat="1" ht="11.25">
      <c r="A274" s="163"/>
      <c r="G274" s="43"/>
    </row>
    <row r="275" spans="1:7" s="4" customFormat="1" ht="11.25">
      <c r="A275" s="163"/>
      <c r="G275" s="43"/>
    </row>
    <row r="276" spans="1:7" s="4" customFormat="1" ht="11.25">
      <c r="A276" s="163"/>
      <c r="G276" s="43"/>
    </row>
    <row r="277" spans="1:7" s="4" customFormat="1" ht="11.25">
      <c r="A277" s="163"/>
      <c r="G277" s="43"/>
    </row>
    <row r="278" spans="1:7" s="4" customFormat="1" ht="11.25">
      <c r="A278" s="163"/>
      <c r="G278" s="43"/>
    </row>
    <row r="279" spans="1:7" s="4" customFormat="1" ht="11.25">
      <c r="A279" s="163"/>
      <c r="G279" s="43"/>
    </row>
    <row r="280" spans="1:7" s="4" customFormat="1" ht="11.25">
      <c r="A280" s="163"/>
      <c r="G280" s="43"/>
    </row>
    <row r="281" spans="1:7" s="4" customFormat="1" ht="11.25">
      <c r="A281" s="163"/>
      <c r="G281" s="43"/>
    </row>
    <row r="282" spans="1:7" s="4" customFormat="1" ht="11.25">
      <c r="A282" s="163"/>
      <c r="G282" s="43"/>
    </row>
    <row r="283" spans="1:7" s="4" customFormat="1" ht="11.25">
      <c r="A283" s="163"/>
      <c r="G283" s="43"/>
    </row>
    <row r="284" spans="1:7" s="4" customFormat="1" ht="11.25">
      <c r="A284" s="163"/>
      <c r="G284" s="43"/>
    </row>
    <row r="285" spans="1:7" s="4" customFormat="1" ht="11.25">
      <c r="A285" s="163"/>
      <c r="G285" s="43"/>
    </row>
    <row r="286" spans="1:7" s="4" customFormat="1" ht="11.25">
      <c r="A286" s="163"/>
      <c r="G286" s="43"/>
    </row>
    <row r="287" spans="1:7" s="4" customFormat="1" ht="11.25">
      <c r="A287" s="163"/>
      <c r="G287" s="43"/>
    </row>
    <row r="288" spans="1:7" s="4" customFormat="1" ht="11.25">
      <c r="A288" s="163"/>
      <c r="G288" s="43"/>
    </row>
    <row r="289" spans="1:7" s="4" customFormat="1" ht="11.25">
      <c r="A289" s="163"/>
      <c r="G289" s="43"/>
    </row>
    <row r="290" spans="1:7" s="4" customFormat="1" ht="11.25">
      <c r="A290" s="163"/>
      <c r="G290" s="43"/>
    </row>
    <row r="291" spans="1:7" s="4" customFormat="1" ht="11.25">
      <c r="A291" s="163"/>
      <c r="G291" s="43"/>
    </row>
    <row r="292" spans="1:7" s="4" customFormat="1" ht="11.25">
      <c r="A292" s="163"/>
      <c r="G292" s="43"/>
    </row>
    <row r="293" spans="1:7" s="4" customFormat="1" ht="11.25">
      <c r="A293" s="163"/>
      <c r="G293" s="43"/>
    </row>
    <row r="294" spans="1:7" s="4" customFormat="1" ht="11.25">
      <c r="A294" s="163"/>
      <c r="G294" s="43"/>
    </row>
    <row r="295" spans="1:7" s="4" customFormat="1" ht="11.25">
      <c r="A295" s="163"/>
      <c r="G295" s="43"/>
    </row>
    <row r="296" spans="1:7" s="4" customFormat="1" ht="11.25">
      <c r="A296" s="163"/>
      <c r="G296" s="43"/>
    </row>
    <row r="297" spans="1:7" s="4" customFormat="1" ht="11.25">
      <c r="A297" s="163"/>
      <c r="G297" s="43"/>
    </row>
    <row r="298" spans="1:7" s="4" customFormat="1" ht="11.25">
      <c r="A298" s="163"/>
      <c r="G298" s="43"/>
    </row>
    <row r="299" spans="1:7" s="4" customFormat="1" ht="11.25">
      <c r="A299" s="163"/>
      <c r="G299" s="43"/>
    </row>
    <row r="300" spans="1:7" s="4" customFormat="1" ht="11.25">
      <c r="A300" s="163"/>
      <c r="G300" s="43"/>
    </row>
    <row r="301" spans="1:7" s="4" customFormat="1" ht="11.25">
      <c r="A301" s="163"/>
      <c r="G301" s="43"/>
    </row>
    <row r="302" spans="1:7" s="4" customFormat="1" ht="11.25">
      <c r="A302" s="163"/>
      <c r="G302" s="43"/>
    </row>
    <row r="303" spans="1:7" s="4" customFormat="1" ht="11.25">
      <c r="A303" s="163"/>
      <c r="G303" s="43"/>
    </row>
    <row r="304" spans="1:7" s="4" customFormat="1" ht="11.25">
      <c r="A304" s="163"/>
      <c r="G304" s="43"/>
    </row>
    <row r="305" spans="1:7" s="4" customFormat="1" ht="11.25">
      <c r="A305" s="163"/>
      <c r="G305" s="43"/>
    </row>
    <row r="306" spans="1:7" s="4" customFormat="1" ht="11.25">
      <c r="A306" s="163"/>
      <c r="G306" s="43"/>
    </row>
    <row r="307" spans="1:7" s="4" customFormat="1" ht="11.25">
      <c r="A307" s="163"/>
      <c r="G307" s="43"/>
    </row>
    <row r="308" spans="1:7" s="4" customFormat="1" ht="11.25">
      <c r="A308" s="163"/>
      <c r="G308" s="43"/>
    </row>
    <row r="309" spans="1:7" s="4" customFormat="1" ht="11.25">
      <c r="A309" s="163"/>
      <c r="G309" s="43"/>
    </row>
    <row r="310" spans="1:7" s="4" customFormat="1" ht="11.25">
      <c r="A310" s="163"/>
      <c r="G310" s="43"/>
    </row>
    <row r="311" spans="1:7" s="4" customFormat="1" ht="11.25">
      <c r="A311" s="163"/>
      <c r="G311" s="43"/>
    </row>
    <row r="312" spans="1:7" s="4" customFormat="1" ht="11.25">
      <c r="A312" s="163"/>
      <c r="G312" s="43"/>
    </row>
    <row r="313" s="4" customFormat="1" ht="11.25">
      <c r="G313" s="43"/>
    </row>
    <row r="314" s="4" customFormat="1" ht="11.25">
      <c r="G314" s="43"/>
    </row>
    <row r="315" s="4" customFormat="1" ht="11.25">
      <c r="G315" s="43"/>
    </row>
    <row r="316" s="4" customFormat="1" ht="11.25">
      <c r="G316" s="43"/>
    </row>
    <row r="317" s="4" customFormat="1" ht="11.25">
      <c r="G317" s="43"/>
    </row>
    <row r="318" s="4" customFormat="1" ht="11.25">
      <c r="G318" s="43"/>
    </row>
    <row r="319" s="4" customFormat="1" ht="11.25">
      <c r="G319" s="43"/>
    </row>
    <row r="320" s="4" customFormat="1" ht="11.25">
      <c r="G320" s="43"/>
    </row>
    <row r="321" s="4" customFormat="1" ht="11.25">
      <c r="G321" s="43"/>
    </row>
    <row r="322" s="4" customFormat="1" ht="11.25">
      <c r="G322" s="43"/>
    </row>
    <row r="323" s="4" customFormat="1" ht="11.25">
      <c r="G323" s="43"/>
    </row>
    <row r="324" s="4" customFormat="1" ht="11.25">
      <c r="G324" s="43"/>
    </row>
    <row r="325" s="4" customFormat="1" ht="11.25">
      <c r="G325" s="43"/>
    </row>
    <row r="326" s="4" customFormat="1" ht="11.25">
      <c r="G326" s="43"/>
    </row>
    <row r="327" s="4" customFormat="1" ht="11.25">
      <c r="G327" s="43"/>
    </row>
    <row r="328" s="4" customFormat="1" ht="11.25">
      <c r="G328" s="43"/>
    </row>
    <row r="329" s="4" customFormat="1" ht="11.25">
      <c r="G329" s="43"/>
    </row>
    <row r="330" s="4" customFormat="1" ht="11.25">
      <c r="G330" s="43"/>
    </row>
    <row r="331" s="4" customFormat="1" ht="11.25">
      <c r="G331" s="43"/>
    </row>
    <row r="332" s="4" customFormat="1" ht="11.25">
      <c r="G332" s="43"/>
    </row>
    <row r="333" s="4" customFormat="1" ht="11.25">
      <c r="G333" s="43"/>
    </row>
    <row r="334" s="4" customFormat="1" ht="11.25">
      <c r="G334" s="43"/>
    </row>
    <row r="335" s="4" customFormat="1" ht="11.25">
      <c r="G335" s="43"/>
    </row>
    <row r="336" s="4" customFormat="1" ht="11.25">
      <c r="G336" s="43"/>
    </row>
    <row r="337" s="4" customFormat="1" ht="11.25">
      <c r="G337" s="43"/>
    </row>
    <row r="338" s="4" customFormat="1" ht="11.25">
      <c r="G338" s="43"/>
    </row>
    <row r="339" s="4" customFormat="1" ht="11.25">
      <c r="G339" s="43"/>
    </row>
    <row r="340" s="4" customFormat="1" ht="11.25">
      <c r="G340" s="43"/>
    </row>
    <row r="341" s="4" customFormat="1" ht="11.25">
      <c r="G341" s="43"/>
    </row>
    <row r="342" s="4" customFormat="1" ht="11.25">
      <c r="G342" s="43"/>
    </row>
    <row r="343" s="4" customFormat="1" ht="11.25">
      <c r="G343" s="43"/>
    </row>
    <row r="344" s="4" customFormat="1" ht="11.25">
      <c r="G344" s="43"/>
    </row>
    <row r="345" s="4" customFormat="1" ht="11.25">
      <c r="G345" s="43"/>
    </row>
    <row r="346" s="4" customFormat="1" ht="11.25">
      <c r="G346" s="43"/>
    </row>
    <row r="347" s="4" customFormat="1" ht="11.25">
      <c r="G347" s="43"/>
    </row>
    <row r="348" s="4" customFormat="1" ht="11.25">
      <c r="G348" s="43"/>
    </row>
    <row r="349" s="4" customFormat="1" ht="11.25">
      <c r="G349" s="43"/>
    </row>
    <row r="350" s="4" customFormat="1" ht="11.25">
      <c r="G350" s="43"/>
    </row>
    <row r="351" s="4" customFormat="1" ht="11.25">
      <c r="G351" s="43"/>
    </row>
    <row r="352" s="4" customFormat="1" ht="11.25">
      <c r="G352" s="43"/>
    </row>
    <row r="353" s="4" customFormat="1" ht="11.25">
      <c r="G353" s="43"/>
    </row>
  </sheetData>
  <pageMargins left="0.7" right="0.7" top="0.75" bottom="0.75" header="0.3" footer="0.3"/>
  <pageSetup horizontalDpi="300" verticalDpi="300" orientation="portrait" r:id="rId1"/>
  <headerFooter>
    <oddFooter>&amp;L&amp;"Times New Roman,Regular"&amp;9O3129681.v1</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366"/>
  <sheetViews>
    <sheetView workbookViewId="0" topLeftCell="A1"/>
  </sheetViews>
  <sheetFormatPr defaultColWidth="10.85546875" defaultRowHeight="12"/>
  <cols>
    <col min="1" max="1" width="4" style="142" customWidth="1"/>
    <col min="2" max="2" width="35" style="142" customWidth="1"/>
    <col min="3" max="5" width="11.7142857142857" style="142" customWidth="1"/>
    <col min="6" max="6" width="11.7142857142857" style="57" customWidth="1"/>
    <col min="7" max="10" width="11.7142857142857" style="142" customWidth="1"/>
    <col min="11" max="16384" width="10.8571428571429" style="142"/>
  </cols>
  <sheetData>
    <row r="1" spans="1:10" ht="12">
      <c r="A1" s="164" t="s">
        <v>90</v>
      </c>
      <c r="B1" s="164"/>
      <c r="F1" s="4"/>
      <c r="H1" s="164"/>
      <c r="J1" s="165" t="s">
        <v>1</v>
      </c>
    </row>
    <row r="2" spans="1:10" ht="12">
      <c r="A2" s="164" t="s">
        <v>119</v>
      </c>
      <c r="B2" s="164"/>
      <c r="F2" s="4"/>
      <c r="H2" s="164"/>
      <c r="J2" s="165"/>
    </row>
    <row r="3" spans="1:10" ht="12">
      <c r="A3" s="164"/>
      <c r="B3" s="166"/>
      <c r="F3" s="4"/>
      <c r="H3" s="164"/>
      <c r="J3" s="167" t="s">
        <v>91</v>
      </c>
    </row>
    <row r="4" spans="1:10" ht="12" customHeight="1">
      <c r="A4" s="164" t="s">
        <v>674</v>
      </c>
      <c r="B4" s="166"/>
      <c r="C4" s="944" t="s">
        <v>120</v>
      </c>
      <c r="D4" s="944"/>
      <c r="E4" s="945"/>
      <c r="F4" s="945"/>
      <c r="G4" s="945"/>
      <c r="H4" s="945"/>
      <c r="J4" s="165" t="s">
        <v>4</v>
      </c>
    </row>
    <row r="5" spans="1:10" ht="12" customHeight="1">
      <c r="A5" s="449" t="s">
        <v>675</v>
      </c>
      <c r="B5" s="166"/>
      <c r="C5" s="944"/>
      <c r="D5" s="944"/>
      <c r="E5" s="945"/>
      <c r="F5" s="945"/>
      <c r="G5" s="945"/>
      <c r="H5" s="945"/>
      <c r="J5" s="165" t="s">
        <v>178</v>
      </c>
    </row>
    <row r="6" spans="1:10" ht="12" customHeight="1">
      <c r="A6" s="164" t="s">
        <v>179</v>
      </c>
      <c r="B6" s="164"/>
      <c r="C6" s="944"/>
      <c r="D6" s="944"/>
      <c r="E6" s="945"/>
      <c r="F6" s="945"/>
      <c r="G6" s="945"/>
      <c r="H6" s="945"/>
      <c r="J6" s="165"/>
    </row>
    <row r="7" spans="1:10" ht="12" customHeight="1">
      <c r="A7" s="168" t="s">
        <v>144</v>
      </c>
      <c r="B7" s="166"/>
      <c r="C7" s="169"/>
      <c r="D7" s="169"/>
      <c r="F7" s="4"/>
      <c r="H7" s="164"/>
      <c r="J7" s="165" t="s">
        <v>92</v>
      </c>
    </row>
    <row r="8" spans="1:10" ht="12.75" thickBot="1">
      <c r="A8" s="170"/>
      <c r="B8" s="170"/>
      <c r="C8" s="170"/>
      <c r="D8" s="170"/>
      <c r="E8" s="170"/>
      <c r="F8" s="120"/>
      <c r="G8" s="170"/>
      <c r="H8" s="170"/>
      <c r="I8" s="170"/>
      <c r="J8" s="170"/>
    </row>
    <row r="9" spans="1:10" ht="12">
      <c r="A9" s="164"/>
      <c r="B9" s="171" t="s">
        <v>7</v>
      </c>
      <c r="C9" s="172">
        <v>-2</v>
      </c>
      <c r="D9" s="173" t="s">
        <v>145</v>
      </c>
      <c r="E9" s="172">
        <v>-9</v>
      </c>
      <c r="F9" s="124"/>
      <c r="G9" s="172">
        <v>-10</v>
      </c>
      <c r="H9" s="174" t="s">
        <v>174</v>
      </c>
      <c r="I9" s="174" t="s">
        <v>175</v>
      </c>
      <c r="J9" s="174" t="s">
        <v>175</v>
      </c>
    </row>
    <row r="10" spans="1:10" ht="14.25">
      <c r="A10" s="175" t="s">
        <v>93</v>
      </c>
      <c r="B10" s="171"/>
      <c r="C10" s="175" t="s">
        <v>8</v>
      </c>
      <c r="D10" s="176"/>
      <c r="E10" s="175" t="s">
        <v>10</v>
      </c>
      <c r="F10" s="211" t="s">
        <v>182</v>
      </c>
      <c r="G10" s="171" t="s">
        <v>11</v>
      </c>
      <c r="H10" s="175" t="s">
        <v>146</v>
      </c>
      <c r="I10" s="177" t="s">
        <v>11</v>
      </c>
      <c r="J10" s="175" t="s">
        <v>147</v>
      </c>
    </row>
    <row r="11" spans="1:10" ht="15" thickBot="1">
      <c r="A11" s="178" t="s">
        <v>96</v>
      </c>
      <c r="B11" s="178" t="s">
        <v>13</v>
      </c>
      <c r="C11" s="179" t="s">
        <v>148</v>
      </c>
      <c r="D11" s="176" t="s">
        <v>107</v>
      </c>
      <c r="E11" s="180" t="s">
        <v>16</v>
      </c>
      <c r="F11" s="212" t="s">
        <v>183</v>
      </c>
      <c r="G11" s="178" t="s">
        <v>17</v>
      </c>
      <c r="H11" s="179" t="s">
        <v>18</v>
      </c>
      <c r="I11" s="181" t="s">
        <v>17</v>
      </c>
      <c r="J11" s="179" t="s">
        <v>18</v>
      </c>
    </row>
    <row r="12" spans="1:8" ht="12">
      <c r="A12" s="182">
        <v>1</v>
      </c>
      <c r="B12" s="164" t="s">
        <v>19</v>
      </c>
      <c r="C12" s="183"/>
      <c r="D12" s="184"/>
      <c r="E12" s="183"/>
      <c r="F12" s="136"/>
      <c r="G12" s="185"/>
      <c r="H12" s="183"/>
    </row>
    <row r="13" spans="1:8" ht="12">
      <c r="A13" s="182">
        <f>A12+1</f>
        <v>2</v>
      </c>
      <c r="B13" s="142" t="s">
        <v>20</v>
      </c>
      <c r="C13" s="183"/>
      <c r="D13" s="184"/>
      <c r="E13" s="186"/>
      <c r="F13" s="136"/>
      <c r="G13" s="185"/>
      <c r="H13" s="187" t="str">
        <f t="shared" si="0" ref="H13:H34">IF(G13=0,"",ROUND(E13*G13,0))</f>
        <v/>
      </c>
    </row>
    <row r="14" spans="1:8" ht="12">
      <c r="A14" s="182">
        <f t="shared" si="1" ref="A14:A75">A13+1</f>
        <v>3</v>
      </c>
      <c r="B14" s="142" t="s">
        <v>21</v>
      </c>
      <c r="C14" s="183"/>
      <c r="D14" s="184"/>
      <c r="E14" s="186"/>
      <c r="F14" s="136"/>
      <c r="G14" s="185"/>
      <c r="H14" s="187" t="str">
        <f t="shared" si="0"/>
        <v/>
      </c>
    </row>
    <row r="15" spans="1:8" ht="12">
      <c r="A15" s="182">
        <f t="shared" si="1"/>
        <v>4</v>
      </c>
      <c r="B15" s="142" t="s">
        <v>22</v>
      </c>
      <c r="C15" s="183"/>
      <c r="D15" s="184"/>
      <c r="E15" s="186"/>
      <c r="F15" s="136"/>
      <c r="G15" s="185"/>
      <c r="H15" s="187" t="str">
        <f t="shared" si="0"/>
        <v/>
      </c>
    </row>
    <row r="16" spans="1:8" ht="12">
      <c r="A16" s="182">
        <f t="shared" si="1"/>
        <v>5</v>
      </c>
      <c r="B16" s="164" t="s">
        <v>23</v>
      </c>
      <c r="C16" s="183"/>
      <c r="D16" s="184"/>
      <c r="E16" s="186"/>
      <c r="F16" s="136"/>
      <c r="G16" s="185"/>
      <c r="H16" s="187" t="str">
        <f t="shared" si="0"/>
        <v/>
      </c>
    </row>
    <row r="17" spans="1:8" ht="12">
      <c r="A17" s="182">
        <f t="shared" si="1"/>
        <v>6</v>
      </c>
      <c r="B17" s="142" t="s">
        <v>24</v>
      </c>
      <c r="C17" s="183"/>
      <c r="D17" s="184"/>
      <c r="E17" s="186"/>
      <c r="F17" s="136"/>
      <c r="G17" s="185"/>
      <c r="H17" s="187" t="str">
        <f t="shared" si="0"/>
        <v/>
      </c>
    </row>
    <row r="18" spans="1:8" ht="12">
      <c r="A18" s="182">
        <f t="shared" si="1"/>
        <v>7</v>
      </c>
      <c r="B18" s="142" t="s">
        <v>25</v>
      </c>
      <c r="C18" s="183"/>
      <c r="D18" s="184"/>
      <c r="E18" s="186"/>
      <c r="F18" s="136"/>
      <c r="G18" s="185"/>
      <c r="H18" s="187" t="str">
        <f t="shared" si="0"/>
        <v/>
      </c>
    </row>
    <row r="19" spans="1:8" ht="12">
      <c r="A19" s="182">
        <f t="shared" si="1"/>
        <v>8</v>
      </c>
      <c r="B19" s="188" t="s">
        <v>149</v>
      </c>
      <c r="C19" s="183"/>
      <c r="D19" s="184"/>
      <c r="E19" s="186"/>
      <c r="F19" s="136"/>
      <c r="G19" s="185"/>
      <c r="H19" s="187" t="str">
        <f t="shared" si="0"/>
        <v/>
      </c>
    </row>
    <row r="20" spans="1:8" ht="12">
      <c r="A20" s="182">
        <f t="shared" si="1"/>
        <v>9</v>
      </c>
      <c r="B20" s="142" t="s">
        <v>27</v>
      </c>
      <c r="C20" s="183"/>
      <c r="D20" s="184"/>
      <c r="E20" s="186"/>
      <c r="F20" s="136"/>
      <c r="G20" s="185"/>
      <c r="H20" s="187" t="str">
        <f t="shared" si="0"/>
        <v/>
      </c>
    </row>
    <row r="21" spans="1:8" ht="12">
      <c r="A21" s="182">
        <f t="shared" si="1"/>
        <v>10</v>
      </c>
      <c r="B21" s="142" t="s">
        <v>28</v>
      </c>
      <c r="C21" s="183"/>
      <c r="D21" s="184"/>
      <c r="E21" s="186"/>
      <c r="F21" s="136"/>
      <c r="G21" s="185"/>
      <c r="H21" s="187" t="str">
        <f t="shared" si="0"/>
        <v/>
      </c>
    </row>
    <row r="22" spans="1:8" ht="12">
      <c r="A22" s="182">
        <f t="shared" si="1"/>
        <v>11</v>
      </c>
      <c r="B22" s="142" t="s">
        <v>29</v>
      </c>
      <c r="C22" s="183"/>
      <c r="D22" s="184"/>
      <c r="E22" s="186"/>
      <c r="F22" s="136"/>
      <c r="G22" s="185"/>
      <c r="H22" s="187" t="str">
        <f t="shared" si="0"/>
        <v/>
      </c>
    </row>
    <row r="23" spans="1:8" ht="12">
      <c r="A23" s="182">
        <f t="shared" si="1"/>
        <v>12</v>
      </c>
      <c r="B23" s="142" t="s">
        <v>30</v>
      </c>
      <c r="C23" s="183"/>
      <c r="D23" s="184"/>
      <c r="E23" s="186"/>
      <c r="F23" s="136"/>
      <c r="G23" s="185"/>
      <c r="H23" s="187" t="str">
        <f t="shared" si="0"/>
        <v/>
      </c>
    </row>
    <row r="24" spans="1:8" ht="12">
      <c r="A24" s="182">
        <f t="shared" si="1"/>
        <v>13</v>
      </c>
      <c r="B24" s="142" t="s">
        <v>31</v>
      </c>
      <c r="C24" s="183"/>
      <c r="D24" s="184"/>
      <c r="E24" s="186"/>
      <c r="F24" s="136"/>
      <c r="G24" s="185"/>
      <c r="H24" s="187" t="str">
        <f t="shared" si="0"/>
        <v/>
      </c>
    </row>
    <row r="25" spans="1:8" ht="12">
      <c r="A25" s="182">
        <f t="shared" si="1"/>
        <v>14</v>
      </c>
      <c r="B25" s="142" t="s">
        <v>32</v>
      </c>
      <c r="C25" s="183"/>
      <c r="D25" s="184"/>
      <c r="E25" s="186"/>
      <c r="F25" s="136"/>
      <c r="G25" s="185"/>
      <c r="H25" s="187" t="str">
        <f t="shared" si="0"/>
        <v/>
      </c>
    </row>
    <row r="26" spans="1:8" ht="12">
      <c r="A26" s="182">
        <f t="shared" si="1"/>
        <v>15</v>
      </c>
      <c r="B26" s="142" t="s">
        <v>33</v>
      </c>
      <c r="C26" s="183"/>
      <c r="D26" s="184"/>
      <c r="E26" s="186"/>
      <c r="F26" s="136"/>
      <c r="G26" s="185"/>
      <c r="H26" s="187" t="str">
        <f t="shared" si="0"/>
        <v/>
      </c>
    </row>
    <row r="27" spans="1:8" ht="12">
      <c r="A27" s="182">
        <f t="shared" si="1"/>
        <v>16</v>
      </c>
      <c r="B27" s="164" t="s">
        <v>34</v>
      </c>
      <c r="C27" s="183"/>
      <c r="D27" s="184"/>
      <c r="E27" s="186"/>
      <c r="F27" s="136"/>
      <c r="G27" s="185"/>
      <c r="H27" s="187" t="str">
        <f t="shared" si="0"/>
        <v/>
      </c>
    </row>
    <row r="28" spans="1:8" ht="12">
      <c r="A28" s="182">
        <f t="shared" si="1"/>
        <v>17</v>
      </c>
      <c r="B28" s="142" t="s">
        <v>35</v>
      </c>
      <c r="C28" s="183"/>
      <c r="D28" s="184"/>
      <c r="E28" s="186"/>
      <c r="F28" s="136"/>
      <c r="G28" s="185"/>
      <c r="H28" s="187" t="str">
        <f t="shared" si="0"/>
        <v/>
      </c>
    </row>
    <row r="29" spans="1:8" ht="12">
      <c r="A29" s="182">
        <f t="shared" si="1"/>
        <v>18</v>
      </c>
      <c r="B29" s="142" t="s">
        <v>36</v>
      </c>
      <c r="C29" s="183"/>
      <c r="D29" s="184"/>
      <c r="E29" s="186"/>
      <c r="F29" s="136"/>
      <c r="G29" s="185"/>
      <c r="H29" s="187" t="str">
        <f t="shared" si="0"/>
        <v/>
      </c>
    </row>
    <row r="30" spans="1:8" ht="12">
      <c r="A30" s="182">
        <f t="shared" si="1"/>
        <v>19</v>
      </c>
      <c r="B30" s="188" t="s">
        <v>150</v>
      </c>
      <c r="C30" s="183"/>
      <c r="D30" s="184"/>
      <c r="E30" s="186"/>
      <c r="F30" s="136"/>
      <c r="G30" s="185"/>
      <c r="H30" s="187" t="str">
        <f t="shared" si="0"/>
        <v/>
      </c>
    </row>
    <row r="31" spans="1:8" ht="12">
      <c r="A31" s="182">
        <f t="shared" si="1"/>
        <v>20</v>
      </c>
      <c r="B31" s="142" t="s">
        <v>37</v>
      </c>
      <c r="C31" s="183"/>
      <c r="D31" s="184"/>
      <c r="E31" s="186"/>
      <c r="F31" s="136"/>
      <c r="G31" s="185"/>
      <c r="H31" s="187" t="str">
        <f t="shared" si="0"/>
        <v/>
      </c>
    </row>
    <row r="32" spans="1:8" ht="12">
      <c r="A32" s="182">
        <f t="shared" si="1"/>
        <v>21</v>
      </c>
      <c r="B32" s="142" t="s">
        <v>38</v>
      </c>
      <c r="C32" s="183"/>
      <c r="D32" s="184"/>
      <c r="E32" s="186"/>
      <c r="F32" s="136"/>
      <c r="G32" s="185"/>
      <c r="H32" s="187" t="str">
        <f t="shared" si="0"/>
        <v/>
      </c>
    </row>
    <row r="33" spans="1:8" ht="12">
      <c r="A33" s="182">
        <f t="shared" si="1"/>
        <v>22</v>
      </c>
      <c r="B33" s="142" t="s">
        <v>39</v>
      </c>
      <c r="C33" s="183"/>
      <c r="D33" s="184"/>
      <c r="E33" s="186"/>
      <c r="F33" s="136"/>
      <c r="G33" s="189"/>
      <c r="H33" s="190" t="str">
        <f t="shared" si="0"/>
        <v/>
      </c>
    </row>
    <row r="34" spans="1:8" ht="12">
      <c r="A34" s="182">
        <f t="shared" si="1"/>
        <v>23</v>
      </c>
      <c r="B34" s="164" t="s">
        <v>40</v>
      </c>
      <c r="C34" s="183"/>
      <c r="D34" s="184"/>
      <c r="E34" s="186"/>
      <c r="F34" s="136"/>
      <c r="G34" s="189"/>
      <c r="H34" s="190" t="str">
        <f t="shared" si="0"/>
        <v/>
      </c>
    </row>
    <row r="35" spans="1:9" ht="12">
      <c r="A35" s="182">
        <f t="shared" si="1"/>
        <v>24</v>
      </c>
      <c r="B35" s="142" t="s">
        <v>41</v>
      </c>
      <c r="C35" s="183">
        <v>0</v>
      </c>
      <c r="D35" s="184"/>
      <c r="E35" s="186">
        <f t="shared" si="2" ref="E35:E41">SUM(C35:D35)</f>
        <v>0</v>
      </c>
      <c r="F35" s="137"/>
      <c r="G35" s="145">
        <f>1-68.65%</f>
        <v>0.31349999999999989</v>
      </c>
      <c r="H35" s="146">
        <f>IF(G35=0,"",ROUND(E35*G35,0))</f>
        <v>0</v>
      </c>
      <c r="I35" s="209"/>
    </row>
    <row r="36" spans="1:10" ht="12">
      <c r="A36" s="182">
        <f t="shared" si="1"/>
        <v>25</v>
      </c>
      <c r="B36" s="142" t="s">
        <v>42</v>
      </c>
      <c r="C36" s="183">
        <f>-'Marion TB'!Q35</f>
        <v>-774.1438461538462</v>
      </c>
      <c r="D36" s="184"/>
      <c r="E36" s="186">
        <f t="shared" si="2"/>
        <v>-774.1438461538462</v>
      </c>
      <c r="F36" s="137">
        <v>-1172</v>
      </c>
      <c r="G36" s="145">
        <f t="shared" si="3" ref="G36:G41">1-68.65%</f>
        <v>0.31349999999999989</v>
      </c>
      <c r="H36" s="146">
        <f t="shared" si="4" ref="H36:H41">IF(G36=0,"",ROUND(E36*G36,0))</f>
        <v>-243</v>
      </c>
      <c r="I36" s="191"/>
      <c r="J36" s="192"/>
    </row>
    <row r="37" spans="1:10" ht="12">
      <c r="A37" s="182">
        <f t="shared" si="1"/>
        <v>26</v>
      </c>
      <c r="B37" s="188" t="s">
        <v>151</v>
      </c>
      <c r="C37" s="183">
        <v>0</v>
      </c>
      <c r="D37" s="184"/>
      <c r="E37" s="186">
        <f t="shared" si="2"/>
        <v>0</v>
      </c>
      <c r="F37" s="136"/>
      <c r="G37" s="145">
        <f t="shared" si="3"/>
        <v>0.31349999999999989</v>
      </c>
      <c r="H37" s="146">
        <f t="shared" si="4"/>
        <v>0</v>
      </c>
      <c r="I37" s="191"/>
      <c r="J37" s="192"/>
    </row>
    <row r="38" spans="1:10" ht="12">
      <c r="A38" s="182">
        <f t="shared" si="1"/>
        <v>27</v>
      </c>
      <c r="B38" s="142" t="s">
        <v>44</v>
      </c>
      <c r="C38" s="183">
        <f>-'Marion TB'!Q43-'Marion TB'!Q44</f>
        <v>86113.856923076935</v>
      </c>
      <c r="D38" s="184"/>
      <c r="E38" s="186">
        <f t="shared" si="2"/>
        <v>86113.856923076935</v>
      </c>
      <c r="F38" s="136">
        <v>65826</v>
      </c>
      <c r="G38" s="145">
        <f t="shared" si="3"/>
        <v>0.31349999999999989</v>
      </c>
      <c r="H38" s="146">
        <f t="shared" si="4"/>
        <v>26997</v>
      </c>
      <c r="I38" s="191"/>
      <c r="J38" s="192"/>
    </row>
    <row r="39" spans="1:10" ht="12">
      <c r="A39" s="182">
        <f t="shared" si="1"/>
        <v>28</v>
      </c>
      <c r="B39" s="142" t="s">
        <v>45</v>
      </c>
      <c r="C39" s="183">
        <v>0</v>
      </c>
      <c r="D39" s="184"/>
      <c r="E39" s="186">
        <f t="shared" si="2"/>
        <v>0</v>
      </c>
      <c r="F39" s="136"/>
      <c r="G39" s="145">
        <f t="shared" si="3"/>
        <v>0.31349999999999989</v>
      </c>
      <c r="H39" s="146">
        <f t="shared" si="4"/>
        <v>0</v>
      </c>
      <c r="I39" s="191"/>
      <c r="J39" s="192"/>
    </row>
    <row r="40" spans="1:10" ht="12">
      <c r="A40" s="182">
        <f t="shared" si="1"/>
        <v>29</v>
      </c>
      <c r="B40" s="142" t="s">
        <v>46</v>
      </c>
      <c r="C40" s="183">
        <v>0</v>
      </c>
      <c r="D40" s="184"/>
      <c r="E40" s="186">
        <f t="shared" si="2"/>
        <v>0</v>
      </c>
      <c r="F40" s="136"/>
      <c r="G40" s="145">
        <f t="shared" si="3"/>
        <v>0.31349999999999989</v>
      </c>
      <c r="H40" s="146">
        <f t="shared" si="4"/>
        <v>0</v>
      </c>
      <c r="I40" s="191"/>
      <c r="J40" s="192"/>
    </row>
    <row r="41" spans="1:8" ht="12">
      <c r="A41" s="182">
        <f t="shared" si="1"/>
        <v>30</v>
      </c>
      <c r="B41" s="142" t="s">
        <v>47</v>
      </c>
      <c r="C41" s="183">
        <v>0</v>
      </c>
      <c r="D41" s="184"/>
      <c r="E41" s="186">
        <f t="shared" si="2"/>
        <v>0</v>
      </c>
      <c r="F41" s="136"/>
      <c r="G41" s="145">
        <f t="shared" si="3"/>
        <v>0.31349999999999989</v>
      </c>
      <c r="H41" s="146">
        <f t="shared" si="4"/>
        <v>0</v>
      </c>
    </row>
    <row r="42" spans="1:8" ht="12">
      <c r="A42" s="182">
        <f t="shared" si="1"/>
        <v>31</v>
      </c>
      <c r="B42" s="164" t="s">
        <v>152</v>
      </c>
      <c r="C42" s="183"/>
      <c r="D42" s="184"/>
      <c r="E42" s="186"/>
      <c r="F42" s="136"/>
      <c r="G42" s="189"/>
      <c r="H42" s="190" t="str">
        <f t="shared" si="5" ref="H42:H62">IF(G42=0,"",ROUND(E42*G42,0))</f>
        <v/>
      </c>
    </row>
    <row r="43" spans="1:8" ht="12">
      <c r="A43" s="182">
        <f t="shared" si="1"/>
        <v>32</v>
      </c>
      <c r="B43" s="142" t="s">
        <v>153</v>
      </c>
      <c r="C43" s="183"/>
      <c r="D43" s="184"/>
      <c r="E43" s="186"/>
      <c r="F43" s="136"/>
      <c r="G43" s="189"/>
      <c r="H43" s="190" t="str">
        <f t="shared" si="5"/>
        <v/>
      </c>
    </row>
    <row r="44" spans="1:8" ht="12">
      <c r="A44" s="182">
        <f t="shared" si="1"/>
        <v>33</v>
      </c>
      <c r="B44" s="142" t="s">
        <v>154</v>
      </c>
      <c r="C44" s="183"/>
      <c r="D44" s="184"/>
      <c r="E44" s="186"/>
      <c r="F44" s="136"/>
      <c r="G44" s="185"/>
      <c r="H44" s="187" t="str">
        <f t="shared" si="5"/>
        <v/>
      </c>
    </row>
    <row r="45" spans="1:8" ht="12">
      <c r="A45" s="182">
        <f t="shared" si="1"/>
        <v>34</v>
      </c>
      <c r="B45" s="142" t="s">
        <v>155</v>
      </c>
      <c r="C45" s="183"/>
      <c r="D45" s="184"/>
      <c r="E45" s="186"/>
      <c r="F45" s="136"/>
      <c r="G45" s="185"/>
      <c r="H45" s="187" t="str">
        <f t="shared" si="5"/>
        <v/>
      </c>
    </row>
    <row r="46" spans="1:8" ht="12">
      <c r="A46" s="182">
        <f t="shared" si="1"/>
        <v>35</v>
      </c>
      <c r="B46" s="142" t="s">
        <v>156</v>
      </c>
      <c r="C46" s="183"/>
      <c r="D46" s="184"/>
      <c r="E46" s="186"/>
      <c r="F46" s="136"/>
      <c r="G46" s="185"/>
      <c r="H46" s="187" t="str">
        <f t="shared" si="5"/>
        <v/>
      </c>
    </row>
    <row r="47" spans="1:8" ht="12">
      <c r="A47" s="182">
        <f t="shared" si="1"/>
        <v>36</v>
      </c>
      <c r="B47" s="142" t="s">
        <v>53</v>
      </c>
      <c r="C47" s="183"/>
      <c r="D47" s="184"/>
      <c r="E47" s="186"/>
      <c r="F47" s="136"/>
      <c r="G47" s="185"/>
      <c r="H47" s="187" t="str">
        <f t="shared" si="5"/>
        <v/>
      </c>
    </row>
    <row r="48" spans="1:8" ht="12">
      <c r="A48" s="182">
        <f t="shared" si="1"/>
        <v>37</v>
      </c>
      <c r="B48" s="142" t="s">
        <v>158</v>
      </c>
      <c r="C48" s="183"/>
      <c r="D48" s="184"/>
      <c r="E48" s="186"/>
      <c r="F48" s="136"/>
      <c r="G48" s="185"/>
      <c r="H48" s="187" t="str">
        <f t="shared" si="5"/>
        <v/>
      </c>
    </row>
    <row r="49" spans="1:8" ht="12">
      <c r="A49" s="182">
        <f t="shared" si="1"/>
        <v>38</v>
      </c>
      <c r="B49" s="142" t="s">
        <v>159</v>
      </c>
      <c r="C49" s="183"/>
      <c r="D49" s="184"/>
      <c r="E49" s="186"/>
      <c r="F49" s="136"/>
      <c r="G49" s="185"/>
      <c r="H49" s="187" t="str">
        <f t="shared" si="5"/>
        <v/>
      </c>
    </row>
    <row r="50" spans="1:8" ht="12">
      <c r="A50" s="182">
        <f t="shared" si="1"/>
        <v>39</v>
      </c>
      <c r="B50" s="142" t="s">
        <v>160</v>
      </c>
      <c r="C50" s="183"/>
      <c r="D50" s="184"/>
      <c r="E50" s="186"/>
      <c r="F50" s="136"/>
      <c r="G50" s="185"/>
      <c r="H50" s="187" t="str">
        <f t="shared" si="5"/>
        <v/>
      </c>
    </row>
    <row r="51" spans="1:8" ht="12">
      <c r="A51" s="182">
        <f t="shared" si="1"/>
        <v>40</v>
      </c>
      <c r="B51" s="164" t="s">
        <v>48</v>
      </c>
      <c r="C51" s="183"/>
      <c r="D51" s="184"/>
      <c r="E51" s="186"/>
      <c r="F51" s="136"/>
      <c r="G51" s="185"/>
      <c r="H51" s="187" t="str">
        <f t="shared" si="5"/>
        <v/>
      </c>
    </row>
    <row r="52" spans="1:8" ht="12">
      <c r="A52" s="182">
        <f t="shared" si="1"/>
        <v>41</v>
      </c>
      <c r="B52" s="142" t="s">
        <v>161</v>
      </c>
      <c r="C52" s="183"/>
      <c r="D52" s="184"/>
      <c r="E52" s="186"/>
      <c r="F52" s="136"/>
      <c r="G52" s="185"/>
      <c r="H52" s="187" t="str">
        <f t="shared" si="5"/>
        <v/>
      </c>
    </row>
    <row r="53" spans="1:8" ht="12">
      <c r="A53" s="182">
        <f t="shared" si="1"/>
        <v>42</v>
      </c>
      <c r="B53" s="142" t="s">
        <v>162</v>
      </c>
      <c r="C53" s="183"/>
      <c r="D53" s="184"/>
      <c r="E53" s="186"/>
      <c r="F53" s="136"/>
      <c r="G53" s="185"/>
      <c r="H53" s="187" t="str">
        <f t="shared" si="5"/>
        <v/>
      </c>
    </row>
    <row r="54" spans="1:8" ht="12">
      <c r="A54" s="182">
        <f t="shared" si="1"/>
        <v>43</v>
      </c>
      <c r="B54" s="142" t="s">
        <v>163</v>
      </c>
      <c r="C54" s="183"/>
      <c r="D54" s="184"/>
      <c r="E54" s="186"/>
      <c r="F54" s="136"/>
      <c r="G54" s="185"/>
      <c r="H54" s="187" t="str">
        <f t="shared" si="5"/>
        <v/>
      </c>
    </row>
    <row r="55" spans="1:8" ht="12">
      <c r="A55" s="182">
        <f t="shared" si="1"/>
        <v>44</v>
      </c>
      <c r="B55" s="142" t="s">
        <v>164</v>
      </c>
      <c r="C55" s="183"/>
      <c r="D55" s="184"/>
      <c r="E55" s="186"/>
      <c r="F55" s="136"/>
      <c r="G55" s="185"/>
      <c r="H55" s="187" t="str">
        <f t="shared" si="5"/>
        <v/>
      </c>
    </row>
    <row r="56" spans="1:8" ht="12">
      <c r="A56" s="182">
        <f t="shared" si="1"/>
        <v>45</v>
      </c>
      <c r="B56" s="142" t="s">
        <v>58</v>
      </c>
      <c r="C56" s="183"/>
      <c r="D56" s="184"/>
      <c r="E56" s="186"/>
      <c r="F56" s="136"/>
      <c r="G56" s="185"/>
      <c r="H56" s="187" t="str">
        <f t="shared" si="5"/>
        <v/>
      </c>
    </row>
    <row r="57" spans="1:8" ht="12">
      <c r="A57" s="182">
        <f t="shared" si="1"/>
        <v>46</v>
      </c>
      <c r="B57" s="142" t="s">
        <v>165</v>
      </c>
      <c r="C57" s="183"/>
      <c r="D57" s="184"/>
      <c r="E57" s="186"/>
      <c r="F57" s="136"/>
      <c r="G57" s="185"/>
      <c r="H57" s="187" t="str">
        <f t="shared" si="5"/>
        <v/>
      </c>
    </row>
    <row r="58" spans="1:8" ht="12">
      <c r="A58" s="182">
        <f t="shared" si="1"/>
        <v>47</v>
      </c>
      <c r="B58" s="142" t="s">
        <v>166</v>
      </c>
      <c r="C58" s="183"/>
      <c r="D58" s="184"/>
      <c r="E58" s="186"/>
      <c r="F58" s="136"/>
      <c r="G58" s="185"/>
      <c r="H58" s="187" t="str">
        <f t="shared" si="5"/>
        <v/>
      </c>
    </row>
    <row r="59" spans="1:8" ht="12">
      <c r="A59" s="182">
        <f t="shared" si="1"/>
        <v>48</v>
      </c>
      <c r="B59" s="142" t="s">
        <v>167</v>
      </c>
      <c r="C59" s="183"/>
      <c r="D59" s="184"/>
      <c r="E59" s="186"/>
      <c r="F59" s="136"/>
      <c r="G59" s="185"/>
      <c r="H59" s="187" t="str">
        <f t="shared" si="5"/>
        <v/>
      </c>
    </row>
    <row r="60" spans="1:8" ht="12">
      <c r="A60" s="182">
        <f t="shared" si="1"/>
        <v>49</v>
      </c>
      <c r="B60" s="142" t="s">
        <v>168</v>
      </c>
      <c r="C60" s="183"/>
      <c r="D60" s="184"/>
      <c r="E60" s="186"/>
      <c r="F60" s="136"/>
      <c r="G60" s="185"/>
      <c r="H60" s="187" t="str">
        <f t="shared" si="5"/>
        <v/>
      </c>
    </row>
    <row r="61" spans="1:8" ht="12">
      <c r="A61" s="182">
        <f t="shared" si="1"/>
        <v>50</v>
      </c>
      <c r="B61" s="164" t="s">
        <v>60</v>
      </c>
      <c r="C61" s="183"/>
      <c r="D61" s="184"/>
      <c r="E61" s="186"/>
      <c r="F61" s="136"/>
      <c r="G61" s="185"/>
      <c r="H61" s="187" t="str">
        <f t="shared" si="5"/>
        <v/>
      </c>
    </row>
    <row r="62" spans="1:8" ht="12">
      <c r="A62" s="182">
        <f t="shared" si="1"/>
        <v>51</v>
      </c>
      <c r="B62" s="193" t="s">
        <v>61</v>
      </c>
      <c r="C62" s="183"/>
      <c r="D62" s="184"/>
      <c r="E62" s="186"/>
      <c r="F62" s="136"/>
      <c r="G62" s="185"/>
      <c r="H62" s="187" t="str">
        <f t="shared" si="5"/>
        <v/>
      </c>
    </row>
    <row r="63" spans="1:8" ht="12">
      <c r="A63" s="182">
        <f t="shared" si="1"/>
        <v>52</v>
      </c>
      <c r="B63" s="193" t="s">
        <v>62</v>
      </c>
      <c r="C63" s="183"/>
      <c r="D63" s="184"/>
      <c r="E63" s="186"/>
      <c r="F63" s="136"/>
      <c r="G63" s="185"/>
      <c r="H63" s="187"/>
    </row>
    <row r="64" spans="1:8" ht="12">
      <c r="A64" s="182">
        <f t="shared" si="1"/>
        <v>53</v>
      </c>
      <c r="B64" s="193" t="s">
        <v>169</v>
      </c>
      <c r="D64" s="184"/>
      <c r="E64" s="186"/>
      <c r="F64" s="136"/>
      <c r="G64" s="185"/>
      <c r="H64" s="187" t="str">
        <f t="shared" si="6" ref="H64:H73">IF(G64=0,"",ROUND(E64*G64,0))</f>
        <v/>
      </c>
    </row>
    <row r="65" spans="1:11" ht="12">
      <c r="A65" s="182">
        <f t="shared" si="1"/>
        <v>54</v>
      </c>
      <c r="B65" s="193" t="s">
        <v>64</v>
      </c>
      <c r="C65" s="183"/>
      <c r="D65" s="184"/>
      <c r="E65" s="186"/>
      <c r="F65" s="136"/>
      <c r="G65" s="185"/>
      <c r="H65" s="187" t="str">
        <f t="shared" si="6"/>
        <v/>
      </c>
      <c r="K65" s="4" t="s">
        <v>181</v>
      </c>
    </row>
    <row r="66" spans="1:11" ht="12">
      <c r="A66" s="182">
        <f t="shared" si="1"/>
        <v>55</v>
      </c>
      <c r="B66" s="193" t="s">
        <v>65</v>
      </c>
      <c r="C66" s="183"/>
      <c r="D66" s="184"/>
      <c r="E66" s="186"/>
      <c r="F66" s="136"/>
      <c r="G66" s="185"/>
      <c r="H66" s="187" t="str">
        <f t="shared" si="6"/>
        <v/>
      </c>
      <c r="K66" s="4" t="s">
        <v>180</v>
      </c>
    </row>
    <row r="67" spans="1:8" ht="12">
      <c r="A67" s="182">
        <f t="shared" si="1"/>
        <v>56</v>
      </c>
      <c r="B67" s="193" t="s">
        <v>101</v>
      </c>
      <c r="C67" s="183"/>
      <c r="D67" s="184"/>
      <c r="E67" s="186"/>
      <c r="F67" s="136"/>
      <c r="G67" s="185"/>
      <c r="H67" s="187" t="str">
        <f t="shared" si="6"/>
        <v/>
      </c>
    </row>
    <row r="68" spans="1:8" ht="12">
      <c r="A68" s="182">
        <f t="shared" si="1"/>
        <v>57</v>
      </c>
      <c r="B68" s="193" t="s">
        <v>67</v>
      </c>
      <c r="C68" s="183"/>
      <c r="D68" s="184"/>
      <c r="E68" s="186"/>
      <c r="F68" s="136"/>
      <c r="G68" s="185"/>
      <c r="H68" s="187" t="str">
        <f t="shared" si="6"/>
        <v/>
      </c>
    </row>
    <row r="69" spans="1:8" ht="12">
      <c r="A69" s="182">
        <f t="shared" si="1"/>
        <v>58</v>
      </c>
      <c r="B69" s="193" t="s">
        <v>68</v>
      </c>
      <c r="C69" s="183"/>
      <c r="D69" s="184"/>
      <c r="E69" s="186"/>
      <c r="F69" s="136"/>
      <c r="G69" s="185"/>
      <c r="H69" s="187" t="str">
        <f t="shared" si="6"/>
        <v/>
      </c>
    </row>
    <row r="70" spans="1:8" ht="12">
      <c r="A70" s="182">
        <f t="shared" si="1"/>
        <v>59</v>
      </c>
      <c r="B70" s="193" t="s">
        <v>102</v>
      </c>
      <c r="C70" s="183"/>
      <c r="D70" s="184"/>
      <c r="E70" s="186"/>
      <c r="F70" s="136"/>
      <c r="G70" s="185"/>
      <c r="H70" s="187" t="str">
        <f t="shared" si="6"/>
        <v/>
      </c>
    </row>
    <row r="71" spans="1:8" ht="12">
      <c r="A71" s="182">
        <f t="shared" si="1"/>
        <v>60</v>
      </c>
      <c r="B71" s="193" t="s">
        <v>70</v>
      </c>
      <c r="C71" s="183"/>
      <c r="D71" s="184"/>
      <c r="E71" s="186"/>
      <c r="F71" s="136"/>
      <c r="G71" s="185"/>
      <c r="H71" s="187" t="str">
        <f t="shared" si="6"/>
        <v/>
      </c>
    </row>
    <row r="72" spans="1:8" ht="12">
      <c r="A72" s="182">
        <f t="shared" si="1"/>
        <v>61</v>
      </c>
      <c r="B72" s="193" t="s">
        <v>71</v>
      </c>
      <c r="C72" s="183"/>
      <c r="D72" s="184"/>
      <c r="E72" s="186"/>
      <c r="F72" s="136"/>
      <c r="G72" s="185"/>
      <c r="H72" s="187" t="str">
        <f t="shared" si="6"/>
        <v/>
      </c>
    </row>
    <row r="73" spans="1:8" ht="12">
      <c r="A73" s="182">
        <f t="shared" si="1"/>
        <v>62</v>
      </c>
      <c r="B73" s="194" t="s">
        <v>170</v>
      </c>
      <c r="C73" s="183"/>
      <c r="D73" s="184"/>
      <c r="E73" s="186"/>
      <c r="F73" s="136"/>
      <c r="G73" s="185"/>
      <c r="H73" s="187" t="str">
        <f t="shared" si="6"/>
        <v/>
      </c>
    </row>
    <row r="74" spans="1:12" ht="12">
      <c r="A74" s="182">
        <f t="shared" si="1"/>
        <v>63</v>
      </c>
      <c r="C74" s="187"/>
      <c r="D74" s="190"/>
      <c r="E74" s="187"/>
      <c r="F74" s="136"/>
      <c r="G74" s="195"/>
      <c r="H74" s="187"/>
      <c r="L74" s="142" t="s">
        <v>176</v>
      </c>
    </row>
    <row r="75" spans="1:12" ht="12.75" thickBot="1">
      <c r="A75" s="182">
        <f t="shared" si="1"/>
        <v>64</v>
      </c>
      <c r="B75" s="164" t="s">
        <v>177</v>
      </c>
      <c r="C75" s="196">
        <f>SUM(C12:C74)</f>
        <v>85339.713076923086</v>
      </c>
      <c r="D75" s="197">
        <f>SUM(D12:D74)</f>
        <v>0</v>
      </c>
      <c r="E75" s="196">
        <f>SUM(E12:E74)</f>
        <v>85339.713076923086</v>
      </c>
      <c r="F75" s="210"/>
      <c r="G75" s="198" t="s">
        <v>173</v>
      </c>
      <c r="H75" s="196">
        <f>SUM(H12:H74)</f>
        <v>26754</v>
      </c>
      <c r="J75" s="196">
        <f>SUM(J12:J74)</f>
        <v>0</v>
      </c>
      <c r="K75" s="199">
        <f>SUM(D75:D75)</f>
        <v>0</v>
      </c>
      <c r="L75" s="199">
        <f>SUM(D75:D75)</f>
        <v>0</v>
      </c>
    </row>
    <row r="76" spans="1:11" ht="15" thickTop="1">
      <c r="A76" s="171"/>
      <c r="B76" s="164"/>
      <c r="C76" s="200"/>
      <c r="D76" s="201"/>
      <c r="E76" s="202">
        <f>SUM(C75:D75)</f>
        <v>85339.713076923086</v>
      </c>
      <c r="F76" s="160"/>
      <c r="G76" s="185"/>
      <c r="H76" s="200"/>
      <c r="K76" s="203">
        <f>E75-C75</f>
        <v>0</v>
      </c>
    </row>
    <row r="77" spans="1:8" ht="12">
      <c r="A77" s="171"/>
      <c r="B77" s="171"/>
      <c r="C77" s="204"/>
      <c r="D77" s="204"/>
      <c r="E77" s="204"/>
      <c r="F77" s="162"/>
      <c r="G77" s="205"/>
      <c r="H77" s="204"/>
    </row>
    <row r="78" spans="1:8" ht="12">
      <c r="A78" s="171"/>
      <c r="B78" s="164"/>
      <c r="C78" s="203"/>
      <c r="D78" s="203"/>
      <c r="E78" s="199">
        <f>SUM(C75:D75)</f>
        <v>85339.713076923086</v>
      </c>
      <c r="F78" s="46"/>
      <c r="G78" s="185"/>
      <c r="H78" s="203"/>
    </row>
    <row r="79" spans="1:8" ht="12">
      <c r="A79" s="171"/>
      <c r="B79" s="164"/>
      <c r="C79" s="203"/>
      <c r="D79" s="203"/>
      <c r="E79" s="203"/>
      <c r="F79" s="46"/>
      <c r="G79" s="185"/>
      <c r="H79" s="203"/>
    </row>
    <row r="80" spans="1:8" ht="12">
      <c r="A80" s="171"/>
      <c r="B80" s="164"/>
      <c r="C80" s="203"/>
      <c r="D80" s="203"/>
      <c r="E80" s="203"/>
      <c r="F80" s="46"/>
      <c r="G80" s="185"/>
      <c r="H80" s="203"/>
    </row>
    <row r="81" spans="1:8" ht="12">
      <c r="A81" s="171"/>
      <c r="B81" s="164"/>
      <c r="C81" s="203"/>
      <c r="D81" s="203"/>
      <c r="E81" s="203"/>
      <c r="F81" s="46"/>
      <c r="G81" s="185"/>
      <c r="H81" s="203"/>
    </row>
    <row r="82" spans="1:8" ht="12">
      <c r="A82" s="171"/>
      <c r="B82" s="164"/>
      <c r="C82" s="203"/>
      <c r="D82" s="203"/>
      <c r="E82" s="203"/>
      <c r="F82" s="46"/>
      <c r="G82" s="185"/>
      <c r="H82" s="203"/>
    </row>
    <row r="83" spans="1:8" ht="12">
      <c r="A83" s="171"/>
      <c r="B83" s="171"/>
      <c r="C83" s="206"/>
      <c r="D83" s="206"/>
      <c r="E83" s="203"/>
      <c r="F83" s="46"/>
      <c r="G83" s="207"/>
      <c r="H83" s="206"/>
    </row>
    <row r="84" spans="3:8" ht="12">
      <c r="C84" s="203"/>
      <c r="D84" s="203"/>
      <c r="E84" s="203"/>
      <c r="F84" s="46"/>
      <c r="G84" s="185"/>
      <c r="H84" s="203"/>
    </row>
    <row r="85" spans="3:8" ht="12">
      <c r="C85" s="203"/>
      <c r="D85" s="203"/>
      <c r="E85" s="203"/>
      <c r="F85" s="46"/>
      <c r="G85" s="185"/>
      <c r="H85" s="203"/>
    </row>
    <row r="86" spans="6:7" ht="12">
      <c r="F86" s="46"/>
      <c r="G86" s="185"/>
    </row>
    <row r="87" spans="6:7" ht="12">
      <c r="F87" s="46"/>
      <c r="G87" s="185"/>
    </row>
    <row r="88" spans="6:7" ht="12">
      <c r="F88" s="46"/>
      <c r="G88" s="185"/>
    </row>
    <row r="89" spans="6:7" ht="12">
      <c r="F89" s="4"/>
      <c r="G89" s="185"/>
    </row>
    <row r="90" spans="6:7" ht="12">
      <c r="F90" s="4"/>
      <c r="G90" s="185"/>
    </row>
    <row r="91" ht="12">
      <c r="F91" s="4"/>
    </row>
    <row r="92" ht="12">
      <c r="F92" s="4"/>
    </row>
    <row r="93" ht="12">
      <c r="F93" s="4"/>
    </row>
    <row r="94" ht="12">
      <c r="F94" s="4"/>
    </row>
    <row r="95" ht="12">
      <c r="F95" s="4"/>
    </row>
    <row r="96" spans="5:7" ht="12">
      <c r="E96" s="203"/>
      <c r="F96" s="4"/>
      <c r="G96" s="203"/>
    </row>
    <row r="97" ht="12">
      <c r="F97" s="4"/>
    </row>
    <row r="98" ht="12">
      <c r="F98" s="4"/>
    </row>
    <row r="99" ht="12">
      <c r="F99" s="4"/>
    </row>
    <row r="100" ht="12">
      <c r="F100" s="4"/>
    </row>
    <row r="101" ht="12">
      <c r="F101" s="4"/>
    </row>
    <row r="102" ht="12">
      <c r="F102" s="4"/>
    </row>
    <row r="103" ht="12">
      <c r="F103" s="4"/>
    </row>
    <row r="104" ht="12">
      <c r="F104" s="4"/>
    </row>
    <row r="105" ht="12">
      <c r="F105" s="4"/>
    </row>
    <row r="106" ht="12">
      <c r="F106" s="4"/>
    </row>
    <row r="107" ht="12">
      <c r="F107" s="4"/>
    </row>
    <row r="108" ht="12">
      <c r="F108" s="4"/>
    </row>
    <row r="109" ht="12">
      <c r="F109" s="4"/>
    </row>
    <row r="110" ht="12">
      <c r="F110" s="4"/>
    </row>
    <row r="111" ht="12">
      <c r="F111" s="4"/>
    </row>
    <row r="112" ht="12">
      <c r="F112" s="4"/>
    </row>
    <row r="113" ht="12">
      <c r="F113" s="4"/>
    </row>
    <row r="114" ht="12">
      <c r="F114" s="4"/>
    </row>
    <row r="115" ht="12">
      <c r="F115" s="4"/>
    </row>
    <row r="116" ht="12">
      <c r="F116" s="4"/>
    </row>
    <row r="117" ht="12">
      <c r="F117" s="4"/>
    </row>
    <row r="118" ht="12">
      <c r="F118" s="4"/>
    </row>
    <row r="119" ht="12">
      <c r="F119" s="4"/>
    </row>
    <row r="120" ht="12">
      <c r="F120" s="4"/>
    </row>
    <row r="121" ht="12">
      <c r="F121" s="4"/>
    </row>
    <row r="122" ht="12">
      <c r="F122" s="4"/>
    </row>
    <row r="123" ht="12">
      <c r="F123" s="4"/>
    </row>
    <row r="124" ht="12">
      <c r="F124" s="4"/>
    </row>
    <row r="125" ht="12">
      <c r="F125" s="4"/>
    </row>
    <row r="126" ht="12">
      <c r="F126" s="4"/>
    </row>
    <row r="127" spans="1:6" ht="12">
      <c r="A127" s="208"/>
      <c r="B127" s="208"/>
      <c r="F127" s="4"/>
    </row>
    <row r="128" spans="1:6" ht="12">
      <c r="A128" s="208"/>
      <c r="B128" s="208"/>
      <c r="F128" s="4"/>
    </row>
    <row r="129" spans="1:6" ht="12">
      <c r="A129" s="208"/>
      <c r="B129" s="208"/>
      <c r="F129" s="4"/>
    </row>
    <row r="130" spans="1:6" ht="12">
      <c r="A130" s="208"/>
      <c r="B130" s="208"/>
      <c r="F130" s="4"/>
    </row>
    <row r="131" spans="1:6" ht="12">
      <c r="A131" s="208"/>
      <c r="B131" s="208"/>
      <c r="F131" s="4"/>
    </row>
    <row r="132" ht="12">
      <c r="F132" s="4"/>
    </row>
    <row r="133" ht="12">
      <c r="F133" s="4"/>
    </row>
    <row r="134" ht="12">
      <c r="F134" s="4"/>
    </row>
    <row r="135" ht="12">
      <c r="F135" s="4"/>
    </row>
    <row r="136" ht="12">
      <c r="F136" s="4"/>
    </row>
    <row r="137" ht="12">
      <c r="F137" s="4"/>
    </row>
    <row r="138" ht="12">
      <c r="F138" s="4"/>
    </row>
    <row r="139" ht="12">
      <c r="F139" s="4"/>
    </row>
    <row r="140" ht="12">
      <c r="F140" s="4"/>
    </row>
    <row r="141" ht="12">
      <c r="F141" s="4"/>
    </row>
    <row r="142" ht="12">
      <c r="F142" s="4"/>
    </row>
    <row r="143" ht="12">
      <c r="F143" s="4"/>
    </row>
    <row r="144" ht="12">
      <c r="F144" s="4"/>
    </row>
    <row r="145" ht="12">
      <c r="F145" s="4"/>
    </row>
    <row r="146" ht="12">
      <c r="F146" s="4"/>
    </row>
    <row r="147" ht="12">
      <c r="F147" s="4"/>
    </row>
    <row r="148" ht="12">
      <c r="F148" s="4"/>
    </row>
    <row r="149" ht="12">
      <c r="F149" s="4"/>
    </row>
    <row r="150" ht="12">
      <c r="F150" s="4"/>
    </row>
    <row r="151" ht="12">
      <c r="F151" s="4"/>
    </row>
    <row r="152" ht="12">
      <c r="F152" s="4"/>
    </row>
    <row r="153" ht="12">
      <c r="F153" s="4"/>
    </row>
    <row r="154" ht="12">
      <c r="F154" s="4"/>
    </row>
    <row r="155" ht="12">
      <c r="F155" s="4"/>
    </row>
    <row r="156" ht="12">
      <c r="F156" s="4"/>
    </row>
    <row r="157" ht="12">
      <c r="F157" s="4"/>
    </row>
    <row r="158" ht="12">
      <c r="F158" s="4"/>
    </row>
    <row r="159" ht="12">
      <c r="F159" s="4"/>
    </row>
    <row r="160" ht="12">
      <c r="F160" s="4"/>
    </row>
    <row r="161" spans="1:6" ht="12">
      <c r="A161" s="208"/>
      <c r="B161" s="208"/>
      <c r="F161" s="4"/>
    </row>
    <row r="162" ht="12">
      <c r="F162" s="4"/>
    </row>
    <row r="163" ht="12">
      <c r="F163" s="4"/>
    </row>
    <row r="164" ht="12">
      <c r="F164" s="4"/>
    </row>
    <row r="165" ht="12">
      <c r="F165" s="4"/>
    </row>
    <row r="166" ht="12">
      <c r="F166" s="4"/>
    </row>
    <row r="167" ht="12">
      <c r="F167" s="4"/>
    </row>
    <row r="168" ht="12">
      <c r="F168" s="4"/>
    </row>
    <row r="169" ht="12">
      <c r="F169" s="4"/>
    </row>
    <row r="170" ht="12">
      <c r="F170" s="4"/>
    </row>
    <row r="171" ht="12">
      <c r="F171" s="4"/>
    </row>
    <row r="172" ht="12">
      <c r="F172" s="4"/>
    </row>
    <row r="173" ht="12">
      <c r="F173" s="4"/>
    </row>
    <row r="174" ht="12">
      <c r="F174" s="4"/>
    </row>
    <row r="175" ht="12">
      <c r="F175" s="4"/>
    </row>
    <row r="176" ht="12">
      <c r="F176" s="4"/>
    </row>
    <row r="177" ht="12">
      <c r="F177" s="4"/>
    </row>
    <row r="178" ht="12">
      <c r="F178" s="4"/>
    </row>
    <row r="179" ht="12">
      <c r="F179" s="4"/>
    </row>
    <row r="180" ht="12">
      <c r="F180" s="4"/>
    </row>
    <row r="181" ht="12">
      <c r="F181" s="4"/>
    </row>
    <row r="182" ht="12">
      <c r="F182" s="4"/>
    </row>
    <row r="183" ht="12">
      <c r="F183" s="4"/>
    </row>
    <row r="184" ht="12">
      <c r="F184" s="4"/>
    </row>
    <row r="185" ht="12">
      <c r="F185" s="4"/>
    </row>
    <row r="186" ht="12">
      <c r="F186" s="4"/>
    </row>
    <row r="187" ht="12">
      <c r="F187" s="4"/>
    </row>
    <row r="188" ht="12">
      <c r="F188" s="4"/>
    </row>
    <row r="189" ht="12">
      <c r="F189" s="4"/>
    </row>
    <row r="190" ht="12">
      <c r="F190" s="4"/>
    </row>
    <row r="191" ht="12">
      <c r="F191" s="4"/>
    </row>
    <row r="192" ht="12">
      <c r="F192" s="4"/>
    </row>
    <row r="193" ht="12">
      <c r="F193" s="4"/>
    </row>
    <row r="194" ht="12">
      <c r="F194" s="4"/>
    </row>
    <row r="195" ht="12">
      <c r="F195" s="4"/>
    </row>
    <row r="196" ht="12">
      <c r="F196" s="4"/>
    </row>
    <row r="197" ht="12">
      <c r="F197" s="4"/>
    </row>
    <row r="198" ht="12">
      <c r="F198" s="4"/>
    </row>
    <row r="199" ht="12">
      <c r="F199" s="4"/>
    </row>
    <row r="200" ht="12">
      <c r="F200" s="4"/>
    </row>
    <row r="201" ht="12">
      <c r="F201" s="4"/>
    </row>
    <row r="202" ht="12">
      <c r="F202" s="4"/>
    </row>
    <row r="203" ht="12">
      <c r="F203" s="4"/>
    </row>
    <row r="204" ht="12">
      <c r="F204" s="4"/>
    </row>
    <row r="205" ht="12">
      <c r="F205" s="4"/>
    </row>
    <row r="206" ht="12">
      <c r="F206" s="4"/>
    </row>
    <row r="207" ht="12">
      <c r="F207" s="4"/>
    </row>
    <row r="208" ht="12">
      <c r="F208" s="4"/>
    </row>
    <row r="209" ht="12">
      <c r="F209" s="4"/>
    </row>
    <row r="210" ht="12">
      <c r="F210" s="4"/>
    </row>
    <row r="211" ht="12">
      <c r="F211" s="4"/>
    </row>
    <row r="212" ht="12">
      <c r="F212" s="4"/>
    </row>
    <row r="213" ht="12">
      <c r="F213" s="4"/>
    </row>
    <row r="214" ht="12">
      <c r="F214" s="4"/>
    </row>
    <row r="215" ht="12">
      <c r="F215" s="4"/>
    </row>
    <row r="216" ht="12">
      <c r="F216" s="4"/>
    </row>
    <row r="217" ht="12">
      <c r="F217" s="4"/>
    </row>
    <row r="218" ht="12">
      <c r="F218" s="4"/>
    </row>
    <row r="219" ht="12">
      <c r="F219" s="4"/>
    </row>
    <row r="220" ht="12">
      <c r="F220" s="4"/>
    </row>
    <row r="221" ht="12">
      <c r="F221" s="4"/>
    </row>
    <row r="222" ht="12">
      <c r="F222" s="4"/>
    </row>
    <row r="223" ht="12">
      <c r="F223" s="4"/>
    </row>
    <row r="224" ht="12">
      <c r="F224" s="4"/>
    </row>
    <row r="225" ht="12">
      <c r="F225" s="4"/>
    </row>
    <row r="226" ht="12">
      <c r="F226" s="4"/>
    </row>
    <row r="227" ht="12">
      <c r="F227" s="4"/>
    </row>
    <row r="228" ht="12">
      <c r="F228" s="4"/>
    </row>
    <row r="229" ht="12">
      <c r="F229" s="4"/>
    </row>
    <row r="230" spans="1:6" ht="12">
      <c r="A230" s="164"/>
      <c r="F230" s="4"/>
    </row>
    <row r="231" ht="12">
      <c r="F231" s="4"/>
    </row>
    <row r="232" ht="12">
      <c r="F232" s="4"/>
    </row>
    <row r="233" ht="12">
      <c r="F233" s="4"/>
    </row>
    <row r="234" ht="12">
      <c r="F234" s="4"/>
    </row>
    <row r="235" ht="12">
      <c r="F235" s="4"/>
    </row>
    <row r="236" ht="12">
      <c r="F236" s="4"/>
    </row>
    <row r="237" ht="12">
      <c r="F237" s="4"/>
    </row>
    <row r="238" ht="12">
      <c r="F238" s="4"/>
    </row>
    <row r="239" ht="12">
      <c r="F239" s="4"/>
    </row>
    <row r="240" ht="12">
      <c r="F240" s="4"/>
    </row>
    <row r="241" ht="12">
      <c r="F241" s="4"/>
    </row>
    <row r="242" ht="12">
      <c r="F242" s="4"/>
    </row>
    <row r="243" ht="12">
      <c r="F243" s="4"/>
    </row>
    <row r="244" ht="12">
      <c r="F244" s="4"/>
    </row>
    <row r="245" ht="12">
      <c r="F245" s="4"/>
    </row>
    <row r="246" ht="12">
      <c r="F246" s="4"/>
    </row>
    <row r="247" spans="1:6" ht="12">
      <c r="A247" s="208"/>
      <c r="F247" s="4"/>
    </row>
    <row r="248" spans="1:6" ht="12">
      <c r="A248" s="208"/>
      <c r="F248" s="4"/>
    </row>
    <row r="249" spans="1:6" ht="12">
      <c r="A249" s="208"/>
      <c r="F249" s="4"/>
    </row>
    <row r="250" spans="1:6" ht="12">
      <c r="A250" s="208"/>
      <c r="F250" s="4"/>
    </row>
    <row r="251" spans="1:6" ht="12">
      <c r="A251" s="208"/>
      <c r="F251" s="4"/>
    </row>
    <row r="252" spans="1:6" ht="12">
      <c r="A252" s="208"/>
      <c r="F252" s="4"/>
    </row>
    <row r="253" spans="1:6" ht="12">
      <c r="A253" s="208"/>
      <c r="F253" s="4"/>
    </row>
    <row r="254" spans="1:6" ht="12">
      <c r="A254" s="208"/>
      <c r="F254" s="4"/>
    </row>
    <row r="255" spans="1:6" ht="12">
      <c r="A255" s="208"/>
      <c r="F255" s="4"/>
    </row>
    <row r="256" spans="1:6" ht="12">
      <c r="A256" s="208"/>
      <c r="F256" s="4"/>
    </row>
    <row r="257" spans="1:6" ht="12">
      <c r="A257" s="208"/>
      <c r="F257" s="4"/>
    </row>
    <row r="258" spans="1:6" ht="12">
      <c r="A258" s="208"/>
      <c r="F258" s="4"/>
    </row>
    <row r="259" spans="1:6" ht="12">
      <c r="A259" s="208"/>
      <c r="F259" s="4"/>
    </row>
    <row r="260" spans="1:6" ht="12">
      <c r="A260" s="208"/>
      <c r="F260" s="4"/>
    </row>
    <row r="261" spans="1:6" ht="12">
      <c r="A261" s="208"/>
      <c r="F261" s="4"/>
    </row>
    <row r="262" spans="1:6" ht="12">
      <c r="A262" s="208"/>
      <c r="F262" s="4"/>
    </row>
    <row r="263" spans="1:6" ht="12">
      <c r="A263" s="208"/>
      <c r="F263" s="4"/>
    </row>
    <row r="264" spans="1:6" ht="12">
      <c r="A264" s="208"/>
      <c r="F264" s="4"/>
    </row>
    <row r="265" spans="1:6" ht="12">
      <c r="A265" s="208"/>
      <c r="F265" s="4"/>
    </row>
    <row r="266" spans="1:6" ht="12">
      <c r="A266" s="208"/>
      <c r="F266" s="4"/>
    </row>
    <row r="267" spans="1:6" ht="12">
      <c r="A267" s="208"/>
      <c r="F267" s="4"/>
    </row>
    <row r="268" spans="1:6" ht="12">
      <c r="A268" s="208"/>
      <c r="F268" s="4"/>
    </row>
    <row r="269" spans="1:6" ht="12">
      <c r="A269" s="208"/>
      <c r="F269" s="4"/>
    </row>
    <row r="270" spans="1:6" ht="12">
      <c r="A270" s="208"/>
      <c r="F270" s="4"/>
    </row>
    <row r="271" spans="1:6" ht="12">
      <c r="A271" s="208"/>
      <c r="F271" s="4"/>
    </row>
    <row r="272" spans="1:6" ht="12">
      <c r="A272" s="208"/>
      <c r="F272" s="4"/>
    </row>
    <row r="273" spans="1:6" ht="12">
      <c r="A273" s="208"/>
      <c r="F273" s="4"/>
    </row>
    <row r="274" spans="1:6" ht="12">
      <c r="A274" s="208"/>
      <c r="F274" s="4"/>
    </row>
    <row r="275" spans="1:6" ht="12">
      <c r="A275" s="208"/>
      <c r="F275" s="4"/>
    </row>
    <row r="276" spans="1:6" ht="12">
      <c r="A276" s="208"/>
      <c r="F276" s="4"/>
    </row>
    <row r="277" spans="1:6" ht="12">
      <c r="A277" s="208"/>
      <c r="F277" s="4"/>
    </row>
    <row r="278" spans="1:6" ht="12">
      <c r="A278" s="208"/>
      <c r="F278" s="4"/>
    </row>
    <row r="279" spans="1:6" ht="12">
      <c r="A279" s="208"/>
      <c r="F279" s="4"/>
    </row>
    <row r="280" spans="1:6" ht="12">
      <c r="A280" s="208"/>
      <c r="F280" s="4"/>
    </row>
    <row r="281" spans="1:6" ht="12">
      <c r="A281" s="208"/>
      <c r="F281" s="4"/>
    </row>
    <row r="282" spans="1:6" ht="12">
      <c r="A282" s="208"/>
      <c r="F282" s="4"/>
    </row>
    <row r="283" spans="1:6" ht="12">
      <c r="A283" s="208"/>
      <c r="F283" s="4"/>
    </row>
    <row r="284" spans="1:6" ht="12">
      <c r="A284" s="208"/>
      <c r="F284" s="4"/>
    </row>
    <row r="285" spans="1:6" ht="12">
      <c r="A285" s="208"/>
      <c r="F285" s="4"/>
    </row>
    <row r="286" spans="1:6" ht="12">
      <c r="A286" s="208"/>
      <c r="F286" s="4"/>
    </row>
    <row r="287" spans="1:6" ht="12">
      <c r="A287" s="208"/>
      <c r="F287" s="4"/>
    </row>
    <row r="288" spans="1:6" ht="12">
      <c r="A288" s="208"/>
      <c r="F288" s="4"/>
    </row>
    <row r="289" spans="1:6" ht="12">
      <c r="A289" s="208"/>
      <c r="F289" s="4"/>
    </row>
    <row r="290" spans="1:6" ht="12">
      <c r="A290" s="208"/>
      <c r="F290" s="4"/>
    </row>
    <row r="291" spans="1:6" ht="12">
      <c r="A291" s="208"/>
      <c r="F291" s="4"/>
    </row>
    <row r="292" spans="1:6" ht="12">
      <c r="A292" s="208"/>
      <c r="F292" s="4"/>
    </row>
    <row r="293" spans="1:6" ht="12">
      <c r="A293" s="208"/>
      <c r="F293" s="4"/>
    </row>
    <row r="294" spans="1:6" ht="12">
      <c r="A294" s="208"/>
      <c r="F294" s="4"/>
    </row>
    <row r="295" spans="1:6" ht="12">
      <c r="A295" s="208"/>
      <c r="F295" s="4"/>
    </row>
    <row r="296" spans="1:6" ht="12">
      <c r="A296" s="208"/>
      <c r="F296" s="4"/>
    </row>
    <row r="297" spans="1:6" ht="12">
      <c r="A297" s="208"/>
      <c r="F297" s="4"/>
    </row>
    <row r="298" spans="1:6" ht="12">
      <c r="A298" s="208"/>
      <c r="F298" s="4"/>
    </row>
    <row r="299" spans="1:6" ht="12">
      <c r="A299" s="208"/>
      <c r="F299" s="4"/>
    </row>
    <row r="300" spans="1:6" ht="12">
      <c r="A300" s="208"/>
      <c r="F300" s="4"/>
    </row>
    <row r="301" spans="1:6" ht="12">
      <c r="A301" s="208"/>
      <c r="F301" s="4"/>
    </row>
    <row r="302" ht="12">
      <c r="F302" s="4"/>
    </row>
    <row r="303" ht="12">
      <c r="F303" s="4"/>
    </row>
    <row r="304" ht="12">
      <c r="F304" s="4"/>
    </row>
    <row r="305" ht="12">
      <c r="F305" s="4"/>
    </row>
    <row r="306" ht="12">
      <c r="F306" s="4"/>
    </row>
    <row r="307" ht="12">
      <c r="F307" s="4"/>
    </row>
    <row r="308" ht="12">
      <c r="F308" s="4"/>
    </row>
    <row r="309" ht="12">
      <c r="F309" s="4"/>
    </row>
    <row r="310" ht="12">
      <c r="F310" s="4"/>
    </row>
    <row r="311" ht="12">
      <c r="F311" s="4"/>
    </row>
    <row r="312" ht="12">
      <c r="F312" s="4"/>
    </row>
    <row r="313" ht="12">
      <c r="F313" s="4"/>
    </row>
    <row r="314" ht="12">
      <c r="F314" s="4"/>
    </row>
    <row r="315" ht="12">
      <c r="F315" s="4"/>
    </row>
    <row r="316" ht="12">
      <c r="F316" s="4"/>
    </row>
    <row r="317" ht="12">
      <c r="F317" s="4"/>
    </row>
    <row r="318" ht="12">
      <c r="F318" s="4"/>
    </row>
    <row r="319" ht="12">
      <c r="F319" s="4"/>
    </row>
    <row r="320" ht="12">
      <c r="F320" s="4"/>
    </row>
    <row r="321" ht="12">
      <c r="F321" s="4"/>
    </row>
    <row r="322" ht="12">
      <c r="F322" s="4"/>
    </row>
    <row r="323" ht="12">
      <c r="F323" s="4"/>
    </row>
    <row r="324" ht="12">
      <c r="F324" s="4"/>
    </row>
    <row r="325" ht="12">
      <c r="F325" s="4"/>
    </row>
    <row r="326" ht="12">
      <c r="F326" s="4"/>
    </row>
    <row r="327" ht="12">
      <c r="F327" s="4"/>
    </row>
    <row r="328" ht="12">
      <c r="F328" s="4"/>
    </row>
    <row r="329" ht="12">
      <c r="F329" s="4"/>
    </row>
    <row r="330" ht="12">
      <c r="F330" s="4"/>
    </row>
    <row r="331" ht="12">
      <c r="F331" s="4"/>
    </row>
    <row r="332" ht="12">
      <c r="F332" s="4"/>
    </row>
    <row r="333" ht="12">
      <c r="F333" s="4"/>
    </row>
    <row r="334" ht="12">
      <c r="F334" s="4"/>
    </row>
    <row r="335" ht="12">
      <c r="F335" s="4"/>
    </row>
    <row r="336" ht="12">
      <c r="F336" s="4"/>
    </row>
    <row r="337" ht="12">
      <c r="F337" s="4"/>
    </row>
    <row r="338" ht="12">
      <c r="F338" s="4"/>
    </row>
    <row r="339" ht="12">
      <c r="F339" s="4"/>
    </row>
    <row r="340" ht="12">
      <c r="F340" s="4"/>
    </row>
    <row r="341" ht="12">
      <c r="F341" s="4"/>
    </row>
    <row r="342" ht="12">
      <c r="F342" s="4"/>
    </row>
    <row r="343" ht="12">
      <c r="F343" s="4"/>
    </row>
    <row r="344" ht="12">
      <c r="F344" s="4"/>
    </row>
    <row r="345" ht="12">
      <c r="F345" s="4"/>
    </row>
    <row r="346" ht="12">
      <c r="F346" s="4"/>
    </row>
    <row r="347" ht="12">
      <c r="F347" s="4"/>
    </row>
    <row r="348" ht="12">
      <c r="F348" s="4"/>
    </row>
    <row r="349" ht="12">
      <c r="F349" s="4"/>
    </row>
    <row r="350" ht="12">
      <c r="F350" s="4"/>
    </row>
    <row r="351" ht="12">
      <c r="F351" s="4"/>
    </row>
    <row r="352" ht="12">
      <c r="F352" s="4"/>
    </row>
    <row r="353" ht="12">
      <c r="F353" s="4"/>
    </row>
    <row r="354" ht="12">
      <c r="F354" s="4"/>
    </row>
    <row r="355" ht="12">
      <c r="F355" s="4"/>
    </row>
    <row r="356" ht="12">
      <c r="F356" s="4"/>
    </row>
    <row r="357" ht="12">
      <c r="F357" s="4"/>
    </row>
    <row r="358" ht="12">
      <c r="F358" s="4"/>
    </row>
    <row r="359" ht="12">
      <c r="F359" s="4"/>
    </row>
    <row r="360" ht="12">
      <c r="F360" s="4"/>
    </row>
    <row r="361" ht="12">
      <c r="F361" s="4"/>
    </row>
    <row r="362" ht="12">
      <c r="F362" s="4"/>
    </row>
    <row r="363" ht="12">
      <c r="F363" s="4"/>
    </row>
    <row r="364" ht="12">
      <c r="F364" s="4"/>
    </row>
    <row r="365" ht="12">
      <c r="F365" s="4"/>
    </row>
    <row r="366" ht="12">
      <c r="F366" s="4"/>
    </row>
  </sheetData>
  <mergeCells count="1">
    <mergeCell ref="C4:H6"/>
  </mergeCells>
  <pageMargins left="0.7" right="0.7" top="0.75" bottom="0.75" header="0.3" footer="0.3"/>
  <pageSetup horizontalDpi="300" verticalDpi="300" orientation="portrait" r:id="rId1"/>
  <headerFooter>
    <oddFooter>&amp;L&amp;"Times New Roman,Regular"&amp;9O3129681.v1</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N113"/>
  <sheetViews>
    <sheetView workbookViewId="0" topLeftCell="A1"/>
  </sheetViews>
  <sheetFormatPr defaultColWidth="10.85546875" defaultRowHeight="12"/>
  <cols>
    <col min="1" max="1" width="4.42857142857143" style="142" customWidth="1"/>
    <col min="2" max="2" width="38" style="142" customWidth="1"/>
    <col min="3" max="5" width="14.8571428571429" style="142" customWidth="1"/>
    <col min="6" max="6" width="12.7142857142857" style="142" customWidth="1"/>
    <col min="7" max="7" width="11.7142857142857" style="142" customWidth="1"/>
    <col min="8" max="8" width="14.2857142857143" style="142" customWidth="1"/>
    <col min="9" max="11" width="11.7142857142857" style="142" customWidth="1"/>
    <col min="12" max="16384" width="10.8571428571429" style="142"/>
  </cols>
  <sheetData>
    <row r="1" spans="1:7" ht="12">
      <c r="A1" s="164" t="s">
        <v>311</v>
      </c>
      <c r="B1" s="164"/>
      <c r="C1" s="164"/>
      <c r="D1" s="164"/>
      <c r="F1" s="356"/>
      <c r="G1" s="355" t="s">
        <v>1</v>
      </c>
    </row>
    <row r="2" spans="1:7" ht="12">
      <c r="A2" s="164" t="s">
        <v>2</v>
      </c>
      <c r="B2" s="164"/>
      <c r="C2" s="164"/>
      <c r="D2" s="164"/>
      <c r="F2" s="356"/>
      <c r="G2" s="356"/>
    </row>
    <row r="3" spans="1:7" ht="12">
      <c r="A3" s="164"/>
      <c r="B3" s="164"/>
      <c r="C3" s="164"/>
      <c r="D3" s="164"/>
      <c r="F3" s="358"/>
      <c r="G3" s="357" t="s">
        <v>312</v>
      </c>
    </row>
    <row r="4" spans="1:7" ht="12">
      <c r="A4" s="164" t="s">
        <v>674</v>
      </c>
      <c r="B4" s="164"/>
      <c r="C4" s="164"/>
      <c r="D4" s="164"/>
      <c r="F4" s="168"/>
      <c r="G4" s="167" t="s">
        <v>4</v>
      </c>
    </row>
    <row r="5" spans="1:7" ht="12">
      <c r="A5" s="449" t="s">
        <v>675</v>
      </c>
      <c r="B5" s="164"/>
      <c r="C5" s="164"/>
      <c r="D5" s="164"/>
      <c r="F5" s="164"/>
      <c r="G5" s="165" t="s">
        <v>178</v>
      </c>
    </row>
    <row r="6" spans="1:7" ht="12">
      <c r="A6" s="164" t="s">
        <v>515</v>
      </c>
      <c r="B6" s="164"/>
      <c r="C6" s="164"/>
      <c r="D6" s="164"/>
      <c r="F6" s="164"/>
      <c r="G6" s="165"/>
    </row>
    <row r="7" spans="1:7" ht="12">
      <c r="A7" s="168" t="s">
        <v>313</v>
      </c>
      <c r="B7" s="164"/>
      <c r="C7" s="164"/>
      <c r="D7" s="164"/>
      <c r="F7" s="164"/>
      <c r="G7" s="165" t="s">
        <v>314</v>
      </c>
    </row>
    <row r="8" spans="1:7" ht="12">
      <c r="A8" s="164"/>
      <c r="B8" s="164"/>
      <c r="C8" s="164"/>
      <c r="D8" s="164"/>
      <c r="E8" s="164"/>
      <c r="F8" s="164"/>
      <c r="G8" s="164"/>
    </row>
    <row r="9" spans="1:7" ht="12.75" customHeight="1">
      <c r="A9" s="944" t="s">
        <v>315</v>
      </c>
      <c r="B9" s="944"/>
      <c r="C9" s="944"/>
      <c r="D9" s="944"/>
      <c r="E9" s="169"/>
      <c r="F9" s="169"/>
      <c r="G9" s="169"/>
    </row>
    <row r="10" spans="1:7" ht="12">
      <c r="A10" s="944"/>
      <c r="B10" s="944"/>
      <c r="C10" s="944"/>
      <c r="D10" s="944"/>
      <c r="E10" s="169"/>
      <c r="F10" s="169"/>
      <c r="G10" s="169"/>
    </row>
    <row r="11" spans="1:7" ht="12.75" thickBot="1">
      <c r="A11" s="170"/>
      <c r="B11" s="170"/>
      <c r="C11" s="359"/>
      <c r="D11" s="359"/>
      <c r="E11" s="359"/>
      <c r="F11" s="359"/>
      <c r="G11" s="359"/>
    </row>
    <row r="12" spans="1:7" ht="12">
      <c r="A12" s="164"/>
      <c r="B12" s="171" t="s">
        <v>7</v>
      </c>
      <c r="C12" s="175" t="s">
        <v>316</v>
      </c>
      <c r="D12" s="175" t="s">
        <v>145</v>
      </c>
      <c r="E12" s="360">
        <v>-4</v>
      </c>
      <c r="F12" s="360">
        <v>-5</v>
      </c>
      <c r="G12" s="360">
        <v>-6</v>
      </c>
    </row>
    <row r="13" spans="2:7" ht="12">
      <c r="B13" s="164"/>
      <c r="C13" s="362"/>
      <c r="D13" s="362"/>
      <c r="E13" s="362"/>
      <c r="F13" s="362" t="s">
        <v>11</v>
      </c>
      <c r="G13" s="362" t="s">
        <v>11</v>
      </c>
    </row>
    <row r="14" spans="1:7" ht="12">
      <c r="A14" s="171" t="s">
        <v>93</v>
      </c>
      <c r="B14" s="164"/>
      <c r="C14" s="362" t="s">
        <v>8</v>
      </c>
      <c r="D14" s="363"/>
      <c r="E14" s="362" t="s">
        <v>10</v>
      </c>
      <c r="F14" s="364" t="s">
        <v>17</v>
      </c>
      <c r="G14" s="364" t="s">
        <v>18</v>
      </c>
    </row>
    <row r="15" spans="1:7" ht="14.25">
      <c r="A15" s="178" t="s">
        <v>96</v>
      </c>
      <c r="B15" s="178" t="s">
        <v>242</v>
      </c>
      <c r="C15" s="365" t="s">
        <v>317</v>
      </c>
      <c r="D15" s="366" t="s">
        <v>107</v>
      </c>
      <c r="E15" s="365" t="s">
        <v>16</v>
      </c>
      <c r="F15" s="367" t="s">
        <v>318</v>
      </c>
      <c r="G15" s="367" t="s">
        <v>318</v>
      </c>
    </row>
    <row r="16" spans="1:7" ht="12">
      <c r="A16" s="182"/>
      <c r="C16" s="368"/>
      <c r="D16" s="368"/>
      <c r="E16" s="368"/>
      <c r="F16" s="369"/>
      <c r="G16" s="368"/>
    </row>
    <row r="17" spans="1:7" ht="12">
      <c r="A17" s="182">
        <v>1</v>
      </c>
      <c r="B17" s="164" t="s">
        <v>319</v>
      </c>
      <c r="C17" s="204"/>
      <c r="D17" s="204"/>
      <c r="E17" s="204"/>
      <c r="F17" s="370"/>
      <c r="G17" s="190" t="str">
        <f>IF(F17=0,"",ROUND(C17*F17,0))</f>
        <v/>
      </c>
    </row>
    <row r="18" spans="1:7" ht="12">
      <c r="A18" s="182">
        <f>A17+1</f>
        <v>2</v>
      </c>
      <c r="B18" s="164"/>
      <c r="C18" s="203"/>
      <c r="D18" s="203"/>
      <c r="E18" s="203"/>
      <c r="F18" s="189"/>
      <c r="G18" s="203"/>
    </row>
    <row r="19" spans="1:7" ht="12">
      <c r="A19" s="182">
        <f t="shared" si="0" ref="A19:A46">A18+1</f>
        <v>3</v>
      </c>
      <c r="B19" s="164" t="s">
        <v>205</v>
      </c>
      <c r="C19" s="371"/>
      <c r="D19" s="371"/>
      <c r="E19" s="371"/>
      <c r="F19" s="372"/>
      <c r="G19" s="190" t="str">
        <f>IF(F19=0,"",ROUND(E19*F19,0))</f>
        <v/>
      </c>
    </row>
    <row r="20" spans="1:7" ht="12">
      <c r="A20" s="182">
        <f t="shared" si="0"/>
        <v>4</v>
      </c>
      <c r="B20" s="164"/>
      <c r="C20" s="184"/>
      <c r="D20" s="184"/>
      <c r="E20" s="184"/>
      <c r="F20" s="372"/>
      <c r="G20" s="184"/>
    </row>
    <row r="21" spans="1:7" ht="12">
      <c r="A21" s="182">
        <f t="shared" si="0"/>
        <v>5</v>
      </c>
      <c r="B21" s="164" t="s">
        <v>320</v>
      </c>
      <c r="C21" s="371"/>
      <c r="D21" s="371"/>
      <c r="E21" s="371"/>
      <c r="F21" s="372"/>
      <c r="G21" s="190" t="str">
        <f>IF(F21=0,"",ROUND(E21*F21,0))</f>
        <v/>
      </c>
    </row>
    <row r="22" spans="1:7" ht="12">
      <c r="A22" s="182">
        <f t="shared" si="0"/>
        <v>6</v>
      </c>
      <c r="B22" s="164"/>
      <c r="C22" s="184"/>
      <c r="D22" s="184"/>
      <c r="E22" s="184"/>
      <c r="F22" s="372"/>
      <c r="G22" s="184"/>
    </row>
    <row r="23" spans="1:7" ht="12">
      <c r="A23" s="182">
        <f t="shared" si="0"/>
        <v>7</v>
      </c>
      <c r="B23" s="164" t="s">
        <v>321</v>
      </c>
      <c r="C23" s="371"/>
      <c r="D23" s="371"/>
      <c r="E23" s="371"/>
      <c r="F23" s="372"/>
      <c r="G23" s="190" t="str">
        <f>IF(F23=0,"",ROUND(E23*F23,0))</f>
        <v/>
      </c>
    </row>
    <row r="24" spans="1:7" ht="12">
      <c r="A24" s="182">
        <f t="shared" si="0"/>
        <v>8</v>
      </c>
      <c r="B24" s="164"/>
      <c r="C24" s="184"/>
      <c r="D24" s="184"/>
      <c r="E24" s="184"/>
      <c r="F24" s="372"/>
      <c r="G24" s="184"/>
    </row>
    <row r="25" spans="1:7" ht="12">
      <c r="A25" s="182">
        <f t="shared" si="0"/>
        <v>9</v>
      </c>
      <c r="B25" s="164" t="s">
        <v>322</v>
      </c>
      <c r="C25" s="371"/>
      <c r="D25" s="371"/>
      <c r="E25" s="371"/>
      <c r="F25" s="372"/>
      <c r="G25" s="190" t="str">
        <f>IF(F25=0,"",ROUND(E25*F25,0))</f>
        <v/>
      </c>
    </row>
    <row r="26" spans="1:7" ht="12">
      <c r="A26" s="182">
        <f t="shared" si="0"/>
        <v>10</v>
      </c>
      <c r="B26" s="164"/>
      <c r="C26" s="184"/>
      <c r="D26" s="184"/>
      <c r="E26" s="184"/>
      <c r="F26" s="372"/>
      <c r="G26" s="184"/>
    </row>
    <row r="27" spans="1:7" ht="12">
      <c r="A27" s="182">
        <f t="shared" si="0"/>
        <v>11</v>
      </c>
      <c r="B27" s="164" t="s">
        <v>209</v>
      </c>
      <c r="C27" s="371"/>
      <c r="D27" s="371"/>
      <c r="E27" s="371"/>
      <c r="G27" s="190" t="str">
        <f>IF(F43=0,"",ROUND(E27*F43,0))</f>
        <v/>
      </c>
    </row>
    <row r="28" spans="1:7" ht="12">
      <c r="A28" s="182">
        <f t="shared" si="0"/>
        <v>12</v>
      </c>
      <c r="B28" s="164"/>
      <c r="C28" s="373"/>
      <c r="D28" s="373"/>
      <c r="E28" s="373"/>
      <c r="F28" s="374"/>
      <c r="G28" s="373"/>
    </row>
    <row r="29" spans="1:7" ht="12">
      <c r="A29" s="182">
        <f t="shared" si="0"/>
        <v>13</v>
      </c>
      <c r="B29" s="164"/>
      <c r="C29" s="203"/>
      <c r="D29" s="203"/>
      <c r="E29" s="203"/>
      <c r="F29" s="375"/>
      <c r="G29" s="203"/>
    </row>
    <row r="30" spans="1:8" ht="12.75" thickBot="1">
      <c r="A30" s="182">
        <f t="shared" si="0"/>
        <v>14</v>
      </c>
      <c r="B30" s="164" t="s">
        <v>323</v>
      </c>
      <c r="C30" s="377">
        <f>SUM(C19:C28)</f>
        <v>0</v>
      </c>
      <c r="D30" s="377">
        <f>SUM(D19:D28)</f>
        <v>0</v>
      </c>
      <c r="E30" s="377">
        <f>SUM(E19:E28)</f>
        <v>0</v>
      </c>
      <c r="F30" s="378" t="s">
        <v>173</v>
      </c>
      <c r="G30" s="379" t="s">
        <v>173</v>
      </c>
      <c r="H30" s="199"/>
    </row>
    <row r="31" spans="1:7" ht="12.75" thickTop="1">
      <c r="A31" s="182">
        <f t="shared" si="0"/>
        <v>15</v>
      </c>
      <c r="B31" s="164"/>
      <c r="C31" s="203"/>
      <c r="D31" s="203"/>
      <c r="E31" s="203"/>
      <c r="F31" s="375"/>
      <c r="G31" s="203"/>
    </row>
    <row r="32" spans="1:7" ht="12">
      <c r="A32" s="182">
        <f t="shared" si="0"/>
        <v>16</v>
      </c>
      <c r="B32" s="164"/>
      <c r="C32" s="203"/>
      <c r="D32" s="203"/>
      <c r="E32" s="203"/>
      <c r="F32" s="380"/>
      <c r="G32" s="203"/>
    </row>
    <row r="33" spans="1:7" ht="12">
      <c r="A33" s="182">
        <f t="shared" si="0"/>
        <v>17</v>
      </c>
      <c r="B33" s="164" t="s">
        <v>185</v>
      </c>
      <c r="C33" s="371"/>
      <c r="D33" s="371"/>
      <c r="E33" s="371"/>
      <c r="F33" s="372"/>
      <c r="G33" s="371"/>
    </row>
    <row r="34" spans="1:7" ht="12">
      <c r="A34" s="182">
        <f t="shared" si="0"/>
        <v>18</v>
      </c>
      <c r="B34" s="164"/>
      <c r="C34" s="184"/>
      <c r="D34" s="184"/>
      <c r="E34" s="184"/>
      <c r="F34" s="372"/>
      <c r="G34" s="184"/>
    </row>
    <row r="35" spans="1:7" ht="12">
      <c r="A35" s="182">
        <f t="shared" si="0"/>
        <v>19</v>
      </c>
      <c r="B35" s="164" t="s">
        <v>205</v>
      </c>
      <c r="C35" s="371"/>
      <c r="D35" s="371"/>
      <c r="E35" s="371">
        <f>SUM(C35:D35)</f>
        <v>0</v>
      </c>
      <c r="F35" s="381"/>
      <c r="G35" s="190"/>
    </row>
    <row r="36" spans="1:7" ht="12">
      <c r="A36" s="182">
        <f t="shared" si="0"/>
        <v>20</v>
      </c>
      <c r="B36" s="164"/>
      <c r="C36" s="184"/>
      <c r="D36" s="184"/>
      <c r="E36" s="184"/>
      <c r="F36" s="372"/>
      <c r="G36" s="184"/>
    </row>
    <row r="37" spans="1:7" ht="12">
      <c r="A37" s="182">
        <f t="shared" si="0"/>
        <v>21</v>
      </c>
      <c r="B37" s="164" t="s">
        <v>320</v>
      </c>
      <c r="C37" s="371"/>
      <c r="D37" s="371"/>
      <c r="E37" s="371">
        <f>SUM(C37:D37)</f>
        <v>0</v>
      </c>
      <c r="F37" s="372"/>
      <c r="G37" s="190" t="str">
        <f>IF(F37=0,"",ROUND(E37*F37,0))</f>
        <v/>
      </c>
    </row>
    <row r="38" spans="1:7" ht="12">
      <c r="A38" s="182">
        <f t="shared" si="0"/>
        <v>22</v>
      </c>
      <c r="B38" s="164"/>
      <c r="C38" s="184"/>
      <c r="D38" s="184"/>
      <c r="E38" s="184"/>
      <c r="F38" s="372"/>
      <c r="G38" s="184"/>
    </row>
    <row r="39" spans="1:7" ht="12">
      <c r="A39" s="182">
        <f t="shared" si="0"/>
        <v>23</v>
      </c>
      <c r="B39" s="164" t="s">
        <v>322</v>
      </c>
      <c r="C39" s="371"/>
      <c r="D39" s="371"/>
      <c r="E39" s="371">
        <f>SUM(C39:D39)</f>
        <v>0</v>
      </c>
      <c r="F39" s="372"/>
      <c r="G39" s="190" t="str">
        <f>IF(F39=0,"",ROUND(E39*F39,0))</f>
        <v/>
      </c>
    </row>
    <row r="40" spans="1:7" ht="12">
      <c r="A40" s="182">
        <f t="shared" si="0"/>
        <v>24</v>
      </c>
      <c r="B40" s="164"/>
      <c r="C40" s="184"/>
      <c r="D40" s="184"/>
      <c r="E40" s="184"/>
      <c r="F40" s="372"/>
      <c r="G40" s="184"/>
    </row>
    <row r="41" spans="1:7" ht="12">
      <c r="A41" s="182">
        <f t="shared" si="0"/>
        <v>25</v>
      </c>
      <c r="B41" s="164" t="s">
        <v>208</v>
      </c>
      <c r="C41" s="371">
        <f>-'Marion TB'!Q87</f>
        <v>7200</v>
      </c>
      <c r="D41" s="371"/>
      <c r="E41" s="371">
        <f>SUM(C41:D41)</f>
        <v>7200</v>
      </c>
      <c r="F41" s="388">
        <v>0.3135</v>
      </c>
      <c r="G41" s="190">
        <f>IF(F41=0,"",ROUND(E41*F41,0))</f>
        <v>2257</v>
      </c>
    </row>
    <row r="42" spans="1:7" ht="12">
      <c r="A42" s="182">
        <f t="shared" si="0"/>
        <v>26</v>
      </c>
      <c r="B42" s="164"/>
      <c r="C42" s="184"/>
      <c r="D42" s="184"/>
      <c r="E42" s="184"/>
      <c r="F42" s="372"/>
      <c r="G42" s="184"/>
    </row>
    <row r="43" spans="1:7" ht="12">
      <c r="A43" s="182">
        <f t="shared" si="0"/>
        <v>27</v>
      </c>
      <c r="B43" s="164" t="s">
        <v>209</v>
      </c>
      <c r="C43" s="371"/>
      <c r="D43" s="371"/>
      <c r="E43" s="371">
        <f>SUM(C43:D43)</f>
        <v>0</v>
      </c>
      <c r="F43" s="381"/>
      <c r="G43" s="190"/>
    </row>
    <row r="44" spans="1:7" ht="12">
      <c r="A44" s="182">
        <f t="shared" si="0"/>
        <v>28</v>
      </c>
      <c r="B44" s="164"/>
      <c r="C44" s="373"/>
      <c r="D44" s="373"/>
      <c r="E44" s="373"/>
      <c r="F44" s="374"/>
      <c r="G44" s="373"/>
    </row>
    <row r="45" spans="1:7" ht="12">
      <c r="A45" s="182">
        <f t="shared" si="0"/>
        <v>29</v>
      </c>
      <c r="B45" s="164"/>
      <c r="C45" s="203"/>
      <c r="D45" s="203"/>
      <c r="E45" s="203"/>
      <c r="F45" s="375"/>
      <c r="G45" s="203"/>
    </row>
    <row r="46" spans="1:8" ht="12.75" thickBot="1">
      <c r="A46" s="182">
        <f t="shared" si="0"/>
        <v>30</v>
      </c>
      <c r="B46" s="164" t="s">
        <v>323</v>
      </c>
      <c r="C46" s="377">
        <f>SUM(C35:C44)</f>
        <v>7200</v>
      </c>
      <c r="D46" s="377">
        <f>SUM(D35:D44)</f>
        <v>0</v>
      </c>
      <c r="E46" s="377">
        <f>SUM(E35:E44)</f>
        <v>7200</v>
      </c>
      <c r="F46" s="374"/>
      <c r="G46" s="377">
        <f>SUM(G35:G44)</f>
        <v>2257</v>
      </c>
      <c r="H46" s="199" t="e">
        <f>E46-#REF!</f>
        <v>#REF!</v>
      </c>
    </row>
    <row r="47" ht="12.75" thickTop="1">
      <c r="A47" s="208"/>
    </row>
    <row r="48" ht="12">
      <c r="A48" s="208"/>
    </row>
    <row r="49" ht="12">
      <c r="A49" s="208"/>
    </row>
    <row r="50" spans="1:7" ht="12">
      <c r="A50" s="164" t="s">
        <v>324</v>
      </c>
      <c r="B50" s="164"/>
      <c r="C50" s="164"/>
      <c r="D50" s="164"/>
      <c r="F50" s="356"/>
      <c r="G50" s="355" t="s">
        <v>1</v>
      </c>
    </row>
    <row r="51" spans="1:7" ht="12">
      <c r="A51" s="164" t="s">
        <v>325</v>
      </c>
      <c r="B51" s="164"/>
      <c r="C51" s="164"/>
      <c r="D51" s="164"/>
      <c r="F51" s="356"/>
      <c r="G51" s="355"/>
    </row>
    <row r="52" spans="1:7" ht="12">
      <c r="A52" s="164"/>
      <c r="B52" s="164"/>
      <c r="C52" s="164"/>
      <c r="D52" s="164"/>
      <c r="F52" s="358"/>
      <c r="G52" s="357" t="s">
        <v>326</v>
      </c>
    </row>
    <row r="53" spans="1:7" ht="12">
      <c r="A53" s="164" t="s">
        <v>513</v>
      </c>
      <c r="B53" s="164"/>
      <c r="C53" s="164"/>
      <c r="D53" s="164"/>
      <c r="F53" s="168"/>
      <c r="G53" s="167" t="s">
        <v>4</v>
      </c>
    </row>
    <row r="54" spans="1:7" ht="12">
      <c r="A54" s="164" t="s">
        <v>514</v>
      </c>
      <c r="B54" s="164"/>
      <c r="C54" s="164"/>
      <c r="D54" s="164"/>
      <c r="F54" s="168"/>
      <c r="G54" s="167" t="s">
        <v>178</v>
      </c>
    </row>
    <row r="55" spans="1:7" ht="12">
      <c r="A55" s="164" t="s">
        <v>515</v>
      </c>
      <c r="B55" s="164"/>
      <c r="C55" s="164"/>
      <c r="D55" s="164"/>
      <c r="E55" s="164"/>
      <c r="F55" s="164"/>
      <c r="G55" s="164"/>
    </row>
    <row r="56" spans="1:7" ht="12">
      <c r="A56" s="168" t="s">
        <v>313</v>
      </c>
      <c r="B56" s="164"/>
      <c r="C56" s="164"/>
      <c r="D56" s="164"/>
      <c r="E56" s="164"/>
      <c r="F56" s="164"/>
      <c r="G56" s="164"/>
    </row>
    <row r="57" spans="1:7" ht="12">
      <c r="A57" s="164"/>
      <c r="B57" s="164"/>
      <c r="C57" s="164"/>
      <c r="D57" s="164"/>
      <c r="E57" s="164"/>
      <c r="F57" s="164"/>
      <c r="G57" s="164"/>
    </row>
    <row r="58" spans="1:7" ht="12">
      <c r="A58" s="946" t="s">
        <v>327</v>
      </c>
      <c r="B58" s="946"/>
      <c r="C58" s="946"/>
      <c r="D58" s="946"/>
      <c r="E58" s="945"/>
      <c r="F58" s="945"/>
      <c r="G58" s="945"/>
    </row>
    <row r="59" spans="1:7" ht="12">
      <c r="A59" s="946"/>
      <c r="B59" s="946"/>
      <c r="C59" s="946"/>
      <c r="D59" s="946"/>
      <c r="E59" s="945"/>
      <c r="F59" s="945"/>
      <c r="G59" s="945"/>
    </row>
    <row r="60" spans="1:7" ht="12.75" thickBot="1">
      <c r="A60" s="170"/>
      <c r="B60" s="170"/>
      <c r="C60" s="359"/>
      <c r="D60" s="359"/>
      <c r="E60" s="359"/>
      <c r="F60" s="359"/>
      <c r="G60" s="359"/>
    </row>
    <row r="61" spans="1:7" ht="12">
      <c r="A61" s="164"/>
      <c r="B61" s="171" t="s">
        <v>7</v>
      </c>
      <c r="C61" s="175" t="s">
        <v>316</v>
      </c>
      <c r="D61" s="175" t="s">
        <v>145</v>
      </c>
      <c r="E61" s="361">
        <v>-4</v>
      </c>
      <c r="F61" s="361">
        <v>-5</v>
      </c>
      <c r="G61" s="361">
        <v>-6</v>
      </c>
    </row>
    <row r="62" spans="1:7" ht="12.75">
      <c r="A62" s="175"/>
      <c r="B62" s="164"/>
      <c r="C62" s="382"/>
      <c r="D62" s="382"/>
      <c r="E62" s="362"/>
      <c r="F62" s="362" t="s">
        <v>11</v>
      </c>
      <c r="G62" s="362" t="s">
        <v>11</v>
      </c>
    </row>
    <row r="63" spans="1:7" ht="12">
      <c r="A63" s="175" t="s">
        <v>93</v>
      </c>
      <c r="B63" s="164"/>
      <c r="C63" s="362" t="s">
        <v>8</v>
      </c>
      <c r="E63" s="362" t="s">
        <v>10</v>
      </c>
      <c r="F63" s="364" t="s">
        <v>17</v>
      </c>
      <c r="G63" s="364" t="s">
        <v>18</v>
      </c>
    </row>
    <row r="64" spans="1:7" ht="14.25">
      <c r="A64" s="179" t="s">
        <v>96</v>
      </c>
      <c r="B64" s="179" t="s">
        <v>242</v>
      </c>
      <c r="C64" s="367" t="s">
        <v>148</v>
      </c>
      <c r="D64" s="180" t="s">
        <v>107</v>
      </c>
      <c r="E64" s="365" t="s">
        <v>16</v>
      </c>
      <c r="F64" s="367" t="s">
        <v>318</v>
      </c>
      <c r="G64" s="367" t="s">
        <v>318</v>
      </c>
    </row>
    <row r="65" spans="1:7" ht="12">
      <c r="A65" s="368"/>
      <c r="C65" s="368"/>
      <c r="D65" s="368"/>
      <c r="E65" s="368"/>
      <c r="F65" s="369"/>
      <c r="G65" s="368"/>
    </row>
    <row r="66" spans="1:7" ht="12">
      <c r="A66" s="182">
        <v>1</v>
      </c>
      <c r="B66" s="164" t="s">
        <v>319</v>
      </c>
      <c r="C66" s="204"/>
      <c r="D66" s="204"/>
      <c r="E66" s="204"/>
      <c r="F66" s="370"/>
      <c r="G66" s="204"/>
    </row>
    <row r="67" spans="1:7" ht="12">
      <c r="A67" s="182">
        <f>A66+1</f>
        <v>2</v>
      </c>
      <c r="B67" s="164"/>
      <c r="C67" s="203"/>
      <c r="D67" s="203"/>
      <c r="E67" s="203"/>
      <c r="F67" s="189"/>
      <c r="G67" s="203"/>
    </row>
    <row r="68" spans="1:7" ht="12">
      <c r="A68" s="182">
        <f t="shared" si="1" ref="A68:A95">A67+1</f>
        <v>3</v>
      </c>
      <c r="B68" s="164" t="s">
        <v>205</v>
      </c>
      <c r="C68" s="371"/>
      <c r="D68" s="371"/>
      <c r="E68" s="371">
        <f>SUM(C68:D68)</f>
        <v>0</v>
      </c>
      <c r="F68" s="372"/>
      <c r="G68" s="383" t="str">
        <f>IF(F68=0,"",ROUND(E68*F68,0))</f>
        <v/>
      </c>
    </row>
    <row r="69" spans="1:7" ht="12">
      <c r="A69" s="182">
        <f t="shared" si="1"/>
        <v>4</v>
      </c>
      <c r="B69" s="164"/>
      <c r="C69" s="184"/>
      <c r="D69" s="184"/>
      <c r="E69" s="184"/>
      <c r="F69" s="372"/>
      <c r="G69" s="184"/>
    </row>
    <row r="70" spans="1:7" ht="12">
      <c r="A70" s="182">
        <f t="shared" si="1"/>
        <v>5</v>
      </c>
      <c r="B70" s="164" t="s">
        <v>320</v>
      </c>
      <c r="C70" s="371"/>
      <c r="D70" s="371"/>
      <c r="E70" s="371">
        <f>SUM(C70:D70)</f>
        <v>0</v>
      </c>
      <c r="F70" s="372"/>
      <c r="G70" s="383" t="str">
        <f>IF(F70=0,"",ROUND(E70*F70,0))</f>
        <v/>
      </c>
    </row>
    <row r="71" spans="1:7" ht="12">
      <c r="A71" s="182">
        <f t="shared" si="1"/>
        <v>6</v>
      </c>
      <c r="B71" s="164"/>
      <c r="C71" s="184"/>
      <c r="D71" s="184"/>
      <c r="E71" s="184"/>
      <c r="F71" s="372"/>
      <c r="G71" s="184"/>
    </row>
    <row r="72" spans="1:7" ht="12">
      <c r="A72" s="182">
        <f t="shared" si="1"/>
        <v>7</v>
      </c>
      <c r="B72" s="164" t="s">
        <v>321</v>
      </c>
      <c r="C72" s="371"/>
      <c r="D72" s="371"/>
      <c r="E72" s="371">
        <f>SUM(C72:D72)</f>
        <v>0</v>
      </c>
      <c r="F72" s="372"/>
      <c r="G72" s="383" t="str">
        <f>IF(F72=0,"",ROUND(E72*F72,0))</f>
        <v/>
      </c>
    </row>
    <row r="73" spans="1:7" ht="12">
      <c r="A73" s="182">
        <f t="shared" si="1"/>
        <v>8</v>
      </c>
      <c r="B73" s="164"/>
      <c r="C73" s="184"/>
      <c r="D73" s="184"/>
      <c r="E73" s="184"/>
      <c r="F73" s="372"/>
      <c r="G73" s="184"/>
    </row>
    <row r="74" spans="1:7" ht="12">
      <c r="A74" s="182">
        <f t="shared" si="1"/>
        <v>9</v>
      </c>
      <c r="B74" s="164" t="s">
        <v>322</v>
      </c>
      <c r="C74" s="203"/>
      <c r="D74" s="203"/>
      <c r="E74" s="371">
        <f>SUM(C74:D74)</f>
        <v>0</v>
      </c>
      <c r="F74" s="372"/>
      <c r="G74" s="383" t="str">
        <f>IF(F74=0,"",ROUND(E74*F74,0))</f>
        <v/>
      </c>
    </row>
    <row r="75" spans="1:7" ht="12">
      <c r="A75" s="182">
        <f t="shared" si="1"/>
        <v>10</v>
      </c>
      <c r="B75" s="164"/>
      <c r="C75" s="184"/>
      <c r="D75" s="184"/>
      <c r="E75" s="184"/>
      <c r="F75" s="372"/>
      <c r="G75" s="184"/>
    </row>
    <row r="76" spans="1:7" ht="12">
      <c r="A76" s="182">
        <f t="shared" si="1"/>
        <v>11</v>
      </c>
      <c r="B76" s="164" t="s">
        <v>328</v>
      </c>
      <c r="C76" s="371"/>
      <c r="D76" s="371"/>
      <c r="E76" s="371">
        <f>SUM(C76:D76)</f>
        <v>0</v>
      </c>
      <c r="F76" s="372"/>
      <c r="G76" s="371" t="str">
        <f>IF(F76=0,"",ROUND(E76*F76,0))</f>
        <v/>
      </c>
    </row>
    <row r="77" spans="1:7" ht="12">
      <c r="A77" s="182">
        <f t="shared" si="1"/>
        <v>12</v>
      </c>
      <c r="B77" s="164"/>
      <c r="C77" s="373"/>
      <c r="D77" s="373"/>
      <c r="E77" s="373"/>
      <c r="F77" s="385"/>
      <c r="G77" s="373"/>
    </row>
    <row r="78" spans="1:7" ht="12">
      <c r="A78" s="182">
        <f t="shared" si="1"/>
        <v>13</v>
      </c>
      <c r="B78" s="164"/>
      <c r="C78" s="203"/>
      <c r="D78" s="203"/>
      <c r="E78" s="203"/>
      <c r="F78" s="380"/>
      <c r="G78" s="203"/>
    </row>
    <row r="79" spans="1:7" ht="12.75" thickBot="1">
      <c r="A79" s="182">
        <f t="shared" si="1"/>
        <v>14</v>
      </c>
      <c r="B79" s="164" t="s">
        <v>323</v>
      </c>
      <c r="C79" s="377">
        <f>SUM(C68:C77)</f>
        <v>0</v>
      </c>
      <c r="D79" s="377">
        <f>SUM(D68:D77)</f>
        <v>0</v>
      </c>
      <c r="E79" s="377">
        <f>SUM(E68:E77)</f>
        <v>0</v>
      </c>
      <c r="F79" s="387" t="s">
        <v>173</v>
      </c>
      <c r="G79" s="387" t="s">
        <v>173</v>
      </c>
    </row>
    <row r="80" spans="1:7" ht="12.75" thickTop="1">
      <c r="A80" s="182">
        <f t="shared" si="1"/>
        <v>15</v>
      </c>
      <c r="B80" s="164"/>
      <c r="C80" s="203"/>
      <c r="D80" s="203"/>
      <c r="E80" s="203"/>
      <c r="F80" s="380"/>
      <c r="G80" s="203"/>
    </row>
    <row r="81" spans="1:7" ht="12">
      <c r="A81" s="182">
        <f t="shared" si="1"/>
        <v>16</v>
      </c>
      <c r="B81" s="164"/>
      <c r="C81" s="203"/>
      <c r="D81" s="203"/>
      <c r="E81" s="203"/>
      <c r="F81" s="380"/>
      <c r="G81" s="203"/>
    </row>
    <row r="82" spans="1:7" ht="12">
      <c r="A82" s="182">
        <f t="shared" si="1"/>
        <v>17</v>
      </c>
      <c r="B82" s="164" t="s">
        <v>185</v>
      </c>
      <c r="C82" s="371"/>
      <c r="D82" s="371"/>
      <c r="E82" s="371"/>
      <c r="F82" s="372"/>
      <c r="G82" s="371"/>
    </row>
    <row r="83" spans="1:7" ht="12">
      <c r="A83" s="182">
        <f t="shared" si="1"/>
        <v>18</v>
      </c>
      <c r="B83" s="164"/>
      <c r="C83" s="184"/>
      <c r="D83" s="184"/>
      <c r="E83" s="184"/>
      <c r="F83" s="372"/>
      <c r="G83" s="184"/>
    </row>
    <row r="84" spans="1:7" ht="12">
      <c r="A84" s="182">
        <f t="shared" si="1"/>
        <v>19</v>
      </c>
      <c r="B84" s="164" t="s">
        <v>205</v>
      </c>
      <c r="C84" s="371"/>
      <c r="D84" s="371"/>
      <c r="E84" s="371">
        <f>SUM(C84:D84)</f>
        <v>0</v>
      </c>
      <c r="F84" s="381"/>
      <c r="G84" s="190"/>
    </row>
    <row r="85" spans="1:7" ht="12">
      <c r="A85" s="182">
        <f t="shared" si="1"/>
        <v>20</v>
      </c>
      <c r="B85" s="164"/>
      <c r="C85" s="184"/>
      <c r="D85" s="184"/>
      <c r="E85" s="184"/>
      <c r="F85" s="372"/>
      <c r="G85" s="184"/>
    </row>
    <row r="86" spans="1:7" ht="12">
      <c r="A86" s="182">
        <f t="shared" si="1"/>
        <v>21</v>
      </c>
      <c r="B86" s="164" t="s">
        <v>320</v>
      </c>
      <c r="C86" s="371"/>
      <c r="D86" s="371"/>
      <c r="E86" s="371">
        <f>SUM(C86:D86)</f>
        <v>0</v>
      </c>
      <c r="F86" s="372"/>
      <c r="G86" s="383"/>
    </row>
    <row r="87" spans="1:7" ht="12">
      <c r="A87" s="182">
        <f t="shared" si="1"/>
        <v>22</v>
      </c>
      <c r="B87" s="164"/>
      <c r="C87" s="184"/>
      <c r="D87" s="184"/>
      <c r="E87" s="184"/>
      <c r="F87" s="372"/>
      <c r="G87" s="184"/>
    </row>
    <row r="88" spans="1:7" ht="12">
      <c r="A88" s="182">
        <f t="shared" si="1"/>
        <v>23</v>
      </c>
      <c r="B88" s="164" t="s">
        <v>322</v>
      </c>
      <c r="C88" s="371"/>
      <c r="D88" s="371"/>
      <c r="E88" s="371">
        <f>SUM(C88:D88)</f>
        <v>0</v>
      </c>
      <c r="F88" s="372"/>
      <c r="G88" s="383"/>
    </row>
    <row r="89" spans="1:7" ht="12">
      <c r="A89" s="182">
        <f t="shared" si="1"/>
        <v>24</v>
      </c>
      <c r="B89" s="164"/>
      <c r="C89" s="184"/>
      <c r="D89" s="184"/>
      <c r="E89" s="184"/>
      <c r="F89" s="372"/>
      <c r="G89" s="184"/>
    </row>
    <row r="90" spans="1:7" ht="12">
      <c r="A90" s="182">
        <f t="shared" si="1"/>
        <v>25</v>
      </c>
      <c r="B90" s="164" t="s">
        <v>208</v>
      </c>
      <c r="C90" s="371">
        <f>+'Marion TB'!Q115</f>
        <v>2496.2999999999997</v>
      </c>
      <c r="D90" s="371"/>
      <c r="E90" s="371">
        <f>SUM(C90:D90)</f>
        <v>2496.2999999999997</v>
      </c>
      <c r="F90" s="388">
        <v>0.3135</v>
      </c>
      <c r="G90" s="190">
        <f>IF(F90=0,"",ROUND(E90*F90,0))</f>
        <v>783</v>
      </c>
    </row>
    <row r="91" spans="1:7" ht="12">
      <c r="A91" s="182">
        <f t="shared" si="1"/>
        <v>26</v>
      </c>
      <c r="B91" s="164"/>
      <c r="C91" s="184"/>
      <c r="D91" s="184"/>
      <c r="E91" s="184"/>
      <c r="F91" s="372"/>
      <c r="G91" s="184"/>
    </row>
    <row r="92" spans="1:7" ht="12">
      <c r="A92" s="182">
        <f t="shared" si="1"/>
        <v>27</v>
      </c>
      <c r="B92" s="164" t="s">
        <v>328</v>
      </c>
      <c r="C92" s="371"/>
      <c r="D92" s="371"/>
      <c r="E92" s="371">
        <f>SUM(C92:D92)</f>
        <v>0</v>
      </c>
      <c r="F92" s="381"/>
      <c r="G92" s="190"/>
    </row>
    <row r="93" spans="1:7" ht="12">
      <c r="A93" s="182">
        <f t="shared" si="1"/>
        <v>28</v>
      </c>
      <c r="B93" s="164"/>
      <c r="C93" s="373"/>
      <c r="D93" s="373"/>
      <c r="E93" s="373"/>
      <c r="F93" s="374"/>
      <c r="G93" s="373"/>
    </row>
    <row r="94" spans="1:7" ht="12">
      <c r="A94" s="182">
        <f t="shared" si="1"/>
        <v>29</v>
      </c>
      <c r="B94" s="164"/>
      <c r="C94" s="203"/>
      <c r="D94" s="203"/>
      <c r="E94" s="203"/>
      <c r="F94" s="375"/>
      <c r="G94" s="203"/>
    </row>
    <row r="95" spans="1:7" ht="12.75" thickBot="1">
      <c r="A95" s="182">
        <f t="shared" si="1"/>
        <v>30</v>
      </c>
      <c r="B95" s="164" t="s">
        <v>323</v>
      </c>
      <c r="C95" s="377">
        <f>SUM(C84:C93)</f>
        <v>2496.2999999999997</v>
      </c>
      <c r="D95" s="377">
        <f>SUM(D84:D93)</f>
        <v>0</v>
      </c>
      <c r="E95" s="377">
        <f>SUM(E84:E93)</f>
        <v>2496.2999999999997</v>
      </c>
      <c r="F95" s="374"/>
      <c r="G95" s="377">
        <f>SUM(G84:G93)</f>
        <v>783</v>
      </c>
    </row>
    <row r="96" ht="12.75" thickTop="1">
      <c r="A96" s="208"/>
    </row>
    <row r="97" ht="12">
      <c r="A97" s="208"/>
    </row>
    <row r="98" ht="12">
      <c r="A98" s="208"/>
    </row>
    <row r="100" ht="12.75" thickBot="1"/>
    <row r="101" spans="2:14" s="4" customFormat="1" ht="15.75">
      <c r="B101" s="218" t="s">
        <v>185</v>
      </c>
      <c r="C101" s="219"/>
      <c r="D101" s="219"/>
      <c r="E101" s="219"/>
      <c r="F101" s="220"/>
      <c r="G101" s="220"/>
      <c r="H101" s="220"/>
      <c r="I101" s="219" t="s">
        <v>186</v>
      </c>
      <c r="J101" s="219"/>
      <c r="K101" s="219"/>
      <c r="L101" s="219"/>
      <c r="M101" s="220"/>
      <c r="N101" s="221"/>
    </row>
    <row r="102" spans="2:14" s="4" customFormat="1" ht="15.75">
      <c r="B102" s="222"/>
      <c r="C102" s="223" t="s">
        <v>187</v>
      </c>
      <c r="D102" s="223" t="s">
        <v>188</v>
      </c>
      <c r="E102" s="223" t="s">
        <v>188</v>
      </c>
      <c r="F102" s="224"/>
      <c r="G102" s="224"/>
      <c r="H102" s="224"/>
      <c r="I102" s="223" t="s">
        <v>189</v>
      </c>
      <c r="J102" s="223" t="s">
        <v>190</v>
      </c>
      <c r="K102" s="223" t="s">
        <v>188</v>
      </c>
      <c r="L102" s="223" t="s">
        <v>188</v>
      </c>
      <c r="M102" s="224"/>
      <c r="N102" s="225"/>
    </row>
    <row r="103" spans="2:14" s="4" customFormat="1" ht="15.75">
      <c r="B103" s="226" t="s">
        <v>191</v>
      </c>
      <c r="C103" s="223" t="s">
        <v>192</v>
      </c>
      <c r="D103" s="223" t="s">
        <v>193</v>
      </c>
      <c r="E103" s="223" t="s">
        <v>10</v>
      </c>
      <c r="F103" s="223" t="s">
        <v>194</v>
      </c>
      <c r="G103" s="223" t="s">
        <v>194</v>
      </c>
      <c r="H103" s="223"/>
      <c r="I103" s="223" t="s">
        <v>195</v>
      </c>
      <c r="J103" s="223" t="s">
        <v>196</v>
      </c>
      <c r="K103" s="223" t="s">
        <v>193</v>
      </c>
      <c r="L103" s="223" t="s">
        <v>10</v>
      </c>
      <c r="M103" s="223" t="s">
        <v>194</v>
      </c>
      <c r="N103" s="227" t="s">
        <v>194</v>
      </c>
    </row>
    <row r="104" spans="2:14" s="4" customFormat="1" ht="15.75">
      <c r="B104" s="222"/>
      <c r="C104" s="228" t="s">
        <v>197</v>
      </c>
      <c r="D104" s="229" t="s">
        <v>107</v>
      </c>
      <c r="E104" s="228" t="s">
        <v>198</v>
      </c>
      <c r="F104" s="228" t="s">
        <v>199</v>
      </c>
      <c r="G104" s="228" t="s">
        <v>200</v>
      </c>
      <c r="H104" s="228"/>
      <c r="I104" s="228" t="s">
        <v>201</v>
      </c>
      <c r="J104" s="228" t="s">
        <v>202</v>
      </c>
      <c r="K104" s="229" t="s">
        <v>107</v>
      </c>
      <c r="L104" s="228" t="s">
        <v>198</v>
      </c>
      <c r="M104" s="228" t="s">
        <v>203</v>
      </c>
      <c r="N104" s="230" t="s">
        <v>204</v>
      </c>
    </row>
    <row r="105" spans="2:14" s="4" customFormat="1" ht="15">
      <c r="B105" s="222"/>
      <c r="C105" s="224"/>
      <c r="D105" s="224"/>
      <c r="E105" s="224"/>
      <c r="F105" s="224"/>
      <c r="G105" s="224"/>
      <c r="H105" s="224"/>
      <c r="I105" s="224"/>
      <c r="J105" s="224"/>
      <c r="K105" s="224"/>
      <c r="L105" s="224"/>
      <c r="M105" s="224"/>
      <c r="N105" s="225"/>
    </row>
    <row r="106" spans="2:14" s="4" customFormat="1" ht="15">
      <c r="B106" s="222" t="s">
        <v>205</v>
      </c>
      <c r="C106" s="231">
        <v>0</v>
      </c>
      <c r="D106" s="232">
        <v>0</v>
      </c>
      <c r="E106" s="233">
        <f>(D106+C106)</f>
        <v>0</v>
      </c>
      <c r="F106" s="234">
        <v>0.3135</v>
      </c>
      <c r="G106" s="233">
        <f>E106*F106</f>
        <v>0</v>
      </c>
      <c r="H106" s="233"/>
      <c r="I106" s="235">
        <v>0</v>
      </c>
      <c r="J106" s="231">
        <v>0</v>
      </c>
      <c r="K106" s="232">
        <v>0</v>
      </c>
      <c r="L106" s="233">
        <f>(K106+J106)</f>
        <v>0</v>
      </c>
      <c r="M106" s="234">
        <v>0.3135</v>
      </c>
      <c r="N106" s="236">
        <f>L106*M106</f>
        <v>0</v>
      </c>
    </row>
    <row r="107" spans="2:14" s="4" customFormat="1" ht="15.75">
      <c r="B107" s="222" t="s">
        <v>206</v>
      </c>
      <c r="C107" s="231">
        <v>0</v>
      </c>
      <c r="D107" s="237">
        <v>0</v>
      </c>
      <c r="E107" s="238">
        <f>(D107+C107)</f>
        <v>0</v>
      </c>
      <c r="F107" s="234">
        <v>0.3135</v>
      </c>
      <c r="G107" s="233">
        <f>E107*F107</f>
        <v>0</v>
      </c>
      <c r="H107" s="233"/>
      <c r="I107" s="235">
        <v>0</v>
      </c>
      <c r="J107" s="231">
        <v>0</v>
      </c>
      <c r="K107" s="239">
        <v>0</v>
      </c>
      <c r="L107" s="238">
        <f>(K107+J107)</f>
        <v>0</v>
      </c>
      <c r="M107" s="234">
        <v>0.3135</v>
      </c>
      <c r="N107" s="236">
        <f>L107*M107</f>
        <v>0</v>
      </c>
    </row>
    <row r="108" spans="2:14" s="4" customFormat="1" ht="15.75">
      <c r="B108" s="222" t="s">
        <v>207</v>
      </c>
      <c r="C108" s="231">
        <v>0</v>
      </c>
      <c r="D108" s="237">
        <v>0</v>
      </c>
      <c r="E108" s="238">
        <f>(D108+C108)</f>
        <v>0</v>
      </c>
      <c r="F108" s="234">
        <v>0.3135</v>
      </c>
      <c r="G108" s="233">
        <f>E108*F108</f>
        <v>0</v>
      </c>
      <c r="H108" s="233"/>
      <c r="I108" s="240">
        <v>0</v>
      </c>
      <c r="J108" s="231">
        <v>0</v>
      </c>
      <c r="K108" s="239">
        <v>0</v>
      </c>
      <c r="L108" s="238">
        <f>(K108+J108)</f>
        <v>0</v>
      </c>
      <c r="M108" s="234">
        <v>0.3135</v>
      </c>
      <c r="N108" s="236">
        <f>L108*M108</f>
        <v>0</v>
      </c>
    </row>
    <row r="109" spans="2:14" s="4" customFormat="1" ht="15.75">
      <c r="B109" s="222" t="s">
        <v>208</v>
      </c>
      <c r="C109" s="231">
        <v>6750</v>
      </c>
      <c r="D109" s="237">
        <v>0</v>
      </c>
      <c r="E109" s="238">
        <f>(D109+C109)</f>
        <v>6750</v>
      </c>
      <c r="F109" s="234">
        <v>0.3135</v>
      </c>
      <c r="G109" s="233">
        <f>E109*F109</f>
        <v>2116.125</v>
      </c>
      <c r="H109" s="233"/>
      <c r="I109" s="240">
        <v>0</v>
      </c>
      <c r="J109" s="231">
        <v>1615</v>
      </c>
      <c r="K109" s="239">
        <v>184</v>
      </c>
      <c r="L109" s="238">
        <f>(K109+J109)</f>
        <v>1799</v>
      </c>
      <c r="M109" s="234">
        <v>0.3135</v>
      </c>
      <c r="N109" s="236">
        <f>L109*M109</f>
        <v>563.98649999999998</v>
      </c>
    </row>
    <row r="110" spans="2:14" s="4" customFormat="1" ht="15.75">
      <c r="B110" s="241" t="s">
        <v>209</v>
      </c>
      <c r="C110" s="231">
        <v>450</v>
      </c>
      <c r="D110" s="237">
        <v>0</v>
      </c>
      <c r="E110" s="238">
        <f>(D110+C110)</f>
        <v>450</v>
      </c>
      <c r="F110" s="214">
        <v>0.3135</v>
      </c>
      <c r="G110" s="215">
        <f>E110*F110</f>
        <v>141.07499999999999</v>
      </c>
      <c r="H110" s="233"/>
      <c r="I110" s="216">
        <v>0</v>
      </c>
      <c r="J110" s="231">
        <v>243</v>
      </c>
      <c r="K110" s="239">
        <v>-243</v>
      </c>
      <c r="L110" s="238">
        <f>(K110+J110)</f>
        <v>0</v>
      </c>
      <c r="M110" s="214">
        <v>0.3135</v>
      </c>
      <c r="N110" s="242">
        <f>L110*M110</f>
        <v>0</v>
      </c>
    </row>
    <row r="111" spans="2:14" s="4" customFormat="1" ht="15">
      <c r="B111" s="222"/>
      <c r="C111" s="217"/>
      <c r="D111" s="217"/>
      <c r="E111" s="217"/>
      <c r="F111" s="224"/>
      <c r="G111" s="224"/>
      <c r="H111" s="224"/>
      <c r="I111" s="224"/>
      <c r="J111" s="217"/>
      <c r="K111" s="217"/>
      <c r="L111" s="217"/>
      <c r="M111" s="224"/>
      <c r="N111" s="225"/>
    </row>
    <row r="112" spans="2:14" s="4" customFormat="1" ht="16.5" thickBot="1">
      <c r="B112" s="243" t="s">
        <v>73</v>
      </c>
      <c r="C112" s="244">
        <f>SUM(C106:C110)</f>
        <v>7200</v>
      </c>
      <c r="D112" s="245">
        <f>SUM(D106:D110)</f>
        <v>0</v>
      </c>
      <c r="E112" s="245">
        <f>SUM(E106:E110)</f>
        <v>7200</v>
      </c>
      <c r="F112" s="246"/>
      <c r="G112" s="245">
        <f>SUM(G106:G111)</f>
        <v>2257.1999999999998</v>
      </c>
      <c r="H112" s="245"/>
      <c r="I112" s="246"/>
      <c r="J112" s="245">
        <f>SUM(J106:J110)</f>
        <v>1858</v>
      </c>
      <c r="K112" s="245">
        <f>SUM(K106:K110)</f>
        <v>-59</v>
      </c>
      <c r="L112" s="245">
        <f>SUM(L106:L110)</f>
        <v>1799</v>
      </c>
      <c r="M112" s="247"/>
      <c r="N112" s="248">
        <f>SUM(N106:N111)</f>
        <v>563.98649999999998</v>
      </c>
    </row>
    <row r="113" s="4" customFormat="1" ht="11.25">
      <c r="G113" s="43"/>
    </row>
  </sheetData>
  <mergeCells count="2">
    <mergeCell ref="A9:D10"/>
    <mergeCell ref="A58:G59"/>
  </mergeCells>
  <pageMargins left="0.7" right="0.7" top="0.75" bottom="0.75" header="0.3" footer="0.3"/>
  <pageSetup horizontalDpi="300" verticalDpi="300" orientation="portrait" r:id="rId1"/>
  <headerFooter>
    <oddFooter>&amp;L&amp;"Times New Roman,Regular"&amp;9O3129681.v1</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321"/>
  <sheetViews>
    <sheetView workbookViewId="0" topLeftCell="A1"/>
  </sheetViews>
  <sheetFormatPr defaultColWidth="10.85546875" defaultRowHeight="12"/>
  <cols>
    <col min="1" max="1" width="6.28571428571429" style="142" customWidth="1"/>
    <col min="2" max="2" width="11.5714285714286" style="142" hidden="1" customWidth="1"/>
    <col min="3" max="3" width="35" style="142" customWidth="1"/>
    <col min="4" max="9" width="11.7142857142857" style="142" customWidth="1"/>
    <col min="10" max="16384" width="10.8571428571429" style="142"/>
  </cols>
  <sheetData>
    <row r="1" spans="1:12" ht="12">
      <c r="A1" s="164" t="s">
        <v>367</v>
      </c>
      <c r="B1" s="164"/>
      <c r="C1" s="164"/>
      <c r="D1" s="164"/>
      <c r="E1" s="164"/>
      <c r="G1" s="164"/>
      <c r="H1" s="165" t="s">
        <v>1</v>
      </c>
      <c r="J1" s="392"/>
      <c r="K1" s="393" t="s">
        <v>368</v>
      </c>
      <c r="L1" s="394"/>
    </row>
    <row r="2" spans="1:12" ht="12">
      <c r="A2" s="164"/>
      <c r="B2" s="164"/>
      <c r="C2" s="164"/>
      <c r="D2" s="164"/>
      <c r="E2" s="164"/>
      <c r="G2" s="164"/>
      <c r="H2" s="165"/>
      <c r="J2" s="395" t="s">
        <v>172</v>
      </c>
      <c r="K2" s="396" t="s">
        <v>319</v>
      </c>
      <c r="L2" s="397" t="s">
        <v>369</v>
      </c>
    </row>
    <row r="3" spans="1:12" ht="12">
      <c r="A3" s="164" t="s">
        <v>513</v>
      </c>
      <c r="B3" s="164"/>
      <c r="C3" s="164"/>
      <c r="D3" s="164"/>
      <c r="E3" s="164"/>
      <c r="G3" s="164"/>
      <c r="H3" s="165" t="s">
        <v>370</v>
      </c>
      <c r="J3" s="398">
        <f>SUM(K3:L3)</f>
        <v>3968</v>
      </c>
      <c r="K3" s="399">
        <v>2592.50</v>
      </c>
      <c r="L3" s="400">
        <v>1375.50</v>
      </c>
    </row>
    <row r="4" spans="1:8" ht="12">
      <c r="A4" s="449" t="s">
        <v>675</v>
      </c>
      <c r="B4" s="164"/>
      <c r="C4" s="166"/>
      <c r="D4" s="166"/>
      <c r="E4" s="166"/>
      <c r="G4" s="164"/>
      <c r="H4" s="165" t="s">
        <v>351</v>
      </c>
    </row>
    <row r="5" spans="1:8" ht="12">
      <c r="A5" s="164" t="s">
        <v>584</v>
      </c>
      <c r="B5" s="164"/>
      <c r="C5" s="166"/>
      <c r="D5" s="166"/>
      <c r="E5" s="166"/>
      <c r="G5" s="164"/>
      <c r="H5" s="165" t="s">
        <v>178</v>
      </c>
    </row>
    <row r="6" spans="1:8" ht="12">
      <c r="A6" s="168" t="s">
        <v>313</v>
      </c>
      <c r="B6" s="168"/>
      <c r="C6" s="164"/>
      <c r="D6" s="164"/>
      <c r="E6" s="164"/>
      <c r="G6" s="164"/>
      <c r="H6" s="165" t="s">
        <v>371</v>
      </c>
    </row>
    <row r="7" spans="1:8" ht="12">
      <c r="A7" s="943" t="s">
        <v>372</v>
      </c>
      <c r="B7" s="943"/>
      <c r="C7" s="943"/>
      <c r="D7" s="943"/>
      <c r="E7" s="943"/>
      <c r="F7" s="943"/>
      <c r="G7" s="943"/>
      <c r="H7" s="943"/>
    </row>
    <row r="8" spans="1:8" ht="12.75" customHeight="1" thickBot="1">
      <c r="A8" s="170"/>
      <c r="B8" s="170"/>
      <c r="C8" s="170"/>
      <c r="D8" s="170"/>
      <c r="E8" s="170"/>
      <c r="F8" s="170"/>
      <c r="G8" s="170"/>
      <c r="H8" s="170"/>
    </row>
    <row r="9" spans="1:8" ht="12">
      <c r="A9" s="164"/>
      <c r="B9" s="401"/>
      <c r="C9" s="175" t="s">
        <v>7</v>
      </c>
      <c r="D9" s="402" t="s">
        <v>316</v>
      </c>
      <c r="E9" s="172">
        <v>-3</v>
      </c>
      <c r="F9" s="172">
        <v>-4</v>
      </c>
      <c r="G9" s="172">
        <v>-5</v>
      </c>
      <c r="H9" s="172">
        <v>-6</v>
      </c>
    </row>
    <row r="10" spans="1:8" ht="12">
      <c r="A10" s="175" t="s">
        <v>93</v>
      </c>
      <c r="B10" s="403" t="s">
        <v>373</v>
      </c>
      <c r="C10" s="171"/>
      <c r="D10" s="175" t="s">
        <v>8</v>
      </c>
      <c r="E10" s="175" t="s">
        <v>8</v>
      </c>
      <c r="F10" s="175" t="s">
        <v>10</v>
      </c>
      <c r="G10" s="171" t="s">
        <v>11</v>
      </c>
      <c r="H10" s="175" t="s">
        <v>374</v>
      </c>
    </row>
    <row r="11" spans="1:8" ht="14.25">
      <c r="A11" s="179" t="s">
        <v>96</v>
      </c>
      <c r="B11" s="404" t="s">
        <v>375</v>
      </c>
      <c r="C11" s="179" t="s">
        <v>13</v>
      </c>
      <c r="D11" s="390" t="s">
        <v>376</v>
      </c>
      <c r="E11" s="405" t="s">
        <v>107</v>
      </c>
      <c r="F11" s="179" t="s">
        <v>198</v>
      </c>
      <c r="G11" s="178" t="s">
        <v>17</v>
      </c>
      <c r="H11" s="179" t="s">
        <v>18</v>
      </c>
    </row>
    <row r="12" spans="1:7" ht="12">
      <c r="A12" s="368">
        <v>1</v>
      </c>
      <c r="B12" s="175"/>
      <c r="C12" s="164" t="s">
        <v>19</v>
      </c>
      <c r="D12" s="164"/>
      <c r="E12" s="164"/>
      <c r="G12" s="386"/>
    </row>
    <row r="13" spans="1:8" ht="12">
      <c r="A13" s="368">
        <f>A12+1</f>
        <v>2</v>
      </c>
      <c r="B13" s="175">
        <v>6640</v>
      </c>
      <c r="C13" s="142" t="s">
        <v>20</v>
      </c>
      <c r="D13" s="406"/>
      <c r="E13" s="384"/>
      <c r="F13" s="384"/>
      <c r="G13" s="386"/>
      <c r="H13" s="203" t="str">
        <f>IF(OR(F13=0,G13=0),"",ROUND(F13*G13,0))</f>
        <v/>
      </c>
    </row>
    <row r="14" spans="1:8" ht="12">
      <c r="A14" s="368">
        <f t="shared" si="0" ref="A14:A77">A13+1</f>
        <v>3</v>
      </c>
      <c r="B14" s="175">
        <v>6645</v>
      </c>
      <c r="C14" s="142" t="s">
        <v>21</v>
      </c>
      <c r="D14" s="406"/>
      <c r="E14" s="203"/>
      <c r="F14" s="384"/>
      <c r="G14" s="386"/>
      <c r="H14" s="203" t="str">
        <f t="shared" si="1" ref="H14:H73">IF(OR(F14=0,G14=0),"",ROUND(F14*G14,0))</f>
        <v/>
      </c>
    </row>
    <row r="15" spans="1:8" ht="12">
      <c r="A15" s="368">
        <f t="shared" si="0"/>
        <v>4</v>
      </c>
      <c r="B15" s="175">
        <v>6790</v>
      </c>
      <c r="C15" s="142" t="s">
        <v>22</v>
      </c>
      <c r="D15" s="406"/>
      <c r="E15" s="203"/>
      <c r="F15" s="384"/>
      <c r="G15" s="386"/>
      <c r="H15" s="203" t="str">
        <f t="shared" si="1"/>
        <v/>
      </c>
    </row>
    <row r="16" spans="1:8" ht="12">
      <c r="A16" s="368">
        <f t="shared" si="0"/>
        <v>5</v>
      </c>
      <c r="B16" s="175"/>
      <c r="C16" s="164" t="s">
        <v>23</v>
      </c>
      <c r="D16" s="406"/>
      <c r="E16" s="203"/>
      <c r="F16" s="384"/>
      <c r="G16" s="386"/>
      <c r="H16" s="203" t="str">
        <f t="shared" si="1"/>
        <v/>
      </c>
    </row>
    <row r="17" spans="1:8" ht="12">
      <c r="A17" s="368">
        <f t="shared" si="0"/>
        <v>6</v>
      </c>
      <c r="B17" s="175" t="s">
        <v>173</v>
      </c>
      <c r="C17" s="142" t="s">
        <v>24</v>
      </c>
      <c r="D17" s="406"/>
      <c r="E17" s="203"/>
      <c r="F17" s="384"/>
      <c r="G17" s="386"/>
      <c r="H17" s="203" t="str">
        <f t="shared" si="1"/>
        <v/>
      </c>
    </row>
    <row r="18" spans="1:8" ht="12">
      <c r="A18" s="368">
        <f t="shared" si="0"/>
        <v>7</v>
      </c>
      <c r="B18" s="175">
        <v>6655</v>
      </c>
      <c r="C18" s="142" t="s">
        <v>25</v>
      </c>
      <c r="D18" s="406"/>
      <c r="E18" s="203"/>
      <c r="F18" s="384"/>
      <c r="G18" s="386"/>
      <c r="H18" s="203" t="str">
        <f t="shared" si="1"/>
        <v/>
      </c>
    </row>
    <row r="19" spans="1:8" ht="12">
      <c r="A19" s="368">
        <f t="shared" si="0"/>
        <v>8</v>
      </c>
      <c r="B19" s="175">
        <v>6685</v>
      </c>
      <c r="C19" s="188" t="s">
        <v>149</v>
      </c>
      <c r="D19" s="406"/>
      <c r="E19" s="203"/>
      <c r="F19" s="384"/>
      <c r="G19" s="386"/>
      <c r="H19" s="203" t="str">
        <f t="shared" si="1"/>
        <v/>
      </c>
    </row>
    <row r="20" spans="1:9" ht="12">
      <c r="A20" s="368">
        <f t="shared" si="0"/>
        <v>9</v>
      </c>
      <c r="B20" s="175">
        <v>6710</v>
      </c>
      <c r="C20" s="142" t="s">
        <v>27</v>
      </c>
      <c r="D20" s="406"/>
      <c r="E20" s="203"/>
      <c r="F20" s="371"/>
      <c r="G20" s="380"/>
      <c r="H20" s="203" t="str">
        <f t="shared" si="1"/>
        <v/>
      </c>
      <c r="I20" s="142" t="s">
        <v>377</v>
      </c>
    </row>
    <row r="21" spans="1:8" ht="12">
      <c r="A21" s="368">
        <f t="shared" si="0"/>
        <v>10</v>
      </c>
      <c r="B21" s="174" t="s">
        <v>378</v>
      </c>
      <c r="C21" s="142" t="s">
        <v>28</v>
      </c>
      <c r="D21" s="406"/>
      <c r="E21" s="203"/>
      <c r="F21" s="371"/>
      <c r="G21" s="380"/>
      <c r="H21" s="203" t="str">
        <f t="shared" si="1"/>
        <v/>
      </c>
    </row>
    <row r="22" spans="1:8" ht="12">
      <c r="A22" s="368">
        <f t="shared" si="0"/>
        <v>11</v>
      </c>
      <c r="B22" s="175">
        <v>6720</v>
      </c>
      <c r="C22" s="142" t="s">
        <v>29</v>
      </c>
      <c r="D22" s="406"/>
      <c r="E22" s="203"/>
      <c r="F22" s="371"/>
      <c r="G22" s="380"/>
      <c r="H22" s="203" t="str">
        <f t="shared" si="1"/>
        <v/>
      </c>
    </row>
    <row r="23" spans="1:9" ht="12">
      <c r="A23" s="368">
        <f t="shared" si="0"/>
        <v>12</v>
      </c>
      <c r="B23" s="174">
        <v>6725</v>
      </c>
      <c r="C23" s="142" t="s">
        <v>30</v>
      </c>
      <c r="D23" s="406"/>
      <c r="E23" s="203"/>
      <c r="F23" s="371"/>
      <c r="G23" s="380"/>
      <c r="H23" s="203" t="str">
        <f t="shared" si="1"/>
        <v/>
      </c>
      <c r="I23" s="142" t="s">
        <v>379</v>
      </c>
    </row>
    <row r="24" spans="1:8" ht="12">
      <c r="A24" s="368">
        <f t="shared" si="0"/>
        <v>13</v>
      </c>
      <c r="B24" s="175">
        <v>6730</v>
      </c>
      <c r="C24" s="142" t="s">
        <v>31</v>
      </c>
      <c r="D24" s="406"/>
      <c r="E24" s="203"/>
      <c r="F24" s="384"/>
      <c r="G24" s="386"/>
      <c r="H24" s="203" t="str">
        <f t="shared" si="1"/>
        <v/>
      </c>
    </row>
    <row r="25" spans="1:8" ht="12">
      <c r="A25" s="368">
        <f t="shared" si="0"/>
        <v>14</v>
      </c>
      <c r="B25" s="175">
        <v>6735</v>
      </c>
      <c r="C25" s="142" t="s">
        <v>32</v>
      </c>
      <c r="D25" s="406"/>
      <c r="E25" s="203"/>
      <c r="F25" s="384"/>
      <c r="G25" s="386"/>
      <c r="H25" s="203" t="str">
        <f t="shared" si="1"/>
        <v/>
      </c>
    </row>
    <row r="26" spans="1:8" ht="12">
      <c r="A26" s="368">
        <f t="shared" si="0"/>
        <v>15</v>
      </c>
      <c r="B26" s="175">
        <v>6795</v>
      </c>
      <c r="C26" s="142" t="s">
        <v>33</v>
      </c>
      <c r="D26" s="406"/>
      <c r="E26" s="203"/>
      <c r="F26" s="384"/>
      <c r="G26" s="386"/>
      <c r="H26" s="203" t="str">
        <f t="shared" si="1"/>
        <v/>
      </c>
    </row>
    <row r="27" spans="1:8" ht="12">
      <c r="A27" s="368">
        <f t="shared" si="0"/>
        <v>16</v>
      </c>
      <c r="B27" s="175"/>
      <c r="C27" s="164" t="s">
        <v>34</v>
      </c>
      <c r="D27" s="406"/>
      <c r="E27" s="203"/>
      <c r="F27" s="384"/>
      <c r="G27" s="386"/>
      <c r="H27" s="203"/>
    </row>
    <row r="28" spans="1:8" ht="12">
      <c r="A28" s="368">
        <f t="shared" si="0"/>
        <v>17</v>
      </c>
      <c r="B28" s="175" t="s">
        <v>173</v>
      </c>
      <c r="C28" s="142" t="s">
        <v>35</v>
      </c>
      <c r="D28" s="406"/>
      <c r="E28" s="203"/>
      <c r="F28" s="384"/>
      <c r="G28" s="386"/>
      <c r="H28" s="203" t="str">
        <f t="shared" si="1"/>
        <v/>
      </c>
    </row>
    <row r="29" spans="1:8" ht="12">
      <c r="A29" s="368">
        <f t="shared" si="0"/>
        <v>18</v>
      </c>
      <c r="B29" s="175">
        <v>6660</v>
      </c>
      <c r="C29" s="142" t="s">
        <v>36</v>
      </c>
      <c r="D29" s="406"/>
      <c r="E29" s="203"/>
      <c r="F29" s="384"/>
      <c r="G29" s="386"/>
      <c r="H29" s="203" t="str">
        <f t="shared" si="1"/>
        <v/>
      </c>
    </row>
    <row r="30" spans="1:8" ht="12">
      <c r="A30" s="368">
        <f t="shared" si="0"/>
        <v>19</v>
      </c>
      <c r="B30" s="175">
        <v>6690</v>
      </c>
      <c r="C30" s="188" t="s">
        <v>150</v>
      </c>
      <c r="D30" s="406"/>
      <c r="E30" s="203"/>
      <c r="F30" s="384"/>
      <c r="G30" s="386"/>
      <c r="H30" s="203" t="str">
        <f t="shared" si="1"/>
        <v/>
      </c>
    </row>
    <row r="31" spans="1:8" ht="12">
      <c r="A31" s="368">
        <f t="shared" si="0"/>
        <v>20</v>
      </c>
      <c r="B31" s="175">
        <v>6740</v>
      </c>
      <c r="C31" s="142" t="s">
        <v>37</v>
      </c>
      <c r="D31" s="406"/>
      <c r="E31" s="407"/>
      <c r="F31" s="384"/>
      <c r="G31" s="386"/>
      <c r="H31" s="203" t="str">
        <f t="shared" si="1"/>
        <v/>
      </c>
    </row>
    <row r="32" spans="1:8" ht="12">
      <c r="A32" s="368">
        <f t="shared" si="0"/>
        <v>21</v>
      </c>
      <c r="B32" s="175">
        <v>6745</v>
      </c>
      <c r="C32" s="142" t="s">
        <v>38</v>
      </c>
      <c r="D32" s="406"/>
      <c r="E32" s="203"/>
      <c r="F32" s="384"/>
      <c r="G32" s="386"/>
      <c r="H32" s="203" t="str">
        <f t="shared" si="1"/>
        <v/>
      </c>
    </row>
    <row r="33" spans="1:8" ht="12">
      <c r="A33" s="368">
        <f t="shared" si="0"/>
        <v>22</v>
      </c>
      <c r="B33" s="175">
        <v>6800</v>
      </c>
      <c r="C33" s="142" t="s">
        <v>39</v>
      </c>
      <c r="D33" s="406"/>
      <c r="E33" s="203"/>
      <c r="F33" s="384"/>
      <c r="G33" s="386"/>
      <c r="H33" s="203" t="str">
        <f t="shared" si="1"/>
        <v/>
      </c>
    </row>
    <row r="34" spans="1:8" ht="12">
      <c r="A34" s="368">
        <f t="shared" si="0"/>
        <v>23</v>
      </c>
      <c r="B34" s="175"/>
      <c r="C34" s="164" t="s">
        <v>40</v>
      </c>
      <c r="D34" s="406"/>
      <c r="E34" s="203"/>
      <c r="F34" s="384"/>
      <c r="G34" s="386"/>
      <c r="H34" s="203" t="str">
        <f t="shared" si="1"/>
        <v/>
      </c>
    </row>
    <row r="35" spans="1:8" ht="12">
      <c r="A35" s="368">
        <f t="shared" si="0"/>
        <v>24</v>
      </c>
      <c r="B35" s="175" t="s">
        <v>173</v>
      </c>
      <c r="C35" s="142" t="s">
        <v>41</v>
      </c>
      <c r="D35" s="406"/>
      <c r="E35" s="407"/>
      <c r="F35" s="384"/>
      <c r="G35" s="386"/>
      <c r="H35" s="203" t="str">
        <f t="shared" si="1"/>
        <v/>
      </c>
    </row>
    <row r="36" spans="1:8" ht="12">
      <c r="A36" s="368">
        <f t="shared" si="0"/>
        <v>25</v>
      </c>
      <c r="B36" s="174">
        <v>6665</v>
      </c>
      <c r="C36" s="142" t="s">
        <v>42</v>
      </c>
      <c r="D36" s="931">
        <f>+'Marion TB'!R119</f>
        <v>221.67999999999995</v>
      </c>
      <c r="E36" s="203"/>
      <c r="F36" s="384">
        <f t="shared" si="2" ref="F36:F38">SUM(D36:E36)</f>
        <v>221.67999999999995</v>
      </c>
      <c r="G36" s="419">
        <f>+'MARION A 10'!G36</f>
        <v>0.31349999999999989</v>
      </c>
      <c r="H36" s="203">
        <f t="shared" si="1"/>
        <v>69</v>
      </c>
    </row>
    <row r="37" spans="1:8" ht="12">
      <c r="A37" s="368">
        <f t="shared" si="0"/>
        <v>26</v>
      </c>
      <c r="B37" s="175">
        <v>6695</v>
      </c>
      <c r="C37" s="188" t="s">
        <v>151</v>
      </c>
      <c r="D37" s="931"/>
      <c r="E37" s="203"/>
      <c r="F37" s="384">
        <f t="shared" si="2"/>
        <v>0</v>
      </c>
      <c r="G37" s="380"/>
      <c r="H37" s="203" t="str">
        <f t="shared" si="1"/>
        <v/>
      </c>
    </row>
    <row r="38" spans="1:8" ht="12">
      <c r="A38" s="368">
        <f t="shared" si="0"/>
        <v>27</v>
      </c>
      <c r="B38" s="174" t="s">
        <v>380</v>
      </c>
      <c r="C38" s="142" t="s">
        <v>44</v>
      </c>
      <c r="D38" s="931">
        <f>+'Marion TB'!R120+'Marion TB'!R121</f>
        <v>6330.6000000000013</v>
      </c>
      <c r="E38" s="203"/>
      <c r="F38" s="384">
        <f t="shared" si="2"/>
        <v>6330.6000000000013</v>
      </c>
      <c r="G38" s="419">
        <f>+'MARION A 10'!G38</f>
        <v>0.31349999999999989</v>
      </c>
      <c r="H38" s="203">
        <f t="shared" si="1"/>
        <v>1985</v>
      </c>
    </row>
    <row r="39" spans="1:8" ht="12">
      <c r="A39" s="368">
        <f t="shared" si="0"/>
        <v>28</v>
      </c>
      <c r="B39" s="175">
        <v>6775</v>
      </c>
      <c r="C39" s="142" t="s">
        <v>45</v>
      </c>
      <c r="D39" s="406"/>
      <c r="E39" s="203"/>
      <c r="F39" s="384"/>
      <c r="G39" s="380"/>
      <c r="H39" s="203" t="str">
        <f t="shared" si="1"/>
        <v/>
      </c>
    </row>
    <row r="40" spans="1:8" ht="12">
      <c r="A40" s="368">
        <f t="shared" si="0"/>
        <v>29</v>
      </c>
      <c r="B40" s="175">
        <v>6785</v>
      </c>
      <c r="C40" s="142" t="s">
        <v>46</v>
      </c>
      <c r="D40" s="406"/>
      <c r="E40" s="203"/>
      <c r="F40" s="384"/>
      <c r="G40" s="386"/>
      <c r="H40" s="203" t="str">
        <f t="shared" si="1"/>
        <v/>
      </c>
    </row>
    <row r="41" spans="1:8" ht="12">
      <c r="A41" s="368">
        <f t="shared" si="0"/>
        <v>30</v>
      </c>
      <c r="B41" s="175">
        <v>6805</v>
      </c>
      <c r="C41" s="142" t="s">
        <v>47</v>
      </c>
      <c r="D41" s="406"/>
      <c r="E41" s="203"/>
      <c r="F41" s="384"/>
      <c r="G41" s="386"/>
      <c r="H41" s="203" t="str">
        <f t="shared" si="1"/>
        <v/>
      </c>
    </row>
    <row r="42" spans="1:8" ht="12">
      <c r="A42" s="368">
        <f t="shared" si="0"/>
        <v>31</v>
      </c>
      <c r="B42" s="175"/>
      <c r="C42" s="164" t="s">
        <v>152</v>
      </c>
      <c r="D42" s="406"/>
      <c r="E42" s="407"/>
      <c r="F42" s="384"/>
      <c r="G42" s="386"/>
      <c r="H42" s="203"/>
    </row>
    <row r="43" spans="1:8" ht="12">
      <c r="A43" s="368">
        <f t="shared" si="0"/>
        <v>32</v>
      </c>
      <c r="B43" s="175" t="s">
        <v>173</v>
      </c>
      <c r="C43" s="142" t="s">
        <v>153</v>
      </c>
      <c r="D43" s="406"/>
      <c r="E43" s="203"/>
      <c r="F43" s="384"/>
      <c r="G43" s="386"/>
      <c r="H43" s="203" t="str">
        <f t="shared" si="1"/>
        <v/>
      </c>
    </row>
    <row r="44" spans="1:8" ht="12">
      <c r="A44" s="368">
        <f t="shared" si="0"/>
        <v>33</v>
      </c>
      <c r="B44" s="175">
        <v>6670</v>
      </c>
      <c r="C44" s="142" t="s">
        <v>154</v>
      </c>
      <c r="D44" s="406"/>
      <c r="E44" s="203"/>
      <c r="F44" s="384"/>
      <c r="G44" s="386"/>
      <c r="H44" s="203" t="str">
        <f t="shared" si="1"/>
        <v/>
      </c>
    </row>
    <row r="45" spans="1:8" ht="12">
      <c r="A45" s="368">
        <f t="shared" si="0"/>
        <v>34</v>
      </c>
      <c r="B45" s="175">
        <v>6700</v>
      </c>
      <c r="C45" s="142" t="s">
        <v>155</v>
      </c>
      <c r="D45" s="406"/>
      <c r="E45" s="203"/>
      <c r="F45" s="384"/>
      <c r="G45" s="386"/>
      <c r="H45" s="203" t="str">
        <f t="shared" si="1"/>
        <v/>
      </c>
    </row>
    <row r="46" spans="1:8" ht="12">
      <c r="A46" s="368">
        <f t="shared" si="0"/>
        <v>35</v>
      </c>
      <c r="B46" s="175">
        <v>6750</v>
      </c>
      <c r="C46" s="142" t="s">
        <v>156</v>
      </c>
      <c r="D46" s="406"/>
      <c r="E46" s="203"/>
      <c r="F46" s="384"/>
      <c r="G46" s="386"/>
      <c r="H46" s="203" t="str">
        <f t="shared" si="1"/>
        <v/>
      </c>
    </row>
    <row r="47" spans="1:8" ht="12">
      <c r="A47" s="368">
        <f t="shared" si="0"/>
        <v>36</v>
      </c>
      <c r="B47" s="175">
        <v>6885</v>
      </c>
      <c r="C47" s="142" t="s">
        <v>53</v>
      </c>
      <c r="D47" s="406"/>
      <c r="E47" s="203"/>
      <c r="F47" s="384"/>
      <c r="G47" s="386"/>
      <c r="H47" s="203" t="str">
        <f t="shared" si="1"/>
        <v/>
      </c>
    </row>
    <row r="48" spans="1:8" ht="12">
      <c r="A48" s="368">
        <f t="shared" si="0"/>
        <v>37</v>
      </c>
      <c r="B48" s="175">
        <v>6770</v>
      </c>
      <c r="C48" s="142" t="s">
        <v>158</v>
      </c>
      <c r="D48" s="406"/>
      <c r="E48" s="203"/>
      <c r="F48" s="384"/>
      <c r="G48" s="386"/>
      <c r="H48" s="203" t="str">
        <f t="shared" si="1"/>
        <v/>
      </c>
    </row>
    <row r="49" spans="1:8" ht="12">
      <c r="A49" s="368">
        <f t="shared" si="0"/>
        <v>38</v>
      </c>
      <c r="B49" s="175">
        <v>6780</v>
      </c>
      <c r="C49" s="142" t="s">
        <v>159</v>
      </c>
      <c r="D49" s="406"/>
      <c r="E49" s="203"/>
      <c r="F49" s="384"/>
      <c r="G49" s="386"/>
      <c r="H49" s="203" t="str">
        <f t="shared" si="1"/>
        <v/>
      </c>
    </row>
    <row r="50" spans="1:8" ht="12">
      <c r="A50" s="368">
        <f t="shared" si="0"/>
        <v>39</v>
      </c>
      <c r="B50" s="175">
        <v>6810</v>
      </c>
      <c r="C50" s="142" t="s">
        <v>160</v>
      </c>
      <c r="D50" s="406"/>
      <c r="E50" s="203"/>
      <c r="F50" s="384"/>
      <c r="G50" s="386"/>
      <c r="H50" s="203" t="str">
        <f t="shared" si="1"/>
        <v/>
      </c>
    </row>
    <row r="51" spans="1:8" ht="12">
      <c r="A51" s="368">
        <f t="shared" si="0"/>
        <v>40</v>
      </c>
      <c r="B51" s="175"/>
      <c r="C51" s="164" t="s">
        <v>48</v>
      </c>
      <c r="D51" s="406"/>
      <c r="E51" s="203"/>
      <c r="F51" s="384"/>
      <c r="G51" s="386"/>
      <c r="H51" s="203"/>
    </row>
    <row r="52" spans="1:8" ht="12">
      <c r="A52" s="368">
        <f t="shared" si="0"/>
        <v>41</v>
      </c>
      <c r="B52" s="175">
        <v>6650</v>
      </c>
      <c r="C52" s="142" t="s">
        <v>161</v>
      </c>
      <c r="D52" s="406"/>
      <c r="E52" s="203"/>
      <c r="F52" s="384"/>
      <c r="G52" s="386"/>
      <c r="H52" s="203" t="str">
        <f t="shared" si="1"/>
        <v/>
      </c>
    </row>
    <row r="53" spans="1:8" ht="12">
      <c r="A53" s="368">
        <f t="shared" si="0"/>
        <v>42</v>
      </c>
      <c r="B53" s="175" t="s">
        <v>173</v>
      </c>
      <c r="C53" s="142" t="s">
        <v>162</v>
      </c>
      <c r="D53" s="406"/>
      <c r="E53" s="203"/>
      <c r="F53" s="384"/>
      <c r="G53" s="386"/>
      <c r="H53" s="203" t="str">
        <f t="shared" si="1"/>
        <v/>
      </c>
    </row>
    <row r="54" spans="1:8" ht="12">
      <c r="A54" s="368">
        <f t="shared" si="0"/>
        <v>43</v>
      </c>
      <c r="B54" s="175">
        <v>6675</v>
      </c>
      <c r="C54" s="142" t="s">
        <v>163</v>
      </c>
      <c r="D54" s="406"/>
      <c r="E54" s="203"/>
      <c r="F54" s="384"/>
      <c r="G54" s="386"/>
      <c r="H54" s="203" t="str">
        <f t="shared" si="1"/>
        <v/>
      </c>
    </row>
    <row r="55" spans="1:8" ht="12">
      <c r="A55" s="368">
        <f t="shared" si="0"/>
        <v>44</v>
      </c>
      <c r="B55" s="175">
        <v>6705</v>
      </c>
      <c r="C55" s="142" t="s">
        <v>164</v>
      </c>
      <c r="D55" s="406"/>
      <c r="E55" s="203"/>
      <c r="F55" s="384"/>
      <c r="G55" s="386"/>
      <c r="H55" s="203" t="str">
        <f t="shared" si="1"/>
        <v/>
      </c>
    </row>
    <row r="56" spans="1:8" ht="12">
      <c r="A56" s="368">
        <f t="shared" si="0"/>
        <v>45</v>
      </c>
      <c r="B56" s="175">
        <v>6875</v>
      </c>
      <c r="C56" s="142" t="s">
        <v>58</v>
      </c>
      <c r="D56" s="406"/>
      <c r="E56" s="203"/>
      <c r="F56" s="384"/>
      <c r="G56" s="386"/>
      <c r="H56" s="203" t="str">
        <f t="shared" si="1"/>
        <v/>
      </c>
    </row>
    <row r="57" spans="1:8" ht="12">
      <c r="A57" s="368">
        <f t="shared" si="0"/>
        <v>46</v>
      </c>
      <c r="B57" s="175">
        <v>6880</v>
      </c>
      <c r="C57" s="142" t="s">
        <v>165</v>
      </c>
      <c r="D57" s="406"/>
      <c r="E57" s="203"/>
      <c r="F57" s="384"/>
      <c r="G57" s="386"/>
      <c r="H57" s="203" t="str">
        <f t="shared" si="1"/>
        <v/>
      </c>
    </row>
    <row r="58" spans="1:8" ht="12">
      <c r="A58" s="368">
        <f t="shared" si="0"/>
        <v>47</v>
      </c>
      <c r="B58" s="175">
        <v>6755</v>
      </c>
      <c r="C58" s="142" t="s">
        <v>166</v>
      </c>
      <c r="D58" s="406"/>
      <c r="E58" s="203"/>
      <c r="F58" s="384"/>
      <c r="G58" s="386"/>
      <c r="H58" s="203" t="str">
        <f t="shared" si="1"/>
        <v/>
      </c>
    </row>
    <row r="59" spans="1:8" ht="12">
      <c r="A59" s="368">
        <f t="shared" si="0"/>
        <v>48</v>
      </c>
      <c r="B59" s="175">
        <v>6890</v>
      </c>
      <c r="C59" s="142" t="s">
        <v>167</v>
      </c>
      <c r="D59" s="406"/>
      <c r="E59" s="203"/>
      <c r="F59" s="384"/>
      <c r="G59" s="386"/>
      <c r="H59" s="203" t="str">
        <f t="shared" si="1"/>
        <v/>
      </c>
    </row>
    <row r="60" spans="1:8" ht="12">
      <c r="A60" s="368">
        <f t="shared" si="0"/>
        <v>49</v>
      </c>
      <c r="B60" s="175">
        <v>6815</v>
      </c>
      <c r="C60" s="142" t="s">
        <v>168</v>
      </c>
      <c r="D60" s="406"/>
      <c r="E60" s="203"/>
      <c r="F60" s="384"/>
      <c r="G60" s="386"/>
      <c r="H60" s="203" t="str">
        <f t="shared" si="1"/>
        <v/>
      </c>
    </row>
    <row r="61" spans="1:11" ht="12">
      <c r="A61" s="368">
        <f t="shared" si="0"/>
        <v>50</v>
      </c>
      <c r="B61" s="175"/>
      <c r="C61" s="164" t="s">
        <v>60</v>
      </c>
      <c r="D61" s="406"/>
      <c r="E61" s="203"/>
      <c r="F61" s="384"/>
      <c r="G61" s="386"/>
      <c r="H61" s="203"/>
      <c r="I61" s="408" t="s">
        <v>381</v>
      </c>
      <c r="J61" s="409"/>
      <c r="K61" s="409"/>
    </row>
    <row r="62" spans="1:12" ht="12">
      <c r="A62" s="368">
        <f t="shared" si="0"/>
        <v>51</v>
      </c>
      <c r="B62" s="175" t="s">
        <v>173</v>
      </c>
      <c r="C62" s="193" t="s">
        <v>61</v>
      </c>
      <c r="D62" s="406"/>
      <c r="E62" s="203"/>
      <c r="F62" s="384"/>
      <c r="G62" s="386"/>
      <c r="H62" s="203" t="str">
        <f t="shared" si="1"/>
        <v/>
      </c>
      <c r="I62" s="410" t="s">
        <v>223</v>
      </c>
      <c r="J62" s="411" t="s">
        <v>382</v>
      </c>
      <c r="K62" s="411" t="s">
        <v>376</v>
      </c>
      <c r="L62" s="412"/>
    </row>
    <row r="63" spans="1:11" ht="12">
      <c r="A63" s="368">
        <f t="shared" si="0"/>
        <v>52</v>
      </c>
      <c r="B63" s="403">
        <v>6680</v>
      </c>
      <c r="C63" s="193" t="s">
        <v>383</v>
      </c>
      <c r="D63" s="406"/>
      <c r="E63" s="203"/>
      <c r="F63" s="384"/>
      <c r="G63" s="386"/>
      <c r="H63" s="203" t="str">
        <f t="shared" si="1"/>
        <v/>
      </c>
      <c r="I63" s="409"/>
      <c r="J63" s="409"/>
      <c r="K63" s="409"/>
    </row>
    <row r="64" spans="1:11" ht="12">
      <c r="A64" s="368">
        <f t="shared" si="0"/>
        <v>53</v>
      </c>
      <c r="B64" s="403" t="s">
        <v>384</v>
      </c>
      <c r="C64" s="193" t="s">
        <v>169</v>
      </c>
      <c r="D64" s="406"/>
      <c r="E64" s="203"/>
      <c r="F64" s="384"/>
      <c r="G64" s="386"/>
      <c r="H64" s="203"/>
      <c r="I64" s="409"/>
      <c r="J64" s="409"/>
      <c r="K64" s="409"/>
    </row>
    <row r="65" spans="1:8" ht="12">
      <c r="A65" s="368">
        <f t="shared" si="0"/>
        <v>54</v>
      </c>
      <c r="B65" s="403" t="s">
        <v>384</v>
      </c>
      <c r="C65" s="193" t="s">
        <v>64</v>
      </c>
      <c r="D65" s="406"/>
      <c r="E65" s="203"/>
      <c r="F65" s="384"/>
      <c r="G65" s="386"/>
      <c r="H65" s="203" t="str">
        <f t="shared" si="1"/>
        <v/>
      </c>
    </row>
    <row r="66" spans="1:8" ht="12">
      <c r="A66" s="368">
        <f t="shared" si="0"/>
        <v>55</v>
      </c>
      <c r="B66" s="403" t="s">
        <v>384</v>
      </c>
      <c r="C66" s="193" t="s">
        <v>65</v>
      </c>
      <c r="D66" s="406"/>
      <c r="E66" s="203"/>
      <c r="F66" s="384"/>
      <c r="G66" s="386"/>
      <c r="H66" s="203" t="str">
        <f t="shared" si="1"/>
        <v/>
      </c>
    </row>
    <row r="67" spans="1:8" ht="12">
      <c r="A67" s="368">
        <f t="shared" si="0"/>
        <v>56</v>
      </c>
      <c r="B67" s="403" t="s">
        <v>384</v>
      </c>
      <c r="C67" s="193" t="s">
        <v>101</v>
      </c>
      <c r="D67" s="406"/>
      <c r="E67" s="203"/>
      <c r="F67" s="384"/>
      <c r="G67" s="386"/>
      <c r="H67" s="203" t="str">
        <f t="shared" si="1"/>
        <v/>
      </c>
    </row>
    <row r="68" spans="1:8" ht="12">
      <c r="A68" s="368">
        <f t="shared" si="0"/>
        <v>57</v>
      </c>
      <c r="B68" s="403" t="s">
        <v>384</v>
      </c>
      <c r="C68" s="193" t="s">
        <v>67</v>
      </c>
      <c r="D68" s="406"/>
      <c r="E68" s="203"/>
      <c r="F68" s="384"/>
      <c r="G68" s="386"/>
      <c r="H68" s="203" t="str">
        <f t="shared" si="1"/>
        <v/>
      </c>
    </row>
    <row r="69" spans="1:8" ht="12">
      <c r="A69" s="368">
        <f t="shared" si="0"/>
        <v>58</v>
      </c>
      <c r="B69" s="403" t="s">
        <v>384</v>
      </c>
      <c r="C69" s="193" t="s">
        <v>68</v>
      </c>
      <c r="D69" s="406"/>
      <c r="E69" s="203"/>
      <c r="F69" s="384"/>
      <c r="G69" s="386"/>
      <c r="H69" s="203" t="str">
        <f t="shared" si="1"/>
        <v/>
      </c>
    </row>
    <row r="70" spans="1:8" ht="12">
      <c r="A70" s="368">
        <f t="shared" si="0"/>
        <v>59</v>
      </c>
      <c r="B70" s="403" t="s">
        <v>384</v>
      </c>
      <c r="C70" s="193" t="s">
        <v>102</v>
      </c>
      <c r="D70" s="406"/>
      <c r="E70" s="203"/>
      <c r="F70" s="384"/>
      <c r="G70" s="386"/>
      <c r="H70" s="203" t="str">
        <f t="shared" si="1"/>
        <v/>
      </c>
    </row>
    <row r="71" spans="1:8" ht="12">
      <c r="A71" s="368">
        <f t="shared" si="0"/>
        <v>60</v>
      </c>
      <c r="B71" s="403" t="s">
        <v>384</v>
      </c>
      <c r="C71" s="193" t="s">
        <v>70</v>
      </c>
      <c r="D71" s="406"/>
      <c r="E71" s="203"/>
      <c r="F71" s="384"/>
      <c r="G71" s="376"/>
      <c r="H71" s="203" t="str">
        <f t="shared" si="1"/>
        <v/>
      </c>
    </row>
    <row r="72" spans="1:8" ht="12">
      <c r="A72" s="368">
        <f t="shared" si="0"/>
        <v>61</v>
      </c>
      <c r="B72" s="403">
        <v>6855</v>
      </c>
      <c r="C72" s="193" t="s">
        <v>71</v>
      </c>
      <c r="D72" s="406"/>
      <c r="E72" s="203"/>
      <c r="F72" s="384"/>
      <c r="G72" s="376"/>
      <c r="H72" s="203" t="str">
        <f t="shared" si="1"/>
        <v/>
      </c>
    </row>
    <row r="73" spans="1:9" ht="12">
      <c r="A73" s="368">
        <f t="shared" si="0"/>
        <v>62</v>
      </c>
      <c r="B73" s="403">
        <v>6860</v>
      </c>
      <c r="C73" s="194" t="s">
        <v>170</v>
      </c>
      <c r="D73" s="406"/>
      <c r="E73" s="203"/>
      <c r="F73" s="384"/>
      <c r="G73" s="376"/>
      <c r="H73" s="203" t="str">
        <f t="shared" si="1"/>
        <v/>
      </c>
      <c r="I73" s="142" t="s">
        <v>385</v>
      </c>
    </row>
    <row r="74" spans="1:8" ht="12">
      <c r="A74" s="368">
        <f t="shared" si="0"/>
        <v>63</v>
      </c>
      <c r="B74" s="175"/>
      <c r="D74" s="203"/>
      <c r="E74" s="203"/>
      <c r="F74" s="183"/>
      <c r="G74" s="376"/>
      <c r="H74" s="203"/>
    </row>
    <row r="75" spans="1:10" ht="12">
      <c r="A75" s="368">
        <f t="shared" si="0"/>
        <v>64</v>
      </c>
      <c r="B75" s="175"/>
      <c r="C75" s="164" t="s">
        <v>386</v>
      </c>
      <c r="D75" s="413">
        <f>SUM(D13:D74)</f>
        <v>6552.2800000000016</v>
      </c>
      <c r="E75" s="413">
        <f>SUM(E13:E74)</f>
        <v>0</v>
      </c>
      <c r="F75" s="413">
        <f>SUM(F13:F74)</f>
        <v>6552.2800000000016</v>
      </c>
      <c r="G75" s="414"/>
      <c r="H75" s="413">
        <f>SUM(H13:H74)</f>
        <v>2054</v>
      </c>
      <c r="I75" s="199">
        <f>SUM(E75:E75)-H75</f>
        <v>-2054</v>
      </c>
      <c r="J75" s="199">
        <f>SUM(E75:E75)</f>
        <v>0</v>
      </c>
    </row>
    <row r="76" spans="1:10" ht="12">
      <c r="A76" s="368">
        <f t="shared" si="0"/>
        <v>65</v>
      </c>
      <c r="B76" s="175"/>
      <c r="C76" s="164"/>
      <c r="D76" s="203"/>
      <c r="E76" s="203"/>
      <c r="F76" s="203"/>
      <c r="G76" s="376"/>
      <c r="H76" s="203"/>
      <c r="I76" s="199">
        <f>D75+I75</f>
        <v>4498.2800000000016</v>
      </c>
      <c r="J76" s="199">
        <f>D75+J75</f>
        <v>6552.2800000000016</v>
      </c>
    </row>
    <row r="77" spans="1:10" ht="12">
      <c r="A77" s="368">
        <f t="shared" si="0"/>
        <v>66</v>
      </c>
      <c r="B77" s="403" t="s">
        <v>387</v>
      </c>
      <c r="C77" s="164" t="s">
        <v>388</v>
      </c>
      <c r="D77" s="190">
        <f>+'Marion TB'!R123</f>
        <v>-180</v>
      </c>
      <c r="E77" s="203"/>
      <c r="F77" s="384">
        <f>SUM(D77:E77)</f>
        <v>-180</v>
      </c>
      <c r="G77" s="419">
        <f>+G38</f>
        <v>0.31349999999999989</v>
      </c>
      <c r="H77" s="203">
        <f>IF(OR(F77=0,G77=0),"",ROUND(F77*G77,0))</f>
        <v>-56</v>
      </c>
      <c r="I77" s="203"/>
      <c r="J77" s="199"/>
    </row>
    <row r="78" spans="1:8" ht="12">
      <c r="A78" s="368">
        <f>A77+1</f>
        <v>67</v>
      </c>
      <c r="B78" s="175"/>
      <c r="D78" s="190"/>
      <c r="E78" s="187"/>
      <c r="F78" s="187"/>
      <c r="G78" s="195"/>
      <c r="H78" s="187"/>
    </row>
    <row r="79" spans="1:10" ht="12.75" thickBot="1">
      <c r="A79" s="368">
        <f>A78+1</f>
        <v>68</v>
      </c>
      <c r="B79" s="175"/>
      <c r="C79" s="164" t="s">
        <v>389</v>
      </c>
      <c r="D79" s="197">
        <f>SUM(D75:D77)</f>
        <v>6372.2800000000016</v>
      </c>
      <c r="E79" s="196">
        <f>SUM(E75:E77)</f>
        <v>0</v>
      </c>
      <c r="F79" s="196">
        <f>SUM(F75:F77)</f>
        <v>6372.2800000000016</v>
      </c>
      <c r="G79" s="414"/>
      <c r="H79" s="196">
        <f>SUM(H75:H77)</f>
        <v>1998</v>
      </c>
      <c r="I79" s="203"/>
      <c r="J79" s="203"/>
    </row>
    <row r="80" spans="1:10" ht="12.75" thickTop="1">
      <c r="A80" s="368"/>
      <c r="B80" s="175"/>
      <c r="C80" s="164"/>
      <c r="D80" s="203"/>
      <c r="E80" s="203"/>
      <c r="F80" s="203"/>
      <c r="G80" s="416"/>
      <c r="H80" s="203"/>
      <c r="I80" s="203"/>
      <c r="J80" s="203"/>
    </row>
    <row r="81" spans="4:9" ht="12">
      <c r="D81" s="203"/>
      <c r="E81" s="203"/>
      <c r="F81" s="203"/>
      <c r="G81" s="185"/>
      <c r="H81" s="203"/>
      <c r="I81" s="203"/>
    </row>
    <row r="82" spans="4:9" ht="12">
      <c r="D82" s="203"/>
      <c r="E82" s="203"/>
      <c r="F82" s="203">
        <f>F79-H79</f>
        <v>4374.2800000000016</v>
      </c>
      <c r="G82" s="185"/>
      <c r="H82" s="203"/>
      <c r="I82" s="203"/>
    </row>
    <row r="83" spans="3:9" ht="12">
      <c r="C83" s="142" t="s">
        <v>390</v>
      </c>
      <c r="D83" s="417"/>
      <c r="F83" s="418"/>
      <c r="G83" s="185"/>
      <c r="I83" s="203"/>
    </row>
    <row r="84" ht="12">
      <c r="G84" s="185"/>
    </row>
    <row r="85" spans="3:4" ht="12">
      <c r="C85" s="142" t="s">
        <v>226</v>
      </c>
      <c r="D85" s="203">
        <f>D75-D83</f>
        <v>6552.2800000000016</v>
      </c>
    </row>
    <row r="88" ht="12">
      <c r="I88" s="203"/>
    </row>
    <row r="147" spans="1:5" ht="12">
      <c r="A147" s="208"/>
      <c r="B147" s="208"/>
      <c r="C147" s="208"/>
      <c r="D147" s="208"/>
      <c r="E147" s="208"/>
    </row>
    <row r="148" spans="1:5" ht="12">
      <c r="A148" s="208"/>
      <c r="B148" s="208"/>
      <c r="C148" s="208"/>
      <c r="D148" s="208"/>
      <c r="E148" s="208"/>
    </row>
    <row r="149" spans="1:5" ht="12">
      <c r="A149" s="208"/>
      <c r="B149" s="208"/>
      <c r="C149" s="208"/>
      <c r="D149" s="208"/>
      <c r="E149" s="208"/>
    </row>
    <row r="150" spans="1:5" ht="12">
      <c r="A150" s="208"/>
      <c r="B150" s="208"/>
      <c r="C150" s="208"/>
      <c r="D150" s="208"/>
      <c r="E150" s="208"/>
    </row>
    <row r="151" spans="1:5" ht="12">
      <c r="A151" s="208"/>
      <c r="B151" s="208"/>
      <c r="C151" s="208"/>
      <c r="D151" s="208"/>
      <c r="E151" s="208"/>
    </row>
    <row r="181" spans="1:5" ht="12">
      <c r="A181" s="208"/>
      <c r="B181" s="208"/>
      <c r="C181" s="208"/>
      <c r="D181" s="208"/>
      <c r="E181" s="208"/>
    </row>
    <row r="250" spans="1:2" ht="12">
      <c r="A250" s="164"/>
      <c r="B250" s="164"/>
    </row>
    <row r="267" spans="1:2" ht="12">
      <c r="A267" s="208"/>
      <c r="B267" s="208"/>
    </row>
    <row r="268" spans="1:2" ht="12">
      <c r="A268" s="208"/>
      <c r="B268" s="208"/>
    </row>
    <row r="269" spans="1:2" ht="12">
      <c r="A269" s="208"/>
      <c r="B269" s="208"/>
    </row>
    <row r="270" spans="1:2" ht="12">
      <c r="A270" s="208"/>
      <c r="B270" s="208"/>
    </row>
    <row r="271" spans="1:2" ht="12">
      <c r="A271" s="208"/>
      <c r="B271" s="208"/>
    </row>
    <row r="272" spans="1:2" ht="12">
      <c r="A272" s="208"/>
      <c r="B272" s="208"/>
    </row>
    <row r="273" spans="1:2" ht="12">
      <c r="A273" s="208"/>
      <c r="B273" s="208"/>
    </row>
    <row r="274" spans="1:2" ht="12">
      <c r="A274" s="208"/>
      <c r="B274" s="208"/>
    </row>
    <row r="275" spans="1:2" ht="12">
      <c r="A275" s="208"/>
      <c r="B275" s="208"/>
    </row>
    <row r="276" spans="1:2" ht="12">
      <c r="A276" s="208"/>
      <c r="B276" s="208"/>
    </row>
    <row r="277" spans="1:2" ht="12">
      <c r="A277" s="208"/>
      <c r="B277" s="208"/>
    </row>
    <row r="278" spans="1:2" ht="12">
      <c r="A278" s="208"/>
      <c r="B278" s="208"/>
    </row>
    <row r="279" spans="1:2" ht="12">
      <c r="A279" s="208"/>
      <c r="B279" s="208"/>
    </row>
    <row r="280" spans="1:2" ht="12">
      <c r="A280" s="208"/>
      <c r="B280" s="208"/>
    </row>
    <row r="281" spans="1:2" ht="12">
      <c r="A281" s="208"/>
      <c r="B281" s="208"/>
    </row>
    <row r="282" spans="1:2" ht="12">
      <c r="A282" s="208"/>
      <c r="B282" s="208"/>
    </row>
    <row r="283" spans="1:2" ht="12">
      <c r="A283" s="208"/>
      <c r="B283" s="208"/>
    </row>
    <row r="284" spans="1:2" ht="12">
      <c r="A284" s="208"/>
      <c r="B284" s="208"/>
    </row>
    <row r="285" spans="1:2" ht="12">
      <c r="A285" s="208"/>
      <c r="B285" s="208"/>
    </row>
    <row r="286" spans="1:2" ht="12">
      <c r="A286" s="208"/>
      <c r="B286" s="208"/>
    </row>
    <row r="287" spans="1:2" ht="12">
      <c r="A287" s="208"/>
      <c r="B287" s="208"/>
    </row>
    <row r="288" spans="1:2" ht="12">
      <c r="A288" s="208"/>
      <c r="B288" s="208"/>
    </row>
    <row r="289" spans="1:2" ht="12">
      <c r="A289" s="208"/>
      <c r="B289" s="208"/>
    </row>
    <row r="290" spans="1:2" ht="12">
      <c r="A290" s="208"/>
      <c r="B290" s="208"/>
    </row>
    <row r="291" spans="1:2" ht="12">
      <c r="A291" s="208"/>
      <c r="B291" s="208"/>
    </row>
    <row r="292" spans="1:2" ht="12">
      <c r="A292" s="208"/>
      <c r="B292" s="208"/>
    </row>
    <row r="293" spans="1:2" ht="12">
      <c r="A293" s="208"/>
      <c r="B293" s="208"/>
    </row>
    <row r="294" spans="1:2" ht="12">
      <c r="A294" s="208"/>
      <c r="B294" s="208"/>
    </row>
    <row r="295" spans="1:2" ht="12">
      <c r="A295" s="208"/>
      <c r="B295" s="208"/>
    </row>
    <row r="296" spans="1:2" ht="12">
      <c r="A296" s="208"/>
      <c r="B296" s="208"/>
    </row>
    <row r="297" spans="1:2" ht="12">
      <c r="A297" s="208"/>
      <c r="B297" s="208"/>
    </row>
    <row r="298" spans="1:2" ht="12">
      <c r="A298" s="208"/>
      <c r="B298" s="208"/>
    </row>
    <row r="299" spans="1:2" ht="12">
      <c r="A299" s="208"/>
      <c r="B299" s="208"/>
    </row>
    <row r="300" spans="1:2" ht="12">
      <c r="A300" s="208"/>
      <c r="B300" s="208"/>
    </row>
    <row r="301" spans="1:2" ht="12">
      <c r="A301" s="208"/>
      <c r="B301" s="208"/>
    </row>
    <row r="302" spans="1:2" ht="12">
      <c r="A302" s="208"/>
      <c r="B302" s="208"/>
    </row>
    <row r="303" spans="1:2" ht="12">
      <c r="A303" s="208"/>
      <c r="B303" s="208"/>
    </row>
    <row r="304" spans="1:2" ht="12">
      <c r="A304" s="208"/>
      <c r="B304" s="208"/>
    </row>
    <row r="305" spans="1:2" ht="12">
      <c r="A305" s="208"/>
      <c r="B305" s="208"/>
    </row>
    <row r="306" spans="1:2" ht="12">
      <c r="A306" s="208"/>
      <c r="B306" s="208"/>
    </row>
    <row r="307" spans="1:2" ht="12">
      <c r="A307" s="208"/>
      <c r="B307" s="208"/>
    </row>
    <row r="308" spans="1:2" ht="12">
      <c r="A308" s="208"/>
      <c r="B308" s="208"/>
    </row>
    <row r="309" spans="1:2" ht="12">
      <c r="A309" s="208"/>
      <c r="B309" s="208"/>
    </row>
    <row r="310" spans="1:2" ht="12">
      <c r="A310" s="208"/>
      <c r="B310" s="208"/>
    </row>
    <row r="311" spans="1:2" ht="12">
      <c r="A311" s="208"/>
      <c r="B311" s="208"/>
    </row>
    <row r="312" spans="1:2" ht="12">
      <c r="A312" s="208"/>
      <c r="B312" s="208"/>
    </row>
    <row r="313" spans="1:2" ht="12">
      <c r="A313" s="208"/>
      <c r="B313" s="208"/>
    </row>
    <row r="314" spans="1:2" ht="12">
      <c r="A314" s="208"/>
      <c r="B314" s="208"/>
    </row>
    <row r="315" spans="1:2" ht="12">
      <c r="A315" s="208"/>
      <c r="B315" s="208"/>
    </row>
    <row r="316" spans="1:2" ht="12">
      <c r="A316" s="208"/>
      <c r="B316" s="208"/>
    </row>
    <row r="317" spans="1:2" ht="12">
      <c r="A317" s="208"/>
      <c r="B317" s="208"/>
    </row>
    <row r="318" spans="1:2" ht="12">
      <c r="A318" s="208"/>
      <c r="B318" s="208"/>
    </row>
    <row r="319" spans="1:2" ht="12">
      <c r="A319" s="208"/>
      <c r="B319" s="208"/>
    </row>
    <row r="320" spans="1:2" ht="12">
      <c r="A320" s="208"/>
      <c r="B320" s="208"/>
    </row>
    <row r="321" spans="1:2" ht="12">
      <c r="A321" s="208"/>
      <c r="B321" s="208"/>
    </row>
  </sheetData>
  <mergeCells count="1">
    <mergeCell ref="A7:H7"/>
  </mergeCells>
  <pageMargins left="0.7" right="0.7" top="0.75" bottom="0.75" header="0.3" footer="0.3"/>
  <pageSetup horizontalDpi="300" verticalDpi="300" orientation="portrait" r:id="rId2"/>
  <headerFooter>
    <oddFooter>&amp;L&amp;"Times New Roman,Regular"&amp;9O3129681.v1</oddFooter>
  </headerFooter>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R129"/>
  <sheetViews>
    <sheetView workbookViewId="0" topLeftCell="A1"/>
  </sheetViews>
  <sheetFormatPr defaultRowHeight="15" outlineLevelRow="1"/>
  <cols>
    <col min="2" max="2" width="32.4285714285714" bestFit="1" customWidth="1"/>
    <col min="3" max="3" width="10.1428571428571" hidden="1" customWidth="1"/>
    <col min="4" max="16" width="11.7142857142857" bestFit="1" customWidth="1"/>
    <col min="17" max="17" width="12.2857142857143" bestFit="1" customWidth="1"/>
  </cols>
  <sheetData>
    <row r="1" spans="1:16" ht="15">
      <c r="A1" t="s">
        <v>234</v>
      </c>
      <c r="H1" t="s">
        <v>235</v>
      </c>
      <c r="O1" s="343">
        <v>43927</v>
      </c>
      <c r="P1" s="344">
        <v>0.55322916666666666</v>
      </c>
    </row>
    <row r="2" spans="1:16" ht="15">
      <c r="A2" t="s">
        <v>236</v>
      </c>
      <c r="H2" t="s">
        <v>237</v>
      </c>
      <c r="O2" t="s">
        <v>238</v>
      </c>
      <c r="P2">
        <v>1</v>
      </c>
    </row>
    <row r="3" spans="1:2" ht="15">
      <c r="A3" t="s">
        <v>239</v>
      </c>
      <c r="B3">
        <v>2019</v>
      </c>
    </row>
    <row r="4" spans="1:2" ht="15">
      <c r="A4" t="s">
        <v>240</v>
      </c>
      <c r="B4">
        <v>252130</v>
      </c>
    </row>
    <row r="5" spans="1:18" ht="15">
      <c r="A5" t="s">
        <v>241</v>
      </c>
      <c r="B5" t="s">
        <v>242</v>
      </c>
      <c r="D5" t="s">
        <v>243</v>
      </c>
      <c r="E5" t="s">
        <v>244</v>
      </c>
      <c r="F5" t="s">
        <v>245</v>
      </c>
      <c r="G5" t="s">
        <v>246</v>
      </c>
      <c r="H5" t="s">
        <v>247</v>
      </c>
      <c r="I5" t="s">
        <v>248</v>
      </c>
      <c r="J5" t="s">
        <v>249</v>
      </c>
      <c r="K5" t="s">
        <v>250</v>
      </c>
      <c r="L5" t="s">
        <v>251</v>
      </c>
      <c r="M5" t="s">
        <v>252</v>
      </c>
      <c r="N5" t="s">
        <v>253</v>
      </c>
      <c r="O5" t="s">
        <v>254</v>
      </c>
      <c r="P5" t="s">
        <v>243</v>
      </c>
      <c r="Q5" t="s">
        <v>255</v>
      </c>
      <c r="R5" t="s">
        <v>172</v>
      </c>
    </row>
    <row r="6" spans="1:17" ht="15">
      <c r="A6" s="345">
        <v>1270</v>
      </c>
      <c r="B6" s="345" t="s">
        <v>256</v>
      </c>
      <c r="C6">
        <v>10080</v>
      </c>
      <c r="D6" s="346">
        <v>10080</v>
      </c>
      <c r="E6" s="346">
        <v>10080</v>
      </c>
      <c r="F6" s="346">
        <v>10080</v>
      </c>
      <c r="G6" s="346">
        <v>10080</v>
      </c>
      <c r="H6" s="346">
        <v>10080</v>
      </c>
      <c r="I6" s="346">
        <v>10080</v>
      </c>
      <c r="J6" s="346">
        <v>10080</v>
      </c>
      <c r="K6" s="346">
        <v>10080</v>
      </c>
      <c r="L6" s="346">
        <v>10080</v>
      </c>
      <c r="M6" s="346">
        <v>10080</v>
      </c>
      <c r="N6" s="346">
        <v>10080</v>
      </c>
      <c r="O6" s="346">
        <v>10080</v>
      </c>
      <c r="P6" s="346">
        <v>10080</v>
      </c>
      <c r="Q6" s="347">
        <f>AVERAGE(D6:P6)</f>
        <v>10080</v>
      </c>
    </row>
    <row r="7" spans="1:16" ht="15" hidden="1" outlineLevel="1">
      <c r="A7">
        <v>1285</v>
      </c>
      <c r="B7" t="s">
        <v>257</v>
      </c>
      <c r="C7">
        <v>795</v>
      </c>
      <c r="D7" s="346">
        <v>795</v>
      </c>
      <c r="E7" s="346">
        <v>795</v>
      </c>
      <c r="F7" s="346">
        <v>795</v>
      </c>
      <c r="G7" s="346">
        <v>795</v>
      </c>
      <c r="H7" s="346">
        <v>795</v>
      </c>
      <c r="I7" s="346">
        <v>795</v>
      </c>
      <c r="J7" s="346">
        <v>795</v>
      </c>
      <c r="K7" s="346">
        <v>795</v>
      </c>
      <c r="L7" s="346">
        <v>795</v>
      </c>
      <c r="M7" s="346">
        <v>795</v>
      </c>
      <c r="N7" s="346">
        <v>795</v>
      </c>
      <c r="O7" s="346">
        <v>795</v>
      </c>
      <c r="P7" s="346">
        <v>795</v>
      </c>
    </row>
    <row r="8" spans="1:16" ht="15" hidden="1" outlineLevel="1">
      <c r="A8">
        <v>1295</v>
      </c>
      <c r="B8" t="s">
        <v>258</v>
      </c>
      <c r="C8">
        <v>-298.55</v>
      </c>
      <c r="D8" s="346">
        <v>-298.55</v>
      </c>
      <c r="E8" s="346">
        <v>-298.55</v>
      </c>
      <c r="F8" s="346">
        <v>-298.55</v>
      </c>
      <c r="G8" s="346">
        <v>-298.55</v>
      </c>
      <c r="H8" s="346">
        <v>-298.55</v>
      </c>
      <c r="I8" s="346">
        <v>-298.55</v>
      </c>
      <c r="J8" s="346">
        <v>-298.55</v>
      </c>
      <c r="K8" s="346">
        <v>-298.55</v>
      </c>
      <c r="L8" s="346">
        <v>-298.55</v>
      </c>
      <c r="M8" s="346">
        <v>-298.55</v>
      </c>
      <c r="N8" s="346">
        <v>-298.55</v>
      </c>
      <c r="O8" s="346">
        <v>-298.55</v>
      </c>
      <c r="P8" s="346">
        <v>-298.55</v>
      </c>
    </row>
    <row r="9" spans="1:17" ht="15" collapsed="1">
      <c r="A9" s="345">
        <v>1300</v>
      </c>
      <c r="B9" s="345" t="s">
        <v>259</v>
      </c>
      <c r="C9">
        <v>6814.30</v>
      </c>
      <c r="D9" s="346">
        <v>6814.30</v>
      </c>
      <c r="E9" s="346">
        <v>6814.30</v>
      </c>
      <c r="F9" s="346">
        <v>6814.30</v>
      </c>
      <c r="G9" s="346">
        <v>6814.30</v>
      </c>
      <c r="H9" s="346">
        <v>6814.30</v>
      </c>
      <c r="I9" s="346">
        <v>6814.30</v>
      </c>
      <c r="J9" s="346">
        <v>6814.30</v>
      </c>
      <c r="K9" s="346">
        <v>6814.30</v>
      </c>
      <c r="L9" s="346">
        <v>6814.30</v>
      </c>
      <c r="M9" s="346">
        <v>6814.30</v>
      </c>
      <c r="N9" s="346">
        <v>6814.30</v>
      </c>
      <c r="O9" s="346">
        <v>8382.2999999999993</v>
      </c>
      <c r="P9" s="346">
        <v>8382.2999999999993</v>
      </c>
      <c r="Q9" s="347">
        <f t="shared" si="0" ref="Q9:Q72">AVERAGE(D9:P9)</f>
        <v>7055.5307692307706</v>
      </c>
    </row>
    <row r="10" spans="1:17" ht="15" hidden="1" outlineLevel="1">
      <c r="A10">
        <v>1315</v>
      </c>
      <c r="B10" t="s">
        <v>260</v>
      </c>
      <c r="C10">
        <v>4402.53</v>
      </c>
      <c r="D10" s="346">
        <v>4402.53</v>
      </c>
      <c r="E10" s="346">
        <v>4402.53</v>
      </c>
      <c r="F10" s="346">
        <v>4402.53</v>
      </c>
      <c r="G10" s="346">
        <v>4402.53</v>
      </c>
      <c r="H10" s="346">
        <v>4402.53</v>
      </c>
      <c r="I10" s="346">
        <v>4402.53</v>
      </c>
      <c r="J10" s="346">
        <v>4402.53</v>
      </c>
      <c r="K10" s="346">
        <v>4402.53</v>
      </c>
      <c r="L10" s="346">
        <v>4402.53</v>
      </c>
      <c r="M10" s="346">
        <v>4402.53</v>
      </c>
      <c r="N10" s="346">
        <v>4673.6099999999997</v>
      </c>
      <c r="O10" s="346">
        <v>4673.6099999999997</v>
      </c>
      <c r="P10" s="346">
        <v>4673.6099999999997</v>
      </c>
      <c r="Q10" s="347">
        <f t="shared" si="0"/>
        <v>4465.0869230769231</v>
      </c>
    </row>
    <row r="11" spans="1:17" ht="15" hidden="1" outlineLevel="1">
      <c r="A11">
        <v>1345</v>
      </c>
      <c r="B11" t="s">
        <v>261</v>
      </c>
      <c r="C11">
        <v>1229.47</v>
      </c>
      <c r="D11" s="346">
        <v>1229.47</v>
      </c>
      <c r="E11" s="346">
        <v>1229.47</v>
      </c>
      <c r="F11" s="346">
        <v>1229.47</v>
      </c>
      <c r="G11" s="346">
        <v>1229.47</v>
      </c>
      <c r="H11" s="346">
        <v>1229.47</v>
      </c>
      <c r="I11" s="346">
        <v>1229.47</v>
      </c>
      <c r="J11" s="346">
        <v>1229.47</v>
      </c>
      <c r="K11" s="346">
        <v>1229.47</v>
      </c>
      <c r="L11" s="346">
        <v>1229.47</v>
      </c>
      <c r="M11" s="346">
        <v>1229.47</v>
      </c>
      <c r="N11" s="346">
        <v>1229.47</v>
      </c>
      <c r="O11" s="346">
        <v>1229.47</v>
      </c>
      <c r="P11" s="346">
        <v>1229.47</v>
      </c>
      <c r="Q11" s="347">
        <f t="shared" si="0"/>
        <v>1229.4699999999998</v>
      </c>
    </row>
    <row r="12" spans="1:17" ht="15" hidden="1" outlineLevel="1">
      <c r="A12">
        <v>1350</v>
      </c>
      <c r="B12" t="s">
        <v>262</v>
      </c>
      <c r="C12">
        <v>59663.02</v>
      </c>
      <c r="D12" s="346">
        <v>59663.02</v>
      </c>
      <c r="E12" s="346">
        <v>59663.02</v>
      </c>
      <c r="F12" s="346">
        <v>59663.02</v>
      </c>
      <c r="G12" s="346">
        <v>59663.02</v>
      </c>
      <c r="H12" s="346">
        <v>59663.02</v>
      </c>
      <c r="I12" s="346">
        <v>59663.02</v>
      </c>
      <c r="J12" s="346">
        <v>59663.02</v>
      </c>
      <c r="K12" s="346">
        <v>59663.02</v>
      </c>
      <c r="L12" s="346">
        <v>59663.02</v>
      </c>
      <c r="M12" s="346">
        <v>59663.02</v>
      </c>
      <c r="N12" s="346">
        <v>59663.02</v>
      </c>
      <c r="O12" s="346">
        <v>59663.02</v>
      </c>
      <c r="P12" s="346">
        <v>59663.02</v>
      </c>
      <c r="Q12" s="347">
        <f t="shared" si="0"/>
        <v>59663.020000000011</v>
      </c>
    </row>
    <row r="13" spans="1:17" ht="15" hidden="1" outlineLevel="1">
      <c r="A13">
        <v>1353</v>
      </c>
      <c r="B13" t="s">
        <v>263</v>
      </c>
      <c r="C13">
        <v>12760</v>
      </c>
      <c r="D13" s="346">
        <v>12760</v>
      </c>
      <c r="E13" s="346">
        <v>12760</v>
      </c>
      <c r="F13" s="346">
        <v>12760</v>
      </c>
      <c r="G13" s="346">
        <v>12760</v>
      </c>
      <c r="H13" s="346">
        <v>12760</v>
      </c>
      <c r="I13" s="346">
        <v>12760</v>
      </c>
      <c r="J13" s="346">
        <v>12760</v>
      </c>
      <c r="K13" s="346">
        <v>12760</v>
      </c>
      <c r="L13" s="346">
        <v>12760</v>
      </c>
      <c r="M13" s="346">
        <v>12760</v>
      </c>
      <c r="N13" s="346">
        <v>12760</v>
      </c>
      <c r="O13" s="346">
        <v>12760</v>
      </c>
      <c r="P13" s="346">
        <v>12760</v>
      </c>
      <c r="Q13" s="347">
        <f t="shared" si="0"/>
        <v>12760</v>
      </c>
    </row>
    <row r="14" spans="1:17" ht="15" hidden="1" outlineLevel="1">
      <c r="A14">
        <v>1360</v>
      </c>
      <c r="B14" t="s">
        <v>264</v>
      </c>
      <c r="C14">
        <v>2362.5500000000002</v>
      </c>
      <c r="D14" s="346">
        <v>2362.5500000000002</v>
      </c>
      <c r="E14" s="346">
        <v>2362.5500000000002</v>
      </c>
      <c r="F14" s="346">
        <v>2362.5500000000002</v>
      </c>
      <c r="G14" s="346">
        <v>2362.5500000000002</v>
      </c>
      <c r="H14" s="346">
        <v>2362.5500000000002</v>
      </c>
      <c r="I14" s="346">
        <v>2362.5500000000002</v>
      </c>
      <c r="J14" s="346">
        <v>2362.5500000000002</v>
      </c>
      <c r="K14" s="346">
        <v>2362.5500000000002</v>
      </c>
      <c r="L14" s="346">
        <v>2362.5500000000002</v>
      </c>
      <c r="M14" s="346">
        <v>2362.5500000000002</v>
      </c>
      <c r="N14" s="346">
        <v>2362.5500000000002</v>
      </c>
      <c r="O14" s="346">
        <v>2362.5500000000002</v>
      </c>
      <c r="P14" s="346">
        <v>2362.5500000000002</v>
      </c>
      <c r="Q14" s="347">
        <f t="shared" si="0"/>
        <v>2362.5499999999997</v>
      </c>
    </row>
    <row r="15" spans="1:17" ht="15" hidden="1" outlineLevel="1">
      <c r="A15">
        <v>1365</v>
      </c>
      <c r="B15" t="s">
        <v>265</v>
      </c>
      <c r="C15">
        <v>2647.61</v>
      </c>
      <c r="D15" s="346">
        <v>2647.61</v>
      </c>
      <c r="E15" s="346">
        <v>2647.61</v>
      </c>
      <c r="F15" s="346">
        <v>2647.61</v>
      </c>
      <c r="G15" s="346">
        <v>2647.61</v>
      </c>
      <c r="H15" s="346">
        <v>2647.61</v>
      </c>
      <c r="I15" s="346">
        <v>2647.61</v>
      </c>
      <c r="J15" s="346">
        <v>2647.61</v>
      </c>
      <c r="K15" s="346">
        <v>2647.61</v>
      </c>
      <c r="L15" s="346">
        <v>2647.61</v>
      </c>
      <c r="M15" s="346">
        <v>2647.61</v>
      </c>
      <c r="N15" s="346">
        <v>2647.61</v>
      </c>
      <c r="O15" s="346">
        <v>2647.61</v>
      </c>
      <c r="P15" s="346">
        <v>2647.61</v>
      </c>
      <c r="Q15" s="347">
        <f t="shared" si="0"/>
        <v>2647.61</v>
      </c>
    </row>
    <row r="16" spans="1:17" ht="15" hidden="1" outlineLevel="1">
      <c r="A16">
        <v>1380</v>
      </c>
      <c r="B16" t="s">
        <v>266</v>
      </c>
      <c r="C16">
        <v>41409.480000000003</v>
      </c>
      <c r="D16" s="346">
        <v>41409.480000000003</v>
      </c>
      <c r="E16" s="346">
        <v>41409.480000000003</v>
      </c>
      <c r="F16" s="346">
        <v>41409.480000000003</v>
      </c>
      <c r="G16" s="346">
        <v>41409.480000000003</v>
      </c>
      <c r="H16" s="346">
        <v>41409.480000000003</v>
      </c>
      <c r="I16" s="346">
        <v>41680.56</v>
      </c>
      <c r="J16" s="346">
        <v>42403.44</v>
      </c>
      <c r="K16" s="346">
        <v>42403.44</v>
      </c>
      <c r="L16" s="346">
        <v>42403.44</v>
      </c>
      <c r="M16" s="346">
        <v>42403.44</v>
      </c>
      <c r="N16" s="346">
        <v>42403.44</v>
      </c>
      <c r="O16" s="346">
        <v>42245.86</v>
      </c>
      <c r="P16" s="346">
        <v>42741.84</v>
      </c>
      <c r="Q16" s="347">
        <f t="shared" si="0"/>
        <v>41979.450769230767</v>
      </c>
    </row>
    <row r="17" spans="1:17" ht="15" collapsed="1">
      <c r="A17" s="345">
        <v>1395</v>
      </c>
      <c r="B17" s="345" t="s">
        <v>267</v>
      </c>
      <c r="C17">
        <v>6773.92</v>
      </c>
      <c r="D17" s="346">
        <v>6773.92</v>
      </c>
      <c r="E17" s="346">
        <v>6773.92</v>
      </c>
      <c r="F17" s="346">
        <v>6773.92</v>
      </c>
      <c r="G17" s="346">
        <v>6773.92</v>
      </c>
      <c r="H17" s="346">
        <v>6773.92</v>
      </c>
      <c r="I17" s="346">
        <v>6773.92</v>
      </c>
      <c r="J17" s="346">
        <v>6773.92</v>
      </c>
      <c r="K17" s="346">
        <v>7493.92</v>
      </c>
      <c r="L17" s="346">
        <v>7493.92</v>
      </c>
      <c r="M17" s="346">
        <v>7493.92</v>
      </c>
      <c r="N17" s="346">
        <v>7493.92</v>
      </c>
      <c r="O17" s="346">
        <v>7142.21</v>
      </c>
      <c r="P17" s="346">
        <v>7142.21</v>
      </c>
      <c r="Q17" s="347">
        <f t="shared" si="0"/>
        <v>7052.1184615384618</v>
      </c>
    </row>
    <row r="18" spans="1:17" ht="15">
      <c r="A18" s="345">
        <v>1400</v>
      </c>
      <c r="B18" s="345" t="s">
        <v>268</v>
      </c>
      <c r="C18">
        <v>106589.10</v>
      </c>
      <c r="D18" s="346">
        <v>106589.10</v>
      </c>
      <c r="E18" s="346">
        <v>106589.10</v>
      </c>
      <c r="F18" s="346">
        <v>106589.10</v>
      </c>
      <c r="G18" s="346">
        <v>106589.10</v>
      </c>
      <c r="H18" s="346">
        <v>106589.10</v>
      </c>
      <c r="I18" s="346">
        <v>106589.10</v>
      </c>
      <c r="J18" s="346">
        <v>106589.10</v>
      </c>
      <c r="K18" s="346">
        <v>106859.10</v>
      </c>
      <c r="L18" s="346">
        <v>106859.10</v>
      </c>
      <c r="M18" s="346">
        <v>107225.98</v>
      </c>
      <c r="N18" s="346">
        <v>107225.98</v>
      </c>
      <c r="O18" s="346">
        <v>107225.98</v>
      </c>
      <c r="P18" s="346">
        <v>107225.98</v>
      </c>
      <c r="Q18" s="347">
        <f t="shared" si="0"/>
        <v>106826.60153846153</v>
      </c>
    </row>
    <row r="19" spans="1:17" ht="15" hidden="1" outlineLevel="1">
      <c r="A19">
        <v>1420</v>
      </c>
      <c r="B19" t="s">
        <v>269</v>
      </c>
      <c r="D19" s="346"/>
      <c r="E19" s="346"/>
      <c r="F19" s="346"/>
      <c r="G19" s="346"/>
      <c r="H19" s="346"/>
      <c r="I19" s="346"/>
      <c r="J19" s="346">
        <v>1825.36</v>
      </c>
      <c r="K19" s="346">
        <v>1825.36</v>
      </c>
      <c r="L19" s="346">
        <v>1825.36</v>
      </c>
      <c r="M19" s="346">
        <v>1825.36</v>
      </c>
      <c r="N19" s="346">
        <v>1825.36</v>
      </c>
      <c r="O19" s="346">
        <v>1825.36</v>
      </c>
      <c r="P19" s="346">
        <v>1825.36</v>
      </c>
      <c r="Q19" s="347">
        <f t="shared" si="0"/>
        <v>1825.36</v>
      </c>
    </row>
    <row r="20" spans="1:17" ht="15" hidden="1" outlineLevel="1">
      <c r="A20">
        <v>1455</v>
      </c>
      <c r="B20" t="s">
        <v>270</v>
      </c>
      <c r="C20">
        <v>303.93</v>
      </c>
      <c r="D20" s="346">
        <v>303.93</v>
      </c>
      <c r="E20" s="346">
        <v>303.93</v>
      </c>
      <c r="F20" s="346">
        <v>303.93</v>
      </c>
      <c r="G20" s="346">
        <v>303.93</v>
      </c>
      <c r="H20" s="346">
        <v>303.93</v>
      </c>
      <c r="I20" s="346">
        <v>303.93</v>
      </c>
      <c r="J20" s="346">
        <v>303.93</v>
      </c>
      <c r="K20" s="346">
        <v>303.93</v>
      </c>
      <c r="L20" s="346">
        <v>303.93</v>
      </c>
      <c r="M20" s="346">
        <v>303.93</v>
      </c>
      <c r="N20" s="346">
        <v>303.93</v>
      </c>
      <c r="O20" s="346">
        <v>303.93</v>
      </c>
      <c r="P20" s="346">
        <v>303.93</v>
      </c>
      <c r="Q20" s="347">
        <f t="shared" si="0"/>
        <v>303.92999999999995</v>
      </c>
    </row>
    <row r="21" spans="1:17" ht="15" hidden="1" outlineLevel="1">
      <c r="A21">
        <v>1460</v>
      </c>
      <c r="B21" t="s">
        <v>271</v>
      </c>
      <c r="C21">
        <v>877.96</v>
      </c>
      <c r="D21" s="346">
        <v>877.96</v>
      </c>
      <c r="E21" s="346">
        <v>877.96</v>
      </c>
      <c r="F21" s="346">
        <v>877.96</v>
      </c>
      <c r="G21" s="346">
        <v>877.96</v>
      </c>
      <c r="H21" s="346">
        <v>877.96</v>
      </c>
      <c r="I21" s="346">
        <v>877.96</v>
      </c>
      <c r="J21" s="346">
        <v>877.96</v>
      </c>
      <c r="K21" s="346">
        <v>877.96</v>
      </c>
      <c r="L21" s="346">
        <v>877.96</v>
      </c>
      <c r="M21" s="346">
        <v>877.96</v>
      </c>
      <c r="N21" s="346">
        <v>877.96</v>
      </c>
      <c r="O21" s="346">
        <v>877.96</v>
      </c>
      <c r="P21" s="346">
        <v>877.96</v>
      </c>
      <c r="Q21" s="347">
        <f t="shared" si="0"/>
        <v>877.95999999999992</v>
      </c>
    </row>
    <row r="22" spans="1:17" ht="15" hidden="1" outlineLevel="1">
      <c r="A22">
        <v>1480</v>
      </c>
      <c r="B22" t="s">
        <v>272</v>
      </c>
      <c r="C22">
        <v>293.73</v>
      </c>
      <c r="D22" s="346">
        <v>293.73</v>
      </c>
      <c r="E22" s="346">
        <v>293.73</v>
      </c>
      <c r="F22" s="346">
        <v>293.73</v>
      </c>
      <c r="G22" s="346">
        <v>293.73</v>
      </c>
      <c r="H22" s="346">
        <v>293.73</v>
      </c>
      <c r="I22" s="346">
        <v>293.73</v>
      </c>
      <c r="J22" s="346">
        <v>293.73</v>
      </c>
      <c r="K22" s="346">
        <v>293.73</v>
      </c>
      <c r="L22" s="346">
        <v>293.73</v>
      </c>
      <c r="M22" s="346">
        <v>293.73</v>
      </c>
      <c r="N22" s="346">
        <v>293.73</v>
      </c>
      <c r="O22" s="346">
        <v>293.73</v>
      </c>
      <c r="P22" s="346">
        <v>293.73</v>
      </c>
      <c r="Q22" s="347">
        <f t="shared" si="0"/>
        <v>293.73</v>
      </c>
    </row>
    <row r="23" spans="1:17" ht="15" hidden="1" outlineLevel="1">
      <c r="A23">
        <v>1490</v>
      </c>
      <c r="B23" t="s">
        <v>273</v>
      </c>
      <c r="C23">
        <v>36.119999999999997</v>
      </c>
      <c r="D23" s="346">
        <v>36.119999999999997</v>
      </c>
      <c r="E23" s="346">
        <v>36.119999999999997</v>
      </c>
      <c r="F23" s="346">
        <v>36.119999999999997</v>
      </c>
      <c r="G23" s="346">
        <v>36.119999999999997</v>
      </c>
      <c r="H23" s="346">
        <v>36.119999999999997</v>
      </c>
      <c r="I23" s="346">
        <v>36.119999999999997</v>
      </c>
      <c r="J23" s="346">
        <v>36.119999999999997</v>
      </c>
      <c r="K23" s="346">
        <v>36.119999999999997</v>
      </c>
      <c r="L23" s="346">
        <v>36.119999999999997</v>
      </c>
      <c r="M23" s="346">
        <v>36.119999999999997</v>
      </c>
      <c r="N23" s="346">
        <v>36.119999999999997</v>
      </c>
      <c r="O23" s="346">
        <v>36.119999999999997</v>
      </c>
      <c r="P23" s="346">
        <v>36.119999999999997</v>
      </c>
      <c r="Q23" s="347">
        <f t="shared" si="0"/>
        <v>36.119999999999997</v>
      </c>
    </row>
    <row r="24" spans="1:17" ht="15" hidden="1" outlineLevel="1">
      <c r="A24">
        <v>1500</v>
      </c>
      <c r="B24" t="s">
        <v>274</v>
      </c>
      <c r="C24">
        <v>1000</v>
      </c>
      <c r="D24" s="346">
        <v>1000</v>
      </c>
      <c r="E24" s="346">
        <v>1000</v>
      </c>
      <c r="F24" s="346">
        <v>1000</v>
      </c>
      <c r="G24" s="346">
        <v>1000</v>
      </c>
      <c r="H24" s="346">
        <v>1000</v>
      </c>
      <c r="I24" s="346">
        <v>1000</v>
      </c>
      <c r="J24" s="346">
        <v>1000</v>
      </c>
      <c r="K24" s="346">
        <v>1000</v>
      </c>
      <c r="L24" s="346">
        <v>1000</v>
      </c>
      <c r="M24" s="346">
        <v>1000</v>
      </c>
      <c r="N24" s="346">
        <v>1000</v>
      </c>
      <c r="O24" s="346">
        <v>1000</v>
      </c>
      <c r="P24" s="346">
        <v>1000</v>
      </c>
      <c r="Q24" s="347">
        <f t="shared" si="0"/>
        <v>1000</v>
      </c>
    </row>
    <row r="25" spans="1:17" ht="15" hidden="1" outlineLevel="1">
      <c r="A25" t="s">
        <v>275</v>
      </c>
      <c r="B25">
        <v>110</v>
      </c>
      <c r="C25">
        <v>257740.17</v>
      </c>
      <c r="D25" s="346">
        <v>257740.17</v>
      </c>
      <c r="E25" s="346">
        <v>257740.17</v>
      </c>
      <c r="F25" s="346">
        <v>257740.17</v>
      </c>
      <c r="G25" s="346">
        <v>257740.17</v>
      </c>
      <c r="H25" s="346">
        <v>257740.17</v>
      </c>
      <c r="I25" s="346">
        <v>258011.25</v>
      </c>
      <c r="J25" s="346">
        <v>260559.49</v>
      </c>
      <c r="K25" s="346">
        <v>261549.49</v>
      </c>
      <c r="L25" s="346">
        <v>261549.49</v>
      </c>
      <c r="M25" s="346">
        <v>261916.37</v>
      </c>
      <c r="N25" s="346">
        <v>262187.45</v>
      </c>
      <c r="O25" s="346">
        <v>263246.15999999997</v>
      </c>
      <c r="P25" s="346">
        <v>263742.14</v>
      </c>
      <c r="Q25" s="347">
        <f t="shared" si="0"/>
        <v>260112.51461538469</v>
      </c>
    </row>
    <row r="26" spans="1:17" ht="15" hidden="1" outlineLevel="1">
      <c r="A26">
        <v>1535</v>
      </c>
      <c r="B26" t="s">
        <v>276</v>
      </c>
      <c r="C26">
        <v>39.36</v>
      </c>
      <c r="D26" s="346">
        <v>39.36</v>
      </c>
      <c r="E26" s="346">
        <v>39.36</v>
      </c>
      <c r="F26" s="346">
        <v>39.36</v>
      </c>
      <c r="G26" s="346">
        <v>39.36</v>
      </c>
      <c r="H26" s="346">
        <v>39.36</v>
      </c>
      <c r="I26" s="346">
        <v>39.36</v>
      </c>
      <c r="J26" s="346">
        <v>39.36</v>
      </c>
      <c r="K26" s="346">
        <v>39.36</v>
      </c>
      <c r="L26" s="346">
        <v>39.36</v>
      </c>
      <c r="M26" s="346">
        <v>39.36</v>
      </c>
      <c r="N26" s="346">
        <v>39.36</v>
      </c>
      <c r="O26" s="346">
        <v>39.36</v>
      </c>
      <c r="P26" s="346">
        <v>39.36</v>
      </c>
      <c r="Q26" s="347">
        <f t="shared" si="0"/>
        <v>39.360000000000007</v>
      </c>
    </row>
    <row r="27" spans="1:17" ht="15" hidden="1" outlineLevel="1">
      <c r="A27">
        <v>1540</v>
      </c>
      <c r="B27" t="s">
        <v>277</v>
      </c>
      <c r="C27">
        <v>1168.28</v>
      </c>
      <c r="D27" s="346">
        <v>1168.28</v>
      </c>
      <c r="E27" s="346">
        <v>1168.28</v>
      </c>
      <c r="F27" s="346">
        <v>1168.28</v>
      </c>
      <c r="G27" s="346">
        <v>1557.80</v>
      </c>
      <c r="H27" s="346">
        <v>1557.80</v>
      </c>
      <c r="I27" s="346">
        <v>1557.80</v>
      </c>
      <c r="J27" s="346">
        <v>1874.06</v>
      </c>
      <c r="K27" s="346">
        <v>1874.06</v>
      </c>
      <c r="L27" s="346">
        <v>1874.06</v>
      </c>
      <c r="M27" s="346">
        <v>1874.06</v>
      </c>
      <c r="N27" s="346">
        <v>1874.06</v>
      </c>
      <c r="O27" s="346">
        <v>1874.06</v>
      </c>
      <c r="P27" s="346">
        <v>1874.06</v>
      </c>
      <c r="Q27" s="347">
        <f t="shared" si="0"/>
        <v>1638.2046153846156</v>
      </c>
    </row>
    <row r="28" spans="1:17" ht="15" hidden="1" outlineLevel="1">
      <c r="A28" t="s">
        <v>275</v>
      </c>
      <c r="B28">
        <v>120</v>
      </c>
      <c r="C28">
        <v>1207.6400000000001</v>
      </c>
      <c r="D28" s="346">
        <v>1207.6400000000001</v>
      </c>
      <c r="E28" s="346">
        <v>1207.6400000000001</v>
      </c>
      <c r="F28" s="346">
        <v>1207.6400000000001</v>
      </c>
      <c r="G28" s="346">
        <v>1597.16</v>
      </c>
      <c r="H28" s="346">
        <v>1597.16</v>
      </c>
      <c r="I28" s="346">
        <v>1597.16</v>
      </c>
      <c r="J28" s="346">
        <v>1913.42</v>
      </c>
      <c r="K28" s="346">
        <v>1913.42</v>
      </c>
      <c r="L28" s="346">
        <v>1913.42</v>
      </c>
      <c r="M28" s="346">
        <v>1913.42</v>
      </c>
      <c r="N28" s="346">
        <v>1913.42</v>
      </c>
      <c r="O28" s="346">
        <v>1913.42</v>
      </c>
      <c r="P28" s="346">
        <v>1913.42</v>
      </c>
      <c r="Q28" s="347">
        <f t="shared" si="0"/>
        <v>1677.5646153846151</v>
      </c>
    </row>
    <row r="29" spans="1:17" ht="15" hidden="1" outlineLevel="1">
      <c r="A29">
        <v>3000</v>
      </c>
      <c r="B29" t="s">
        <v>278</v>
      </c>
      <c r="C29">
        <v>2500</v>
      </c>
      <c r="D29" s="346">
        <v>2500</v>
      </c>
      <c r="E29" s="346">
        <v>2500</v>
      </c>
      <c r="F29" s="346">
        <v>2500</v>
      </c>
      <c r="G29" s="346">
        <v>2500</v>
      </c>
      <c r="H29" s="346">
        <v>2500</v>
      </c>
      <c r="I29" s="346">
        <v>2500</v>
      </c>
      <c r="J29" s="346">
        <v>2500</v>
      </c>
      <c r="K29" s="346">
        <v>2500</v>
      </c>
      <c r="L29" s="346">
        <v>2500</v>
      </c>
      <c r="M29" s="346">
        <v>2500</v>
      </c>
      <c r="N29" s="346">
        <v>2500</v>
      </c>
      <c r="O29" s="346">
        <v>2500</v>
      </c>
      <c r="P29" s="346">
        <v>2500</v>
      </c>
      <c r="Q29" s="347">
        <f t="shared" si="0"/>
        <v>2500</v>
      </c>
    </row>
    <row r="30" spans="1:17" ht="15" hidden="1" outlineLevel="1">
      <c r="A30" t="s">
        <v>275</v>
      </c>
      <c r="B30">
        <v>170</v>
      </c>
      <c r="C30">
        <v>2500</v>
      </c>
      <c r="D30" s="346">
        <v>2500</v>
      </c>
      <c r="E30" s="346">
        <v>2500</v>
      </c>
      <c r="F30" s="346">
        <v>2500</v>
      </c>
      <c r="G30" s="346">
        <v>2500</v>
      </c>
      <c r="H30" s="346">
        <v>2500</v>
      </c>
      <c r="I30" s="346">
        <v>2500</v>
      </c>
      <c r="J30" s="346">
        <v>2500</v>
      </c>
      <c r="K30" s="346">
        <v>2500</v>
      </c>
      <c r="L30" s="346">
        <v>2500</v>
      </c>
      <c r="M30" s="346">
        <v>2500</v>
      </c>
      <c r="N30" s="346">
        <v>2500</v>
      </c>
      <c r="O30" s="346">
        <v>2500</v>
      </c>
      <c r="P30" s="346">
        <v>2500</v>
      </c>
      <c r="Q30" s="347">
        <f t="shared" si="0"/>
        <v>2500</v>
      </c>
    </row>
    <row r="31" spans="1:17" ht="15" hidden="1" outlineLevel="1">
      <c r="A31">
        <v>3705</v>
      </c>
      <c r="B31" t="s">
        <v>279</v>
      </c>
      <c r="C31">
        <v>-7200</v>
      </c>
      <c r="D31" s="346">
        <v>-7200</v>
      </c>
      <c r="E31" s="346">
        <v>-7200</v>
      </c>
      <c r="F31" s="346">
        <v>-7200</v>
      </c>
      <c r="G31" s="346">
        <v>-7200</v>
      </c>
      <c r="H31" s="346">
        <v>-7200</v>
      </c>
      <c r="I31" s="346">
        <v>-7200</v>
      </c>
      <c r="J31" s="346">
        <v>-7200</v>
      </c>
      <c r="K31" s="346">
        <v>-7200</v>
      </c>
      <c r="L31" s="346">
        <v>-7200</v>
      </c>
      <c r="M31" s="346">
        <v>-7200</v>
      </c>
      <c r="N31" s="346">
        <v>-7200</v>
      </c>
      <c r="O31" s="346">
        <v>-7200</v>
      </c>
      <c r="P31" s="346">
        <v>-7200</v>
      </c>
      <c r="Q31" s="347">
        <f t="shared" si="0"/>
        <v>-7200</v>
      </c>
    </row>
    <row r="32" spans="1:17" ht="15" hidden="1" outlineLevel="1">
      <c r="A32" t="s">
        <v>275</v>
      </c>
      <c r="B32">
        <v>185</v>
      </c>
      <c r="C32">
        <v>-7200</v>
      </c>
      <c r="D32" s="346">
        <v>-7200</v>
      </c>
      <c r="E32" s="346">
        <v>-7200</v>
      </c>
      <c r="F32" s="346">
        <v>-7200</v>
      </c>
      <c r="G32" s="346">
        <v>-7200</v>
      </c>
      <c r="H32" s="346">
        <v>-7200</v>
      </c>
      <c r="I32" s="346">
        <v>-7200</v>
      </c>
      <c r="J32" s="346">
        <v>-7200</v>
      </c>
      <c r="K32" s="346">
        <v>-7200</v>
      </c>
      <c r="L32" s="346">
        <v>-7200</v>
      </c>
      <c r="M32" s="346">
        <v>-7200</v>
      </c>
      <c r="N32" s="346">
        <v>-7200</v>
      </c>
      <c r="O32" s="346">
        <v>-7200</v>
      </c>
      <c r="P32" s="346">
        <v>-7200</v>
      </c>
      <c r="Q32" s="347">
        <f t="shared" si="0"/>
        <v>-7200</v>
      </c>
    </row>
    <row r="33" spans="1:17" ht="15" hidden="1" outlineLevel="1">
      <c r="A33">
        <v>2030</v>
      </c>
      <c r="B33" t="s">
        <v>280</v>
      </c>
      <c r="C33">
        <v>0.20</v>
      </c>
      <c r="D33" s="346">
        <v>0.20</v>
      </c>
      <c r="E33" s="346">
        <v>0.20</v>
      </c>
      <c r="F33" s="346">
        <v>0.20</v>
      </c>
      <c r="G33" s="346">
        <v>0.20</v>
      </c>
      <c r="H33" s="346">
        <v>0.20</v>
      </c>
      <c r="I33" s="346">
        <v>0.20</v>
      </c>
      <c r="J33" s="346">
        <v>0.20</v>
      </c>
      <c r="K33" s="346">
        <v>0.20</v>
      </c>
      <c r="L33" s="346">
        <v>0.20</v>
      </c>
      <c r="M33" s="346">
        <v>0.20</v>
      </c>
      <c r="N33" s="346">
        <v>0.20</v>
      </c>
      <c r="O33" s="346">
        <v>0.20</v>
      </c>
      <c r="P33" s="346">
        <v>0.20</v>
      </c>
      <c r="Q33" s="347">
        <f t="shared" si="0"/>
        <v>0.20</v>
      </c>
    </row>
    <row r="34" spans="1:17" ht="15" hidden="1" outlineLevel="1">
      <c r="A34">
        <v>2055</v>
      </c>
      <c r="B34" t="s">
        <v>281</v>
      </c>
      <c r="C34">
        <v>2313.61</v>
      </c>
      <c r="D34" s="346">
        <v>2313.61</v>
      </c>
      <c r="E34" s="346">
        <v>2314.61</v>
      </c>
      <c r="F34" s="346">
        <v>2315.61</v>
      </c>
      <c r="G34" s="346">
        <v>2316.61</v>
      </c>
      <c r="H34" s="346">
        <v>2317.61</v>
      </c>
      <c r="I34" s="346">
        <v>2318.61</v>
      </c>
      <c r="J34" s="346">
        <v>2319.61</v>
      </c>
      <c r="K34" s="346">
        <v>2320.61</v>
      </c>
      <c r="L34" s="346">
        <v>2321.61</v>
      </c>
      <c r="M34" s="346">
        <v>2322.61</v>
      </c>
      <c r="N34" s="346">
        <v>2323.61</v>
      </c>
      <c r="O34" s="346">
        <v>2324.61</v>
      </c>
      <c r="P34" s="346">
        <v>2325.61</v>
      </c>
      <c r="Q34" s="347">
        <f t="shared" si="0"/>
        <v>2319.61</v>
      </c>
    </row>
    <row r="35" spans="1:17" ht="15" collapsed="1">
      <c r="A35" s="345">
        <v>2060</v>
      </c>
      <c r="B35" s="345" t="s">
        <v>282</v>
      </c>
      <c r="C35">
        <v>881.83</v>
      </c>
      <c r="D35" s="346">
        <v>881.83</v>
      </c>
      <c r="E35" s="346">
        <v>864.04</v>
      </c>
      <c r="F35" s="346">
        <v>846.25</v>
      </c>
      <c r="G35" s="346">
        <v>828.46</v>
      </c>
      <c r="H35" s="346">
        <v>810.67</v>
      </c>
      <c r="I35" s="346">
        <v>792.88</v>
      </c>
      <c r="J35" s="346">
        <v>775.09</v>
      </c>
      <c r="K35" s="346">
        <v>757.30</v>
      </c>
      <c r="L35" s="346">
        <v>739.51</v>
      </c>
      <c r="M35" s="346">
        <v>721.72</v>
      </c>
      <c r="N35" s="346">
        <v>703.93</v>
      </c>
      <c r="O35" s="346">
        <v>682.04</v>
      </c>
      <c r="P35" s="346">
        <v>660.15</v>
      </c>
      <c r="Q35" s="347">
        <f t="shared" si="0"/>
        <v>774.1438461538462</v>
      </c>
    </row>
    <row r="36" spans="1:17" ht="15" hidden="1" outlineLevel="1">
      <c r="A36">
        <v>2075</v>
      </c>
      <c r="B36" t="s">
        <v>283</v>
      </c>
      <c r="C36">
        <v>-498.69</v>
      </c>
      <c r="D36" s="346">
        <v>-498.69</v>
      </c>
      <c r="E36" s="346">
        <v>-510.18</v>
      </c>
      <c r="F36" s="346">
        <v>-521.66999999999996</v>
      </c>
      <c r="G36" s="346">
        <v>-533.16</v>
      </c>
      <c r="H36" s="346">
        <v>-544.65</v>
      </c>
      <c r="I36" s="346">
        <v>-556.14</v>
      </c>
      <c r="J36" s="346">
        <v>-567.63</v>
      </c>
      <c r="K36" s="346">
        <v>-579.12</v>
      </c>
      <c r="L36" s="346">
        <v>-590.61</v>
      </c>
      <c r="M36" s="346">
        <v>-602.10</v>
      </c>
      <c r="N36" s="346">
        <v>-614.29999999999995</v>
      </c>
      <c r="O36" s="346">
        <v>-626.50</v>
      </c>
      <c r="P36" s="346">
        <v>-638.70000000000005</v>
      </c>
      <c r="Q36" s="347">
        <f t="shared" si="0"/>
        <v>-567.95769230769224</v>
      </c>
    </row>
    <row r="37" spans="1:17" ht="15" hidden="1" outlineLevel="1">
      <c r="A37">
        <v>2105</v>
      </c>
      <c r="B37" t="s">
        <v>284</v>
      </c>
      <c r="C37">
        <v>394.31</v>
      </c>
      <c r="D37" s="346">
        <v>394.31</v>
      </c>
      <c r="E37" s="346">
        <v>390.89</v>
      </c>
      <c r="F37" s="346">
        <v>387.47</v>
      </c>
      <c r="G37" s="346">
        <v>384.05</v>
      </c>
      <c r="H37" s="346">
        <v>380.63</v>
      </c>
      <c r="I37" s="346">
        <v>377.21</v>
      </c>
      <c r="J37" s="346">
        <v>373.79</v>
      </c>
      <c r="K37" s="346">
        <v>370.37</v>
      </c>
      <c r="L37" s="346">
        <v>366.95</v>
      </c>
      <c r="M37" s="346">
        <v>363.53</v>
      </c>
      <c r="N37" s="346">
        <v>360.11</v>
      </c>
      <c r="O37" s="346">
        <v>356.69</v>
      </c>
      <c r="P37" s="346">
        <v>353.27</v>
      </c>
      <c r="Q37" s="347">
        <f t="shared" si="0"/>
        <v>373.78999999999991</v>
      </c>
    </row>
    <row r="38" spans="1:17" ht="15" hidden="1" outlineLevel="1">
      <c r="A38">
        <v>2110</v>
      </c>
      <c r="B38" t="s">
        <v>285</v>
      </c>
      <c r="C38">
        <v>-40853.79</v>
      </c>
      <c r="D38" s="346">
        <v>-40853.79</v>
      </c>
      <c r="E38" s="346">
        <v>-40964.08</v>
      </c>
      <c r="F38" s="346">
        <v>-41074.370000000003</v>
      </c>
      <c r="G38" s="346">
        <v>-41184.660000000003</v>
      </c>
      <c r="H38" s="346">
        <v>-41294.949999999997</v>
      </c>
      <c r="I38" s="346">
        <v>-41405.24</v>
      </c>
      <c r="J38" s="346">
        <v>-41515.53</v>
      </c>
      <c r="K38" s="346">
        <v>-41625.82</v>
      </c>
      <c r="L38" s="346">
        <v>-41736.11</v>
      </c>
      <c r="M38" s="346">
        <v>-41846.40</v>
      </c>
      <c r="N38" s="346">
        <v>-41956.69</v>
      </c>
      <c r="O38" s="346">
        <v>-42066.97</v>
      </c>
      <c r="P38" s="346">
        <v>-42177.25</v>
      </c>
      <c r="Q38" s="347">
        <f t="shared" si="0"/>
        <v>-41515.527692307689</v>
      </c>
    </row>
    <row r="39" spans="1:17" ht="15" hidden="1" outlineLevel="1">
      <c r="A39">
        <v>2113</v>
      </c>
      <c r="B39" t="s">
        <v>286</v>
      </c>
      <c r="C39">
        <v>-945.36</v>
      </c>
      <c r="D39" s="346">
        <v>-945.36</v>
      </c>
      <c r="E39" s="346">
        <v>-980.80</v>
      </c>
      <c r="F39" s="346">
        <v>-1016.24</v>
      </c>
      <c r="G39" s="346">
        <v>-1051.68</v>
      </c>
      <c r="H39" s="346">
        <v>-1087.1199999999999</v>
      </c>
      <c r="I39" s="346">
        <v>-1122.56</v>
      </c>
      <c r="J39" s="346">
        <v>-1158</v>
      </c>
      <c r="K39" s="346">
        <v>-1193.44</v>
      </c>
      <c r="L39" s="346">
        <v>-1228.8800000000001</v>
      </c>
      <c r="M39" s="346">
        <v>-1264.32</v>
      </c>
      <c r="N39" s="346">
        <v>-1299.76</v>
      </c>
      <c r="O39" s="346">
        <v>-1335.20</v>
      </c>
      <c r="P39" s="346">
        <v>-1370.64</v>
      </c>
      <c r="Q39" s="347">
        <f t="shared" si="0"/>
        <v>-1158.0000000000002</v>
      </c>
    </row>
    <row r="40" spans="1:17" ht="15" hidden="1" outlineLevel="1">
      <c r="A40">
        <v>2120</v>
      </c>
      <c r="B40" t="s">
        <v>287</v>
      </c>
      <c r="C40">
        <v>1479.49</v>
      </c>
      <c r="D40" s="346">
        <v>1479.49</v>
      </c>
      <c r="E40" s="346">
        <v>1474.31</v>
      </c>
      <c r="F40" s="346">
        <v>1469.13</v>
      </c>
      <c r="G40" s="346">
        <v>1463.95</v>
      </c>
      <c r="H40" s="346">
        <v>1458.77</v>
      </c>
      <c r="I40" s="346">
        <v>1453.59</v>
      </c>
      <c r="J40" s="346">
        <v>1448.41</v>
      </c>
      <c r="K40" s="346">
        <v>1443.23</v>
      </c>
      <c r="L40" s="346">
        <v>1438.05</v>
      </c>
      <c r="M40" s="346">
        <v>1432.87</v>
      </c>
      <c r="N40" s="346">
        <v>1427.69</v>
      </c>
      <c r="O40" s="346">
        <v>1422.51</v>
      </c>
      <c r="P40" s="346">
        <v>1417.33</v>
      </c>
      <c r="Q40" s="347">
        <f t="shared" si="0"/>
        <v>1448.41</v>
      </c>
    </row>
    <row r="41" spans="1:17" ht="15" hidden="1" outlineLevel="1">
      <c r="A41">
        <v>2125</v>
      </c>
      <c r="B41" t="s">
        <v>288</v>
      </c>
      <c r="C41">
        <v>-1479.95</v>
      </c>
      <c r="D41" s="346">
        <v>-1479.95</v>
      </c>
      <c r="E41" s="346">
        <v>-1524.08</v>
      </c>
      <c r="F41" s="346">
        <v>-1568.21</v>
      </c>
      <c r="G41" s="346">
        <v>-1612.34</v>
      </c>
      <c r="H41" s="346">
        <v>-1656.47</v>
      </c>
      <c r="I41" s="346">
        <v>-1700.60</v>
      </c>
      <c r="J41" s="346">
        <v>-1744.73</v>
      </c>
      <c r="K41" s="346">
        <v>-1788.86</v>
      </c>
      <c r="L41" s="346">
        <v>-1832.99</v>
      </c>
      <c r="M41" s="346">
        <v>-1877.12</v>
      </c>
      <c r="N41" s="346">
        <v>-1921.25</v>
      </c>
      <c r="O41" s="346">
        <v>-1965.38</v>
      </c>
      <c r="P41" s="346">
        <v>-2009.51</v>
      </c>
      <c r="Q41" s="347">
        <f t="shared" si="0"/>
        <v>-1744.7299999999998</v>
      </c>
    </row>
    <row r="42" spans="1:17" ht="15" hidden="1" outlineLevel="1">
      <c r="A42">
        <v>2140</v>
      </c>
      <c r="B42" t="s">
        <v>289</v>
      </c>
      <c r="C42">
        <v>4105.92</v>
      </c>
      <c r="D42" s="346">
        <v>4105.92</v>
      </c>
      <c r="E42" s="346">
        <v>3914.21</v>
      </c>
      <c r="F42" s="346">
        <v>3722.50</v>
      </c>
      <c r="G42" s="346">
        <v>3530.79</v>
      </c>
      <c r="H42" s="346">
        <v>3339.08</v>
      </c>
      <c r="I42" s="346">
        <v>3146.11</v>
      </c>
      <c r="J42" s="346">
        <v>2949.80</v>
      </c>
      <c r="K42" s="346">
        <v>2753.49</v>
      </c>
      <c r="L42" s="346">
        <v>2557.1799999999998</v>
      </c>
      <c r="M42" s="346">
        <v>2360.87</v>
      </c>
      <c r="N42" s="346">
        <v>2164.56</v>
      </c>
      <c r="O42" s="346">
        <v>2124.44</v>
      </c>
      <c r="P42" s="346">
        <v>2237.14</v>
      </c>
      <c r="Q42" s="347">
        <f t="shared" si="0"/>
        <v>2992.7761538461541</v>
      </c>
    </row>
    <row r="43" spans="1:17" ht="15" collapsed="1">
      <c r="A43" s="345">
        <v>2155</v>
      </c>
      <c r="B43" s="345" t="s">
        <v>290</v>
      </c>
      <c r="C43">
        <v>-7132.42</v>
      </c>
      <c r="D43" s="346">
        <v>-7132.42</v>
      </c>
      <c r="E43" s="346">
        <v>-7163.78</v>
      </c>
      <c r="F43" s="346">
        <v>-7195.14</v>
      </c>
      <c r="G43" s="346">
        <v>-7226.50</v>
      </c>
      <c r="H43" s="346">
        <v>-7257.86</v>
      </c>
      <c r="I43" s="346">
        <v>-7289.22</v>
      </c>
      <c r="J43" s="346">
        <v>-7320.58</v>
      </c>
      <c r="K43" s="346">
        <v>-7355.27</v>
      </c>
      <c r="L43" s="346">
        <v>-7389.96</v>
      </c>
      <c r="M43" s="346">
        <v>-7424.65</v>
      </c>
      <c r="N43" s="346">
        <v>-7459.34</v>
      </c>
      <c r="O43" s="348">
        <v>-7142.32</v>
      </c>
      <c r="P43" s="346">
        <v>-7175.39</v>
      </c>
      <c r="Q43" s="347">
        <f t="shared" si="0"/>
        <v>-7271.7253846153853</v>
      </c>
    </row>
    <row r="44" spans="1:17" ht="15">
      <c r="A44" s="345">
        <v>2160</v>
      </c>
      <c r="B44" s="345" t="s">
        <v>291</v>
      </c>
      <c r="C44">
        <v>-75877.990000000005</v>
      </c>
      <c r="D44" s="346">
        <v>-75877.990000000005</v>
      </c>
      <c r="E44" s="346">
        <v>-76371.460000000006</v>
      </c>
      <c r="F44" s="346">
        <v>-76864.929999999993</v>
      </c>
      <c r="G44" s="346">
        <v>-77358.399999999994</v>
      </c>
      <c r="H44" s="346">
        <v>-77851.87</v>
      </c>
      <c r="I44" s="346">
        <v>-78345.34</v>
      </c>
      <c r="J44" s="346">
        <v>-78838.81</v>
      </c>
      <c r="K44" s="346">
        <v>-79333.53</v>
      </c>
      <c r="L44" s="346">
        <v>-79828.25</v>
      </c>
      <c r="M44" s="346">
        <v>-80324.66</v>
      </c>
      <c r="N44" s="346">
        <v>-80821.070000000007</v>
      </c>
      <c r="O44" s="346">
        <v>-81317.490000000005</v>
      </c>
      <c r="P44" s="346">
        <v>-81813.91</v>
      </c>
      <c r="Q44" s="347">
        <f t="shared" si="0"/>
        <v>-78842.131538461545</v>
      </c>
    </row>
    <row r="45" spans="1:17" ht="15" hidden="1" outlineLevel="1">
      <c r="A45">
        <v>2180</v>
      </c>
      <c r="B45" t="s">
        <v>292</v>
      </c>
      <c r="D45" s="346"/>
      <c r="E45" s="346"/>
      <c r="F45" s="346"/>
      <c r="G45" s="346"/>
      <c r="H45" s="346"/>
      <c r="I45" s="346"/>
      <c r="J45" s="346">
        <v>1210.18</v>
      </c>
      <c r="K45" s="346">
        <v>1205.1099999999999</v>
      </c>
      <c r="L45" s="346">
        <v>1200.04</v>
      </c>
      <c r="M45" s="346">
        <v>1194.97</v>
      </c>
      <c r="N45" s="346">
        <v>1189.9000000000001</v>
      </c>
      <c r="O45" s="346">
        <v>1184.83</v>
      </c>
      <c r="P45" s="346">
        <v>1179.76</v>
      </c>
      <c r="Q45" s="347">
        <f t="shared" si="0"/>
        <v>1194.97</v>
      </c>
    </row>
    <row r="46" spans="1:17" ht="15" hidden="1" outlineLevel="1">
      <c r="A46">
        <v>2215</v>
      </c>
      <c r="B46" t="s">
        <v>293</v>
      </c>
      <c r="C46">
        <v>-8.19</v>
      </c>
      <c r="D46" s="346">
        <v>-8.19</v>
      </c>
      <c r="E46" s="346">
        <v>-8.82</v>
      </c>
      <c r="F46" s="346">
        <v>-9.4499999999999993</v>
      </c>
      <c r="G46" s="346">
        <v>-10.08</v>
      </c>
      <c r="H46" s="346">
        <v>-10.71</v>
      </c>
      <c r="I46" s="346">
        <v>-11.34</v>
      </c>
      <c r="J46" s="346">
        <v>-11.97</v>
      </c>
      <c r="K46" s="346">
        <v>-12.60</v>
      </c>
      <c r="L46" s="346">
        <v>-13.23</v>
      </c>
      <c r="M46" s="346">
        <v>-13.86</v>
      </c>
      <c r="N46" s="346">
        <v>-14.49</v>
      </c>
      <c r="O46" s="346">
        <v>-15.12</v>
      </c>
      <c r="P46" s="346">
        <v>-15.75</v>
      </c>
      <c r="Q46" s="347">
        <f t="shared" si="0"/>
        <v>-11.97</v>
      </c>
    </row>
    <row r="47" spans="1:17" ht="15" hidden="1" outlineLevel="1">
      <c r="A47">
        <v>2220</v>
      </c>
      <c r="B47" t="s">
        <v>294</v>
      </c>
      <c r="C47">
        <v>-324.27999999999997</v>
      </c>
      <c r="D47" s="346">
        <v>-324.27999999999997</v>
      </c>
      <c r="E47" s="346">
        <v>-329.16</v>
      </c>
      <c r="F47" s="346">
        <v>-334.04</v>
      </c>
      <c r="G47" s="346">
        <v>-338.92</v>
      </c>
      <c r="H47" s="346">
        <v>-343.80</v>
      </c>
      <c r="I47" s="346">
        <v>-348.68</v>
      </c>
      <c r="J47" s="346">
        <v>-353.56</v>
      </c>
      <c r="K47" s="346">
        <v>-358.44</v>
      </c>
      <c r="L47" s="346">
        <v>-363.32</v>
      </c>
      <c r="M47" s="346">
        <v>-368.20</v>
      </c>
      <c r="N47" s="346">
        <v>-373.08</v>
      </c>
      <c r="O47" s="346">
        <v>-377.96</v>
      </c>
      <c r="P47" s="346">
        <v>-382.84</v>
      </c>
      <c r="Q47" s="347">
        <f t="shared" si="0"/>
        <v>-353.56</v>
      </c>
    </row>
    <row r="48" spans="1:17" ht="15" hidden="1" outlineLevel="1">
      <c r="A48">
        <v>2240</v>
      </c>
      <c r="B48" t="s">
        <v>295</v>
      </c>
      <c r="C48">
        <v>1527.71</v>
      </c>
      <c r="D48" s="346">
        <v>1527.71</v>
      </c>
      <c r="E48" s="346">
        <v>1525.67</v>
      </c>
      <c r="F48" s="346">
        <v>1523.63</v>
      </c>
      <c r="G48" s="346">
        <v>1521.59</v>
      </c>
      <c r="H48" s="346">
        <v>1519.55</v>
      </c>
      <c r="I48" s="346">
        <v>1517.51</v>
      </c>
      <c r="J48" s="346">
        <v>1515.47</v>
      </c>
      <c r="K48" s="346">
        <v>1513.43</v>
      </c>
      <c r="L48" s="346">
        <v>1511.39</v>
      </c>
      <c r="M48" s="346">
        <v>1509.35</v>
      </c>
      <c r="N48" s="346">
        <v>1507.31</v>
      </c>
      <c r="O48" s="346">
        <v>1505.27</v>
      </c>
      <c r="P48" s="346">
        <v>1503.23</v>
      </c>
      <c r="Q48" s="347">
        <f t="shared" si="0"/>
        <v>1515.47</v>
      </c>
    </row>
    <row r="49" spans="1:17" ht="15" hidden="1" outlineLevel="1">
      <c r="A49">
        <v>2250</v>
      </c>
      <c r="B49" t="s">
        <v>296</v>
      </c>
      <c r="C49">
        <v>-24.08</v>
      </c>
      <c r="D49" s="346">
        <v>-24.08</v>
      </c>
      <c r="E49" s="346">
        <v>-24.28</v>
      </c>
      <c r="F49" s="346">
        <v>-24.48</v>
      </c>
      <c r="G49" s="346">
        <v>-24.68</v>
      </c>
      <c r="H49" s="346">
        <v>-24.88</v>
      </c>
      <c r="I49" s="346">
        <v>-25.08</v>
      </c>
      <c r="J49" s="346">
        <v>-25.28</v>
      </c>
      <c r="K49" s="346">
        <v>-25.48</v>
      </c>
      <c r="L49" s="346">
        <v>-25.68</v>
      </c>
      <c r="M49" s="346">
        <v>-25.88</v>
      </c>
      <c r="N49" s="346">
        <v>-26.08</v>
      </c>
      <c r="O49" s="346">
        <v>-26.28</v>
      </c>
      <c r="P49" s="346">
        <v>-26.48</v>
      </c>
      <c r="Q49" s="347">
        <f t="shared" si="0"/>
        <v>-25.28</v>
      </c>
    </row>
    <row r="50" spans="1:17" ht="15" hidden="1" outlineLevel="1">
      <c r="A50">
        <v>2255</v>
      </c>
      <c r="B50" t="s">
        <v>297</v>
      </c>
      <c r="C50">
        <v>-1012.95</v>
      </c>
      <c r="D50" s="346">
        <v>-1012.95</v>
      </c>
      <c r="E50" s="346">
        <v>-1021.28</v>
      </c>
      <c r="F50" s="346">
        <v>-1029.6099999999999</v>
      </c>
      <c r="G50" s="346">
        <v>-1037.94</v>
      </c>
      <c r="H50" s="346">
        <v>-1046.27</v>
      </c>
      <c r="I50" s="346">
        <v>-1054.5999999999999</v>
      </c>
      <c r="J50" s="346">
        <v>-1062.93</v>
      </c>
      <c r="K50" s="346">
        <v>-1071.26</v>
      </c>
      <c r="L50" s="346">
        <v>-1079.5899999999999</v>
      </c>
      <c r="M50" s="346">
        <v>-1087.92</v>
      </c>
      <c r="N50" s="346">
        <v>-1096.25</v>
      </c>
      <c r="O50" s="346">
        <v>-1104.58</v>
      </c>
      <c r="P50" s="346">
        <v>-1112.9100000000001</v>
      </c>
      <c r="Q50" s="347">
        <f t="shared" si="0"/>
        <v>-1062.93</v>
      </c>
    </row>
    <row r="51" spans="1:17" ht="15" hidden="1" outlineLevel="1">
      <c r="A51" t="s">
        <v>275</v>
      </c>
      <c r="B51">
        <v>210</v>
      </c>
      <c r="C51">
        <v>-117454.63</v>
      </c>
      <c r="D51" s="346">
        <v>-117454.63</v>
      </c>
      <c r="E51" s="346">
        <v>-118413.99</v>
      </c>
      <c r="F51" s="346">
        <v>-119373.35</v>
      </c>
      <c r="G51" s="346">
        <v>-120332.71</v>
      </c>
      <c r="H51" s="346">
        <v>-121292.07</v>
      </c>
      <c r="I51" s="346">
        <v>-122252.69</v>
      </c>
      <c r="J51" s="346">
        <v>-122006.47</v>
      </c>
      <c r="K51" s="346">
        <v>-122980.08</v>
      </c>
      <c r="L51" s="346">
        <v>-123953.69</v>
      </c>
      <c r="M51" s="346">
        <v>-124928.99</v>
      </c>
      <c r="N51" s="346">
        <v>-125905</v>
      </c>
      <c r="O51" s="346">
        <v>-126377.21</v>
      </c>
      <c r="P51" s="346">
        <v>-127046.69</v>
      </c>
      <c r="Q51" s="347">
        <f t="shared" si="0"/>
        <v>-122485.96692307691</v>
      </c>
    </row>
    <row r="52" spans="1:17" ht="15" hidden="1" outlineLevel="1">
      <c r="A52">
        <v>2280</v>
      </c>
      <c r="B52" t="s">
        <v>298</v>
      </c>
      <c r="C52">
        <v>-8.91</v>
      </c>
      <c r="D52" s="346">
        <v>-8.91</v>
      </c>
      <c r="E52" s="346">
        <v>-9</v>
      </c>
      <c r="F52" s="346">
        <v>-9.09</v>
      </c>
      <c r="G52" s="346">
        <v>-9.18</v>
      </c>
      <c r="H52" s="346">
        <v>-9.27</v>
      </c>
      <c r="I52" s="346">
        <v>-9.36</v>
      </c>
      <c r="J52" s="346">
        <v>-9.4499999999999993</v>
      </c>
      <c r="K52" s="346">
        <v>-9.5399999999999991</v>
      </c>
      <c r="L52" s="346">
        <v>-9.6300000000000008</v>
      </c>
      <c r="M52" s="346">
        <v>-9.7200000000000006</v>
      </c>
      <c r="N52" s="346">
        <v>-9.81</v>
      </c>
      <c r="O52" s="346">
        <v>-9.90</v>
      </c>
      <c r="P52" s="346">
        <v>-9.99</v>
      </c>
      <c r="Q52" s="347">
        <f t="shared" si="0"/>
        <v>-9.4500000000000011</v>
      </c>
    </row>
    <row r="53" spans="1:17" ht="15" hidden="1" outlineLevel="1">
      <c r="A53">
        <v>2285</v>
      </c>
      <c r="B53" t="s">
        <v>299</v>
      </c>
      <c r="C53">
        <v>-205.57</v>
      </c>
      <c r="D53" s="346">
        <v>-205.57</v>
      </c>
      <c r="E53" s="346">
        <v>-207.84</v>
      </c>
      <c r="F53" s="346">
        <v>-210.11</v>
      </c>
      <c r="G53" s="346">
        <v>-213.13</v>
      </c>
      <c r="H53" s="346">
        <v>-216.15</v>
      </c>
      <c r="I53" s="346">
        <v>-219.17</v>
      </c>
      <c r="J53" s="346">
        <v>-222.81</v>
      </c>
      <c r="K53" s="346">
        <v>-226.45</v>
      </c>
      <c r="L53" s="346">
        <v>-230.09</v>
      </c>
      <c r="M53" s="346">
        <v>-233.73</v>
      </c>
      <c r="N53" s="346">
        <v>-237.37</v>
      </c>
      <c r="O53" s="346">
        <v>-241.01</v>
      </c>
      <c r="P53" s="346">
        <v>-244.65</v>
      </c>
      <c r="Q53" s="347">
        <f t="shared" si="0"/>
        <v>-223.69846153846149</v>
      </c>
    </row>
    <row r="54" spans="1:17" ht="15" hidden="1" outlineLevel="1">
      <c r="A54" t="s">
        <v>275</v>
      </c>
      <c r="B54">
        <v>220</v>
      </c>
      <c r="C54">
        <v>-214.48</v>
      </c>
      <c r="D54" s="346">
        <v>-214.48</v>
      </c>
      <c r="E54" s="346">
        <v>-216.84</v>
      </c>
      <c r="F54" s="346">
        <v>-219.20</v>
      </c>
      <c r="G54" s="346">
        <v>-222.31</v>
      </c>
      <c r="H54" s="346">
        <v>-225.42</v>
      </c>
      <c r="I54" s="346">
        <v>-228.53</v>
      </c>
      <c r="J54" s="346">
        <v>-232.26</v>
      </c>
      <c r="K54" s="346">
        <v>-235.99</v>
      </c>
      <c r="L54" s="346">
        <v>-239.72</v>
      </c>
      <c r="M54" s="346">
        <v>-243.45</v>
      </c>
      <c r="N54" s="346">
        <v>-247.18</v>
      </c>
      <c r="O54" s="346">
        <v>-250.91</v>
      </c>
      <c r="P54" s="346">
        <v>-254.64</v>
      </c>
      <c r="Q54" s="347">
        <f t="shared" si="0"/>
        <v>-233.1484615384615</v>
      </c>
    </row>
    <row r="55" spans="1:17" ht="15" hidden="1" outlineLevel="1">
      <c r="A55">
        <v>3155</v>
      </c>
      <c r="B55" t="s">
        <v>300</v>
      </c>
      <c r="C55">
        <v>-104.79</v>
      </c>
      <c r="D55" s="346">
        <v>-104.79</v>
      </c>
      <c r="E55" s="346">
        <v>-125.62</v>
      </c>
      <c r="F55" s="346">
        <v>-146.46</v>
      </c>
      <c r="G55" s="346">
        <v>-167.29</v>
      </c>
      <c r="H55" s="346">
        <v>-188.12</v>
      </c>
      <c r="I55" s="346">
        <v>-208.96</v>
      </c>
      <c r="J55" s="346">
        <v>-229.79</v>
      </c>
      <c r="K55" s="346">
        <v>-250.62</v>
      </c>
      <c r="L55" s="346">
        <v>-271.45999999999998</v>
      </c>
      <c r="M55" s="346">
        <v>-292.29000000000002</v>
      </c>
      <c r="N55" s="346">
        <v>-313.12</v>
      </c>
      <c r="O55" s="346">
        <v>-333.96</v>
      </c>
      <c r="P55" s="346">
        <v>-354.79</v>
      </c>
      <c r="Q55" s="347">
        <f t="shared" si="0"/>
        <v>-229.79</v>
      </c>
    </row>
    <row r="56" spans="1:17" ht="15" hidden="1" outlineLevel="1">
      <c r="A56" t="s">
        <v>275</v>
      </c>
      <c r="B56">
        <v>270</v>
      </c>
      <c r="C56">
        <v>-104.79</v>
      </c>
      <c r="D56" s="346">
        <v>-104.79</v>
      </c>
      <c r="E56" s="346">
        <v>-125.62</v>
      </c>
      <c r="F56" s="346">
        <v>-146.46</v>
      </c>
      <c r="G56" s="346">
        <v>-167.29</v>
      </c>
      <c r="H56" s="346">
        <v>-188.12</v>
      </c>
      <c r="I56" s="346">
        <v>-208.96</v>
      </c>
      <c r="J56" s="346">
        <v>-229.79</v>
      </c>
      <c r="K56" s="346">
        <v>-250.62</v>
      </c>
      <c r="L56" s="346">
        <v>-271.45999999999998</v>
      </c>
      <c r="M56" s="346">
        <v>-292.29000000000002</v>
      </c>
      <c r="N56" s="346">
        <v>-313.12</v>
      </c>
      <c r="O56" s="346">
        <v>-333.96</v>
      </c>
      <c r="P56" s="346">
        <v>-354.79</v>
      </c>
      <c r="Q56" s="347">
        <f t="shared" si="0"/>
        <v>-229.79</v>
      </c>
    </row>
    <row r="57" spans="1:17" ht="15" hidden="1" outlineLevel="1">
      <c r="A57">
        <v>4260</v>
      </c>
      <c r="B57" t="s">
        <v>301</v>
      </c>
      <c r="C57">
        <v>3.56</v>
      </c>
      <c r="D57" s="346">
        <v>3.56</v>
      </c>
      <c r="E57" s="346">
        <v>3.56</v>
      </c>
      <c r="F57" s="346">
        <v>3.56</v>
      </c>
      <c r="G57" s="346">
        <v>3.56</v>
      </c>
      <c r="H57" s="346">
        <v>3.56</v>
      </c>
      <c r="I57" s="346">
        <v>3.56</v>
      </c>
      <c r="J57" s="346">
        <v>3.56</v>
      </c>
      <c r="K57" s="346">
        <v>3.56</v>
      </c>
      <c r="L57" s="346">
        <v>3.56</v>
      </c>
      <c r="M57" s="346">
        <v>3.56</v>
      </c>
      <c r="N57" s="346">
        <v>3.56</v>
      </c>
      <c r="O57" s="346">
        <v>3.56</v>
      </c>
      <c r="P57" s="346"/>
      <c r="Q57" s="347">
        <f t="shared" si="0"/>
        <v>3.5600000000000005</v>
      </c>
    </row>
    <row r="58" spans="1:17" ht="15" hidden="1" outlineLevel="1">
      <c r="A58">
        <v>4265</v>
      </c>
      <c r="B58" t="s">
        <v>302</v>
      </c>
      <c r="C58">
        <v>2406.3000000000002</v>
      </c>
      <c r="D58" s="346">
        <v>2406.3000000000002</v>
      </c>
      <c r="E58" s="346">
        <v>2421.3000000000002</v>
      </c>
      <c r="F58" s="346">
        <v>2436.3000000000002</v>
      </c>
      <c r="G58" s="346">
        <v>2451.3000000000002</v>
      </c>
      <c r="H58" s="346">
        <v>2466.3000000000002</v>
      </c>
      <c r="I58" s="346">
        <v>2481.3000000000002</v>
      </c>
      <c r="J58" s="346">
        <v>2496.3000000000002</v>
      </c>
      <c r="K58" s="346">
        <v>2511.3000000000002</v>
      </c>
      <c r="L58" s="346">
        <v>2526.3000000000002</v>
      </c>
      <c r="M58" s="346">
        <v>2541.3000000000002</v>
      </c>
      <c r="N58" s="346">
        <v>2556.3000000000002</v>
      </c>
      <c r="O58" s="346">
        <v>2571.3000000000002</v>
      </c>
      <c r="P58" s="346">
        <v>2586.3000000000002</v>
      </c>
      <c r="Q58" s="347">
        <f t="shared" si="0"/>
        <v>2496.2999999999997</v>
      </c>
    </row>
    <row r="59" spans="1:17" ht="15" hidden="1" outlineLevel="1">
      <c r="A59" t="s">
        <v>275</v>
      </c>
      <c r="B59">
        <v>285</v>
      </c>
      <c r="C59">
        <v>2409.86</v>
      </c>
      <c r="D59" s="346">
        <v>2409.86</v>
      </c>
      <c r="E59" s="346">
        <v>2424.86</v>
      </c>
      <c r="F59" s="346">
        <v>2439.86</v>
      </c>
      <c r="G59" s="346">
        <v>2454.86</v>
      </c>
      <c r="H59" s="346">
        <v>2469.86</v>
      </c>
      <c r="I59" s="346">
        <v>2484.86</v>
      </c>
      <c r="J59" s="346">
        <v>2499.86</v>
      </c>
      <c r="K59" s="346">
        <v>2514.86</v>
      </c>
      <c r="L59" s="346">
        <v>2529.86</v>
      </c>
      <c r="M59" s="346">
        <v>2544.86</v>
      </c>
      <c r="N59" s="346">
        <v>2559.86</v>
      </c>
      <c r="O59" s="346">
        <v>2574.86</v>
      </c>
      <c r="P59" s="346">
        <v>2586.3000000000002</v>
      </c>
      <c r="Q59" s="347">
        <f t="shared" si="0"/>
        <v>2499.586153846154</v>
      </c>
    </row>
    <row r="60" spans="1:17" ht="15" hidden="1" outlineLevel="1">
      <c r="A60" t="s">
        <v>303</v>
      </c>
      <c r="C60">
        <v>138883.76999999999</v>
      </c>
      <c r="D60" s="346">
        <v>138883.76999999999</v>
      </c>
      <c r="E60" s="346">
        <v>137916.22</v>
      </c>
      <c r="F60" s="346">
        <v>136948.66</v>
      </c>
      <c r="G60" s="346">
        <v>136369.88</v>
      </c>
      <c r="H60" s="346">
        <v>135401.57999999999</v>
      </c>
      <c r="I60" s="346">
        <v>134703.09</v>
      </c>
      <c r="J60" s="346">
        <v>137804.25</v>
      </c>
      <c r="K60" s="346">
        <v>137811.07999999999</v>
      </c>
      <c r="L60" s="346">
        <v>136827.90</v>
      </c>
      <c r="M60" s="346">
        <v>136209.92000000001</v>
      </c>
      <c r="N60" s="346">
        <v>135495.43</v>
      </c>
      <c r="O60" s="346">
        <v>136072.35999999999</v>
      </c>
      <c r="P60" s="346">
        <v>135885.74</v>
      </c>
      <c r="Q60" s="347">
        <f t="shared" si="0"/>
        <v>136640.75999999998</v>
      </c>
    </row>
    <row r="61" spans="1:17" ht="15" hidden="1" outlineLevel="1">
      <c r="A61" t="s">
        <v>241</v>
      </c>
      <c r="B61" t="s">
        <v>242</v>
      </c>
      <c r="C61" t="s">
        <v>243</v>
      </c>
      <c r="D61" s="346" t="s">
        <v>304</v>
      </c>
      <c r="E61" s="346" t="s">
        <v>244</v>
      </c>
      <c r="F61" s="346" t="s">
        <v>245</v>
      </c>
      <c r="G61" s="346" t="s">
        <v>246</v>
      </c>
      <c r="H61" s="346" t="s">
        <v>247</v>
      </c>
      <c r="I61" s="346" t="s">
        <v>248</v>
      </c>
      <c r="J61" s="346" t="s">
        <v>249</v>
      </c>
      <c r="K61" s="346" t="s">
        <v>250</v>
      </c>
      <c r="L61" s="346" t="s">
        <v>251</v>
      </c>
      <c r="M61" s="346" t="s">
        <v>252</v>
      </c>
      <c r="N61" s="346" t="s">
        <v>253</v>
      </c>
      <c r="O61" s="346" t="s">
        <v>254</v>
      </c>
      <c r="P61" s="346" t="s">
        <v>243</v>
      </c>
      <c r="Q61" s="347" t="e">
        <f t="shared" si="0"/>
        <v>#DIV/0!</v>
      </c>
    </row>
    <row r="62" spans="1:17" ht="15" hidden="1" outlineLevel="1">
      <c r="A62">
        <v>1270</v>
      </c>
      <c r="B62" t="s">
        <v>256</v>
      </c>
      <c r="C62">
        <v>10080</v>
      </c>
      <c r="D62" s="346">
        <v>10080</v>
      </c>
      <c r="E62" s="346">
        <v>10080</v>
      </c>
      <c r="F62" s="346">
        <v>10080</v>
      </c>
      <c r="G62" s="346">
        <v>10080</v>
      </c>
      <c r="H62" s="346">
        <v>10080</v>
      </c>
      <c r="I62" s="346">
        <v>10080</v>
      </c>
      <c r="J62" s="346">
        <v>10080</v>
      </c>
      <c r="K62" s="346">
        <v>10080</v>
      </c>
      <c r="L62" s="346">
        <v>10080</v>
      </c>
      <c r="M62" s="346">
        <v>10080</v>
      </c>
      <c r="N62" s="346">
        <v>10080</v>
      </c>
      <c r="O62" s="346">
        <v>10080</v>
      </c>
      <c r="P62" s="346">
        <v>10080</v>
      </c>
      <c r="Q62" s="347">
        <f t="shared" si="0"/>
        <v>10080</v>
      </c>
    </row>
    <row r="63" spans="1:17" ht="15" hidden="1" outlineLevel="1">
      <c r="A63">
        <v>1285</v>
      </c>
      <c r="B63" t="s">
        <v>257</v>
      </c>
      <c r="C63">
        <v>795</v>
      </c>
      <c r="D63" s="346">
        <v>795</v>
      </c>
      <c r="E63" s="346">
        <v>795</v>
      </c>
      <c r="F63" s="346">
        <v>795</v>
      </c>
      <c r="G63" s="346">
        <v>795</v>
      </c>
      <c r="H63" s="346">
        <v>795</v>
      </c>
      <c r="I63" s="346">
        <v>795</v>
      </c>
      <c r="J63" s="346">
        <v>795</v>
      </c>
      <c r="K63" s="346">
        <v>795</v>
      </c>
      <c r="L63" s="346">
        <v>795</v>
      </c>
      <c r="M63" s="346">
        <v>795</v>
      </c>
      <c r="N63" s="346">
        <v>795</v>
      </c>
      <c r="O63" s="346">
        <v>795</v>
      </c>
      <c r="P63" s="346">
        <v>795</v>
      </c>
      <c r="Q63" s="347">
        <f t="shared" si="0"/>
        <v>795</v>
      </c>
    </row>
    <row r="64" spans="1:17" ht="15" hidden="1" outlineLevel="1">
      <c r="A64">
        <v>1295</v>
      </c>
      <c r="B64" t="s">
        <v>258</v>
      </c>
      <c r="C64">
        <v>-298.55</v>
      </c>
      <c r="D64" s="346">
        <v>-298.55</v>
      </c>
      <c r="E64" s="346">
        <v>-298.55</v>
      </c>
      <c r="F64" s="346">
        <v>-298.55</v>
      </c>
      <c r="G64" s="346">
        <v>-298.55</v>
      </c>
      <c r="H64" s="346">
        <v>-298.55</v>
      </c>
      <c r="I64" s="346">
        <v>-298.55</v>
      </c>
      <c r="J64" s="346">
        <v>-298.55</v>
      </c>
      <c r="K64" s="346">
        <v>-298.55</v>
      </c>
      <c r="L64" s="346">
        <v>-298.55</v>
      </c>
      <c r="M64" s="346">
        <v>-298.55</v>
      </c>
      <c r="N64" s="346">
        <v>-298.55</v>
      </c>
      <c r="O64" s="346">
        <v>-298.55</v>
      </c>
      <c r="P64" s="346">
        <v>-298.55</v>
      </c>
      <c r="Q64" s="347">
        <f t="shared" si="0"/>
        <v>-298.55000000000007</v>
      </c>
    </row>
    <row r="65" spans="1:17" ht="15" hidden="1" outlineLevel="1">
      <c r="A65">
        <v>1300</v>
      </c>
      <c r="B65" t="s">
        <v>259</v>
      </c>
      <c r="C65">
        <v>6814.30</v>
      </c>
      <c r="D65" s="346">
        <v>6814.30</v>
      </c>
      <c r="E65" s="346">
        <v>6814.30</v>
      </c>
      <c r="F65" s="346">
        <v>6814.30</v>
      </c>
      <c r="G65" s="346">
        <v>6814.30</v>
      </c>
      <c r="H65" s="346">
        <v>6814.30</v>
      </c>
      <c r="I65" s="346">
        <v>6814.30</v>
      </c>
      <c r="J65" s="346">
        <v>6814.30</v>
      </c>
      <c r="K65" s="346">
        <v>6814.30</v>
      </c>
      <c r="L65" s="346">
        <v>6814.30</v>
      </c>
      <c r="M65" s="346">
        <v>6814.30</v>
      </c>
      <c r="N65" s="346">
        <v>6814.30</v>
      </c>
      <c r="O65" s="346">
        <v>8382.2999999999993</v>
      </c>
      <c r="P65" s="346">
        <v>8382.2999999999993</v>
      </c>
      <c r="Q65" s="347">
        <f t="shared" si="0"/>
        <v>7055.5307692307706</v>
      </c>
    </row>
    <row r="66" spans="1:17" ht="15" hidden="1" outlineLevel="1">
      <c r="A66">
        <v>1315</v>
      </c>
      <c r="B66" t="s">
        <v>260</v>
      </c>
      <c r="C66">
        <v>4402.53</v>
      </c>
      <c r="D66" s="346">
        <v>4402.53</v>
      </c>
      <c r="E66" s="346">
        <v>4402.53</v>
      </c>
      <c r="F66" s="346">
        <v>4402.53</v>
      </c>
      <c r="G66" s="346">
        <v>4402.53</v>
      </c>
      <c r="H66" s="346">
        <v>4402.53</v>
      </c>
      <c r="I66" s="346">
        <v>4402.53</v>
      </c>
      <c r="J66" s="346">
        <v>4402.53</v>
      </c>
      <c r="K66" s="346">
        <v>4402.53</v>
      </c>
      <c r="L66" s="346">
        <v>4402.53</v>
      </c>
      <c r="M66" s="346">
        <v>4402.53</v>
      </c>
      <c r="N66" s="346">
        <v>4673.6099999999997</v>
      </c>
      <c r="O66" s="346">
        <v>4673.6099999999997</v>
      </c>
      <c r="P66" s="346">
        <v>4673.6099999999997</v>
      </c>
      <c r="Q66" s="347">
        <f t="shared" si="0"/>
        <v>4465.0869230769231</v>
      </c>
    </row>
    <row r="67" spans="1:17" ht="15" hidden="1" outlineLevel="1">
      <c r="A67">
        <v>1345</v>
      </c>
      <c r="B67" t="s">
        <v>261</v>
      </c>
      <c r="C67">
        <v>1229.47</v>
      </c>
      <c r="D67" s="346">
        <v>1229.47</v>
      </c>
      <c r="E67" s="346">
        <v>1229.47</v>
      </c>
      <c r="F67" s="346">
        <v>1229.47</v>
      </c>
      <c r="G67" s="346">
        <v>1229.47</v>
      </c>
      <c r="H67" s="346">
        <v>1229.47</v>
      </c>
      <c r="I67" s="346">
        <v>1229.47</v>
      </c>
      <c r="J67" s="346">
        <v>1229.47</v>
      </c>
      <c r="K67" s="346">
        <v>1229.47</v>
      </c>
      <c r="L67" s="346">
        <v>1229.47</v>
      </c>
      <c r="M67" s="346">
        <v>1229.47</v>
      </c>
      <c r="N67" s="346">
        <v>1229.47</v>
      </c>
      <c r="O67" s="346">
        <v>1229.47</v>
      </c>
      <c r="P67" s="346">
        <v>1229.47</v>
      </c>
      <c r="Q67" s="347">
        <f t="shared" si="0"/>
        <v>1229.4699999999998</v>
      </c>
    </row>
    <row r="68" spans="1:17" ht="15" hidden="1" outlineLevel="1">
      <c r="A68">
        <v>1350</v>
      </c>
      <c r="B68" t="s">
        <v>262</v>
      </c>
      <c r="C68">
        <v>59663.02</v>
      </c>
      <c r="D68" s="346">
        <v>59663.02</v>
      </c>
      <c r="E68" s="346">
        <v>59663.02</v>
      </c>
      <c r="F68" s="346">
        <v>59663.02</v>
      </c>
      <c r="G68" s="346">
        <v>59663.02</v>
      </c>
      <c r="H68" s="346">
        <v>59663.02</v>
      </c>
      <c r="I68" s="346">
        <v>59663.02</v>
      </c>
      <c r="J68" s="346">
        <v>59663.02</v>
      </c>
      <c r="K68" s="346">
        <v>59663.02</v>
      </c>
      <c r="L68" s="346">
        <v>59663.02</v>
      </c>
      <c r="M68" s="346">
        <v>59663.02</v>
      </c>
      <c r="N68" s="346">
        <v>59663.02</v>
      </c>
      <c r="O68" s="346">
        <v>59663.02</v>
      </c>
      <c r="P68" s="346">
        <v>59663.02</v>
      </c>
      <c r="Q68" s="347">
        <f t="shared" si="0"/>
        <v>59663.020000000011</v>
      </c>
    </row>
    <row r="69" spans="1:17" ht="15" hidden="1" outlineLevel="1">
      <c r="A69">
        <v>1353</v>
      </c>
      <c r="B69" t="s">
        <v>263</v>
      </c>
      <c r="C69">
        <v>12760</v>
      </c>
      <c r="D69" s="346">
        <v>12760</v>
      </c>
      <c r="E69" s="346">
        <v>12760</v>
      </c>
      <c r="F69" s="346">
        <v>12760</v>
      </c>
      <c r="G69" s="346">
        <v>12760</v>
      </c>
      <c r="H69" s="346">
        <v>12760</v>
      </c>
      <c r="I69" s="346">
        <v>12760</v>
      </c>
      <c r="J69" s="346">
        <v>12760</v>
      </c>
      <c r="K69" s="346">
        <v>12760</v>
      </c>
      <c r="L69" s="346">
        <v>12760</v>
      </c>
      <c r="M69" s="346">
        <v>12760</v>
      </c>
      <c r="N69" s="346">
        <v>12760</v>
      </c>
      <c r="O69" s="346">
        <v>12760</v>
      </c>
      <c r="P69" s="346">
        <v>12760</v>
      </c>
      <c r="Q69" s="347">
        <f t="shared" si="0"/>
        <v>12760</v>
      </c>
    </row>
    <row r="70" spans="1:17" ht="15" hidden="1" outlineLevel="1">
      <c r="A70">
        <v>1360</v>
      </c>
      <c r="B70" t="s">
        <v>264</v>
      </c>
      <c r="C70">
        <v>2362.5500000000002</v>
      </c>
      <c r="D70" s="346">
        <v>2362.5500000000002</v>
      </c>
      <c r="E70" s="346">
        <v>2362.5500000000002</v>
      </c>
      <c r="F70" s="346">
        <v>2362.5500000000002</v>
      </c>
      <c r="G70" s="346">
        <v>2362.5500000000002</v>
      </c>
      <c r="H70" s="346">
        <v>2362.5500000000002</v>
      </c>
      <c r="I70" s="346">
        <v>2362.5500000000002</v>
      </c>
      <c r="J70" s="346">
        <v>2362.5500000000002</v>
      </c>
      <c r="K70" s="346">
        <v>2362.5500000000002</v>
      </c>
      <c r="L70" s="346">
        <v>2362.5500000000002</v>
      </c>
      <c r="M70" s="346">
        <v>2362.5500000000002</v>
      </c>
      <c r="N70" s="346">
        <v>2362.5500000000002</v>
      </c>
      <c r="O70" s="346">
        <v>2362.5500000000002</v>
      </c>
      <c r="P70" s="346">
        <v>2362.5500000000002</v>
      </c>
      <c r="Q70" s="347">
        <f t="shared" si="0"/>
        <v>2362.5499999999997</v>
      </c>
    </row>
    <row r="71" spans="1:17" ht="15" hidden="1" outlineLevel="1">
      <c r="A71">
        <v>1365</v>
      </c>
      <c r="B71" t="s">
        <v>265</v>
      </c>
      <c r="C71">
        <v>2647.61</v>
      </c>
      <c r="D71" s="346">
        <v>2647.61</v>
      </c>
      <c r="E71" s="346">
        <v>2647.61</v>
      </c>
      <c r="F71" s="346">
        <v>2647.61</v>
      </c>
      <c r="G71" s="346">
        <v>2647.61</v>
      </c>
      <c r="H71" s="346">
        <v>2647.61</v>
      </c>
      <c r="I71" s="346">
        <v>2647.61</v>
      </c>
      <c r="J71" s="346">
        <v>2647.61</v>
      </c>
      <c r="K71" s="346">
        <v>2647.61</v>
      </c>
      <c r="L71" s="346">
        <v>2647.61</v>
      </c>
      <c r="M71" s="346">
        <v>2647.61</v>
      </c>
      <c r="N71" s="346">
        <v>2647.61</v>
      </c>
      <c r="O71" s="346">
        <v>2647.61</v>
      </c>
      <c r="P71" s="346">
        <v>2647.61</v>
      </c>
      <c r="Q71" s="347">
        <f t="shared" si="0"/>
        <v>2647.61</v>
      </c>
    </row>
    <row r="72" spans="1:17" ht="15" hidden="1" outlineLevel="1">
      <c r="A72">
        <v>1380</v>
      </c>
      <c r="B72" t="s">
        <v>266</v>
      </c>
      <c r="C72">
        <v>41409.480000000003</v>
      </c>
      <c r="D72" s="346">
        <v>41409.480000000003</v>
      </c>
      <c r="E72" s="346">
        <v>41409.480000000003</v>
      </c>
      <c r="F72" s="346">
        <v>41409.480000000003</v>
      </c>
      <c r="G72" s="346">
        <v>41409.480000000003</v>
      </c>
      <c r="H72" s="346">
        <v>41409.480000000003</v>
      </c>
      <c r="I72" s="346">
        <v>41680.56</v>
      </c>
      <c r="J72" s="346">
        <v>42403.44</v>
      </c>
      <c r="K72" s="346">
        <v>42403.44</v>
      </c>
      <c r="L72" s="346">
        <v>42403.44</v>
      </c>
      <c r="M72" s="346">
        <v>42403.44</v>
      </c>
      <c r="N72" s="346">
        <v>42403.44</v>
      </c>
      <c r="O72" s="346">
        <v>42245.86</v>
      </c>
      <c r="P72" s="346">
        <v>42741.84</v>
      </c>
      <c r="Q72" s="347">
        <f t="shared" si="0"/>
        <v>41979.450769230767</v>
      </c>
    </row>
    <row r="73" spans="1:17" ht="15" hidden="1" outlineLevel="1">
      <c r="A73">
        <v>1395</v>
      </c>
      <c r="B73" t="s">
        <v>267</v>
      </c>
      <c r="C73">
        <v>6773.92</v>
      </c>
      <c r="D73" s="346">
        <v>6773.92</v>
      </c>
      <c r="E73" s="346">
        <v>6773.92</v>
      </c>
      <c r="F73" s="346">
        <v>6773.92</v>
      </c>
      <c r="G73" s="346">
        <v>6773.92</v>
      </c>
      <c r="H73" s="346">
        <v>6773.92</v>
      </c>
      <c r="I73" s="346">
        <v>6773.92</v>
      </c>
      <c r="J73" s="346">
        <v>6773.92</v>
      </c>
      <c r="K73" s="346">
        <v>7493.92</v>
      </c>
      <c r="L73" s="346">
        <v>7493.92</v>
      </c>
      <c r="M73" s="346">
        <v>7493.92</v>
      </c>
      <c r="N73" s="346">
        <v>7493.92</v>
      </c>
      <c r="O73" s="346">
        <v>7142.21</v>
      </c>
      <c r="P73" s="346">
        <v>7142.21</v>
      </c>
      <c r="Q73" s="347">
        <f t="shared" si="1" ref="Q73:Q115">AVERAGE(D73:P73)</f>
        <v>7052.1184615384618</v>
      </c>
    </row>
    <row r="74" spans="1:17" ht="15" hidden="1" outlineLevel="1">
      <c r="A74">
        <v>1400</v>
      </c>
      <c r="B74" t="s">
        <v>268</v>
      </c>
      <c r="C74">
        <v>106589.10</v>
      </c>
      <c r="D74" s="346">
        <v>106589.10</v>
      </c>
      <c r="E74" s="346">
        <v>106589.10</v>
      </c>
      <c r="F74" s="346">
        <v>106589.10</v>
      </c>
      <c r="G74" s="346">
        <v>106589.10</v>
      </c>
      <c r="H74" s="346">
        <v>106589.10</v>
      </c>
      <c r="I74" s="346">
        <v>106589.10</v>
      </c>
      <c r="J74" s="346">
        <v>106589.10</v>
      </c>
      <c r="K74" s="346">
        <v>106859.10</v>
      </c>
      <c r="L74" s="346">
        <v>106859.10</v>
      </c>
      <c r="M74" s="346">
        <v>107225.98</v>
      </c>
      <c r="N74" s="346">
        <v>107225.98</v>
      </c>
      <c r="O74" s="346">
        <v>107225.98</v>
      </c>
      <c r="P74" s="346">
        <v>107225.98</v>
      </c>
      <c r="Q74" s="347">
        <f t="shared" si="1"/>
        <v>106826.60153846153</v>
      </c>
    </row>
    <row r="75" spans="1:17" ht="15" hidden="1" outlineLevel="1">
      <c r="A75">
        <v>1420</v>
      </c>
      <c r="B75" t="s">
        <v>269</v>
      </c>
      <c r="D75" s="346"/>
      <c r="E75" s="346"/>
      <c r="F75" s="346"/>
      <c r="G75" s="346"/>
      <c r="H75" s="346"/>
      <c r="I75" s="346"/>
      <c r="J75" s="346">
        <v>1825.36</v>
      </c>
      <c r="K75" s="346">
        <v>1825.36</v>
      </c>
      <c r="L75" s="346">
        <v>1825.36</v>
      </c>
      <c r="M75" s="346">
        <v>1825.36</v>
      </c>
      <c r="N75" s="346">
        <v>1825.36</v>
      </c>
      <c r="O75" s="346">
        <v>1825.36</v>
      </c>
      <c r="P75" s="346">
        <v>1825.36</v>
      </c>
      <c r="Q75" s="347">
        <f t="shared" si="1"/>
        <v>1825.36</v>
      </c>
    </row>
    <row r="76" spans="1:17" ht="15" hidden="1" outlineLevel="1">
      <c r="A76">
        <v>1455</v>
      </c>
      <c r="B76" t="s">
        <v>270</v>
      </c>
      <c r="C76">
        <v>303.93</v>
      </c>
      <c r="D76" s="346">
        <v>303.93</v>
      </c>
      <c r="E76" s="346">
        <v>303.93</v>
      </c>
      <c r="F76" s="346">
        <v>303.93</v>
      </c>
      <c r="G76" s="346">
        <v>303.93</v>
      </c>
      <c r="H76" s="346">
        <v>303.93</v>
      </c>
      <c r="I76" s="346">
        <v>303.93</v>
      </c>
      <c r="J76" s="346">
        <v>303.93</v>
      </c>
      <c r="K76" s="346">
        <v>303.93</v>
      </c>
      <c r="L76" s="346">
        <v>303.93</v>
      </c>
      <c r="M76" s="346">
        <v>303.93</v>
      </c>
      <c r="N76" s="346">
        <v>303.93</v>
      </c>
      <c r="O76" s="346">
        <v>303.93</v>
      </c>
      <c r="P76" s="346">
        <v>303.93</v>
      </c>
      <c r="Q76" s="347">
        <f t="shared" si="1"/>
        <v>303.92999999999995</v>
      </c>
    </row>
    <row r="77" spans="1:17" ht="15" hidden="1" outlineLevel="1">
      <c r="A77">
        <v>1460</v>
      </c>
      <c r="B77" t="s">
        <v>271</v>
      </c>
      <c r="C77">
        <v>877.96</v>
      </c>
      <c r="D77" s="346">
        <v>877.96</v>
      </c>
      <c r="E77" s="346">
        <v>877.96</v>
      </c>
      <c r="F77" s="346">
        <v>877.96</v>
      </c>
      <c r="G77" s="346">
        <v>877.96</v>
      </c>
      <c r="H77" s="346">
        <v>877.96</v>
      </c>
      <c r="I77" s="346">
        <v>877.96</v>
      </c>
      <c r="J77" s="346">
        <v>877.96</v>
      </c>
      <c r="K77" s="346">
        <v>877.96</v>
      </c>
      <c r="L77" s="346">
        <v>877.96</v>
      </c>
      <c r="M77" s="346">
        <v>877.96</v>
      </c>
      <c r="N77" s="346">
        <v>877.96</v>
      </c>
      <c r="O77" s="346">
        <v>877.96</v>
      </c>
      <c r="P77" s="346">
        <v>877.96</v>
      </c>
      <c r="Q77" s="347">
        <f t="shared" si="1"/>
        <v>877.95999999999992</v>
      </c>
    </row>
    <row r="78" spans="1:17" ht="15" hidden="1" outlineLevel="1">
      <c r="A78">
        <v>1480</v>
      </c>
      <c r="B78" t="s">
        <v>272</v>
      </c>
      <c r="C78">
        <v>293.73</v>
      </c>
      <c r="D78" s="346">
        <v>293.73</v>
      </c>
      <c r="E78" s="346">
        <v>293.73</v>
      </c>
      <c r="F78" s="346">
        <v>293.73</v>
      </c>
      <c r="G78" s="346">
        <v>293.73</v>
      </c>
      <c r="H78" s="346">
        <v>293.73</v>
      </c>
      <c r="I78" s="346">
        <v>293.73</v>
      </c>
      <c r="J78" s="346">
        <v>293.73</v>
      </c>
      <c r="K78" s="346">
        <v>293.73</v>
      </c>
      <c r="L78" s="346">
        <v>293.73</v>
      </c>
      <c r="M78" s="346">
        <v>293.73</v>
      </c>
      <c r="N78" s="346">
        <v>293.73</v>
      </c>
      <c r="O78" s="346">
        <v>293.73</v>
      </c>
      <c r="P78" s="346">
        <v>293.73</v>
      </c>
      <c r="Q78" s="347">
        <f t="shared" si="1"/>
        <v>293.73</v>
      </c>
    </row>
    <row r="79" spans="1:17" ht="15" hidden="1" outlineLevel="1">
      <c r="A79">
        <v>1490</v>
      </c>
      <c r="B79" t="s">
        <v>273</v>
      </c>
      <c r="C79">
        <v>36.119999999999997</v>
      </c>
      <c r="D79" s="346">
        <v>36.119999999999997</v>
      </c>
      <c r="E79" s="346">
        <v>36.119999999999997</v>
      </c>
      <c r="F79" s="346">
        <v>36.119999999999997</v>
      </c>
      <c r="G79" s="346">
        <v>36.119999999999997</v>
      </c>
      <c r="H79" s="346">
        <v>36.119999999999997</v>
      </c>
      <c r="I79" s="346">
        <v>36.119999999999997</v>
      </c>
      <c r="J79" s="346">
        <v>36.119999999999997</v>
      </c>
      <c r="K79" s="346">
        <v>36.119999999999997</v>
      </c>
      <c r="L79" s="346">
        <v>36.119999999999997</v>
      </c>
      <c r="M79" s="346">
        <v>36.119999999999997</v>
      </c>
      <c r="N79" s="346">
        <v>36.119999999999997</v>
      </c>
      <c r="O79" s="346">
        <v>36.119999999999997</v>
      </c>
      <c r="P79" s="346">
        <v>36.119999999999997</v>
      </c>
      <c r="Q79" s="347">
        <f t="shared" si="1"/>
        <v>36.119999999999997</v>
      </c>
    </row>
    <row r="80" spans="1:17" ht="15" hidden="1" outlineLevel="1">
      <c r="A80">
        <v>1500</v>
      </c>
      <c r="B80" t="s">
        <v>274</v>
      </c>
      <c r="C80">
        <v>1000</v>
      </c>
      <c r="D80" s="346">
        <v>1000</v>
      </c>
      <c r="E80" s="346">
        <v>1000</v>
      </c>
      <c r="F80" s="346">
        <v>1000</v>
      </c>
      <c r="G80" s="346">
        <v>1000</v>
      </c>
      <c r="H80" s="346">
        <v>1000</v>
      </c>
      <c r="I80" s="346">
        <v>1000</v>
      </c>
      <c r="J80" s="346">
        <v>1000</v>
      </c>
      <c r="K80" s="346">
        <v>1000</v>
      </c>
      <c r="L80" s="346">
        <v>1000</v>
      </c>
      <c r="M80" s="346">
        <v>1000</v>
      </c>
      <c r="N80" s="346">
        <v>1000</v>
      </c>
      <c r="O80" s="346">
        <v>1000</v>
      </c>
      <c r="P80" s="346">
        <v>1000</v>
      </c>
      <c r="Q80" s="347">
        <f t="shared" si="1"/>
        <v>1000</v>
      </c>
    </row>
    <row r="81" spans="1:17" ht="15" hidden="1" outlineLevel="1">
      <c r="A81" t="s">
        <v>305</v>
      </c>
      <c r="B81">
        <v>110</v>
      </c>
      <c r="C81">
        <v>257740.17</v>
      </c>
      <c r="D81" s="346">
        <v>257740.17</v>
      </c>
      <c r="E81" s="346">
        <v>257740.17</v>
      </c>
      <c r="F81" s="346">
        <v>257740.17</v>
      </c>
      <c r="G81" s="346">
        <v>257740.17</v>
      </c>
      <c r="H81" s="346">
        <v>257740.17</v>
      </c>
      <c r="I81" s="346">
        <v>258011.25</v>
      </c>
      <c r="J81" s="346">
        <v>260559.49</v>
      </c>
      <c r="K81" s="346">
        <v>261549.49</v>
      </c>
      <c r="L81" s="346">
        <v>261549.49</v>
      </c>
      <c r="M81" s="346">
        <v>261916.37</v>
      </c>
      <c r="N81" s="346">
        <v>262187.45</v>
      </c>
      <c r="O81" s="346">
        <v>263246.15999999997</v>
      </c>
      <c r="P81" s="346">
        <v>263742.14</v>
      </c>
      <c r="Q81" s="347">
        <f t="shared" si="1"/>
        <v>260112.51461538469</v>
      </c>
    </row>
    <row r="82" spans="1:17" ht="15" hidden="1" outlineLevel="1">
      <c r="A82">
        <v>1535</v>
      </c>
      <c r="B82" t="s">
        <v>276</v>
      </c>
      <c r="C82">
        <v>39.36</v>
      </c>
      <c r="D82" s="346">
        <v>39.36</v>
      </c>
      <c r="E82" s="346">
        <v>39.36</v>
      </c>
      <c r="F82" s="346">
        <v>39.36</v>
      </c>
      <c r="G82" s="346">
        <v>39.36</v>
      </c>
      <c r="H82" s="346">
        <v>39.36</v>
      </c>
      <c r="I82" s="346">
        <v>39.36</v>
      </c>
      <c r="J82" s="346">
        <v>39.36</v>
      </c>
      <c r="K82" s="346">
        <v>39.36</v>
      </c>
      <c r="L82" s="346">
        <v>39.36</v>
      </c>
      <c r="M82" s="346">
        <v>39.36</v>
      </c>
      <c r="N82" s="346">
        <v>39.36</v>
      </c>
      <c r="O82" s="346">
        <v>39.36</v>
      </c>
      <c r="P82" s="346">
        <v>39.36</v>
      </c>
      <c r="Q82" s="347">
        <f t="shared" si="1"/>
        <v>39.360000000000007</v>
      </c>
    </row>
    <row r="83" spans="1:17" ht="15" hidden="1" outlineLevel="1">
      <c r="A83">
        <v>1540</v>
      </c>
      <c r="B83" t="s">
        <v>277</v>
      </c>
      <c r="C83">
        <v>1168.28</v>
      </c>
      <c r="D83" s="346">
        <v>1168.28</v>
      </c>
      <c r="E83" s="346">
        <v>1168.28</v>
      </c>
      <c r="F83" s="346">
        <v>1168.28</v>
      </c>
      <c r="G83" s="346">
        <v>1557.80</v>
      </c>
      <c r="H83" s="346">
        <v>1557.80</v>
      </c>
      <c r="I83" s="346">
        <v>1557.80</v>
      </c>
      <c r="J83" s="346">
        <v>1874.06</v>
      </c>
      <c r="K83" s="346">
        <v>1874.06</v>
      </c>
      <c r="L83" s="346">
        <v>1874.06</v>
      </c>
      <c r="M83" s="346">
        <v>1874.06</v>
      </c>
      <c r="N83" s="346">
        <v>1874.06</v>
      </c>
      <c r="O83" s="346">
        <v>1874.06</v>
      </c>
      <c r="P83" s="346">
        <v>1874.06</v>
      </c>
      <c r="Q83" s="347">
        <f t="shared" si="1"/>
        <v>1638.2046153846156</v>
      </c>
    </row>
    <row r="84" spans="1:17" ht="15" hidden="1" outlineLevel="1">
      <c r="A84" t="s">
        <v>305</v>
      </c>
      <c r="B84">
        <v>120</v>
      </c>
      <c r="C84">
        <v>1207.6400000000001</v>
      </c>
      <c r="D84" s="346">
        <v>1207.6400000000001</v>
      </c>
      <c r="E84" s="346">
        <v>1207.6400000000001</v>
      </c>
      <c r="F84" s="346">
        <v>1207.6400000000001</v>
      </c>
      <c r="G84" s="346">
        <v>1597.16</v>
      </c>
      <c r="H84" s="346">
        <v>1597.16</v>
      </c>
      <c r="I84" s="346">
        <v>1597.16</v>
      </c>
      <c r="J84" s="346">
        <v>1913.42</v>
      </c>
      <c r="K84" s="346">
        <v>1913.42</v>
      </c>
      <c r="L84" s="346">
        <v>1913.42</v>
      </c>
      <c r="M84" s="346">
        <v>1913.42</v>
      </c>
      <c r="N84" s="346">
        <v>1913.42</v>
      </c>
      <c r="O84" s="346">
        <v>1913.42</v>
      </c>
      <c r="P84" s="346">
        <v>1913.42</v>
      </c>
      <c r="Q84" s="347">
        <f t="shared" si="1"/>
        <v>1677.5646153846151</v>
      </c>
    </row>
    <row r="85" spans="1:17" ht="15" hidden="1" outlineLevel="1">
      <c r="A85">
        <v>3000</v>
      </c>
      <c r="B85" t="s">
        <v>278</v>
      </c>
      <c r="C85">
        <v>2500</v>
      </c>
      <c r="D85" s="346">
        <v>2500</v>
      </c>
      <c r="E85" s="346">
        <v>2500</v>
      </c>
      <c r="F85" s="346">
        <v>2500</v>
      </c>
      <c r="G85" s="346">
        <v>2500</v>
      </c>
      <c r="H85" s="346">
        <v>2500</v>
      </c>
      <c r="I85" s="346">
        <v>2500</v>
      </c>
      <c r="J85" s="346">
        <v>2500</v>
      </c>
      <c r="K85" s="346">
        <v>2500</v>
      </c>
      <c r="L85" s="346">
        <v>2500</v>
      </c>
      <c r="M85" s="346">
        <v>2500</v>
      </c>
      <c r="N85" s="346">
        <v>2500</v>
      </c>
      <c r="O85" s="346">
        <v>2500</v>
      </c>
      <c r="P85" s="346">
        <v>2500</v>
      </c>
      <c r="Q85" s="347">
        <f t="shared" si="1"/>
        <v>2500</v>
      </c>
    </row>
    <row r="86" spans="1:17" ht="15" hidden="1" outlineLevel="1">
      <c r="A86" t="s">
        <v>305</v>
      </c>
      <c r="B86">
        <v>170</v>
      </c>
      <c r="C86">
        <v>2500</v>
      </c>
      <c r="D86" s="346">
        <v>2500</v>
      </c>
      <c r="E86" s="346">
        <v>2500</v>
      </c>
      <c r="F86" s="346">
        <v>2500</v>
      </c>
      <c r="G86" s="346">
        <v>2500</v>
      </c>
      <c r="H86" s="346">
        <v>2500</v>
      </c>
      <c r="I86" s="346">
        <v>2500</v>
      </c>
      <c r="J86" s="346">
        <v>2500</v>
      </c>
      <c r="K86" s="346">
        <v>2500</v>
      </c>
      <c r="L86" s="346">
        <v>2500</v>
      </c>
      <c r="M86" s="346">
        <v>2500</v>
      </c>
      <c r="N86" s="346">
        <v>2500</v>
      </c>
      <c r="O86" s="346">
        <v>2500</v>
      </c>
      <c r="P86" s="346">
        <v>2500</v>
      </c>
      <c r="Q86" s="347">
        <f t="shared" si="1"/>
        <v>2500</v>
      </c>
    </row>
    <row r="87" spans="1:17" ht="15" collapsed="1">
      <c r="A87" s="345">
        <v>3705</v>
      </c>
      <c r="B87" s="345" t="s">
        <v>279</v>
      </c>
      <c r="C87">
        <v>-7200</v>
      </c>
      <c r="D87" s="346">
        <v>-7200</v>
      </c>
      <c r="E87" s="346">
        <v>-7200</v>
      </c>
      <c r="F87" s="346">
        <v>-7200</v>
      </c>
      <c r="G87" s="346">
        <v>-7200</v>
      </c>
      <c r="H87" s="346">
        <v>-7200</v>
      </c>
      <c r="I87" s="346">
        <v>-7200</v>
      </c>
      <c r="J87" s="346">
        <v>-7200</v>
      </c>
      <c r="K87" s="346">
        <v>-7200</v>
      </c>
      <c r="L87" s="346">
        <v>-7200</v>
      </c>
      <c r="M87" s="346">
        <v>-7200</v>
      </c>
      <c r="N87" s="346">
        <v>-7200</v>
      </c>
      <c r="O87" s="346">
        <v>-7200</v>
      </c>
      <c r="P87" s="346">
        <v>-7200</v>
      </c>
      <c r="Q87" s="347">
        <f t="shared" si="1"/>
        <v>-7200</v>
      </c>
    </row>
    <row r="88" spans="1:17" ht="15" hidden="1" outlineLevel="1">
      <c r="A88" t="s">
        <v>305</v>
      </c>
      <c r="B88">
        <v>185</v>
      </c>
      <c r="C88">
        <v>-7200</v>
      </c>
      <c r="D88" s="346">
        <v>-7200</v>
      </c>
      <c r="E88" s="346">
        <v>-7200</v>
      </c>
      <c r="F88" s="346">
        <v>-7200</v>
      </c>
      <c r="G88" s="346">
        <v>-7200</v>
      </c>
      <c r="H88" s="346">
        <v>-7200</v>
      </c>
      <c r="I88" s="346">
        <v>-7200</v>
      </c>
      <c r="J88" s="346">
        <v>-7200</v>
      </c>
      <c r="K88" s="346">
        <v>-7200</v>
      </c>
      <c r="L88" s="346">
        <v>-7200</v>
      </c>
      <c r="M88" s="346">
        <v>-7200</v>
      </c>
      <c r="N88" s="346">
        <v>-7200</v>
      </c>
      <c r="O88" s="346">
        <v>-7200</v>
      </c>
      <c r="P88" s="346">
        <v>-7200</v>
      </c>
      <c r="Q88" s="347">
        <f t="shared" si="1"/>
        <v>-7200</v>
      </c>
    </row>
    <row r="89" spans="1:17" ht="15" hidden="1" outlineLevel="1">
      <c r="A89">
        <v>2030</v>
      </c>
      <c r="B89" t="s">
        <v>280</v>
      </c>
      <c r="C89">
        <v>0.20</v>
      </c>
      <c r="D89" s="346">
        <v>0.20</v>
      </c>
      <c r="E89" s="346">
        <v>0.20</v>
      </c>
      <c r="F89" s="346">
        <v>0.20</v>
      </c>
      <c r="G89" s="346">
        <v>0.20</v>
      </c>
      <c r="H89" s="346">
        <v>0.20</v>
      </c>
      <c r="I89" s="346">
        <v>0.20</v>
      </c>
      <c r="J89" s="346">
        <v>0.20</v>
      </c>
      <c r="K89" s="346">
        <v>0.20</v>
      </c>
      <c r="L89" s="346">
        <v>0.20</v>
      </c>
      <c r="M89" s="346">
        <v>0.20</v>
      </c>
      <c r="N89" s="346">
        <v>0.20</v>
      </c>
      <c r="O89" s="346">
        <v>0.20</v>
      </c>
      <c r="P89" s="346">
        <v>0.20</v>
      </c>
      <c r="Q89" s="347">
        <f t="shared" si="1"/>
        <v>0.20</v>
      </c>
    </row>
    <row r="90" spans="1:17" ht="15" hidden="1" outlineLevel="1">
      <c r="A90">
        <v>2055</v>
      </c>
      <c r="B90" t="s">
        <v>281</v>
      </c>
      <c r="C90">
        <v>2313.61</v>
      </c>
      <c r="D90" s="346">
        <v>2313.61</v>
      </c>
      <c r="E90" s="346">
        <v>2314.61</v>
      </c>
      <c r="F90" s="346">
        <v>2315.61</v>
      </c>
      <c r="G90" s="346">
        <v>2316.61</v>
      </c>
      <c r="H90" s="346">
        <v>2317.61</v>
      </c>
      <c r="I90" s="346">
        <v>2318.61</v>
      </c>
      <c r="J90" s="346">
        <v>2319.61</v>
      </c>
      <c r="K90" s="346">
        <v>2320.61</v>
      </c>
      <c r="L90" s="346">
        <v>2321.61</v>
      </c>
      <c r="M90" s="346">
        <v>2322.61</v>
      </c>
      <c r="N90" s="346">
        <v>2323.61</v>
      </c>
      <c r="O90" s="346">
        <v>2324.61</v>
      </c>
      <c r="P90" s="346">
        <v>2325.61</v>
      </c>
      <c r="Q90" s="347">
        <f t="shared" si="1"/>
        <v>2319.61</v>
      </c>
    </row>
    <row r="91" spans="1:17" ht="15" hidden="1" outlineLevel="1">
      <c r="A91">
        <v>2060</v>
      </c>
      <c r="B91" t="s">
        <v>282</v>
      </c>
      <c r="C91">
        <v>881.83</v>
      </c>
      <c r="D91" s="346">
        <v>881.83</v>
      </c>
      <c r="E91" s="346">
        <v>864.04</v>
      </c>
      <c r="F91" s="346">
        <v>846.25</v>
      </c>
      <c r="G91" s="346">
        <v>828.46</v>
      </c>
      <c r="H91" s="346">
        <v>810.67</v>
      </c>
      <c r="I91" s="346">
        <v>792.88</v>
      </c>
      <c r="J91" s="346">
        <v>775.09</v>
      </c>
      <c r="K91" s="346">
        <v>757.30</v>
      </c>
      <c r="L91" s="346">
        <v>739.51</v>
      </c>
      <c r="M91" s="346">
        <v>721.72</v>
      </c>
      <c r="N91" s="346">
        <v>703.93</v>
      </c>
      <c r="O91" s="346">
        <v>682.04</v>
      </c>
      <c r="P91" s="346">
        <v>660.15</v>
      </c>
      <c r="Q91" s="347">
        <f t="shared" si="1"/>
        <v>774.1438461538462</v>
      </c>
    </row>
    <row r="92" spans="1:17" ht="15" hidden="1" outlineLevel="1">
      <c r="A92">
        <v>2075</v>
      </c>
      <c r="B92" t="s">
        <v>283</v>
      </c>
      <c r="C92">
        <v>-498.69</v>
      </c>
      <c r="D92" s="346">
        <v>-498.69</v>
      </c>
      <c r="E92" s="346">
        <v>-510.18</v>
      </c>
      <c r="F92" s="346">
        <v>-521.66999999999996</v>
      </c>
      <c r="G92" s="346">
        <v>-533.16</v>
      </c>
      <c r="H92" s="346">
        <v>-544.65</v>
      </c>
      <c r="I92" s="346">
        <v>-556.14</v>
      </c>
      <c r="J92" s="346">
        <v>-567.63</v>
      </c>
      <c r="K92" s="346">
        <v>-579.12</v>
      </c>
      <c r="L92" s="346">
        <v>-590.61</v>
      </c>
      <c r="M92" s="346">
        <v>-602.10</v>
      </c>
      <c r="N92" s="346">
        <v>-614.29999999999995</v>
      </c>
      <c r="O92" s="346">
        <v>-626.50</v>
      </c>
      <c r="P92" s="346">
        <v>-638.70000000000005</v>
      </c>
      <c r="Q92" s="347">
        <f t="shared" si="1"/>
        <v>-567.95769230769224</v>
      </c>
    </row>
    <row r="93" spans="1:17" ht="15" hidden="1" outlineLevel="1">
      <c r="A93">
        <v>2105</v>
      </c>
      <c r="B93" t="s">
        <v>284</v>
      </c>
      <c r="C93">
        <v>394.31</v>
      </c>
      <c r="D93" s="346">
        <v>394.31</v>
      </c>
      <c r="E93" s="346">
        <v>390.89</v>
      </c>
      <c r="F93" s="346">
        <v>387.47</v>
      </c>
      <c r="G93" s="346">
        <v>384.05</v>
      </c>
      <c r="H93" s="346">
        <v>380.63</v>
      </c>
      <c r="I93" s="346">
        <v>377.21</v>
      </c>
      <c r="J93" s="346">
        <v>373.79</v>
      </c>
      <c r="K93" s="346">
        <v>370.37</v>
      </c>
      <c r="L93" s="346">
        <v>366.95</v>
      </c>
      <c r="M93" s="346">
        <v>363.53</v>
      </c>
      <c r="N93" s="346">
        <v>360.11</v>
      </c>
      <c r="O93" s="346">
        <v>356.69</v>
      </c>
      <c r="P93" s="346">
        <v>353.27</v>
      </c>
      <c r="Q93" s="347">
        <f t="shared" si="1"/>
        <v>373.78999999999991</v>
      </c>
    </row>
    <row r="94" spans="1:17" ht="15" hidden="1" outlineLevel="1">
      <c r="A94">
        <v>2110</v>
      </c>
      <c r="B94" t="s">
        <v>285</v>
      </c>
      <c r="C94">
        <v>-40853.79</v>
      </c>
      <c r="D94" s="346">
        <v>-40853.79</v>
      </c>
      <c r="E94" s="346">
        <v>-40964.08</v>
      </c>
      <c r="F94" s="346">
        <v>-41074.370000000003</v>
      </c>
      <c r="G94" s="346">
        <v>-41184.660000000003</v>
      </c>
      <c r="H94" s="346">
        <v>-41294.949999999997</v>
      </c>
      <c r="I94" s="346">
        <v>-41405.24</v>
      </c>
      <c r="J94" s="346">
        <v>-41515.53</v>
      </c>
      <c r="K94" s="346">
        <v>-41625.82</v>
      </c>
      <c r="L94" s="346">
        <v>-41736.11</v>
      </c>
      <c r="M94" s="346">
        <v>-41846.40</v>
      </c>
      <c r="N94" s="346">
        <v>-41956.69</v>
      </c>
      <c r="O94" s="346">
        <v>-42066.97</v>
      </c>
      <c r="P94" s="346">
        <v>-42177.25</v>
      </c>
      <c r="Q94" s="347">
        <f t="shared" si="1"/>
        <v>-41515.527692307689</v>
      </c>
    </row>
    <row r="95" spans="1:17" ht="15" hidden="1" outlineLevel="1">
      <c r="A95">
        <v>2113</v>
      </c>
      <c r="B95" t="s">
        <v>286</v>
      </c>
      <c r="C95">
        <v>-945.36</v>
      </c>
      <c r="D95" s="346">
        <v>-945.36</v>
      </c>
      <c r="E95" s="346">
        <v>-980.80</v>
      </c>
      <c r="F95" s="346">
        <v>-1016.24</v>
      </c>
      <c r="G95" s="346">
        <v>-1051.68</v>
      </c>
      <c r="H95" s="346">
        <v>-1087.1199999999999</v>
      </c>
      <c r="I95" s="346">
        <v>-1122.56</v>
      </c>
      <c r="J95" s="346">
        <v>-1158</v>
      </c>
      <c r="K95" s="346">
        <v>-1193.44</v>
      </c>
      <c r="L95" s="346">
        <v>-1228.8800000000001</v>
      </c>
      <c r="M95" s="346">
        <v>-1264.32</v>
      </c>
      <c r="N95" s="346">
        <v>-1299.76</v>
      </c>
      <c r="O95" s="346">
        <v>-1335.20</v>
      </c>
      <c r="P95" s="346">
        <v>-1370.64</v>
      </c>
      <c r="Q95" s="347">
        <f t="shared" si="1"/>
        <v>-1158.0000000000002</v>
      </c>
    </row>
    <row r="96" spans="1:17" ht="15" hidden="1" outlineLevel="1">
      <c r="A96">
        <v>2120</v>
      </c>
      <c r="B96" t="s">
        <v>287</v>
      </c>
      <c r="C96">
        <v>1479.49</v>
      </c>
      <c r="D96" s="346">
        <v>1479.49</v>
      </c>
      <c r="E96" s="346">
        <v>1474.31</v>
      </c>
      <c r="F96" s="346">
        <v>1469.13</v>
      </c>
      <c r="G96" s="346">
        <v>1463.95</v>
      </c>
      <c r="H96" s="346">
        <v>1458.77</v>
      </c>
      <c r="I96" s="346">
        <v>1453.59</v>
      </c>
      <c r="J96" s="346">
        <v>1448.41</v>
      </c>
      <c r="K96" s="346">
        <v>1443.23</v>
      </c>
      <c r="L96" s="346">
        <v>1438.05</v>
      </c>
      <c r="M96" s="346">
        <v>1432.87</v>
      </c>
      <c r="N96" s="346">
        <v>1427.69</v>
      </c>
      <c r="O96" s="346">
        <v>1422.51</v>
      </c>
      <c r="P96" s="346">
        <v>1417.33</v>
      </c>
      <c r="Q96" s="347">
        <f t="shared" si="1"/>
        <v>1448.41</v>
      </c>
    </row>
    <row r="97" spans="1:17" ht="15" hidden="1" outlineLevel="1">
      <c r="A97" t="s">
        <v>241</v>
      </c>
      <c r="B97" t="s">
        <v>242</v>
      </c>
      <c r="D97" s="346" t="s">
        <v>304</v>
      </c>
      <c r="E97" s="346" t="s">
        <v>244</v>
      </c>
      <c r="F97" s="346" t="s">
        <v>245</v>
      </c>
      <c r="G97" s="346" t="s">
        <v>246</v>
      </c>
      <c r="H97" s="346" t="s">
        <v>247</v>
      </c>
      <c r="I97" s="346" t="s">
        <v>248</v>
      </c>
      <c r="J97" s="346" t="s">
        <v>249</v>
      </c>
      <c r="K97" s="346" t="s">
        <v>250</v>
      </c>
      <c r="L97" s="346" t="s">
        <v>251</v>
      </c>
      <c r="M97" s="346" t="s">
        <v>252</v>
      </c>
      <c r="N97" s="346" t="s">
        <v>253</v>
      </c>
      <c r="O97" s="346" t="s">
        <v>254</v>
      </c>
      <c r="P97" s="346" t="s">
        <v>243</v>
      </c>
      <c r="Q97" s="347" t="e">
        <f t="shared" si="1"/>
        <v>#DIV/0!</v>
      </c>
    </row>
    <row r="98" spans="1:17" ht="15" hidden="1" outlineLevel="1">
      <c r="A98">
        <v>2125</v>
      </c>
      <c r="B98" t="s">
        <v>288</v>
      </c>
      <c r="C98">
        <v>-1479.95</v>
      </c>
      <c r="D98" s="346">
        <v>-1479.95</v>
      </c>
      <c r="E98" s="346">
        <v>-1524.08</v>
      </c>
      <c r="F98" s="346">
        <v>-1568.21</v>
      </c>
      <c r="G98" s="346">
        <v>-1612.34</v>
      </c>
      <c r="H98" s="346">
        <v>-1656.47</v>
      </c>
      <c r="I98" s="346">
        <v>-1700.60</v>
      </c>
      <c r="J98" s="346">
        <v>-1744.73</v>
      </c>
      <c r="K98" s="346">
        <v>-1788.86</v>
      </c>
      <c r="L98" s="346">
        <v>-1832.99</v>
      </c>
      <c r="M98" s="346">
        <v>-1877.12</v>
      </c>
      <c r="N98" s="346">
        <v>-1921.25</v>
      </c>
      <c r="O98" s="346">
        <v>-1965.38</v>
      </c>
      <c r="P98" s="346">
        <v>-2009.51</v>
      </c>
      <c r="Q98" s="347">
        <f t="shared" si="1"/>
        <v>-1744.7299999999998</v>
      </c>
    </row>
    <row r="99" spans="1:17" ht="15" hidden="1" outlineLevel="1">
      <c r="A99">
        <v>2140</v>
      </c>
      <c r="B99" t="s">
        <v>289</v>
      </c>
      <c r="C99">
        <v>4105.92</v>
      </c>
      <c r="D99" s="346">
        <v>4105.92</v>
      </c>
      <c r="E99" s="346">
        <v>3914.21</v>
      </c>
      <c r="F99" s="346">
        <v>3722.50</v>
      </c>
      <c r="G99" s="346">
        <v>3530.79</v>
      </c>
      <c r="H99" s="346">
        <v>3339.08</v>
      </c>
      <c r="I99" s="346">
        <v>3146.11</v>
      </c>
      <c r="J99" s="346">
        <v>2949.80</v>
      </c>
      <c r="K99" s="346">
        <v>2753.49</v>
      </c>
      <c r="L99" s="346">
        <v>2557.1799999999998</v>
      </c>
      <c r="M99" s="346">
        <v>2360.87</v>
      </c>
      <c r="N99" s="346">
        <v>2164.56</v>
      </c>
      <c r="O99" s="346">
        <v>2124.44</v>
      </c>
      <c r="P99" s="346">
        <v>2237.14</v>
      </c>
      <c r="Q99" s="347">
        <f t="shared" si="1"/>
        <v>2992.7761538461541</v>
      </c>
    </row>
    <row r="100" spans="1:17" ht="15" hidden="1" outlineLevel="1">
      <c r="A100">
        <v>2155</v>
      </c>
      <c r="B100" t="s">
        <v>290</v>
      </c>
      <c r="C100">
        <v>-7132.42</v>
      </c>
      <c r="D100" s="346">
        <v>-7132.42</v>
      </c>
      <c r="E100" s="346">
        <v>-7163.78</v>
      </c>
      <c r="F100" s="346">
        <v>-7195.14</v>
      </c>
      <c r="G100" s="346">
        <v>-7226.50</v>
      </c>
      <c r="H100" s="346">
        <v>-7257.86</v>
      </c>
      <c r="I100" s="346">
        <v>-7289.22</v>
      </c>
      <c r="J100" s="346">
        <v>-7320.58</v>
      </c>
      <c r="K100" s="346">
        <v>-7355.27</v>
      </c>
      <c r="L100" s="346">
        <v>-7389.96</v>
      </c>
      <c r="M100" s="346">
        <v>-7424.65</v>
      </c>
      <c r="N100" s="346">
        <v>-7459.34</v>
      </c>
      <c r="O100" s="346">
        <v>-7142.32</v>
      </c>
      <c r="P100" s="346">
        <v>-7175.39</v>
      </c>
      <c r="Q100" s="347">
        <f t="shared" si="1"/>
        <v>-7271.7253846153853</v>
      </c>
    </row>
    <row r="101" spans="1:17" ht="15" hidden="1" outlineLevel="1">
      <c r="A101">
        <v>2160</v>
      </c>
      <c r="B101" t="s">
        <v>291</v>
      </c>
      <c r="C101">
        <v>-75877.990000000005</v>
      </c>
      <c r="D101" s="346">
        <v>-75877.990000000005</v>
      </c>
      <c r="E101" s="346">
        <v>-76371.460000000006</v>
      </c>
      <c r="F101" s="346">
        <v>-76864.929999999993</v>
      </c>
      <c r="G101" s="346">
        <v>-77358.399999999994</v>
      </c>
      <c r="H101" s="346">
        <v>-77851.87</v>
      </c>
      <c r="I101" s="346">
        <v>-78345.34</v>
      </c>
      <c r="J101" s="346">
        <v>-78838.81</v>
      </c>
      <c r="K101" s="346">
        <v>-79333.53</v>
      </c>
      <c r="L101" s="346">
        <v>-79828.25</v>
      </c>
      <c r="M101" s="346">
        <v>-80324.66</v>
      </c>
      <c r="N101" s="346">
        <v>-80821.070000000007</v>
      </c>
      <c r="O101" s="346">
        <v>-81317.490000000005</v>
      </c>
      <c r="P101" s="346">
        <v>-81813.91</v>
      </c>
      <c r="Q101" s="347">
        <f t="shared" si="1"/>
        <v>-78842.131538461545</v>
      </c>
    </row>
    <row r="102" spans="1:17" ht="15" hidden="1" outlineLevel="1">
      <c r="A102">
        <v>2180</v>
      </c>
      <c r="B102" t="s">
        <v>292</v>
      </c>
      <c r="D102" s="346"/>
      <c r="E102" s="346"/>
      <c r="F102" s="346"/>
      <c r="G102" s="346"/>
      <c r="H102" s="346"/>
      <c r="I102" s="346"/>
      <c r="J102" s="346">
        <v>1210.18</v>
      </c>
      <c r="K102" s="346">
        <v>1205.1099999999999</v>
      </c>
      <c r="L102" s="346">
        <v>1200.04</v>
      </c>
      <c r="M102" s="346">
        <v>1194.97</v>
      </c>
      <c r="N102" s="346">
        <v>1189.9000000000001</v>
      </c>
      <c r="O102" s="346">
        <v>1184.83</v>
      </c>
      <c r="P102" s="346">
        <v>1179.76</v>
      </c>
      <c r="Q102" s="347">
        <f t="shared" si="1"/>
        <v>1194.97</v>
      </c>
    </row>
    <row r="103" spans="1:17" ht="15" hidden="1" outlineLevel="1">
      <c r="A103">
        <v>2215</v>
      </c>
      <c r="B103" t="s">
        <v>293</v>
      </c>
      <c r="C103">
        <v>-8.19</v>
      </c>
      <c r="D103" s="346">
        <v>-8.19</v>
      </c>
      <c r="E103" s="346">
        <v>-8.82</v>
      </c>
      <c r="F103" s="346">
        <v>-9.4499999999999993</v>
      </c>
      <c r="G103" s="346">
        <v>-10.08</v>
      </c>
      <c r="H103" s="346">
        <v>-10.71</v>
      </c>
      <c r="I103" s="346">
        <v>-11.34</v>
      </c>
      <c r="J103" s="346">
        <v>-11.97</v>
      </c>
      <c r="K103" s="346">
        <v>-12.60</v>
      </c>
      <c r="L103" s="346">
        <v>-13.23</v>
      </c>
      <c r="M103" s="346">
        <v>-13.86</v>
      </c>
      <c r="N103" s="346">
        <v>-14.49</v>
      </c>
      <c r="O103" s="346">
        <v>-15.12</v>
      </c>
      <c r="P103" s="346">
        <v>-15.75</v>
      </c>
      <c r="Q103" s="347">
        <f t="shared" si="1"/>
        <v>-11.97</v>
      </c>
    </row>
    <row r="104" spans="1:17" ht="15" hidden="1" outlineLevel="1">
      <c r="A104">
        <v>2220</v>
      </c>
      <c r="B104" t="s">
        <v>294</v>
      </c>
      <c r="C104">
        <v>-324.27999999999997</v>
      </c>
      <c r="D104" s="346">
        <v>-324.27999999999997</v>
      </c>
      <c r="E104" s="346">
        <v>-329.16</v>
      </c>
      <c r="F104" s="346">
        <v>-334.04</v>
      </c>
      <c r="G104" s="346">
        <v>-338.92</v>
      </c>
      <c r="H104" s="346">
        <v>-343.80</v>
      </c>
      <c r="I104" s="346">
        <v>-348.68</v>
      </c>
      <c r="J104" s="346">
        <v>-353.56</v>
      </c>
      <c r="K104" s="346">
        <v>-358.44</v>
      </c>
      <c r="L104" s="346">
        <v>-363.32</v>
      </c>
      <c r="M104" s="346">
        <v>-368.20</v>
      </c>
      <c r="N104" s="346">
        <v>-373.08</v>
      </c>
      <c r="O104" s="346">
        <v>-377.96</v>
      </c>
      <c r="P104" s="346">
        <v>-382.84</v>
      </c>
      <c r="Q104" s="347">
        <f t="shared" si="1"/>
        <v>-353.56</v>
      </c>
    </row>
    <row r="105" spans="1:17" ht="15" hidden="1" outlineLevel="1">
      <c r="A105">
        <v>2240</v>
      </c>
      <c r="B105" t="s">
        <v>295</v>
      </c>
      <c r="C105">
        <v>1527.71</v>
      </c>
      <c r="D105" s="346">
        <v>1527.71</v>
      </c>
      <c r="E105" s="346">
        <v>1525.67</v>
      </c>
      <c r="F105" s="346">
        <v>1523.63</v>
      </c>
      <c r="G105" s="346">
        <v>1521.59</v>
      </c>
      <c r="H105" s="346">
        <v>1519.55</v>
      </c>
      <c r="I105" s="346">
        <v>1517.51</v>
      </c>
      <c r="J105" s="346">
        <v>1515.47</v>
      </c>
      <c r="K105" s="346">
        <v>1513.43</v>
      </c>
      <c r="L105" s="346">
        <v>1511.39</v>
      </c>
      <c r="M105" s="346">
        <v>1509.35</v>
      </c>
      <c r="N105" s="346">
        <v>1507.31</v>
      </c>
      <c r="O105" s="346">
        <v>1505.27</v>
      </c>
      <c r="P105" s="346">
        <v>1503.23</v>
      </c>
      <c r="Q105" s="347">
        <f t="shared" si="1"/>
        <v>1515.47</v>
      </c>
    </row>
    <row r="106" spans="1:17" ht="15" hidden="1" outlineLevel="1">
      <c r="A106">
        <v>2250</v>
      </c>
      <c r="B106" t="s">
        <v>296</v>
      </c>
      <c r="C106">
        <v>-24.08</v>
      </c>
      <c r="D106" s="346">
        <v>-24.08</v>
      </c>
      <c r="E106" s="346">
        <v>-24.28</v>
      </c>
      <c r="F106" s="346">
        <v>-24.48</v>
      </c>
      <c r="G106" s="346">
        <v>-24.68</v>
      </c>
      <c r="H106" s="346">
        <v>-24.88</v>
      </c>
      <c r="I106" s="346">
        <v>-25.08</v>
      </c>
      <c r="J106" s="346">
        <v>-25.28</v>
      </c>
      <c r="K106" s="346">
        <v>-25.48</v>
      </c>
      <c r="L106" s="346">
        <v>-25.68</v>
      </c>
      <c r="M106" s="346">
        <v>-25.88</v>
      </c>
      <c r="N106" s="346">
        <v>-26.08</v>
      </c>
      <c r="O106" s="346">
        <v>-26.28</v>
      </c>
      <c r="P106" s="346">
        <v>-26.48</v>
      </c>
      <c r="Q106" s="347">
        <f t="shared" si="1"/>
        <v>-25.28</v>
      </c>
    </row>
    <row r="107" spans="1:17" ht="15" hidden="1" outlineLevel="1">
      <c r="A107">
        <v>2255</v>
      </c>
      <c r="B107" t="s">
        <v>297</v>
      </c>
      <c r="C107">
        <v>-1012.95</v>
      </c>
      <c r="D107" s="346">
        <v>-1012.95</v>
      </c>
      <c r="E107" s="346">
        <v>-1021.28</v>
      </c>
      <c r="F107" s="346">
        <v>-1029.6099999999999</v>
      </c>
      <c r="G107" s="346">
        <v>-1037.94</v>
      </c>
      <c r="H107" s="346">
        <v>-1046.27</v>
      </c>
      <c r="I107" s="346">
        <v>-1054.5999999999999</v>
      </c>
      <c r="J107" s="346">
        <v>-1062.93</v>
      </c>
      <c r="K107" s="346">
        <v>-1071.26</v>
      </c>
      <c r="L107" s="346">
        <v>-1079.5899999999999</v>
      </c>
      <c r="M107" s="346">
        <v>-1087.92</v>
      </c>
      <c r="N107" s="346">
        <v>-1096.25</v>
      </c>
      <c r="O107" s="346">
        <v>-1104.58</v>
      </c>
      <c r="P107" s="346">
        <v>-1112.9100000000001</v>
      </c>
      <c r="Q107" s="347">
        <f t="shared" si="1"/>
        <v>-1062.93</v>
      </c>
    </row>
    <row r="108" spans="1:17" ht="15" hidden="1" outlineLevel="1">
      <c r="A108" t="s">
        <v>305</v>
      </c>
      <c r="B108">
        <v>210</v>
      </c>
      <c r="C108">
        <v>-117454.63</v>
      </c>
      <c r="D108" s="346">
        <v>-117454.63</v>
      </c>
      <c r="E108" s="346">
        <v>-118413.99</v>
      </c>
      <c r="F108" s="346">
        <v>-119373.35</v>
      </c>
      <c r="G108" s="346">
        <v>-120332.71</v>
      </c>
      <c r="H108" s="346">
        <v>-121292.07</v>
      </c>
      <c r="I108" s="346">
        <v>-122252.69</v>
      </c>
      <c r="J108" s="346">
        <v>-122006.47</v>
      </c>
      <c r="K108" s="346">
        <v>-122980.08</v>
      </c>
      <c r="L108" s="346">
        <v>-123953.69</v>
      </c>
      <c r="M108" s="346">
        <v>-124928.99</v>
      </c>
      <c r="N108" s="346">
        <v>-125905</v>
      </c>
      <c r="O108" s="346">
        <v>-126377.21</v>
      </c>
      <c r="P108" s="346">
        <v>-127046.69</v>
      </c>
      <c r="Q108" s="347">
        <f t="shared" si="1"/>
        <v>-122485.96692307691</v>
      </c>
    </row>
    <row r="109" spans="1:17" ht="15" hidden="1" outlineLevel="1">
      <c r="A109">
        <v>2280</v>
      </c>
      <c r="B109" t="s">
        <v>298</v>
      </c>
      <c r="C109">
        <v>-8.91</v>
      </c>
      <c r="D109" s="346">
        <v>-8.91</v>
      </c>
      <c r="E109" s="346">
        <v>-9</v>
      </c>
      <c r="F109" s="346">
        <v>-9.09</v>
      </c>
      <c r="G109" s="346">
        <v>-9.18</v>
      </c>
      <c r="H109" s="346">
        <v>-9.27</v>
      </c>
      <c r="I109" s="346">
        <v>-9.36</v>
      </c>
      <c r="J109" s="346">
        <v>-9.4499999999999993</v>
      </c>
      <c r="K109" s="346">
        <v>-9.5399999999999991</v>
      </c>
      <c r="L109" s="346">
        <v>-9.6300000000000008</v>
      </c>
      <c r="M109" s="346">
        <v>-9.7200000000000006</v>
      </c>
      <c r="N109" s="346">
        <v>-9.81</v>
      </c>
      <c r="O109" s="346">
        <v>-9.90</v>
      </c>
      <c r="P109" s="346">
        <v>-9.99</v>
      </c>
      <c r="Q109" s="347">
        <f t="shared" si="1"/>
        <v>-9.4500000000000011</v>
      </c>
    </row>
    <row r="110" spans="1:17" ht="15" hidden="1" outlineLevel="1">
      <c r="A110">
        <v>2285</v>
      </c>
      <c r="B110" t="s">
        <v>299</v>
      </c>
      <c r="C110">
        <v>-205.57</v>
      </c>
      <c r="D110" s="346">
        <v>-205.57</v>
      </c>
      <c r="E110" s="346">
        <v>-207.84</v>
      </c>
      <c r="F110" s="346">
        <v>-210.11</v>
      </c>
      <c r="G110" s="346">
        <v>-213.13</v>
      </c>
      <c r="H110" s="346">
        <v>-216.15</v>
      </c>
      <c r="I110" s="346">
        <v>-219.17</v>
      </c>
      <c r="J110" s="346">
        <v>-222.81</v>
      </c>
      <c r="K110" s="346">
        <v>-226.45</v>
      </c>
      <c r="L110" s="346">
        <v>-230.09</v>
      </c>
      <c r="M110" s="346">
        <v>-233.73</v>
      </c>
      <c r="N110" s="346">
        <v>-237.37</v>
      </c>
      <c r="O110" s="346">
        <v>-241.01</v>
      </c>
      <c r="P110" s="346">
        <v>-244.65</v>
      </c>
      <c r="Q110" s="347">
        <f t="shared" si="1"/>
        <v>-223.69846153846149</v>
      </c>
    </row>
    <row r="111" spans="1:17" ht="15" hidden="1" outlineLevel="1">
      <c r="A111" t="s">
        <v>305</v>
      </c>
      <c r="B111">
        <v>220</v>
      </c>
      <c r="C111">
        <v>-214.48</v>
      </c>
      <c r="D111" s="346">
        <v>-214.48</v>
      </c>
      <c r="E111" s="346">
        <v>-216.84</v>
      </c>
      <c r="F111" s="346">
        <v>-219.20</v>
      </c>
      <c r="G111" s="346">
        <v>-222.31</v>
      </c>
      <c r="H111" s="346">
        <v>-225.42</v>
      </c>
      <c r="I111" s="346">
        <v>-228.53</v>
      </c>
      <c r="J111" s="346">
        <v>-232.26</v>
      </c>
      <c r="K111" s="346">
        <v>-235.99</v>
      </c>
      <c r="L111" s="346">
        <v>-239.72</v>
      </c>
      <c r="M111" s="346">
        <v>-243.45</v>
      </c>
      <c r="N111" s="346">
        <v>-247.18</v>
      </c>
      <c r="O111" s="346">
        <v>-250.91</v>
      </c>
      <c r="P111" s="346">
        <v>-254.64</v>
      </c>
      <c r="Q111" s="347">
        <f t="shared" si="1"/>
        <v>-233.1484615384615</v>
      </c>
    </row>
    <row r="112" spans="1:17" ht="15" hidden="1" outlineLevel="1">
      <c r="A112">
        <v>3155</v>
      </c>
      <c r="B112" t="s">
        <v>300</v>
      </c>
      <c r="C112">
        <v>-104.79</v>
      </c>
      <c r="D112" s="346">
        <v>-104.79</v>
      </c>
      <c r="E112" s="346">
        <v>-125.62</v>
      </c>
      <c r="F112" s="346">
        <v>-146.46</v>
      </c>
      <c r="G112" s="346">
        <v>-167.29</v>
      </c>
      <c r="H112" s="346">
        <v>-188.12</v>
      </c>
      <c r="I112" s="346">
        <v>-208.96</v>
      </c>
      <c r="J112" s="346">
        <v>-229.79</v>
      </c>
      <c r="K112" s="346">
        <v>-250.62</v>
      </c>
      <c r="L112" s="346">
        <v>-271.45999999999998</v>
      </c>
      <c r="M112" s="346">
        <v>-292.29000000000002</v>
      </c>
      <c r="N112" s="346">
        <v>-313.12</v>
      </c>
      <c r="O112" s="346">
        <v>-333.96</v>
      </c>
      <c r="P112" s="346">
        <v>-354.79</v>
      </c>
      <c r="Q112" s="347">
        <f t="shared" si="1"/>
        <v>-229.79</v>
      </c>
    </row>
    <row r="113" spans="1:17" ht="15" hidden="1" outlineLevel="1">
      <c r="A113" t="s">
        <v>305</v>
      </c>
      <c r="B113">
        <v>270</v>
      </c>
      <c r="C113">
        <v>-104.79</v>
      </c>
      <c r="D113" s="346">
        <v>-104.79</v>
      </c>
      <c r="E113" s="346">
        <v>-125.62</v>
      </c>
      <c r="F113" s="346">
        <v>-146.46</v>
      </c>
      <c r="G113" s="346">
        <v>-167.29</v>
      </c>
      <c r="H113" s="346">
        <v>-188.12</v>
      </c>
      <c r="I113" s="346">
        <v>-208.96</v>
      </c>
      <c r="J113" s="346">
        <v>-229.79</v>
      </c>
      <c r="K113" s="346">
        <v>-250.62</v>
      </c>
      <c r="L113" s="346">
        <v>-271.45999999999998</v>
      </c>
      <c r="M113" s="346">
        <v>-292.29000000000002</v>
      </c>
      <c r="N113" s="346">
        <v>-313.12</v>
      </c>
      <c r="O113" s="346">
        <v>-333.96</v>
      </c>
      <c r="P113" s="346">
        <v>-354.79</v>
      </c>
      <c r="Q113" s="347">
        <f t="shared" si="1"/>
        <v>-229.79</v>
      </c>
    </row>
    <row r="114" spans="1:17" ht="15" hidden="1" outlineLevel="1">
      <c r="A114">
        <v>4260</v>
      </c>
      <c r="B114" t="s">
        <v>301</v>
      </c>
      <c r="C114">
        <v>3.56</v>
      </c>
      <c r="D114" s="346">
        <v>3.56</v>
      </c>
      <c r="E114" s="346">
        <v>3.56</v>
      </c>
      <c r="F114" s="346">
        <v>3.56</v>
      </c>
      <c r="G114" s="346">
        <v>3.56</v>
      </c>
      <c r="H114" s="346">
        <v>3.56</v>
      </c>
      <c r="I114" s="346">
        <v>3.56</v>
      </c>
      <c r="J114" s="346">
        <v>3.56</v>
      </c>
      <c r="K114" s="346">
        <v>3.56</v>
      </c>
      <c r="L114" s="346">
        <v>3.56</v>
      </c>
      <c r="M114" s="346">
        <v>3.56</v>
      </c>
      <c r="N114" s="346">
        <v>3.56</v>
      </c>
      <c r="O114" s="346">
        <v>3.56</v>
      </c>
      <c r="P114" s="346"/>
      <c r="Q114" s="347">
        <f t="shared" si="1"/>
        <v>3.5600000000000005</v>
      </c>
    </row>
    <row r="115" spans="1:17" ht="15" collapsed="1">
      <c r="A115" s="345">
        <v>4265</v>
      </c>
      <c r="B115" s="345" t="s">
        <v>302</v>
      </c>
      <c r="C115">
        <v>2406.3000000000002</v>
      </c>
      <c r="D115" s="346">
        <v>2406.3000000000002</v>
      </c>
      <c r="E115" s="346">
        <v>2421.3000000000002</v>
      </c>
      <c r="F115" s="346">
        <v>2436.3000000000002</v>
      </c>
      <c r="G115" s="346">
        <v>2451.3000000000002</v>
      </c>
      <c r="H115" s="346">
        <v>2466.3000000000002</v>
      </c>
      <c r="I115" s="346">
        <v>2481.3000000000002</v>
      </c>
      <c r="J115" s="346">
        <v>2496.3000000000002</v>
      </c>
      <c r="K115" s="346">
        <v>2511.3000000000002</v>
      </c>
      <c r="L115" s="346">
        <v>2526.3000000000002</v>
      </c>
      <c r="M115" s="346">
        <v>2541.3000000000002</v>
      </c>
      <c r="N115" s="346">
        <v>2556.3000000000002</v>
      </c>
      <c r="O115" s="346">
        <v>2571.3000000000002</v>
      </c>
      <c r="P115" s="346">
        <v>2586.3000000000002</v>
      </c>
      <c r="Q115" s="347">
        <f t="shared" si="1"/>
        <v>2496.2999999999997</v>
      </c>
    </row>
    <row r="116" spans="1:16" ht="15" hidden="1">
      <c r="A116" t="s">
        <v>305</v>
      </c>
      <c r="B116">
        <v>285</v>
      </c>
      <c r="C116">
        <v>2409.86</v>
      </c>
      <c r="D116" s="346">
        <v>2409.86</v>
      </c>
      <c r="E116" s="346">
        <v>2424.86</v>
      </c>
      <c r="F116" s="346">
        <v>2439.86</v>
      </c>
      <c r="G116" s="346">
        <v>2454.86</v>
      </c>
      <c r="H116" s="346">
        <v>2469.86</v>
      </c>
      <c r="I116" s="346">
        <v>2484.86</v>
      </c>
      <c r="J116" s="346">
        <v>2499.86</v>
      </c>
      <c r="K116" s="346">
        <v>2514.86</v>
      </c>
      <c r="L116" s="346">
        <v>2529.86</v>
      </c>
      <c r="M116" s="346">
        <v>2544.86</v>
      </c>
      <c r="N116" s="346">
        <v>2559.86</v>
      </c>
      <c r="O116" s="346">
        <v>2574.86</v>
      </c>
      <c r="P116" s="346">
        <v>2586.3000000000002</v>
      </c>
    </row>
    <row r="117" spans="1:16" ht="15" hidden="1" outlineLevel="1">
      <c r="A117" t="s">
        <v>303</v>
      </c>
      <c r="C117">
        <v>138883.76999999999</v>
      </c>
      <c r="D117" s="346">
        <v>138883.76999999999</v>
      </c>
      <c r="E117" s="346">
        <v>137916.22</v>
      </c>
      <c r="F117" s="346">
        <v>136948.66</v>
      </c>
      <c r="G117" s="346">
        <v>136369.88</v>
      </c>
      <c r="H117" s="346">
        <v>135401.57999999999</v>
      </c>
      <c r="I117" s="346">
        <v>134703.09</v>
      </c>
      <c r="J117" s="346">
        <v>137804.25</v>
      </c>
      <c r="K117" s="346">
        <v>137811.07999999999</v>
      </c>
      <c r="L117" s="346">
        <v>136827.90</v>
      </c>
      <c r="M117" s="346">
        <v>136209.92000000001</v>
      </c>
      <c r="N117" s="346">
        <v>135495.43</v>
      </c>
      <c r="O117" s="346">
        <v>136072.35999999999</v>
      </c>
      <c r="P117" s="346">
        <v>135885.74</v>
      </c>
    </row>
    <row r="118" ht="15" collapsed="1"/>
    <row r="119" spans="1:18" ht="15">
      <c r="A119" s="349">
        <v>6665</v>
      </c>
      <c r="B119" s="350" t="s">
        <v>306</v>
      </c>
      <c r="D119">
        <v>17.79</v>
      </c>
      <c r="E119">
        <v>17.79</v>
      </c>
      <c r="F119">
        <v>17.79</v>
      </c>
      <c r="G119">
        <v>17.79</v>
      </c>
      <c r="H119">
        <v>17.79</v>
      </c>
      <c r="I119">
        <v>17.79</v>
      </c>
      <c r="J119">
        <v>17.79</v>
      </c>
      <c r="K119">
        <v>17.79</v>
      </c>
      <c r="L119">
        <v>17.79</v>
      </c>
      <c r="M119">
        <v>17.79</v>
      </c>
      <c r="N119">
        <v>17.79</v>
      </c>
      <c r="O119">
        <v>21.89</v>
      </c>
      <c r="P119">
        <v>21.89</v>
      </c>
      <c r="R119">
        <f>SUM(E119:P119)</f>
        <v>221.67999999999995</v>
      </c>
    </row>
    <row r="120" spans="1:18" ht="15">
      <c r="A120" s="349">
        <v>6760</v>
      </c>
      <c r="B120" s="350" t="s">
        <v>307</v>
      </c>
      <c r="D120">
        <v>31.36</v>
      </c>
      <c r="E120">
        <v>31.36</v>
      </c>
      <c r="F120">
        <v>31.36</v>
      </c>
      <c r="G120">
        <v>31.36</v>
      </c>
      <c r="H120">
        <v>31.36</v>
      </c>
      <c r="I120">
        <v>31.36</v>
      </c>
      <c r="J120">
        <v>31.36</v>
      </c>
      <c r="K120">
        <v>34.69</v>
      </c>
      <c r="L120">
        <v>34.69</v>
      </c>
      <c r="M120">
        <v>34.69</v>
      </c>
      <c r="N120">
        <v>34.69</v>
      </c>
      <c r="O120">
        <v>34.69</v>
      </c>
      <c r="P120">
        <v>33.07</v>
      </c>
      <c r="R120" s="701">
        <f>SUM(E120:P120)</f>
        <v>394.68</v>
      </c>
    </row>
    <row r="121" spans="1:18" ht="15">
      <c r="A121" s="349">
        <v>6765</v>
      </c>
      <c r="B121" s="350" t="s">
        <v>308</v>
      </c>
      <c r="D121">
        <v>493.47</v>
      </c>
      <c r="E121">
        <v>493.47</v>
      </c>
      <c r="F121">
        <v>493.47</v>
      </c>
      <c r="G121">
        <v>493.47</v>
      </c>
      <c r="H121">
        <v>493.47</v>
      </c>
      <c r="I121">
        <v>493.47</v>
      </c>
      <c r="J121">
        <v>493.47</v>
      </c>
      <c r="K121">
        <v>494.72</v>
      </c>
      <c r="L121">
        <v>494.72</v>
      </c>
      <c r="M121">
        <v>496.41</v>
      </c>
      <c r="N121">
        <v>496.41</v>
      </c>
      <c r="O121">
        <v>496.42</v>
      </c>
      <c r="P121">
        <v>496.42</v>
      </c>
      <c r="R121" s="701">
        <f>SUM(E121:P121)</f>
        <v>5935.920000000001</v>
      </c>
    </row>
    <row r="123" spans="1:18" ht="15">
      <c r="A123" s="349">
        <v>7430</v>
      </c>
      <c r="B123" s="350" t="s">
        <v>309</v>
      </c>
      <c r="D123">
        <v>-15</v>
      </c>
      <c r="E123">
        <v>-15</v>
      </c>
      <c r="F123">
        <v>-15</v>
      </c>
      <c r="G123">
        <v>-15</v>
      </c>
      <c r="H123">
        <v>-15</v>
      </c>
      <c r="I123">
        <v>-15</v>
      </c>
      <c r="J123">
        <v>-15</v>
      </c>
      <c r="K123">
        <v>-15</v>
      </c>
      <c r="L123">
        <v>-15</v>
      </c>
      <c r="M123">
        <v>-15</v>
      </c>
      <c r="N123">
        <v>-15</v>
      </c>
      <c r="O123">
        <v>-15</v>
      </c>
      <c r="P123">
        <v>-15</v>
      </c>
      <c r="R123" s="701">
        <f>SUM(E123:P123)</f>
        <v>-180</v>
      </c>
    </row>
    <row r="125" spans="4:16" ht="15">
      <c r="D125" s="351" t="s">
        <v>310</v>
      </c>
      <c r="E125" s="352">
        <f>D35-E35-E119</f>
        <v>7.8159700933611E-14</v>
      </c>
      <c r="F125" s="352">
        <f t="shared" si="2" ref="F125:P125">E35-F35-F119</f>
        <v>-3.5527136788005E-14</v>
      </c>
      <c r="G125" s="352">
        <f t="shared" si="2"/>
        <v>-3.5527136788005E-14</v>
      </c>
      <c r="H125" s="352">
        <f t="shared" si="2"/>
        <v>7.8159700933611E-14</v>
      </c>
      <c r="I125" s="352">
        <f t="shared" si="2"/>
        <v>-3.5527136788005E-14</v>
      </c>
      <c r="J125" s="352">
        <f t="shared" si="2"/>
        <v>-3.5527136788005E-14</v>
      </c>
      <c r="K125" s="352">
        <f t="shared" si="2"/>
        <v>7.8159700933611E-14</v>
      </c>
      <c r="L125" s="352">
        <f t="shared" si="2"/>
        <v>-3.5527136788005E-14</v>
      </c>
      <c r="M125" s="352">
        <f t="shared" si="2"/>
        <v>-3.5527136788005E-14</v>
      </c>
      <c r="N125" s="352">
        <f t="shared" si="2"/>
        <v>7.8159700933611E-14</v>
      </c>
      <c r="O125" s="352">
        <f t="shared" si="2"/>
        <v>0</v>
      </c>
      <c r="P125" s="352">
        <f t="shared" si="2"/>
        <v>0</v>
      </c>
    </row>
    <row r="126" spans="4:16" ht="15">
      <c r="D126" s="351" t="s">
        <v>310</v>
      </c>
      <c r="E126" s="352">
        <f>D43-E43-E120</f>
        <v>-3.26849658449646E-13</v>
      </c>
      <c r="F126" s="352">
        <f t="shared" si="3" ref="F126:P127">E43-F43-F120</f>
        <v>5.82645043323282E-13</v>
      </c>
      <c r="G126" s="352">
        <f t="shared" si="3"/>
        <v>-3.26849658449646E-13</v>
      </c>
      <c r="H126" s="352">
        <f t="shared" si="3"/>
        <v>-3.26849658449646E-13</v>
      </c>
      <c r="I126" s="352">
        <f t="shared" si="3"/>
        <v>5.82645043323282E-13</v>
      </c>
      <c r="J126" s="352">
        <f t="shared" si="3"/>
        <v>-3.26849658449646E-13</v>
      </c>
      <c r="K126" s="352">
        <f t="shared" si="3"/>
        <v>5.11590769747272E-13</v>
      </c>
      <c r="L126" s="352">
        <f t="shared" si="3"/>
        <v>-3.97903932025656E-13</v>
      </c>
      <c r="M126" s="352">
        <f t="shared" si="3"/>
        <v>-3.97903932025656E-13</v>
      </c>
      <c r="N126" s="352">
        <f t="shared" si="3"/>
        <v>5.11590769747272E-13</v>
      </c>
      <c r="O126" s="353">
        <f t="shared" si="3"/>
        <v>-351.71000000000043</v>
      </c>
      <c r="P126" s="352">
        <f t="shared" si="3"/>
        <v>6.18172180111287E-13</v>
      </c>
    </row>
    <row r="127" spans="4:16" ht="15">
      <c r="D127" s="351" t="s">
        <v>310</v>
      </c>
      <c r="E127" s="352">
        <f>D44-E44-E121</f>
        <v>1.13686837721616E-12</v>
      </c>
      <c r="F127" s="352">
        <f t="shared" si="3"/>
        <v>-1.34150468511507E-11</v>
      </c>
      <c r="G127" s="352">
        <f t="shared" si="3"/>
        <v>1.13686837721616E-12</v>
      </c>
      <c r="H127" s="352">
        <f t="shared" si="3"/>
        <v>1.13686837721616E-12</v>
      </c>
      <c r="I127" s="352">
        <f t="shared" si="3"/>
        <v>1.13686837721616E-12</v>
      </c>
      <c r="J127" s="352">
        <f t="shared" si="3"/>
        <v>1.13686837721616E-12</v>
      </c>
      <c r="K127" s="352">
        <f t="shared" si="3"/>
        <v>1.13686837721616E-12</v>
      </c>
      <c r="L127" s="352">
        <f t="shared" si="3"/>
        <v>1.13686837721616E-12</v>
      </c>
      <c r="M127" s="352">
        <f t="shared" si="3"/>
        <v>3.46744855050929E-12</v>
      </c>
      <c r="N127" s="352">
        <f t="shared" si="3"/>
        <v>3.46744855050929E-12</v>
      </c>
      <c r="O127" s="352">
        <f t="shared" si="3"/>
        <v>-1.76214598468505E-12</v>
      </c>
      <c r="P127" s="352">
        <f t="shared" si="3"/>
        <v>-1.76214598468505E-12</v>
      </c>
    </row>
    <row r="128" spans="5:16" ht="15">
      <c r="E128" s="354"/>
      <c r="F128" s="354"/>
      <c r="G128" s="354"/>
      <c r="H128" s="354"/>
      <c r="I128" s="354"/>
      <c r="J128" s="354"/>
      <c r="K128" s="354"/>
      <c r="L128" s="354"/>
      <c r="M128" s="354"/>
      <c r="N128" s="354"/>
      <c r="O128" s="354"/>
      <c r="P128" s="354"/>
    </row>
    <row r="129" spans="4:16" ht="15">
      <c r="D129" s="351" t="s">
        <v>310</v>
      </c>
      <c r="E129" s="354">
        <f>D115-E115-E123</f>
        <v>0</v>
      </c>
      <c r="F129" s="354">
        <f t="shared" si="4" ref="F129:P129">E115-F115-F123</f>
        <v>0</v>
      </c>
      <c r="G129" s="354">
        <f t="shared" si="4"/>
        <v>0</v>
      </c>
      <c r="H129" s="354">
        <f t="shared" si="4"/>
        <v>0</v>
      </c>
      <c r="I129" s="354">
        <f t="shared" si="4"/>
        <v>0</v>
      </c>
      <c r="J129" s="354">
        <f t="shared" si="4"/>
        <v>0</v>
      </c>
      <c r="K129" s="354">
        <f t="shared" si="4"/>
        <v>0</v>
      </c>
      <c r="L129" s="354">
        <f t="shared" si="4"/>
        <v>0</v>
      </c>
      <c r="M129" s="354">
        <f t="shared" si="4"/>
        <v>0</v>
      </c>
      <c r="N129" s="354">
        <f t="shared" si="4"/>
        <v>0</v>
      </c>
      <c r="O129" s="354">
        <f t="shared" si="4"/>
        <v>0</v>
      </c>
      <c r="P129" s="354">
        <f t="shared" si="4"/>
        <v>0</v>
      </c>
    </row>
  </sheetData>
  <pageMargins left="0.7" right="0.7" top="0.75" bottom="0.75" header="0.3" footer="0.3"/>
  <pageSetup horizontalDpi="300" verticalDpi="300" orientation="portrait" r:id="rId2"/>
  <headerFooter>
    <oddFooter>&amp;L&amp;"Times New Roman,Regular"&amp;9O3129681.v1</oddFooter>
  </headerFooter>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130"/>
  <sheetViews>
    <sheetView workbookViewId="0" topLeftCell="A1"/>
  </sheetViews>
  <sheetFormatPr defaultColWidth="12.42578125" defaultRowHeight="12.75"/>
  <cols>
    <col min="1" max="1" width="12.4285714285714" style="420"/>
    <col min="2" max="2" width="36.8571428571429" style="420" customWidth="1"/>
    <col min="3" max="3" width="20.1428571428571" style="420" customWidth="1"/>
    <col min="4" max="6" width="15" style="420" customWidth="1"/>
    <col min="7" max="8" width="13.7142857142857" style="420" customWidth="1"/>
    <col min="9" max="9" width="15" style="420" customWidth="1"/>
    <col min="10" max="257" width="12.4285714285714" style="420"/>
    <col min="258" max="258" width="36.8571428571429" style="420" customWidth="1"/>
    <col min="259" max="259" width="20.1428571428571" style="420" customWidth="1"/>
    <col min="260" max="262" width="15" style="420" customWidth="1"/>
    <col min="263" max="264" width="13.7142857142857" style="420" customWidth="1"/>
    <col min="265" max="265" width="15" style="420" customWidth="1"/>
    <col min="266" max="513" width="12.4285714285714" style="420"/>
    <col min="514" max="514" width="36.8571428571429" style="420" customWidth="1"/>
    <col min="515" max="515" width="20.1428571428571" style="420" customWidth="1"/>
    <col min="516" max="518" width="15" style="420" customWidth="1"/>
    <col min="519" max="520" width="13.7142857142857" style="420" customWidth="1"/>
    <col min="521" max="521" width="15" style="420" customWidth="1"/>
    <col min="522" max="769" width="12.4285714285714" style="420"/>
    <col min="770" max="770" width="36.8571428571429" style="420" customWidth="1"/>
    <col min="771" max="771" width="20.1428571428571" style="420" customWidth="1"/>
    <col min="772" max="774" width="15" style="420" customWidth="1"/>
    <col min="775" max="776" width="13.7142857142857" style="420" customWidth="1"/>
    <col min="777" max="777" width="15" style="420" customWidth="1"/>
    <col min="778" max="1025" width="12.4285714285714" style="420"/>
    <col min="1026" max="1026" width="36.8571428571429" style="420" customWidth="1"/>
    <col min="1027" max="1027" width="20.1428571428571" style="420" customWidth="1"/>
    <col min="1028" max="1030" width="15" style="420" customWidth="1"/>
    <col min="1031" max="1032" width="13.7142857142857" style="420" customWidth="1"/>
    <col min="1033" max="1033" width="15" style="420" customWidth="1"/>
    <col min="1034" max="1281" width="12.4285714285714" style="420"/>
    <col min="1282" max="1282" width="36.8571428571429" style="420" customWidth="1"/>
    <col min="1283" max="1283" width="20.1428571428571" style="420" customWidth="1"/>
    <col min="1284" max="1286" width="15" style="420" customWidth="1"/>
    <col min="1287" max="1288" width="13.7142857142857" style="420" customWidth="1"/>
    <col min="1289" max="1289" width="15" style="420" customWidth="1"/>
    <col min="1290" max="1537" width="12.4285714285714" style="420"/>
    <col min="1538" max="1538" width="36.8571428571429" style="420" customWidth="1"/>
    <col min="1539" max="1539" width="20.1428571428571" style="420" customWidth="1"/>
    <col min="1540" max="1542" width="15" style="420" customWidth="1"/>
    <col min="1543" max="1544" width="13.7142857142857" style="420" customWidth="1"/>
    <col min="1545" max="1545" width="15" style="420" customWidth="1"/>
    <col min="1546" max="1793" width="12.4285714285714" style="420"/>
    <col min="1794" max="1794" width="36.8571428571429" style="420" customWidth="1"/>
    <col min="1795" max="1795" width="20.1428571428571" style="420" customWidth="1"/>
    <col min="1796" max="1798" width="15" style="420" customWidth="1"/>
    <col min="1799" max="1800" width="13.7142857142857" style="420" customWidth="1"/>
    <col min="1801" max="1801" width="15" style="420" customWidth="1"/>
    <col min="1802" max="2049" width="12.4285714285714" style="420"/>
    <col min="2050" max="2050" width="36.8571428571429" style="420" customWidth="1"/>
    <col min="2051" max="2051" width="20.1428571428571" style="420" customWidth="1"/>
    <col min="2052" max="2054" width="15" style="420" customWidth="1"/>
    <col min="2055" max="2056" width="13.7142857142857" style="420" customWidth="1"/>
    <col min="2057" max="2057" width="15" style="420" customWidth="1"/>
    <col min="2058" max="2305" width="12.4285714285714" style="420"/>
    <col min="2306" max="2306" width="36.8571428571429" style="420" customWidth="1"/>
    <col min="2307" max="2307" width="20.1428571428571" style="420" customWidth="1"/>
    <col min="2308" max="2310" width="15" style="420" customWidth="1"/>
    <col min="2311" max="2312" width="13.7142857142857" style="420" customWidth="1"/>
    <col min="2313" max="2313" width="15" style="420" customWidth="1"/>
    <col min="2314" max="2561" width="12.4285714285714" style="420"/>
    <col min="2562" max="2562" width="36.8571428571429" style="420" customWidth="1"/>
    <col min="2563" max="2563" width="20.1428571428571" style="420" customWidth="1"/>
    <col min="2564" max="2566" width="15" style="420" customWidth="1"/>
    <col min="2567" max="2568" width="13.7142857142857" style="420" customWidth="1"/>
    <col min="2569" max="2569" width="15" style="420" customWidth="1"/>
    <col min="2570" max="2817" width="12.4285714285714" style="420"/>
    <col min="2818" max="2818" width="36.8571428571429" style="420" customWidth="1"/>
    <col min="2819" max="2819" width="20.1428571428571" style="420" customWidth="1"/>
    <col min="2820" max="2822" width="15" style="420" customWidth="1"/>
    <col min="2823" max="2824" width="13.7142857142857" style="420" customWidth="1"/>
    <col min="2825" max="2825" width="15" style="420" customWidth="1"/>
    <col min="2826" max="3073" width="12.4285714285714" style="420"/>
    <col min="3074" max="3074" width="36.8571428571429" style="420" customWidth="1"/>
    <col min="3075" max="3075" width="20.1428571428571" style="420" customWidth="1"/>
    <col min="3076" max="3078" width="15" style="420" customWidth="1"/>
    <col min="3079" max="3080" width="13.7142857142857" style="420" customWidth="1"/>
    <col min="3081" max="3081" width="15" style="420" customWidth="1"/>
    <col min="3082" max="3329" width="12.4285714285714" style="420"/>
    <col min="3330" max="3330" width="36.8571428571429" style="420" customWidth="1"/>
    <col min="3331" max="3331" width="20.1428571428571" style="420" customWidth="1"/>
    <col min="3332" max="3334" width="15" style="420" customWidth="1"/>
    <col min="3335" max="3336" width="13.7142857142857" style="420" customWidth="1"/>
    <col min="3337" max="3337" width="15" style="420" customWidth="1"/>
    <col min="3338" max="3585" width="12.4285714285714" style="420"/>
    <col min="3586" max="3586" width="36.8571428571429" style="420" customWidth="1"/>
    <col min="3587" max="3587" width="20.1428571428571" style="420" customWidth="1"/>
    <col min="3588" max="3590" width="15" style="420" customWidth="1"/>
    <col min="3591" max="3592" width="13.7142857142857" style="420" customWidth="1"/>
    <col min="3593" max="3593" width="15" style="420" customWidth="1"/>
    <col min="3594" max="3841" width="12.4285714285714" style="420"/>
    <col min="3842" max="3842" width="36.8571428571429" style="420" customWidth="1"/>
    <col min="3843" max="3843" width="20.1428571428571" style="420" customWidth="1"/>
    <col min="3844" max="3846" width="15" style="420" customWidth="1"/>
    <col min="3847" max="3848" width="13.7142857142857" style="420" customWidth="1"/>
    <col min="3849" max="3849" width="15" style="420" customWidth="1"/>
    <col min="3850" max="4097" width="12.4285714285714" style="420"/>
    <col min="4098" max="4098" width="36.8571428571429" style="420" customWidth="1"/>
    <col min="4099" max="4099" width="20.1428571428571" style="420" customWidth="1"/>
    <col min="4100" max="4102" width="15" style="420" customWidth="1"/>
    <col min="4103" max="4104" width="13.7142857142857" style="420" customWidth="1"/>
    <col min="4105" max="4105" width="15" style="420" customWidth="1"/>
    <col min="4106" max="4353" width="12.4285714285714" style="420"/>
    <col min="4354" max="4354" width="36.8571428571429" style="420" customWidth="1"/>
    <col min="4355" max="4355" width="20.1428571428571" style="420" customWidth="1"/>
    <col min="4356" max="4358" width="15" style="420" customWidth="1"/>
    <col min="4359" max="4360" width="13.7142857142857" style="420" customWidth="1"/>
    <col min="4361" max="4361" width="15" style="420" customWidth="1"/>
    <col min="4362" max="4609" width="12.4285714285714" style="420"/>
    <col min="4610" max="4610" width="36.8571428571429" style="420" customWidth="1"/>
    <col min="4611" max="4611" width="20.1428571428571" style="420" customWidth="1"/>
    <col min="4612" max="4614" width="15" style="420" customWidth="1"/>
    <col min="4615" max="4616" width="13.7142857142857" style="420" customWidth="1"/>
    <col min="4617" max="4617" width="15" style="420" customWidth="1"/>
    <col min="4618" max="4865" width="12.4285714285714" style="420"/>
    <col min="4866" max="4866" width="36.8571428571429" style="420" customWidth="1"/>
    <col min="4867" max="4867" width="20.1428571428571" style="420" customWidth="1"/>
    <col min="4868" max="4870" width="15" style="420" customWidth="1"/>
    <col min="4871" max="4872" width="13.7142857142857" style="420" customWidth="1"/>
    <col min="4873" max="4873" width="15" style="420" customWidth="1"/>
    <col min="4874" max="5121" width="12.4285714285714" style="420"/>
    <col min="5122" max="5122" width="36.8571428571429" style="420" customWidth="1"/>
    <col min="5123" max="5123" width="20.1428571428571" style="420" customWidth="1"/>
    <col min="5124" max="5126" width="15" style="420" customWidth="1"/>
    <col min="5127" max="5128" width="13.7142857142857" style="420" customWidth="1"/>
    <col min="5129" max="5129" width="15" style="420" customWidth="1"/>
    <col min="5130" max="5377" width="12.4285714285714" style="420"/>
    <col min="5378" max="5378" width="36.8571428571429" style="420" customWidth="1"/>
    <col min="5379" max="5379" width="20.1428571428571" style="420" customWidth="1"/>
    <col min="5380" max="5382" width="15" style="420" customWidth="1"/>
    <col min="5383" max="5384" width="13.7142857142857" style="420" customWidth="1"/>
    <col min="5385" max="5385" width="15" style="420" customWidth="1"/>
    <col min="5386" max="5633" width="12.4285714285714" style="420"/>
    <col min="5634" max="5634" width="36.8571428571429" style="420" customWidth="1"/>
    <col min="5635" max="5635" width="20.1428571428571" style="420" customWidth="1"/>
    <col min="5636" max="5638" width="15" style="420" customWidth="1"/>
    <col min="5639" max="5640" width="13.7142857142857" style="420" customWidth="1"/>
    <col min="5641" max="5641" width="15" style="420" customWidth="1"/>
    <col min="5642" max="5889" width="12.4285714285714" style="420"/>
    <col min="5890" max="5890" width="36.8571428571429" style="420" customWidth="1"/>
    <col min="5891" max="5891" width="20.1428571428571" style="420" customWidth="1"/>
    <col min="5892" max="5894" width="15" style="420" customWidth="1"/>
    <col min="5895" max="5896" width="13.7142857142857" style="420" customWidth="1"/>
    <col min="5897" max="5897" width="15" style="420" customWidth="1"/>
    <col min="5898" max="6145" width="12.4285714285714" style="420"/>
    <col min="6146" max="6146" width="36.8571428571429" style="420" customWidth="1"/>
    <col min="6147" max="6147" width="20.1428571428571" style="420" customWidth="1"/>
    <col min="6148" max="6150" width="15" style="420" customWidth="1"/>
    <col min="6151" max="6152" width="13.7142857142857" style="420" customWidth="1"/>
    <col min="6153" max="6153" width="15" style="420" customWidth="1"/>
    <col min="6154" max="6401" width="12.4285714285714" style="420"/>
    <col min="6402" max="6402" width="36.8571428571429" style="420" customWidth="1"/>
    <col min="6403" max="6403" width="20.1428571428571" style="420" customWidth="1"/>
    <col min="6404" max="6406" width="15" style="420" customWidth="1"/>
    <col min="6407" max="6408" width="13.7142857142857" style="420" customWidth="1"/>
    <col min="6409" max="6409" width="15" style="420" customWidth="1"/>
    <col min="6410" max="6657" width="12.4285714285714" style="420"/>
    <col min="6658" max="6658" width="36.8571428571429" style="420" customWidth="1"/>
    <col min="6659" max="6659" width="20.1428571428571" style="420" customWidth="1"/>
    <col min="6660" max="6662" width="15" style="420" customWidth="1"/>
    <col min="6663" max="6664" width="13.7142857142857" style="420" customWidth="1"/>
    <col min="6665" max="6665" width="15" style="420" customWidth="1"/>
    <col min="6666" max="6913" width="12.4285714285714" style="420"/>
    <col min="6914" max="6914" width="36.8571428571429" style="420" customWidth="1"/>
    <col min="6915" max="6915" width="20.1428571428571" style="420" customWidth="1"/>
    <col min="6916" max="6918" width="15" style="420" customWidth="1"/>
    <col min="6919" max="6920" width="13.7142857142857" style="420" customWidth="1"/>
    <col min="6921" max="6921" width="15" style="420" customWidth="1"/>
    <col min="6922" max="7169" width="12.4285714285714" style="420"/>
    <col min="7170" max="7170" width="36.8571428571429" style="420" customWidth="1"/>
    <col min="7171" max="7171" width="20.1428571428571" style="420" customWidth="1"/>
    <col min="7172" max="7174" width="15" style="420" customWidth="1"/>
    <col min="7175" max="7176" width="13.7142857142857" style="420" customWidth="1"/>
    <col min="7177" max="7177" width="15" style="420" customWidth="1"/>
    <col min="7178" max="7425" width="12.4285714285714" style="420"/>
    <col min="7426" max="7426" width="36.8571428571429" style="420" customWidth="1"/>
    <col min="7427" max="7427" width="20.1428571428571" style="420" customWidth="1"/>
    <col min="7428" max="7430" width="15" style="420" customWidth="1"/>
    <col min="7431" max="7432" width="13.7142857142857" style="420" customWidth="1"/>
    <col min="7433" max="7433" width="15" style="420" customWidth="1"/>
    <col min="7434" max="7681" width="12.4285714285714" style="420"/>
    <col min="7682" max="7682" width="36.8571428571429" style="420" customWidth="1"/>
    <col min="7683" max="7683" width="20.1428571428571" style="420" customWidth="1"/>
    <col min="7684" max="7686" width="15" style="420" customWidth="1"/>
    <col min="7687" max="7688" width="13.7142857142857" style="420" customWidth="1"/>
    <col min="7689" max="7689" width="15" style="420" customWidth="1"/>
    <col min="7690" max="7937" width="12.4285714285714" style="420"/>
    <col min="7938" max="7938" width="36.8571428571429" style="420" customWidth="1"/>
    <col min="7939" max="7939" width="20.1428571428571" style="420" customWidth="1"/>
    <col min="7940" max="7942" width="15" style="420" customWidth="1"/>
    <col min="7943" max="7944" width="13.7142857142857" style="420" customWidth="1"/>
    <col min="7945" max="7945" width="15" style="420" customWidth="1"/>
    <col min="7946" max="8193" width="12.4285714285714" style="420"/>
    <col min="8194" max="8194" width="36.8571428571429" style="420" customWidth="1"/>
    <col min="8195" max="8195" width="20.1428571428571" style="420" customWidth="1"/>
    <col min="8196" max="8198" width="15" style="420" customWidth="1"/>
    <col min="8199" max="8200" width="13.7142857142857" style="420" customWidth="1"/>
    <col min="8201" max="8201" width="15" style="420" customWidth="1"/>
    <col min="8202" max="8449" width="12.4285714285714" style="420"/>
    <col min="8450" max="8450" width="36.8571428571429" style="420" customWidth="1"/>
    <col min="8451" max="8451" width="20.1428571428571" style="420" customWidth="1"/>
    <col min="8452" max="8454" width="15" style="420" customWidth="1"/>
    <col min="8455" max="8456" width="13.7142857142857" style="420" customWidth="1"/>
    <col min="8457" max="8457" width="15" style="420" customWidth="1"/>
    <col min="8458" max="8705" width="12.4285714285714" style="420"/>
    <col min="8706" max="8706" width="36.8571428571429" style="420" customWidth="1"/>
    <col min="8707" max="8707" width="20.1428571428571" style="420" customWidth="1"/>
    <col min="8708" max="8710" width="15" style="420" customWidth="1"/>
    <col min="8711" max="8712" width="13.7142857142857" style="420" customWidth="1"/>
    <col min="8713" max="8713" width="15" style="420" customWidth="1"/>
    <col min="8714" max="8961" width="12.4285714285714" style="420"/>
    <col min="8962" max="8962" width="36.8571428571429" style="420" customWidth="1"/>
    <col min="8963" max="8963" width="20.1428571428571" style="420" customWidth="1"/>
    <col min="8964" max="8966" width="15" style="420" customWidth="1"/>
    <col min="8967" max="8968" width="13.7142857142857" style="420" customWidth="1"/>
    <col min="8969" max="8969" width="15" style="420" customWidth="1"/>
    <col min="8970" max="9217" width="12.4285714285714" style="420"/>
    <col min="9218" max="9218" width="36.8571428571429" style="420" customWidth="1"/>
    <col min="9219" max="9219" width="20.1428571428571" style="420" customWidth="1"/>
    <col min="9220" max="9222" width="15" style="420" customWidth="1"/>
    <col min="9223" max="9224" width="13.7142857142857" style="420" customWidth="1"/>
    <col min="9225" max="9225" width="15" style="420" customWidth="1"/>
    <col min="9226" max="9473" width="12.4285714285714" style="420"/>
    <col min="9474" max="9474" width="36.8571428571429" style="420" customWidth="1"/>
    <col min="9475" max="9475" width="20.1428571428571" style="420" customWidth="1"/>
    <col min="9476" max="9478" width="15" style="420" customWidth="1"/>
    <col min="9479" max="9480" width="13.7142857142857" style="420" customWidth="1"/>
    <col min="9481" max="9481" width="15" style="420" customWidth="1"/>
    <col min="9482" max="9729" width="12.4285714285714" style="420"/>
    <col min="9730" max="9730" width="36.8571428571429" style="420" customWidth="1"/>
    <col min="9731" max="9731" width="20.1428571428571" style="420" customWidth="1"/>
    <col min="9732" max="9734" width="15" style="420" customWidth="1"/>
    <col min="9735" max="9736" width="13.7142857142857" style="420" customWidth="1"/>
    <col min="9737" max="9737" width="15" style="420" customWidth="1"/>
    <col min="9738" max="9985" width="12.4285714285714" style="420"/>
    <col min="9986" max="9986" width="36.8571428571429" style="420" customWidth="1"/>
    <col min="9987" max="9987" width="20.1428571428571" style="420" customWidth="1"/>
    <col min="9988" max="9990" width="15" style="420" customWidth="1"/>
    <col min="9991" max="9992" width="13.7142857142857" style="420" customWidth="1"/>
    <col min="9993" max="9993" width="15" style="420" customWidth="1"/>
    <col min="9994" max="10241" width="12.4285714285714" style="420"/>
    <col min="10242" max="10242" width="36.8571428571429" style="420" customWidth="1"/>
    <col min="10243" max="10243" width="20.1428571428571" style="420" customWidth="1"/>
    <col min="10244" max="10246" width="15" style="420" customWidth="1"/>
    <col min="10247" max="10248" width="13.7142857142857" style="420" customWidth="1"/>
    <col min="10249" max="10249" width="15" style="420" customWidth="1"/>
    <col min="10250" max="10497" width="12.4285714285714" style="420"/>
    <col min="10498" max="10498" width="36.8571428571429" style="420" customWidth="1"/>
    <col min="10499" max="10499" width="20.1428571428571" style="420" customWidth="1"/>
    <col min="10500" max="10502" width="15" style="420" customWidth="1"/>
    <col min="10503" max="10504" width="13.7142857142857" style="420" customWidth="1"/>
    <col min="10505" max="10505" width="15" style="420" customWidth="1"/>
    <col min="10506" max="10753" width="12.4285714285714" style="420"/>
    <col min="10754" max="10754" width="36.8571428571429" style="420" customWidth="1"/>
    <col min="10755" max="10755" width="20.1428571428571" style="420" customWidth="1"/>
    <col min="10756" max="10758" width="15" style="420" customWidth="1"/>
    <col min="10759" max="10760" width="13.7142857142857" style="420" customWidth="1"/>
    <col min="10761" max="10761" width="15" style="420" customWidth="1"/>
    <col min="10762" max="11009" width="12.4285714285714" style="420"/>
    <col min="11010" max="11010" width="36.8571428571429" style="420" customWidth="1"/>
    <col min="11011" max="11011" width="20.1428571428571" style="420" customWidth="1"/>
    <col min="11012" max="11014" width="15" style="420" customWidth="1"/>
    <col min="11015" max="11016" width="13.7142857142857" style="420" customWidth="1"/>
    <col min="11017" max="11017" width="15" style="420" customWidth="1"/>
    <col min="11018" max="11265" width="12.4285714285714" style="420"/>
    <col min="11266" max="11266" width="36.8571428571429" style="420" customWidth="1"/>
    <col min="11267" max="11267" width="20.1428571428571" style="420" customWidth="1"/>
    <col min="11268" max="11270" width="15" style="420" customWidth="1"/>
    <col min="11271" max="11272" width="13.7142857142857" style="420" customWidth="1"/>
    <col min="11273" max="11273" width="15" style="420" customWidth="1"/>
    <col min="11274" max="11521" width="12.4285714285714" style="420"/>
    <col min="11522" max="11522" width="36.8571428571429" style="420" customWidth="1"/>
    <col min="11523" max="11523" width="20.1428571428571" style="420" customWidth="1"/>
    <col min="11524" max="11526" width="15" style="420" customWidth="1"/>
    <col min="11527" max="11528" width="13.7142857142857" style="420" customWidth="1"/>
    <col min="11529" max="11529" width="15" style="420" customWidth="1"/>
    <col min="11530" max="11777" width="12.4285714285714" style="420"/>
    <col min="11778" max="11778" width="36.8571428571429" style="420" customWidth="1"/>
    <col min="11779" max="11779" width="20.1428571428571" style="420" customWidth="1"/>
    <col min="11780" max="11782" width="15" style="420" customWidth="1"/>
    <col min="11783" max="11784" width="13.7142857142857" style="420" customWidth="1"/>
    <col min="11785" max="11785" width="15" style="420" customWidth="1"/>
    <col min="11786" max="12033" width="12.4285714285714" style="420"/>
    <col min="12034" max="12034" width="36.8571428571429" style="420" customWidth="1"/>
    <col min="12035" max="12035" width="20.1428571428571" style="420" customWidth="1"/>
    <col min="12036" max="12038" width="15" style="420" customWidth="1"/>
    <col min="12039" max="12040" width="13.7142857142857" style="420" customWidth="1"/>
    <col min="12041" max="12041" width="15" style="420" customWidth="1"/>
    <col min="12042" max="12289" width="12.4285714285714" style="420"/>
    <col min="12290" max="12290" width="36.8571428571429" style="420" customWidth="1"/>
    <col min="12291" max="12291" width="20.1428571428571" style="420" customWidth="1"/>
    <col min="12292" max="12294" width="15" style="420" customWidth="1"/>
    <col min="12295" max="12296" width="13.7142857142857" style="420" customWidth="1"/>
    <col min="12297" max="12297" width="15" style="420" customWidth="1"/>
    <col min="12298" max="12545" width="12.4285714285714" style="420"/>
    <col min="12546" max="12546" width="36.8571428571429" style="420" customWidth="1"/>
    <col min="12547" max="12547" width="20.1428571428571" style="420" customWidth="1"/>
    <col min="12548" max="12550" width="15" style="420" customWidth="1"/>
    <col min="12551" max="12552" width="13.7142857142857" style="420" customWidth="1"/>
    <col min="12553" max="12553" width="15" style="420" customWidth="1"/>
    <col min="12554" max="12801" width="12.4285714285714" style="420"/>
    <col min="12802" max="12802" width="36.8571428571429" style="420" customWidth="1"/>
    <col min="12803" max="12803" width="20.1428571428571" style="420" customWidth="1"/>
    <col min="12804" max="12806" width="15" style="420" customWidth="1"/>
    <col min="12807" max="12808" width="13.7142857142857" style="420" customWidth="1"/>
    <col min="12809" max="12809" width="15" style="420" customWidth="1"/>
    <col min="12810" max="13057" width="12.4285714285714" style="420"/>
    <col min="13058" max="13058" width="36.8571428571429" style="420" customWidth="1"/>
    <col min="13059" max="13059" width="20.1428571428571" style="420" customWidth="1"/>
    <col min="13060" max="13062" width="15" style="420" customWidth="1"/>
    <col min="13063" max="13064" width="13.7142857142857" style="420" customWidth="1"/>
    <col min="13065" max="13065" width="15" style="420" customWidth="1"/>
    <col min="13066" max="13313" width="12.4285714285714" style="420"/>
    <col min="13314" max="13314" width="36.8571428571429" style="420" customWidth="1"/>
    <col min="13315" max="13315" width="20.1428571428571" style="420" customWidth="1"/>
    <col min="13316" max="13318" width="15" style="420" customWidth="1"/>
    <col min="13319" max="13320" width="13.7142857142857" style="420" customWidth="1"/>
    <col min="13321" max="13321" width="15" style="420" customWidth="1"/>
    <col min="13322" max="13569" width="12.4285714285714" style="420"/>
    <col min="13570" max="13570" width="36.8571428571429" style="420" customWidth="1"/>
    <col min="13571" max="13571" width="20.1428571428571" style="420" customWidth="1"/>
    <col min="13572" max="13574" width="15" style="420" customWidth="1"/>
    <col min="13575" max="13576" width="13.7142857142857" style="420" customWidth="1"/>
    <col min="13577" max="13577" width="15" style="420" customWidth="1"/>
    <col min="13578" max="13825" width="12.4285714285714" style="420"/>
    <col min="13826" max="13826" width="36.8571428571429" style="420" customWidth="1"/>
    <col min="13827" max="13827" width="20.1428571428571" style="420" customWidth="1"/>
    <col min="13828" max="13830" width="15" style="420" customWidth="1"/>
    <col min="13831" max="13832" width="13.7142857142857" style="420" customWidth="1"/>
    <col min="13833" max="13833" width="15" style="420" customWidth="1"/>
    <col min="13834" max="14081" width="12.4285714285714" style="420"/>
    <col min="14082" max="14082" width="36.8571428571429" style="420" customWidth="1"/>
    <col min="14083" max="14083" width="20.1428571428571" style="420" customWidth="1"/>
    <col min="14084" max="14086" width="15" style="420" customWidth="1"/>
    <col min="14087" max="14088" width="13.7142857142857" style="420" customWidth="1"/>
    <col min="14089" max="14089" width="15" style="420" customWidth="1"/>
    <col min="14090" max="14337" width="12.4285714285714" style="420"/>
    <col min="14338" max="14338" width="36.8571428571429" style="420" customWidth="1"/>
    <col min="14339" max="14339" width="20.1428571428571" style="420" customWidth="1"/>
    <col min="14340" max="14342" width="15" style="420" customWidth="1"/>
    <col min="14343" max="14344" width="13.7142857142857" style="420" customWidth="1"/>
    <col min="14345" max="14345" width="15" style="420" customWidth="1"/>
    <col min="14346" max="14593" width="12.4285714285714" style="420"/>
    <col min="14594" max="14594" width="36.8571428571429" style="420" customWidth="1"/>
    <col min="14595" max="14595" width="20.1428571428571" style="420" customWidth="1"/>
    <col min="14596" max="14598" width="15" style="420" customWidth="1"/>
    <col min="14599" max="14600" width="13.7142857142857" style="420" customWidth="1"/>
    <col min="14601" max="14601" width="15" style="420" customWidth="1"/>
    <col min="14602" max="14849" width="12.4285714285714" style="420"/>
    <col min="14850" max="14850" width="36.8571428571429" style="420" customWidth="1"/>
    <col min="14851" max="14851" width="20.1428571428571" style="420" customWidth="1"/>
    <col min="14852" max="14854" width="15" style="420" customWidth="1"/>
    <col min="14855" max="14856" width="13.7142857142857" style="420" customWidth="1"/>
    <col min="14857" max="14857" width="15" style="420" customWidth="1"/>
    <col min="14858" max="15105" width="12.4285714285714" style="420"/>
    <col min="15106" max="15106" width="36.8571428571429" style="420" customWidth="1"/>
    <col min="15107" max="15107" width="20.1428571428571" style="420" customWidth="1"/>
    <col min="15108" max="15110" width="15" style="420" customWidth="1"/>
    <col min="15111" max="15112" width="13.7142857142857" style="420" customWidth="1"/>
    <col min="15113" max="15113" width="15" style="420" customWidth="1"/>
    <col min="15114" max="15361" width="12.4285714285714" style="420"/>
    <col min="15362" max="15362" width="36.8571428571429" style="420" customWidth="1"/>
    <col min="15363" max="15363" width="20.1428571428571" style="420" customWidth="1"/>
    <col min="15364" max="15366" width="15" style="420" customWidth="1"/>
    <col min="15367" max="15368" width="13.7142857142857" style="420" customWidth="1"/>
    <col min="15369" max="15369" width="15" style="420" customWidth="1"/>
    <col min="15370" max="15617" width="12.4285714285714" style="420"/>
    <col min="15618" max="15618" width="36.8571428571429" style="420" customWidth="1"/>
    <col min="15619" max="15619" width="20.1428571428571" style="420" customWidth="1"/>
    <col min="15620" max="15622" width="15" style="420" customWidth="1"/>
    <col min="15623" max="15624" width="13.7142857142857" style="420" customWidth="1"/>
    <col min="15625" max="15625" width="15" style="420" customWidth="1"/>
    <col min="15626" max="15873" width="12.4285714285714" style="420"/>
    <col min="15874" max="15874" width="36.8571428571429" style="420" customWidth="1"/>
    <col min="15875" max="15875" width="20.1428571428571" style="420" customWidth="1"/>
    <col min="15876" max="15878" width="15" style="420" customWidth="1"/>
    <col min="15879" max="15880" width="13.7142857142857" style="420" customWidth="1"/>
    <col min="15881" max="15881" width="15" style="420" customWidth="1"/>
    <col min="15882" max="16129" width="12.4285714285714" style="420"/>
    <col min="16130" max="16130" width="36.8571428571429" style="420" customWidth="1"/>
    <col min="16131" max="16131" width="20.1428571428571" style="420" customWidth="1"/>
    <col min="16132" max="16134" width="15" style="420" customWidth="1"/>
    <col min="16135" max="16136" width="13.7142857142857" style="420" customWidth="1"/>
    <col min="16137" max="16137" width="15" style="420" customWidth="1"/>
    <col min="16138" max="16384" width="12.4285714285714" style="420"/>
  </cols>
  <sheetData>
    <row r="1" spans="1:5" ht="12.75">
      <c r="A1" s="449" t="s">
        <v>349</v>
      </c>
      <c r="B1" s="449"/>
      <c r="C1" s="450"/>
      <c r="D1" s="451"/>
      <c r="E1" s="452" t="s">
        <v>1</v>
      </c>
    </row>
    <row r="2" spans="1:5" ht="12.75">
      <c r="A2" s="449"/>
      <c r="B2" s="449"/>
      <c r="C2" s="450"/>
      <c r="D2" s="451"/>
      <c r="E2" s="452"/>
    </row>
    <row r="3" spans="1:5" ht="12.75">
      <c r="A3" s="1" t="s">
        <v>142</v>
      </c>
      <c r="B3" s="449"/>
      <c r="C3" s="450"/>
      <c r="D3" s="451"/>
      <c r="E3" s="453" t="s">
        <v>350</v>
      </c>
    </row>
    <row r="4" spans="1:5" ht="12.75">
      <c r="A4" s="449" t="s">
        <v>675</v>
      </c>
      <c r="B4" s="449"/>
      <c r="C4" s="450"/>
      <c r="D4" s="451"/>
      <c r="E4" s="452" t="s">
        <v>351</v>
      </c>
    </row>
    <row r="5" spans="1:5" ht="12.75">
      <c r="A5" s="449" t="s">
        <v>515</v>
      </c>
      <c r="B5" s="449"/>
      <c r="C5" s="449"/>
      <c r="D5" s="451"/>
      <c r="E5" s="452" t="s">
        <v>178</v>
      </c>
    </row>
    <row r="6" spans="1:5" ht="12.75">
      <c r="A6" s="449"/>
      <c r="B6" s="449"/>
      <c r="C6" s="449"/>
      <c r="D6" s="449"/>
      <c r="E6" s="449"/>
    </row>
    <row r="7" spans="1:5" ht="12.75">
      <c r="A7" s="934" t="s">
        <v>352</v>
      </c>
      <c r="B7" s="935"/>
      <c r="C7" s="935"/>
      <c r="D7" s="935"/>
      <c r="E7" s="935"/>
    </row>
    <row r="8" spans="1:5" ht="12.75">
      <c r="A8" s="935"/>
      <c r="B8" s="935"/>
      <c r="C8" s="935"/>
      <c r="D8" s="935"/>
      <c r="E8" s="935"/>
    </row>
    <row r="9" spans="1:5" ht="13.5" thickBot="1">
      <c r="A9" s="454"/>
      <c r="B9" s="454"/>
      <c r="C9" s="454"/>
      <c r="D9" s="454"/>
      <c r="E9" s="454"/>
    </row>
    <row r="10" spans="1:5" ht="12.75">
      <c r="A10" s="449"/>
      <c r="B10" s="455" t="s">
        <v>7</v>
      </c>
      <c r="C10" s="455" t="s">
        <v>316</v>
      </c>
      <c r="D10" s="455" t="s">
        <v>145</v>
      </c>
      <c r="E10" s="455" t="s">
        <v>353</v>
      </c>
    </row>
    <row r="11" spans="1:5" ht="12.75">
      <c r="A11" s="455" t="s">
        <v>93</v>
      </c>
      <c r="B11" s="449"/>
      <c r="C11" s="455" t="s">
        <v>354</v>
      </c>
      <c r="D11" s="455" t="s">
        <v>355</v>
      </c>
      <c r="E11" s="455" t="s">
        <v>198</v>
      </c>
    </row>
    <row r="12" spans="1:5" ht="15">
      <c r="A12" s="456" t="s">
        <v>96</v>
      </c>
      <c r="B12" s="457" t="s">
        <v>242</v>
      </c>
      <c r="C12" s="457" t="s">
        <v>356</v>
      </c>
      <c r="D12" s="457" t="s">
        <v>107</v>
      </c>
      <c r="E12" s="457" t="s">
        <v>357</v>
      </c>
    </row>
    <row r="13" spans="1:5" ht="12.75">
      <c r="A13" s="458"/>
      <c r="B13" s="451"/>
      <c r="C13" s="459"/>
      <c r="D13" s="460"/>
      <c r="E13" s="459"/>
    </row>
    <row r="14" spans="1:5" ht="12.75">
      <c r="A14" s="458">
        <v>1</v>
      </c>
      <c r="B14" s="449" t="s">
        <v>319</v>
      </c>
      <c r="C14" s="461" t="s">
        <v>173</v>
      </c>
      <c r="D14" s="461" t="s">
        <v>173</v>
      </c>
      <c r="E14" s="461" t="s">
        <v>173</v>
      </c>
    </row>
    <row r="15" spans="1:5" ht="12.75">
      <c r="A15" s="458">
        <f>A14+1</f>
        <v>2</v>
      </c>
      <c r="B15" s="449"/>
      <c r="C15" s="461"/>
      <c r="D15" s="461"/>
      <c r="E15" s="461"/>
    </row>
    <row r="16" spans="1:5" ht="12.75">
      <c r="A16" s="458">
        <f t="shared" si="0" ref="A16:A51">A15+1</f>
        <v>3</v>
      </c>
      <c r="B16" s="449" t="s">
        <v>358</v>
      </c>
      <c r="C16" s="65"/>
      <c r="D16" s="65"/>
      <c r="E16" s="69"/>
    </row>
    <row r="17" spans="1:5" ht="12.75">
      <c r="A17" s="458">
        <f t="shared" si="0"/>
        <v>4</v>
      </c>
      <c r="B17" s="449"/>
      <c r="C17" s="69"/>
      <c r="D17" s="69"/>
      <c r="E17" s="69"/>
    </row>
    <row r="18" spans="1:5" ht="12.75">
      <c r="A18" s="458">
        <f t="shared" si="0"/>
        <v>5</v>
      </c>
      <c r="B18" s="449" t="s">
        <v>359</v>
      </c>
      <c r="C18" s="69"/>
      <c r="D18" s="69"/>
      <c r="E18" s="69"/>
    </row>
    <row r="19" spans="1:5" ht="12.75">
      <c r="A19" s="458">
        <f t="shared" si="0"/>
        <v>6</v>
      </c>
      <c r="B19" s="449"/>
      <c r="C19" s="69"/>
      <c r="D19" s="69"/>
      <c r="E19" s="69"/>
    </row>
    <row r="20" spans="1:5" ht="12.75">
      <c r="A20" s="458">
        <f t="shared" si="0"/>
        <v>7</v>
      </c>
      <c r="B20" s="449" t="s">
        <v>360</v>
      </c>
      <c r="C20" s="69"/>
      <c r="D20" s="69"/>
      <c r="E20" s="69"/>
    </row>
    <row r="21" spans="1:5" ht="12.75">
      <c r="A21" s="458">
        <f t="shared" si="0"/>
        <v>8</v>
      </c>
      <c r="B21" s="449"/>
      <c r="C21" s="69"/>
      <c r="D21" s="69"/>
      <c r="E21" s="69"/>
    </row>
    <row r="22" spans="1:5" ht="12.75">
      <c r="A22" s="458">
        <f t="shared" si="0"/>
        <v>9</v>
      </c>
      <c r="B22" s="449" t="s">
        <v>200</v>
      </c>
      <c r="C22" s="69"/>
      <c r="D22" s="69"/>
      <c r="E22" s="69"/>
    </row>
    <row r="23" spans="1:5" ht="12.75">
      <c r="A23" s="458">
        <f t="shared" si="0"/>
        <v>10</v>
      </c>
      <c r="B23" s="449"/>
      <c r="C23" s="461"/>
      <c r="D23" s="461"/>
      <c r="E23" s="461"/>
    </row>
    <row r="24" spans="1:5" ht="12.75">
      <c r="A24" s="458">
        <f t="shared" si="0"/>
        <v>11</v>
      </c>
      <c r="B24" s="449" t="s">
        <v>361</v>
      </c>
      <c r="C24" s="462"/>
      <c r="D24" s="462"/>
      <c r="E24" s="69"/>
    </row>
    <row r="25" spans="1:5" ht="12.75">
      <c r="A25" s="458">
        <f t="shared" si="0"/>
        <v>12</v>
      </c>
      <c r="B25" s="449"/>
      <c r="C25" s="69"/>
      <c r="D25" s="69"/>
      <c r="E25" s="69"/>
    </row>
    <row r="26" spans="1:5" ht="12.75">
      <c r="A26" s="458">
        <f t="shared" si="0"/>
        <v>13</v>
      </c>
      <c r="B26" s="449" t="s">
        <v>362</v>
      </c>
      <c r="C26" s="462"/>
      <c r="D26" s="462"/>
      <c r="E26" s="69"/>
    </row>
    <row r="27" spans="1:5" ht="12.75">
      <c r="A27" s="458">
        <f t="shared" si="0"/>
        <v>14</v>
      </c>
      <c r="B27" s="449"/>
      <c r="C27" s="69"/>
      <c r="D27" s="69"/>
      <c r="E27" s="69"/>
    </row>
    <row r="28" spans="1:5" ht="12.75">
      <c r="A28" s="458">
        <f t="shared" si="0"/>
        <v>15</v>
      </c>
      <c r="B28" s="449" t="s">
        <v>363</v>
      </c>
      <c r="C28" s="462"/>
      <c r="D28" s="462"/>
      <c r="E28" s="69"/>
    </row>
    <row r="29" spans="1:5" ht="12.75">
      <c r="A29" s="458">
        <f t="shared" si="0"/>
        <v>16</v>
      </c>
      <c r="B29" s="449"/>
      <c r="C29" s="65"/>
      <c r="D29" s="65"/>
      <c r="E29" s="65"/>
    </row>
    <row r="30" spans="1:5" ht="13.5" thickBot="1">
      <c r="A30" s="458">
        <f t="shared" si="0"/>
        <v>17</v>
      </c>
      <c r="B30" s="449" t="s">
        <v>323</v>
      </c>
      <c r="C30" s="463" t="s">
        <v>173</v>
      </c>
      <c r="D30" s="463" t="s">
        <v>173</v>
      </c>
      <c r="E30" s="463" t="s">
        <v>173</v>
      </c>
    </row>
    <row r="31" spans="1:5" ht="13.5" thickTop="1">
      <c r="A31" s="458">
        <f t="shared" si="0"/>
        <v>18</v>
      </c>
      <c r="B31" s="449"/>
      <c r="C31" s="464"/>
      <c r="D31" s="464"/>
      <c r="E31" s="464"/>
    </row>
    <row r="32" spans="1:5" ht="12.75">
      <c r="A32" s="458">
        <f t="shared" si="0"/>
        <v>19</v>
      </c>
      <c r="B32" s="449"/>
      <c r="C32" s="464"/>
      <c r="D32" s="464"/>
      <c r="E32" s="464"/>
    </row>
    <row r="33" spans="1:5" ht="12.75">
      <c r="A33" s="458">
        <f t="shared" si="0"/>
        <v>20</v>
      </c>
      <c r="B33" s="449"/>
      <c r="C33" s="69"/>
      <c r="D33" s="69"/>
      <c r="E33" s="69"/>
    </row>
    <row r="34" spans="1:5" ht="12.75">
      <c r="A34" s="458">
        <f t="shared" si="0"/>
        <v>21</v>
      </c>
      <c r="B34" s="449"/>
      <c r="C34" s="69"/>
      <c r="D34" s="69"/>
      <c r="E34" s="69"/>
    </row>
    <row r="35" spans="1:5" ht="12.75">
      <c r="A35" s="458">
        <f t="shared" si="0"/>
        <v>22</v>
      </c>
      <c r="B35" s="449" t="s">
        <v>185</v>
      </c>
      <c r="C35" s="461"/>
      <c r="D35" s="461"/>
      <c r="E35" s="461"/>
    </row>
    <row r="36" spans="1:6" ht="12.75">
      <c r="A36" s="458">
        <f t="shared" si="0"/>
        <v>23</v>
      </c>
      <c r="B36" s="449"/>
      <c r="C36" s="69"/>
      <c r="D36" s="69"/>
      <c r="E36" s="69"/>
      <c r="F36" s="471"/>
    </row>
    <row r="37" spans="1:6" ht="12.75">
      <c r="A37" s="458">
        <f t="shared" si="0"/>
        <v>24</v>
      </c>
      <c r="B37" s="449" t="s">
        <v>358</v>
      </c>
      <c r="C37" s="69">
        <f>+'MIDC A 6'!H64-'MIDC NUUSum'!C39</f>
        <v>103780</v>
      </c>
      <c r="D37" s="69"/>
      <c r="E37" s="69"/>
      <c r="F37" s="471">
        <f>-E112</f>
        <v>129820.94254105269</v>
      </c>
    </row>
    <row r="38" spans="1:6" ht="12.75">
      <c r="A38" s="458">
        <f t="shared" si="0"/>
        <v>25</v>
      </c>
      <c r="B38" s="449"/>
      <c r="C38" s="461"/>
      <c r="D38" s="461"/>
      <c r="E38" s="461"/>
      <c r="F38" s="471"/>
    </row>
    <row r="39" spans="1:6" ht="12.75">
      <c r="A39" s="458">
        <f t="shared" si="0"/>
        <v>26</v>
      </c>
      <c r="B39" s="449" t="s">
        <v>359</v>
      </c>
      <c r="C39" s="462">
        <f>+'MIDC A 6'!H34</f>
        <v>1165</v>
      </c>
      <c r="D39" s="462"/>
      <c r="E39" s="69"/>
      <c r="F39" s="471"/>
    </row>
    <row r="40" spans="1:6" ht="12.75">
      <c r="A40" s="458">
        <f t="shared" si="0"/>
        <v>27</v>
      </c>
      <c r="B40" s="449"/>
      <c r="C40" s="69"/>
      <c r="D40" s="69"/>
      <c r="E40" s="69"/>
      <c r="F40" s="471"/>
    </row>
    <row r="41" spans="1:6" ht="12.75">
      <c r="A41" s="458">
        <f t="shared" si="0"/>
        <v>28</v>
      </c>
      <c r="B41" s="449" t="s">
        <v>360</v>
      </c>
      <c r="C41" s="462">
        <f>-'MIDC A 10'!I60</f>
        <v>-67985</v>
      </c>
      <c r="D41" s="462"/>
      <c r="E41" s="69"/>
      <c r="F41" s="471">
        <f>-E114</f>
        <v>-36358.762958652638</v>
      </c>
    </row>
    <row r="42" spans="1:6" ht="12.75">
      <c r="A42" s="458">
        <f t="shared" si="0"/>
        <v>29</v>
      </c>
      <c r="B42" s="449"/>
      <c r="C42" s="462"/>
      <c r="D42" s="462"/>
      <c r="E42" s="69"/>
      <c r="F42" s="471"/>
    </row>
    <row r="43" spans="1:6" ht="12.75">
      <c r="A43" s="458">
        <f t="shared" si="0"/>
        <v>30</v>
      </c>
      <c r="B43" s="449" t="s">
        <v>200</v>
      </c>
      <c r="C43" s="462">
        <f>-'MIDC A 12-14'!G45</f>
        <v>-58344</v>
      </c>
      <c r="D43" s="462"/>
      <c r="E43" s="69"/>
      <c r="F43" s="471">
        <f>-E115</f>
        <v>-33973.363200000014</v>
      </c>
    </row>
    <row r="44" spans="1:6" ht="12.75">
      <c r="A44" s="458">
        <f t="shared" si="0"/>
        <v>31</v>
      </c>
      <c r="B44" s="449"/>
      <c r="C44" s="462"/>
      <c r="D44" s="462"/>
      <c r="E44" s="69"/>
      <c r="F44" s="471"/>
    </row>
    <row r="45" spans="1:6" ht="12.75">
      <c r="A45" s="458">
        <f t="shared" si="0"/>
        <v>32</v>
      </c>
      <c r="B45" s="449" t="s">
        <v>361</v>
      </c>
      <c r="C45" s="462">
        <f>+'MIDC A 12-14'!G93</f>
        <v>25583</v>
      </c>
      <c r="D45" s="462"/>
      <c r="E45" s="69"/>
      <c r="F45" s="471">
        <f>-E116</f>
        <v>8272.5974857050041</v>
      </c>
    </row>
    <row r="46" spans="1:6" ht="12.75">
      <c r="A46" s="458">
        <f t="shared" si="0"/>
        <v>33</v>
      </c>
      <c r="B46" s="449"/>
      <c r="C46" s="461"/>
      <c r="D46" s="461"/>
      <c r="E46" s="461"/>
      <c r="F46" s="471"/>
    </row>
    <row r="47" spans="1:6" ht="12.75">
      <c r="A47" s="458">
        <f t="shared" si="0"/>
        <v>34</v>
      </c>
      <c r="B47" s="449" t="s">
        <v>362</v>
      </c>
      <c r="C47" s="462"/>
      <c r="D47" s="462"/>
      <c r="E47" s="69"/>
      <c r="F47" s="471"/>
    </row>
    <row r="48" spans="1:6" ht="12.75">
      <c r="A48" s="458">
        <f t="shared" si="0"/>
        <v>35</v>
      </c>
      <c r="B48" s="449"/>
      <c r="C48" s="461"/>
      <c r="D48" s="461"/>
      <c r="E48" s="461"/>
      <c r="F48" s="471"/>
    </row>
    <row r="49" spans="1:6" ht="12.75">
      <c r="A49" s="458">
        <f t="shared" si="0"/>
        <v>36</v>
      </c>
      <c r="B49" s="449" t="s">
        <v>363</v>
      </c>
      <c r="C49" s="462"/>
      <c r="D49" s="462"/>
      <c r="E49" s="69"/>
      <c r="F49" s="471"/>
    </row>
    <row r="50" spans="1:6" ht="12.75">
      <c r="A50" s="458">
        <f t="shared" si="0"/>
        <v>37</v>
      </c>
      <c r="B50" s="449"/>
      <c r="C50" s="461"/>
      <c r="D50" s="461"/>
      <c r="E50" s="461"/>
      <c r="F50" s="471"/>
    </row>
    <row r="51" spans="1:6" ht="13.5" thickBot="1">
      <c r="A51" s="458">
        <f t="shared" si="0"/>
        <v>38</v>
      </c>
      <c r="B51" s="449" t="s">
        <v>323</v>
      </c>
      <c r="C51" s="463">
        <f>SUM(C37:C50)</f>
        <v>4199</v>
      </c>
      <c r="D51" s="463" t="s">
        <v>173</v>
      </c>
      <c r="E51" s="463" t="s">
        <v>173</v>
      </c>
      <c r="F51" s="471"/>
    </row>
    <row r="52" spans="1:6" ht="13.5" thickTop="1">
      <c r="A52" s="458"/>
      <c r="B52" s="449"/>
      <c r="C52" s="462"/>
      <c r="D52" s="462"/>
      <c r="E52" s="462"/>
      <c r="F52" s="471"/>
    </row>
    <row r="53" spans="1:6" ht="12.75">
      <c r="A53" s="458"/>
      <c r="B53" s="449" t="s">
        <v>365</v>
      </c>
      <c r="C53" s="451"/>
      <c r="D53" s="451"/>
      <c r="E53" s="451"/>
      <c r="F53" s="471"/>
    </row>
    <row r="54" spans="2:6" ht="12.75">
      <c r="B54" s="458"/>
      <c r="C54" s="449" t="s">
        <v>366</v>
      </c>
      <c r="D54" s="451"/>
      <c r="E54" s="451"/>
      <c r="F54" s="915"/>
    </row>
    <row r="55" ht="12.75">
      <c r="F55" s="471"/>
    </row>
    <row r="56" ht="12.75">
      <c r="F56" s="471"/>
    </row>
    <row r="57" spans="1:7" ht="15">
      <c r="A57" s="465"/>
      <c r="B57" s="472" t="s">
        <v>347</v>
      </c>
      <c r="C57" s="462">
        <f>+'MIDC B 14'!G62</f>
        <v>5152</v>
      </c>
      <c r="E57" s="462">
        <f>+D57+C57</f>
        <v>5152</v>
      </c>
      <c r="F57" s="471">
        <f>+E122</f>
        <v>6782.6632072825296</v>
      </c>
      <c r="G57" s="466"/>
    </row>
    <row r="58" spans="1:7" ht="15">
      <c r="A58" s="465"/>
      <c r="B58" s="472" t="s">
        <v>348</v>
      </c>
      <c r="C58" s="462">
        <f>+'MIDC B 14'!G63</f>
        <v>-1043</v>
      </c>
      <c r="E58" s="462">
        <f>+D58+C58</f>
        <v>-1043</v>
      </c>
      <c r="F58" s="471">
        <f>+E123</f>
        <v>-856.51230000000032</v>
      </c>
      <c r="G58" s="466"/>
    </row>
    <row r="59" spans="1:7" ht="15.75" thickBot="1">
      <c r="A59" s="465"/>
      <c r="B59" s="473" t="s">
        <v>391</v>
      </c>
      <c r="C59" s="467">
        <f>SUM(C57:C58)</f>
        <v>4109</v>
      </c>
      <c r="E59" s="467">
        <f>E57+E58</f>
        <v>4109</v>
      </c>
      <c r="F59" s="471"/>
      <c r="G59" s="466"/>
    </row>
    <row r="60" ht="13.5" thickTop="1">
      <c r="F60" s="471"/>
    </row>
    <row r="61" spans="2:6" ht="12.75">
      <c r="B61" s="474" t="s">
        <v>342</v>
      </c>
      <c r="C61" s="462" t="e">
        <f>+#REF!</f>
        <v>#REF!</v>
      </c>
      <c r="E61" s="462" t="e">
        <f>(C61+D61)</f>
        <v>#REF!</v>
      </c>
      <c r="F61" s="471">
        <f>+E127</f>
        <v>32990.268449202362</v>
      </c>
    </row>
    <row r="62" spans="2:6" ht="12.75">
      <c r="B62" s="474" t="s">
        <v>344</v>
      </c>
      <c r="C62" s="920">
        <v>0.013899999999999999</v>
      </c>
      <c r="E62" s="920">
        <v>0.013899999999999999</v>
      </c>
      <c r="F62" s="914">
        <f>+E128</f>
        <v>0.013946347857188937</v>
      </c>
    </row>
    <row r="63" spans="2:6" ht="13.5" thickBot="1">
      <c r="B63" s="475" t="s">
        <v>345</v>
      </c>
      <c r="C63" s="467" t="e">
        <f>+C62*C61</f>
        <v>#REF!</v>
      </c>
      <c r="E63" s="467" t="e">
        <f>(E62*E61)</f>
        <v>#REF!</v>
      </c>
      <c r="F63" s="471" t="e">
        <f>-E63+C63</f>
        <v>#REF!</v>
      </c>
    </row>
    <row r="64" spans="2:5" ht="13.5" thickTop="1">
      <c r="B64" s="458"/>
      <c r="C64" s="462"/>
      <c r="E64" s="462"/>
    </row>
    <row r="65" spans="2:3" ht="12.75">
      <c r="B65" s="458"/>
      <c r="C65" s="462"/>
    </row>
    <row r="67" spans="2:6" ht="12.75">
      <c r="B67" s="557" t="s">
        <v>395</v>
      </c>
      <c r="C67" s="557"/>
      <c r="D67" s="557"/>
      <c r="E67" s="557"/>
      <c r="F67" s="557"/>
    </row>
    <row r="68" spans="2:6" ht="12.75">
      <c r="B68" s="557" t="s">
        <v>73</v>
      </c>
      <c r="C68" s="557">
        <v>3852</v>
      </c>
      <c r="D68" s="557"/>
      <c r="E68" s="557"/>
      <c r="F68" s="557"/>
    </row>
    <row r="69" spans="2:6" ht="12.75">
      <c r="B69" s="558" t="s">
        <v>404</v>
      </c>
      <c r="C69" s="559">
        <f>+C68*F72</f>
        <v>2904.1824324324325</v>
      </c>
      <c r="D69" s="557"/>
      <c r="E69" s="557"/>
      <c r="F69" s="557"/>
    </row>
    <row r="70" spans="2:6" ht="12.75">
      <c r="B70" s="558" t="s">
        <v>405</v>
      </c>
      <c r="C70" s="559">
        <f>+C68*F73</f>
        <v>947.81756756756761</v>
      </c>
      <c r="D70" s="557"/>
      <c r="E70" s="557"/>
      <c r="F70" s="557"/>
    </row>
    <row r="71" spans="2:6" ht="25.5">
      <c r="B71" s="557" t="s">
        <v>397</v>
      </c>
      <c r="C71" s="557" t="s">
        <v>400</v>
      </c>
      <c r="D71" s="560" t="s">
        <v>402</v>
      </c>
      <c r="E71" s="557" t="s">
        <v>401</v>
      </c>
      <c r="F71" s="557"/>
    </row>
    <row r="72" spans="2:6" ht="12.75">
      <c r="B72" s="561" t="s">
        <v>398</v>
      </c>
      <c r="C72" s="557">
        <v>2881</v>
      </c>
      <c r="D72" s="557">
        <v>-203</v>
      </c>
      <c r="E72" s="557">
        <f>+C72+D72</f>
        <v>2678</v>
      </c>
      <c r="F72" s="562">
        <f>+E72/E74</f>
        <v>0.75394144144144148</v>
      </c>
    </row>
    <row r="73" spans="2:6" ht="12.75">
      <c r="B73" s="561" t="s">
        <v>399</v>
      </c>
      <c r="C73" s="557">
        <v>907</v>
      </c>
      <c r="D73" s="557">
        <v>-33</v>
      </c>
      <c r="E73" s="557">
        <f>+C73+D73</f>
        <v>874</v>
      </c>
      <c r="F73" s="562">
        <f>+E73/E74</f>
        <v>0.24605855855855857</v>
      </c>
    </row>
    <row r="74" spans="2:6" ht="13.5" thickBot="1">
      <c r="B74" s="558" t="s">
        <v>403</v>
      </c>
      <c r="C74" s="563">
        <f>SUM(C72:C73)</f>
        <v>3788</v>
      </c>
      <c r="D74" s="563">
        <f>SUM(D72:D73)</f>
        <v>-236</v>
      </c>
      <c r="E74" s="563">
        <f>SUM(E72:E73)</f>
        <v>3552</v>
      </c>
      <c r="F74" s="557"/>
    </row>
    <row r="75" spans="2:6" ht="13.5" thickTop="1">
      <c r="B75" s="557" t="s">
        <v>396</v>
      </c>
      <c r="C75" s="557"/>
      <c r="D75" s="557"/>
      <c r="E75" s="557"/>
      <c r="F75" s="557"/>
    </row>
    <row r="76" spans="2:6" ht="12.75">
      <c r="B76" s="557"/>
      <c r="C76" s="557"/>
      <c r="D76" s="557"/>
      <c r="E76" s="557"/>
      <c r="F76" s="557"/>
    </row>
    <row r="77" spans="2:6" ht="12.75">
      <c r="B77" s="557"/>
      <c r="C77" s="557"/>
      <c r="D77" s="557"/>
      <c r="E77" s="557"/>
      <c r="F77" s="557"/>
    </row>
    <row r="78" spans="1:6" ht="15">
      <c r="A78" s="465"/>
      <c r="B78" s="564" t="s">
        <v>342</v>
      </c>
      <c r="C78" s="565">
        <v>907</v>
      </c>
      <c r="D78" s="557"/>
      <c r="E78" s="565">
        <f>(C78+F78)</f>
        <v>907</v>
      </c>
      <c r="F78" s="566"/>
    </row>
    <row r="79" spans="1:6" ht="15">
      <c r="A79" s="465"/>
      <c r="B79" s="567" t="s">
        <v>392</v>
      </c>
      <c r="C79" s="565">
        <f>SUM(C37:C41)</f>
        <v>36960</v>
      </c>
      <c r="D79" s="557"/>
      <c r="E79" s="565"/>
      <c r="F79" s="566"/>
    </row>
    <row r="80" spans="1:6" ht="15">
      <c r="A80" s="465"/>
      <c r="B80" s="567" t="s">
        <v>394</v>
      </c>
      <c r="C80" s="568" t="e">
        <f>+#REF!</f>
        <v>#REF!</v>
      </c>
      <c r="D80" s="557"/>
      <c r="E80" s="565"/>
      <c r="F80" s="566"/>
    </row>
    <row r="81" spans="1:7" ht="15">
      <c r="A81" s="465"/>
      <c r="B81" s="567"/>
      <c r="C81" s="565" t="e">
        <f>+C79*C80</f>
        <v>#REF!</v>
      </c>
      <c r="D81" s="557"/>
      <c r="E81" s="565"/>
      <c r="F81" s="566"/>
      <c r="G81" s="466"/>
    </row>
    <row r="82" spans="1:7" ht="15">
      <c r="A82" s="465"/>
      <c r="B82" s="567" t="s">
        <v>393</v>
      </c>
      <c r="C82" s="569">
        <f>+'MARION A 6'!G38</f>
        <v>0.31349999999999989</v>
      </c>
      <c r="D82" s="557"/>
      <c r="E82" s="570"/>
      <c r="F82" s="566"/>
      <c r="G82" s="466"/>
    </row>
    <row r="83" spans="1:7" ht="15.75" thickBot="1">
      <c r="A83" s="465"/>
      <c r="B83" s="567" t="s">
        <v>345</v>
      </c>
      <c r="C83" s="571">
        <v>0</v>
      </c>
      <c r="D83" s="557"/>
      <c r="E83" s="571">
        <f>(E82*E78)</f>
        <v>0</v>
      </c>
      <c r="F83" s="566"/>
      <c r="G83" s="466"/>
    </row>
    <row r="84" spans="1:5" ht="16.5" thickTop="1">
      <c r="A84" s="465"/>
      <c r="B84" s="458"/>
      <c r="C84" s="462"/>
      <c r="E84" s="434"/>
    </row>
    <row r="85" spans="2:9" ht="15.75">
      <c r="B85" s="608" t="s">
        <v>543</v>
      </c>
      <c r="C85" s="609"/>
      <c r="D85" s="610" t="s">
        <v>329</v>
      </c>
      <c r="E85" s="609"/>
      <c r="F85" s="611"/>
      <c r="G85" s="611"/>
      <c r="H85" s="612"/>
      <c r="I85" s="465"/>
    </row>
    <row r="86" spans="2:9" ht="15.75">
      <c r="B86" s="613" t="s">
        <v>330</v>
      </c>
      <c r="C86" s="614"/>
      <c r="D86" s="615" t="s">
        <v>331</v>
      </c>
      <c r="E86" s="615" t="s">
        <v>331</v>
      </c>
      <c r="F86" s="616" t="s">
        <v>332</v>
      </c>
      <c r="G86" s="617"/>
      <c r="H86" s="618"/>
      <c r="I86" s="465"/>
    </row>
    <row r="87" spans="2:9" ht="15.75">
      <c r="B87" s="613"/>
      <c r="C87" s="614"/>
      <c r="D87" s="615" t="s">
        <v>333</v>
      </c>
      <c r="E87" s="615" t="s">
        <v>333</v>
      </c>
      <c r="F87" s="616" t="s">
        <v>333</v>
      </c>
      <c r="G87" s="617"/>
      <c r="H87" s="618"/>
      <c r="I87" s="465"/>
    </row>
    <row r="88" spans="2:9" ht="15.75">
      <c r="B88" s="619" t="s">
        <v>319</v>
      </c>
      <c r="C88" s="614"/>
      <c r="D88" s="620" t="s">
        <v>539</v>
      </c>
      <c r="E88" s="620" t="s">
        <v>540</v>
      </c>
      <c r="F88" s="621" t="s">
        <v>540</v>
      </c>
      <c r="G88" s="617"/>
      <c r="H88" s="618"/>
      <c r="I88" s="465"/>
    </row>
    <row r="89" spans="2:9" ht="15.75">
      <c r="B89" s="613"/>
      <c r="C89" s="622"/>
      <c r="D89" s="622"/>
      <c r="E89" s="622"/>
      <c r="F89" s="622"/>
      <c r="G89" s="622"/>
      <c r="H89" s="623"/>
      <c r="I89" s="465"/>
    </row>
    <row r="90" spans="2:9" ht="15.75">
      <c r="B90" s="613" t="s">
        <v>334</v>
      </c>
      <c r="C90" s="622"/>
      <c r="D90" s="624">
        <v>0</v>
      </c>
      <c r="E90" s="625"/>
      <c r="F90" s="625">
        <f t="shared" si="1" ref="F90:F96">E90-D90</f>
        <v>0</v>
      </c>
      <c r="G90" s="622"/>
      <c r="H90" s="623"/>
      <c r="I90" s="465"/>
    </row>
    <row r="91" spans="2:9" ht="15.75">
      <c r="B91" s="613" t="s">
        <v>335</v>
      </c>
      <c r="C91" s="622"/>
      <c r="D91" s="626">
        <v>0</v>
      </c>
      <c r="E91" s="627"/>
      <c r="F91" s="627">
        <f t="shared" si="1"/>
        <v>0</v>
      </c>
      <c r="G91" s="622"/>
      <c r="H91" s="623"/>
      <c r="I91" s="465"/>
    </row>
    <row r="92" spans="2:9" ht="15.75">
      <c r="B92" s="613" t="s">
        <v>336</v>
      </c>
      <c r="C92" s="628"/>
      <c r="D92" s="629">
        <v>0</v>
      </c>
      <c r="E92" s="630"/>
      <c r="F92" s="627">
        <f t="shared" si="1"/>
        <v>0</v>
      </c>
      <c r="G92" s="622"/>
      <c r="H92" s="623"/>
      <c r="I92" s="465"/>
    </row>
    <row r="93" spans="2:9" ht="15.75">
      <c r="B93" s="613" t="s">
        <v>200</v>
      </c>
      <c r="C93" s="628"/>
      <c r="D93" s="629">
        <v>0</v>
      </c>
      <c r="E93" s="630"/>
      <c r="F93" s="627">
        <f t="shared" si="1"/>
        <v>0</v>
      </c>
      <c r="G93" s="622"/>
      <c r="H93" s="623"/>
      <c r="I93" s="465"/>
    </row>
    <row r="94" spans="2:9" ht="15.75">
      <c r="B94" s="613" t="s">
        <v>337</v>
      </c>
      <c r="C94" s="628"/>
      <c r="D94" s="629">
        <v>0</v>
      </c>
      <c r="E94" s="630"/>
      <c r="F94" s="627">
        <f t="shared" si="1"/>
        <v>0</v>
      </c>
      <c r="G94" s="622"/>
      <c r="H94" s="623"/>
      <c r="I94" s="465"/>
    </row>
    <row r="95" spans="2:9" ht="15.75">
      <c r="B95" s="613" t="s">
        <v>338</v>
      </c>
      <c r="C95" s="628"/>
      <c r="D95" s="629">
        <v>0</v>
      </c>
      <c r="E95" s="630"/>
      <c r="F95" s="627">
        <f t="shared" si="1"/>
        <v>0</v>
      </c>
      <c r="G95" s="622"/>
      <c r="H95" s="623"/>
      <c r="I95" s="465"/>
    </row>
    <row r="96" spans="2:9" ht="15.75">
      <c r="B96" s="613" t="s">
        <v>339</v>
      </c>
      <c r="C96" s="628"/>
      <c r="D96" s="631">
        <v>0</v>
      </c>
      <c r="E96" s="614"/>
      <c r="F96" s="632">
        <f t="shared" si="1"/>
        <v>0</v>
      </c>
      <c r="G96" s="622"/>
      <c r="H96" s="623"/>
      <c r="I96" s="465"/>
    </row>
    <row r="97" spans="2:9" ht="15.75">
      <c r="B97" s="613"/>
      <c r="C97" s="628"/>
      <c r="D97" s="628"/>
      <c r="E97" s="633"/>
      <c r="F97" s="634"/>
      <c r="G97" s="622"/>
      <c r="H97" s="623"/>
      <c r="I97" s="465"/>
    </row>
    <row r="98" spans="2:9" ht="15.75">
      <c r="B98" s="619" t="s">
        <v>340</v>
      </c>
      <c r="C98" s="635"/>
      <c r="D98" s="636">
        <f>SUM(D90:D96)</f>
        <v>0</v>
      </c>
      <c r="E98" s="636"/>
      <c r="F98" s="636">
        <f>SUM(F90:F96)</f>
        <v>0</v>
      </c>
      <c r="G98" s="622"/>
      <c r="H98" s="623"/>
      <c r="I98" s="465"/>
    </row>
    <row r="99" spans="2:9" ht="15.75">
      <c r="B99" s="613"/>
      <c r="C99" s="622"/>
      <c r="D99" s="622"/>
      <c r="E99" s="634"/>
      <c r="F99" s="634"/>
      <c r="G99" s="622"/>
      <c r="H99" s="623"/>
      <c r="I99" s="465"/>
    </row>
    <row r="100" spans="2:9" ht="15.75">
      <c r="B100" s="613" t="s">
        <v>541</v>
      </c>
      <c r="C100" s="622"/>
      <c r="D100" s="624">
        <v>0</v>
      </c>
      <c r="E100" s="625"/>
      <c r="F100" s="625">
        <f>E100-D100</f>
        <v>0</v>
      </c>
      <c r="G100" s="637"/>
      <c r="H100" s="623"/>
      <c r="I100" s="465"/>
    </row>
    <row r="101" spans="2:9" ht="15.75">
      <c r="B101" s="613" t="s">
        <v>542</v>
      </c>
      <c r="C101" s="622"/>
      <c r="D101" s="631">
        <v>0</v>
      </c>
      <c r="E101" s="632"/>
      <c r="F101" s="632">
        <f>E101-D101</f>
        <v>0</v>
      </c>
      <c r="G101" s="637"/>
      <c r="H101" s="623"/>
      <c r="I101" s="465"/>
    </row>
    <row r="102" spans="2:9" ht="15.75">
      <c r="B102" s="619" t="s">
        <v>341</v>
      </c>
      <c r="C102" s="622"/>
      <c r="D102" s="636">
        <f>-D100+D101</f>
        <v>0</v>
      </c>
      <c r="E102" s="636"/>
      <c r="F102" s="636">
        <f>-F100+F101</f>
        <v>0</v>
      </c>
      <c r="G102" s="622"/>
      <c r="H102" s="623"/>
      <c r="I102" s="465"/>
    </row>
    <row r="103" spans="2:9" ht="15.75">
      <c r="B103" s="613"/>
      <c r="C103" s="622"/>
      <c r="D103" s="622"/>
      <c r="E103" s="634"/>
      <c r="F103" s="634"/>
      <c r="G103" s="622"/>
      <c r="H103" s="623"/>
      <c r="I103" s="465"/>
    </row>
    <row r="104" spans="2:9" ht="15.75">
      <c r="B104" s="619" t="s">
        <v>342</v>
      </c>
      <c r="C104" s="622"/>
      <c r="D104" s="624">
        <v>0</v>
      </c>
      <c r="E104" s="625"/>
      <c r="F104" s="638"/>
      <c r="G104" s="637" t="s">
        <v>343</v>
      </c>
      <c r="H104" s="623"/>
      <c r="I104" s="465"/>
    </row>
    <row r="105" spans="2:9" ht="15.75">
      <c r="B105" s="613" t="s">
        <v>344</v>
      </c>
      <c r="C105" s="622"/>
      <c r="D105" s="622"/>
      <c r="E105" s="639"/>
      <c r="F105" s="627"/>
      <c r="G105" s="622"/>
      <c r="H105" s="623"/>
      <c r="I105" s="465"/>
    </row>
    <row r="106" spans="2:9" ht="15.75">
      <c r="B106" s="613" t="s">
        <v>345</v>
      </c>
      <c r="C106" s="622"/>
      <c r="D106" s="640">
        <v>0</v>
      </c>
      <c r="E106" s="603">
        <f>(E105*E104)</f>
        <v>0</v>
      </c>
      <c r="F106" s="636">
        <f>-E106+D106</f>
        <v>0</v>
      </c>
      <c r="G106" s="622"/>
      <c r="H106" s="623"/>
      <c r="I106" s="465"/>
    </row>
    <row r="107" spans="2:9" ht="15.75">
      <c r="B107" s="613"/>
      <c r="C107" s="622"/>
      <c r="D107" s="622"/>
      <c r="E107" s="622"/>
      <c r="F107" s="622"/>
      <c r="G107" s="622"/>
      <c r="H107" s="623"/>
      <c r="I107" s="465"/>
    </row>
    <row r="108" spans="2:9" ht="15.75">
      <c r="B108" s="613"/>
      <c r="C108" s="622"/>
      <c r="D108" s="622"/>
      <c r="E108" s="622"/>
      <c r="F108" s="622"/>
      <c r="G108" s="622"/>
      <c r="H108" s="623"/>
      <c r="I108" s="465"/>
    </row>
    <row r="109" spans="2:8" ht="15.75">
      <c r="B109" s="613"/>
      <c r="C109" s="622"/>
      <c r="D109" s="622"/>
      <c r="E109" s="622"/>
      <c r="F109" s="622"/>
      <c r="G109" s="622"/>
      <c r="H109" s="623"/>
    </row>
    <row r="110" spans="2:8" ht="15.75">
      <c r="B110" s="641" t="s">
        <v>185</v>
      </c>
      <c r="C110" s="622"/>
      <c r="D110" s="642" t="s">
        <v>346</v>
      </c>
      <c r="E110" s="622"/>
      <c r="F110" s="622"/>
      <c r="G110" s="622"/>
      <c r="H110" s="623"/>
    </row>
    <row r="111" spans="2:8" ht="15.75">
      <c r="B111" s="613"/>
      <c r="C111" s="622"/>
      <c r="D111" s="622"/>
      <c r="E111" s="622"/>
      <c r="F111" s="622"/>
      <c r="G111" s="622"/>
      <c r="H111" s="623"/>
    </row>
    <row r="112" spans="2:8" ht="15.75">
      <c r="B112" s="613" t="s">
        <v>334</v>
      </c>
      <c r="C112" s="622"/>
      <c r="D112" s="624">
        <v>0</v>
      </c>
      <c r="E112" s="625">
        <v>-129820.94254105269</v>
      </c>
      <c r="F112" s="625">
        <f t="shared" si="2" ref="F112:F118">E112-D112</f>
        <v>-129820.94254105269</v>
      </c>
      <c r="G112" s="622"/>
      <c r="H112" s="623"/>
    </row>
    <row r="113" spans="2:8" ht="15.75">
      <c r="B113" s="613" t="s">
        <v>335</v>
      </c>
      <c r="C113" s="622"/>
      <c r="D113" s="626">
        <v>0</v>
      </c>
      <c r="E113" s="627">
        <v>0</v>
      </c>
      <c r="F113" s="627">
        <f t="shared" si="2"/>
        <v>0</v>
      </c>
      <c r="G113" s="622"/>
      <c r="H113" s="623"/>
    </row>
    <row r="114" spans="2:8" ht="15.75">
      <c r="B114" s="613" t="s">
        <v>336</v>
      </c>
      <c r="C114" s="622"/>
      <c r="D114" s="629">
        <v>0</v>
      </c>
      <c r="E114" s="643">
        <v>36358.762958652638</v>
      </c>
      <c r="F114" s="643">
        <f t="shared" si="2"/>
        <v>36358.762958652638</v>
      </c>
      <c r="G114" s="622"/>
      <c r="H114" s="623"/>
    </row>
    <row r="115" spans="2:8" ht="15.75">
      <c r="B115" s="613" t="s">
        <v>200</v>
      </c>
      <c r="C115" s="622"/>
      <c r="D115" s="629">
        <v>0</v>
      </c>
      <c r="E115" s="643">
        <v>33973.363200000014</v>
      </c>
      <c r="F115" s="627">
        <f t="shared" si="2"/>
        <v>33973.363200000014</v>
      </c>
      <c r="G115" s="622"/>
      <c r="H115" s="623"/>
    </row>
    <row r="116" spans="2:8" ht="15.75">
      <c r="B116" s="613" t="s">
        <v>337</v>
      </c>
      <c r="C116" s="622"/>
      <c r="D116" s="629">
        <v>0</v>
      </c>
      <c r="E116" s="644">
        <v>-8272.5974857050041</v>
      </c>
      <c r="F116" s="627">
        <f t="shared" si="2"/>
        <v>-8272.5974857050041</v>
      </c>
      <c r="G116" s="622"/>
      <c r="H116" s="623"/>
    </row>
    <row r="117" spans="2:8" ht="15.75">
      <c r="B117" s="613" t="s">
        <v>338</v>
      </c>
      <c r="C117" s="622"/>
      <c r="D117" s="629">
        <v>0</v>
      </c>
      <c r="E117" s="627">
        <v>0</v>
      </c>
      <c r="F117" s="627">
        <f t="shared" si="2"/>
        <v>0</v>
      </c>
      <c r="G117" s="622"/>
      <c r="H117" s="623"/>
    </row>
    <row r="118" spans="2:8" ht="15.75">
      <c r="B118" s="613" t="s">
        <v>339</v>
      </c>
      <c r="C118" s="622"/>
      <c r="D118" s="631">
        <v>0</v>
      </c>
      <c r="E118" s="632">
        <v>0</v>
      </c>
      <c r="F118" s="632">
        <f t="shared" si="2"/>
        <v>0</v>
      </c>
      <c r="G118" s="622"/>
      <c r="H118" s="623"/>
    </row>
    <row r="119" spans="2:8" ht="15.75">
      <c r="B119" s="613"/>
      <c r="C119" s="622"/>
      <c r="D119" s="633"/>
      <c r="E119" s="634"/>
      <c r="F119" s="634"/>
      <c r="G119" s="622"/>
      <c r="H119" s="623"/>
    </row>
    <row r="120" spans="2:8" ht="15.75">
      <c r="B120" s="619" t="s">
        <v>340</v>
      </c>
      <c r="C120" s="622"/>
      <c r="D120" s="636">
        <f>SUM(D112:D118)</f>
        <v>0</v>
      </c>
      <c r="E120" s="636">
        <f>SUM(E112:E118)</f>
        <v>-67761.413868105039</v>
      </c>
      <c r="F120" s="636">
        <f>SUM(F112:F118)</f>
        <v>-67761.413868105039</v>
      </c>
      <c r="G120" s="622"/>
      <c r="H120" s="623"/>
    </row>
    <row r="121" spans="2:8" ht="15">
      <c r="B121" s="613"/>
      <c r="C121" s="645"/>
      <c r="D121" s="627"/>
      <c r="E121" s="627"/>
      <c r="F121" s="627"/>
      <c r="G121" s="645"/>
      <c r="H121" s="623"/>
    </row>
    <row r="122" spans="2:8" ht="15.75">
      <c r="B122" s="613" t="s">
        <v>347</v>
      </c>
      <c r="C122" s="622"/>
      <c r="D122" s="624">
        <v>0</v>
      </c>
      <c r="E122" s="625">
        <v>6782.6632072825296</v>
      </c>
      <c r="F122" s="625"/>
      <c r="G122" s="622"/>
      <c r="H122" s="623"/>
    </row>
    <row r="123" spans="2:8" ht="15.75">
      <c r="B123" s="613" t="s">
        <v>348</v>
      </c>
      <c r="C123" s="622"/>
      <c r="D123" s="631">
        <v>0</v>
      </c>
      <c r="E123" s="646">
        <v>-856.51230000000032</v>
      </c>
      <c r="F123" s="646"/>
      <c r="G123" s="622"/>
      <c r="H123" s="623"/>
    </row>
    <row r="124" spans="2:8" ht="15.75">
      <c r="B124" s="619" t="s">
        <v>341</v>
      </c>
      <c r="C124" s="622"/>
      <c r="D124" s="636">
        <f>-D122+D123</f>
        <v>0</v>
      </c>
      <c r="E124" s="636">
        <f>-E122-E123</f>
        <v>-5926.1509072825293</v>
      </c>
      <c r="F124" s="636"/>
      <c r="G124" s="622"/>
      <c r="H124" s="623"/>
    </row>
    <row r="125" spans="2:8" ht="15.75">
      <c r="B125" s="613"/>
      <c r="C125" s="622"/>
      <c r="D125" s="634"/>
      <c r="E125" s="634"/>
      <c r="F125" s="634"/>
      <c r="G125" s="622"/>
      <c r="H125" s="623"/>
    </row>
    <row r="126" spans="2:8" ht="15.75">
      <c r="B126" s="613"/>
      <c r="C126" s="622"/>
      <c r="D126" s="627"/>
      <c r="E126" s="634"/>
      <c r="F126" s="634"/>
      <c r="G126" s="622"/>
      <c r="H126" s="623"/>
    </row>
    <row r="127" spans="2:8" ht="15.75">
      <c r="B127" s="619" t="s">
        <v>342</v>
      </c>
      <c r="C127" s="622"/>
      <c r="D127" s="624">
        <v>32990.268449202362</v>
      </c>
      <c r="E127" s="625">
        <f>(D127+F127)</f>
        <v>32990.268449202362</v>
      </c>
      <c r="F127" s="636"/>
      <c r="G127" s="637" t="s">
        <v>343</v>
      </c>
      <c r="H127" s="623"/>
    </row>
    <row r="128" spans="2:8" ht="15.75">
      <c r="B128" s="613" t="s">
        <v>344</v>
      </c>
      <c r="C128" s="622"/>
      <c r="D128" s="632"/>
      <c r="E128" s="639">
        <v>0.013946347857188937</v>
      </c>
      <c r="F128" s="634"/>
      <c r="G128" s="622"/>
      <c r="H128" s="623"/>
    </row>
    <row r="129" spans="2:8" ht="15.75">
      <c r="B129" s="647" t="s">
        <v>345</v>
      </c>
      <c r="C129" s="648"/>
      <c r="D129" s="649">
        <v>0</v>
      </c>
      <c r="E129" s="650">
        <f>(E128*E127)</f>
        <v>460.09375969462116</v>
      </c>
      <c r="F129" s="650">
        <f>-E129+D129</f>
        <v>-460.09375969462116</v>
      </c>
      <c r="G129" s="648"/>
      <c r="H129" s="651"/>
    </row>
    <row r="130" spans="2:8" ht="15">
      <c r="B130" s="576"/>
      <c r="C130" s="586"/>
      <c r="D130" s="586"/>
      <c r="E130" s="586"/>
      <c r="F130" s="586"/>
      <c r="G130" s="586"/>
      <c r="H130" s="586"/>
    </row>
  </sheetData>
  <mergeCells count="1">
    <mergeCell ref="A7:E8"/>
  </mergeCells>
  <pageMargins left="0.7" right="0.7" top="0.75" bottom="0.75" header="0.3" footer="0.3"/>
  <pageSetup orientation="portrait" r:id="rId1"/>
  <headerFooter>
    <oddFooter>&amp;L&amp;"Times New Roman,Regular"&amp;9O3129681.v1</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N88"/>
  <sheetViews>
    <sheetView workbookViewId="0" topLeftCell="A1"/>
  </sheetViews>
  <sheetFormatPr defaultColWidth="10.85546875" defaultRowHeight="12"/>
  <cols>
    <col min="1" max="1" width="4.14285714285714" style="2" customWidth="1"/>
    <col min="2" max="2" width="33" style="2" customWidth="1"/>
    <col min="3" max="4" width="12" style="2" bestFit="1" customWidth="1"/>
    <col min="5" max="5" width="14.1428571428571" style="2" bestFit="1" customWidth="1"/>
    <col min="6" max="6" width="12" style="2" bestFit="1" customWidth="1"/>
    <col min="7" max="7" width="12.8571428571429" style="2" customWidth="1"/>
    <col min="8" max="8" width="11.4285714285714" style="2" customWidth="1"/>
    <col min="9" max="9" width="10.7142857142857" style="32" customWidth="1"/>
    <col min="10" max="10" width="10.7142857142857" style="2" customWidth="1"/>
    <col min="11" max="11" width="14.2857142857143" style="2" bestFit="1" customWidth="1"/>
    <col min="12" max="16" width="11" style="2" bestFit="1" customWidth="1"/>
    <col min="17" max="16384" width="10.8571428571429" style="57"/>
  </cols>
  <sheetData>
    <row r="1" spans="1:16" s="4" customFormat="1" ht="12">
      <c r="A1" s="1" t="s">
        <v>0</v>
      </c>
      <c r="B1" s="1"/>
      <c r="C1" s="1"/>
      <c r="D1" s="1"/>
      <c r="E1" s="2"/>
      <c r="F1" s="2"/>
      <c r="H1" s="712" t="s">
        <v>1</v>
      </c>
      <c r="J1" s="1"/>
      <c r="K1" s="2"/>
      <c r="L1" s="2"/>
      <c r="M1" s="2"/>
      <c r="N1" s="2"/>
      <c r="O1" s="2"/>
      <c r="P1" s="2"/>
    </row>
    <row r="2" spans="1:16" s="4" customFormat="1" ht="12">
      <c r="A2" s="1" t="s">
        <v>2</v>
      </c>
      <c r="B2" s="1"/>
      <c r="C2" s="1"/>
      <c r="D2" s="1"/>
      <c r="E2" s="3"/>
      <c r="F2" s="2"/>
      <c r="H2" s="706"/>
      <c r="J2" s="1"/>
      <c r="K2" s="2"/>
      <c r="L2" s="2"/>
      <c r="M2" s="2"/>
      <c r="N2" s="2"/>
      <c r="O2" s="2"/>
      <c r="P2" s="2"/>
    </row>
    <row r="3" spans="1:16" s="4" customFormat="1" ht="12">
      <c r="A3" s="1"/>
      <c r="B3" s="1"/>
      <c r="C3" s="1"/>
      <c r="D3" s="1"/>
      <c r="E3" s="2"/>
      <c r="F3" s="2"/>
      <c r="H3" s="708" t="s">
        <v>3</v>
      </c>
      <c r="J3" s="1"/>
      <c r="K3" s="2"/>
      <c r="L3" s="2"/>
      <c r="M3" s="2"/>
      <c r="N3" s="2"/>
      <c r="O3" s="2"/>
      <c r="P3" s="2"/>
    </row>
    <row r="4" spans="1:16" s="4" customFormat="1" ht="12">
      <c r="A4" s="1" t="s">
        <v>142</v>
      </c>
      <c r="B4" s="1"/>
      <c r="C4" s="7"/>
      <c r="D4" s="7"/>
      <c r="E4" s="7"/>
      <c r="F4" s="2"/>
      <c r="H4" s="708" t="s">
        <v>4</v>
      </c>
      <c r="J4" s="1"/>
      <c r="K4" s="2"/>
      <c r="L4" s="2"/>
      <c r="M4" s="2"/>
      <c r="N4" s="2"/>
      <c r="O4" s="2"/>
      <c r="P4" s="2"/>
    </row>
    <row r="5" spans="1:16" s="4" customFormat="1" ht="12">
      <c r="A5" s="449" t="s">
        <v>675</v>
      </c>
      <c r="B5" s="1"/>
      <c r="C5" s="1"/>
      <c r="D5" s="1"/>
      <c r="E5" s="1"/>
      <c r="F5" s="2"/>
      <c r="H5" s="712" t="s">
        <v>143</v>
      </c>
      <c r="J5" s="1"/>
      <c r="K5" s="2"/>
      <c r="L5" s="2"/>
      <c r="M5" s="2"/>
      <c r="N5" s="2"/>
      <c r="O5" s="2"/>
      <c r="P5" s="2"/>
    </row>
    <row r="6" spans="1:16" s="4" customFormat="1" ht="12">
      <c r="A6" s="1" t="s">
        <v>118</v>
      </c>
      <c r="B6" s="1"/>
      <c r="C6" s="1"/>
      <c r="D6" s="1"/>
      <c r="E6" s="1"/>
      <c r="F6" s="2"/>
      <c r="H6" s="706"/>
      <c r="J6" s="1"/>
      <c r="K6" s="2"/>
      <c r="L6" s="2"/>
      <c r="M6" s="2"/>
      <c r="N6" s="2"/>
      <c r="O6" s="2"/>
      <c r="P6" s="2"/>
    </row>
    <row r="7" spans="1:16" s="4" customFormat="1" ht="12">
      <c r="A7" s="10" t="s">
        <v>5</v>
      </c>
      <c r="B7" s="11"/>
      <c r="C7" s="1"/>
      <c r="D7" s="1"/>
      <c r="E7" s="1"/>
      <c r="F7" s="2"/>
      <c r="H7" s="712" t="s">
        <v>6</v>
      </c>
      <c r="J7" s="1"/>
      <c r="K7" s="2"/>
      <c r="L7" s="2"/>
      <c r="M7" s="2"/>
      <c r="N7" s="2"/>
      <c r="O7" s="2"/>
      <c r="P7" s="2"/>
    </row>
    <row r="8" spans="1:16" s="4" customFormat="1" ht="12.75" thickBot="1">
      <c r="A8" s="12"/>
      <c r="B8" s="12"/>
      <c r="C8" s="12"/>
      <c r="D8" s="12"/>
      <c r="E8" s="13"/>
      <c r="F8" s="13"/>
      <c r="G8" s="13"/>
      <c r="H8" s="13"/>
      <c r="I8" s="14"/>
      <c r="J8" s="12"/>
      <c r="K8" s="2"/>
      <c r="L8" s="2"/>
      <c r="M8" s="2"/>
      <c r="N8" s="2"/>
      <c r="O8" s="2"/>
      <c r="P8" s="2"/>
    </row>
    <row r="9" spans="1:16" s="20" customFormat="1" ht="12">
      <c r="A9" s="15"/>
      <c r="B9" s="16" t="s">
        <v>7</v>
      </c>
      <c r="C9" s="122">
        <v>-2</v>
      </c>
      <c r="D9" s="123" t="s">
        <v>145</v>
      </c>
      <c r="E9" s="124">
        <v>-4</v>
      </c>
      <c r="F9" s="18"/>
      <c r="G9" s="18">
        <v>-5</v>
      </c>
      <c r="H9" s="18">
        <v>-6</v>
      </c>
      <c r="I9" s="18">
        <f>G9-1</f>
        <v>-6</v>
      </c>
      <c r="J9" s="18">
        <f>I9-1</f>
        <v>-7</v>
      </c>
      <c r="K9" s="19"/>
      <c r="L9" s="19"/>
      <c r="M9" s="19"/>
      <c r="N9" s="19"/>
      <c r="O9" s="19"/>
      <c r="P9" s="19"/>
    </row>
    <row r="10" spans="1:14" s="4" customFormat="1" ht="14.25">
      <c r="A10" s="481" t="s">
        <v>93</v>
      </c>
      <c r="B10" s="21"/>
      <c r="C10" s="126" t="s">
        <v>8</v>
      </c>
      <c r="D10" s="127"/>
      <c r="E10" s="126" t="s">
        <v>10</v>
      </c>
      <c r="F10" s="211" t="s">
        <v>182</v>
      </c>
      <c r="G10" s="24" t="s">
        <v>11</v>
      </c>
      <c r="H10" s="23" t="s">
        <v>11</v>
      </c>
      <c r="I10" s="2"/>
      <c r="J10" s="2"/>
      <c r="K10" s="2"/>
      <c r="L10" s="2"/>
      <c r="M10" s="2"/>
      <c r="N10" s="2"/>
    </row>
    <row r="11" spans="1:14" s="4" customFormat="1" ht="12.75" thickBot="1">
      <c r="A11" s="130" t="s">
        <v>96</v>
      </c>
      <c r="B11" s="130" t="s">
        <v>13</v>
      </c>
      <c r="C11" s="130" t="s">
        <v>148</v>
      </c>
      <c r="D11" s="130" t="s">
        <v>107</v>
      </c>
      <c r="E11" s="130" t="s">
        <v>16</v>
      </c>
      <c r="F11" s="212" t="s">
        <v>183</v>
      </c>
      <c r="G11" s="130" t="s">
        <v>17</v>
      </c>
      <c r="H11" s="130" t="s">
        <v>18</v>
      </c>
      <c r="I11" s="2"/>
      <c r="J11" s="2"/>
      <c r="K11" s="2" t="s">
        <v>138</v>
      </c>
      <c r="L11" s="2" t="s">
        <v>139</v>
      </c>
      <c r="M11" s="2"/>
      <c r="N11" s="2"/>
    </row>
    <row r="12" spans="1:14" s="4" customFormat="1" ht="12">
      <c r="A12" s="30">
        <v>1</v>
      </c>
      <c r="B12" s="1" t="s">
        <v>19</v>
      </c>
      <c r="C12" s="31"/>
      <c r="D12" s="31"/>
      <c r="E12" s="31"/>
      <c r="F12" s="31"/>
      <c r="G12" s="32"/>
      <c r="H12" s="449" t="s">
        <v>675</v>
      </c>
      <c r="I12" s="2"/>
      <c r="J12" s="2"/>
      <c r="K12" s="2"/>
      <c r="L12" s="2"/>
      <c r="M12" s="2"/>
      <c r="N12" s="2"/>
    </row>
    <row r="13" spans="1:14" s="4" customFormat="1" ht="12">
      <c r="A13" s="33">
        <v>2</v>
      </c>
      <c r="B13" s="2" t="s">
        <v>20</v>
      </c>
      <c r="C13" s="35"/>
      <c r="D13" s="35"/>
      <c r="E13" s="35"/>
      <c r="F13" s="35"/>
      <c r="G13" s="32"/>
      <c r="H13" s="31" t="str">
        <f>IF(G13=0,"",ROUND(E13*G13,0))</f>
        <v/>
      </c>
      <c r="I13" s="2"/>
      <c r="J13" s="2"/>
      <c r="K13" s="2"/>
      <c r="L13" s="2"/>
      <c r="M13" s="2"/>
      <c r="N13" s="2"/>
    </row>
    <row r="14" spans="1:14" s="4" customFormat="1" ht="12">
      <c r="A14" s="33">
        <v>3</v>
      </c>
      <c r="B14" s="2" t="s">
        <v>21</v>
      </c>
      <c r="C14" s="31"/>
      <c r="D14" s="31"/>
      <c r="E14" s="31"/>
      <c r="F14" s="31"/>
      <c r="G14" s="32"/>
      <c r="H14" s="31" t="str">
        <f t="shared" si="0" ref="H14:H63">IF(G14=0,"",ROUND(E14*G14,0))</f>
        <v/>
      </c>
      <c r="I14" s="2"/>
      <c r="J14" s="2"/>
      <c r="K14" s="2"/>
      <c r="L14" s="2"/>
      <c r="M14" s="2"/>
      <c r="N14" s="2"/>
    </row>
    <row r="15" spans="1:14" s="4" customFormat="1" ht="12">
      <c r="A15" s="33">
        <v>4</v>
      </c>
      <c r="B15" s="2" t="s">
        <v>22</v>
      </c>
      <c r="C15" s="31"/>
      <c r="D15" s="31"/>
      <c r="E15" s="31"/>
      <c r="F15" s="31"/>
      <c r="G15" s="32"/>
      <c r="H15" s="31" t="str">
        <f t="shared" si="0"/>
        <v/>
      </c>
      <c r="I15" s="2"/>
      <c r="J15" s="2"/>
      <c r="K15" s="2"/>
      <c r="L15" s="2"/>
      <c r="M15" s="2"/>
      <c r="N15" s="2"/>
    </row>
    <row r="16" spans="1:14" s="4" customFormat="1" ht="12">
      <c r="A16" s="33">
        <v>5</v>
      </c>
      <c r="B16" s="1" t="s">
        <v>23</v>
      </c>
      <c r="C16" s="31"/>
      <c r="D16" s="31"/>
      <c r="E16" s="31"/>
      <c r="F16" s="31"/>
      <c r="G16" s="32"/>
      <c r="H16" s="31"/>
      <c r="I16" s="2"/>
      <c r="J16" s="2"/>
      <c r="K16" s="2"/>
      <c r="L16" s="2"/>
      <c r="M16" s="2"/>
      <c r="N16" s="2"/>
    </row>
    <row r="17" spans="1:14" s="4" customFormat="1" ht="12">
      <c r="A17" s="33">
        <v>6</v>
      </c>
      <c r="B17" s="2" t="s">
        <v>24</v>
      </c>
      <c r="C17" s="31"/>
      <c r="D17" s="31"/>
      <c r="E17" s="31"/>
      <c r="F17" s="31"/>
      <c r="G17" s="32"/>
      <c r="H17" s="31" t="str">
        <f t="shared" si="0"/>
        <v/>
      </c>
      <c r="I17" s="2"/>
      <c r="J17" s="2"/>
      <c r="K17" s="2"/>
      <c r="L17" s="2"/>
      <c r="M17" s="2"/>
      <c r="N17" s="2"/>
    </row>
    <row r="18" spans="1:14" s="4" customFormat="1" ht="12">
      <c r="A18" s="33">
        <v>7</v>
      </c>
      <c r="B18" s="2" t="s">
        <v>25</v>
      </c>
      <c r="C18" s="31"/>
      <c r="D18" s="35"/>
      <c r="E18" s="31"/>
      <c r="F18" s="31"/>
      <c r="G18" s="32"/>
      <c r="H18" s="31" t="str">
        <f t="shared" si="0"/>
        <v/>
      </c>
      <c r="I18" s="2"/>
      <c r="J18" s="2"/>
      <c r="K18" s="2"/>
      <c r="L18" s="2"/>
      <c r="M18" s="2"/>
      <c r="N18" s="2"/>
    </row>
    <row r="19" spans="1:14" s="4" customFormat="1" ht="12">
      <c r="A19" s="33">
        <v>8</v>
      </c>
      <c r="B19" s="38" t="s">
        <v>26</v>
      </c>
      <c r="C19" s="31"/>
      <c r="D19" s="35"/>
      <c r="E19" s="31"/>
      <c r="F19" s="31"/>
      <c r="G19" s="32"/>
      <c r="H19" s="31" t="str">
        <f t="shared" si="0"/>
        <v/>
      </c>
      <c r="I19" s="2"/>
      <c r="J19" s="2"/>
      <c r="K19" s="2"/>
      <c r="L19" s="2"/>
      <c r="M19" s="2"/>
      <c r="N19" s="2"/>
    </row>
    <row r="20" spans="1:14" s="4" customFormat="1" ht="12">
      <c r="A20" s="33">
        <v>9</v>
      </c>
      <c r="B20" s="2" t="s">
        <v>27</v>
      </c>
      <c r="C20" s="31"/>
      <c r="D20" s="46"/>
      <c r="E20" s="31"/>
      <c r="F20" s="31"/>
      <c r="G20" s="32"/>
      <c r="H20" s="31" t="str">
        <f t="shared" si="0"/>
        <v/>
      </c>
      <c r="I20" s="2"/>
      <c r="J20" s="2"/>
      <c r="K20" s="31">
        <v>155000</v>
      </c>
      <c r="L20" s="36">
        <v>-116250</v>
      </c>
      <c r="M20" s="2"/>
      <c r="N20" s="2"/>
    </row>
    <row r="21" spans="1:14" s="4" customFormat="1" ht="12">
      <c r="A21" s="33">
        <v>10</v>
      </c>
      <c r="B21" s="2" t="s">
        <v>28</v>
      </c>
      <c r="C21" s="31"/>
      <c r="D21" s="46"/>
      <c r="E21" s="31"/>
      <c r="F21" s="31"/>
      <c r="G21" s="32"/>
      <c r="H21" s="31" t="str">
        <f t="shared" si="0"/>
        <v/>
      </c>
      <c r="I21" s="2"/>
      <c r="J21" s="2"/>
      <c r="K21" s="31">
        <v>576000</v>
      </c>
      <c r="L21" s="36">
        <v>-57000</v>
      </c>
      <c r="M21" s="2"/>
      <c r="N21" s="2"/>
    </row>
    <row r="22" spans="1:14" s="4" customFormat="1" ht="12">
      <c r="A22" s="33">
        <v>11</v>
      </c>
      <c r="B22" s="2" t="s">
        <v>29</v>
      </c>
      <c r="C22" s="31"/>
      <c r="E22" s="31"/>
      <c r="F22" s="31"/>
      <c r="G22" s="32"/>
      <c r="H22" s="31" t="str">
        <f t="shared" si="0"/>
        <v/>
      </c>
      <c r="I22" s="2"/>
      <c r="J22" s="2"/>
      <c r="K22" s="31"/>
      <c r="L22" s="2"/>
      <c r="M22" s="2"/>
      <c r="N22" s="2"/>
    </row>
    <row r="23" spans="1:14" s="4" customFormat="1" ht="12">
      <c r="A23" s="33">
        <v>12</v>
      </c>
      <c r="B23" s="2" t="s">
        <v>30</v>
      </c>
      <c r="C23" s="31"/>
      <c r="E23" s="31"/>
      <c r="F23" s="31"/>
      <c r="G23" s="32"/>
      <c r="H23" s="31" t="str">
        <f t="shared" si="0"/>
        <v/>
      </c>
      <c r="I23" s="2"/>
      <c r="J23" s="2"/>
      <c r="K23" s="31"/>
      <c r="L23" s="2"/>
      <c r="M23" s="2"/>
      <c r="N23" s="2"/>
    </row>
    <row r="24" spans="1:14" s="4" customFormat="1" ht="12">
      <c r="A24" s="33">
        <v>13</v>
      </c>
      <c r="B24" s="2" t="s">
        <v>31</v>
      </c>
      <c r="C24" s="31"/>
      <c r="D24" s="46"/>
      <c r="E24" s="31"/>
      <c r="F24" s="31"/>
      <c r="G24" s="32"/>
      <c r="H24" s="31" t="str">
        <f t="shared" si="0"/>
        <v/>
      </c>
      <c r="I24" s="2"/>
      <c r="J24" s="2"/>
      <c r="K24" s="31">
        <v>81000</v>
      </c>
      <c r="L24" s="2"/>
      <c r="M24" s="2"/>
      <c r="N24" s="2"/>
    </row>
    <row r="25" spans="1:14" s="4" customFormat="1" ht="12">
      <c r="A25" s="33">
        <v>14</v>
      </c>
      <c r="B25" s="2" t="s">
        <v>32</v>
      </c>
      <c r="C25" s="31"/>
      <c r="E25" s="31"/>
      <c r="F25" s="31"/>
      <c r="G25" s="32"/>
      <c r="H25" s="31" t="str">
        <f t="shared" si="0"/>
        <v/>
      </c>
      <c r="I25" s="2"/>
      <c r="J25" s="2"/>
      <c r="K25" s="31"/>
      <c r="L25" s="2"/>
      <c r="M25" s="2"/>
      <c r="N25" s="2"/>
    </row>
    <row r="26" spans="1:14" s="4" customFormat="1" ht="12">
      <c r="A26" s="33">
        <v>15</v>
      </c>
      <c r="B26" s="2" t="s">
        <v>33</v>
      </c>
      <c r="C26" s="31"/>
      <c r="E26" s="31"/>
      <c r="F26" s="31"/>
      <c r="G26" s="32"/>
      <c r="H26" s="31" t="str">
        <f t="shared" si="0"/>
        <v/>
      </c>
      <c r="I26" s="2"/>
      <c r="J26" s="2"/>
      <c r="K26" s="31"/>
      <c r="L26" s="2"/>
      <c r="M26" s="2"/>
      <c r="N26" s="2"/>
    </row>
    <row r="27" spans="1:14" s="4" customFormat="1" ht="12">
      <c r="A27" s="33">
        <v>16</v>
      </c>
      <c r="B27" s="1" t="s">
        <v>34</v>
      </c>
      <c r="C27" s="31"/>
      <c r="E27" s="31"/>
      <c r="F27" s="31"/>
      <c r="G27" s="32"/>
      <c r="H27" s="31"/>
      <c r="I27" s="2"/>
      <c r="J27" s="2"/>
      <c r="K27" s="31"/>
      <c r="L27" s="2"/>
      <c r="M27" s="2"/>
      <c r="N27" s="2"/>
    </row>
    <row r="28" spans="1:14" s="4" customFormat="1" ht="12">
      <c r="A28" s="33">
        <v>17</v>
      </c>
      <c r="B28" s="2" t="s">
        <v>35</v>
      </c>
      <c r="C28" s="31"/>
      <c r="E28" s="31"/>
      <c r="F28" s="31"/>
      <c r="G28" s="32"/>
      <c r="H28" s="31" t="str">
        <f t="shared" si="0"/>
        <v/>
      </c>
      <c r="I28" s="2"/>
      <c r="J28" s="2"/>
      <c r="K28" s="31"/>
      <c r="L28" s="2"/>
      <c r="M28" s="2"/>
      <c r="N28" s="2"/>
    </row>
    <row r="29" spans="1:14" s="4" customFormat="1" ht="12">
      <c r="A29" s="33">
        <v>18</v>
      </c>
      <c r="B29" s="2" t="s">
        <v>36</v>
      </c>
      <c r="C29" s="31"/>
      <c r="E29" s="31"/>
      <c r="F29" s="31"/>
      <c r="G29" s="32"/>
      <c r="H29" s="31" t="str">
        <f t="shared" si="0"/>
        <v/>
      </c>
      <c r="I29" s="2"/>
      <c r="J29" s="2"/>
      <c r="K29" s="31"/>
      <c r="L29" s="2"/>
      <c r="M29" s="2"/>
      <c r="N29" s="2"/>
    </row>
    <row r="30" spans="1:14" s="4" customFormat="1" ht="12">
      <c r="A30" s="33">
        <v>19</v>
      </c>
      <c r="B30" s="2" t="s">
        <v>37</v>
      </c>
      <c r="C30" s="31"/>
      <c r="E30" s="31"/>
      <c r="F30" s="31"/>
      <c r="G30" s="32"/>
      <c r="H30" s="31" t="str">
        <f t="shared" si="0"/>
        <v/>
      </c>
      <c r="I30" s="2"/>
      <c r="J30" s="2"/>
      <c r="K30" s="31"/>
      <c r="L30" s="2"/>
      <c r="M30" s="2"/>
      <c r="N30" s="2"/>
    </row>
    <row r="31" spans="1:14" s="4" customFormat="1" ht="12">
      <c r="A31" s="33">
        <v>20</v>
      </c>
      <c r="B31" s="2" t="s">
        <v>38</v>
      </c>
      <c r="C31" s="31"/>
      <c r="D31" s="46"/>
      <c r="E31" s="31"/>
      <c r="F31" s="31"/>
      <c r="G31" s="32"/>
      <c r="H31" s="31" t="str">
        <f t="shared" si="0"/>
        <v/>
      </c>
      <c r="I31" s="2"/>
      <c r="J31" s="2"/>
      <c r="K31" s="31">
        <v>100000</v>
      </c>
      <c r="L31" s="36">
        <v>-75000</v>
      </c>
      <c r="M31" s="2"/>
      <c r="N31" s="2"/>
    </row>
    <row r="32" spans="1:14" s="4" customFormat="1" ht="12">
      <c r="A32" s="33">
        <v>21</v>
      </c>
      <c r="B32" s="2" t="s">
        <v>39</v>
      </c>
      <c r="C32" s="31"/>
      <c r="E32" s="31"/>
      <c r="F32" s="31"/>
      <c r="G32" s="32"/>
      <c r="H32" s="31" t="str">
        <f t="shared" si="0"/>
        <v/>
      </c>
      <c r="I32" s="2"/>
      <c r="J32" s="2"/>
      <c r="K32" s="31"/>
      <c r="L32" s="2"/>
      <c r="M32" s="2"/>
      <c r="N32" s="2"/>
    </row>
    <row r="33" spans="1:14" s="4" customFormat="1" ht="12">
      <c r="A33" s="33">
        <v>22</v>
      </c>
      <c r="B33" s="1" t="s">
        <v>40</v>
      </c>
      <c r="C33" s="31"/>
      <c r="E33" s="31"/>
      <c r="F33" s="31"/>
      <c r="G33" s="32"/>
      <c r="H33" s="31" t="str">
        <f t="shared" si="0"/>
        <v/>
      </c>
      <c r="I33" s="2"/>
      <c r="J33" s="2"/>
      <c r="K33" s="31"/>
      <c r="L33" s="2"/>
      <c r="M33" s="2"/>
      <c r="N33" s="2"/>
    </row>
    <row r="34" spans="1:14" s="4" customFormat="1" ht="12">
      <c r="A34" s="33">
        <v>23</v>
      </c>
      <c r="B34" s="2" t="s">
        <v>41</v>
      </c>
      <c r="C34" s="41">
        <f>+'MIDC TB'!Q8</f>
        <v>18403.25</v>
      </c>
      <c r="D34" s="148"/>
      <c r="E34" s="41">
        <f t="shared" si="1" ref="E34:E40">C34+D34</f>
        <v>18403.25</v>
      </c>
      <c r="F34" s="41">
        <v>18403</v>
      </c>
      <c r="G34" s="32">
        <f>1-93.67%</f>
        <v>0.063300000000000023</v>
      </c>
      <c r="H34" s="41">
        <f>IF(G34=0,"",ROUND(E34*G34,0))</f>
        <v>1165</v>
      </c>
      <c r="I34" s="2"/>
      <c r="J34" s="2"/>
      <c r="K34" s="31"/>
      <c r="L34" s="2"/>
      <c r="M34" s="2"/>
      <c r="N34" s="2"/>
    </row>
    <row r="35" spans="1:14" s="4" customFormat="1" ht="12">
      <c r="A35" s="33">
        <v>24</v>
      </c>
      <c r="B35" s="2" t="s">
        <v>42</v>
      </c>
      <c r="C35" s="41">
        <f>+'MIDC TB'!Q10</f>
        <v>265217.74384615384</v>
      </c>
      <c r="D35" s="148"/>
      <c r="E35" s="41">
        <f t="shared" si="1"/>
        <v>265217.74384615384</v>
      </c>
      <c r="F35" s="41">
        <v>149985</v>
      </c>
      <c r="G35" s="32">
        <f t="shared" si="2" ref="G35:G40">1-93.67%</f>
        <v>0.063300000000000023</v>
      </c>
      <c r="H35" s="41">
        <f t="shared" si="3" ref="H35:H40">IF(G35=0,"",ROUND(E35*G35,0))</f>
        <v>16788</v>
      </c>
      <c r="I35" s="2"/>
      <c r="J35" s="2"/>
      <c r="K35" s="31"/>
      <c r="L35" s="2"/>
      <c r="M35" s="2"/>
      <c r="N35" s="2"/>
    </row>
    <row r="36" spans="1:14" s="4" customFormat="1" ht="12">
      <c r="A36" s="33">
        <v>25</v>
      </c>
      <c r="B36" s="38" t="s">
        <v>43</v>
      </c>
      <c r="C36" s="41">
        <f>+'MIDC TB'!Q15</f>
        <v>2139.7376923076922</v>
      </c>
      <c r="D36" s="148"/>
      <c r="E36" s="41">
        <f t="shared" si="1"/>
        <v>2139.7376923076922</v>
      </c>
      <c r="F36" s="41">
        <v>476</v>
      </c>
      <c r="G36" s="32">
        <f t="shared" si="2"/>
        <v>0.063300000000000023</v>
      </c>
      <c r="H36" s="41">
        <f t="shared" si="3"/>
        <v>135</v>
      </c>
      <c r="I36" s="2"/>
      <c r="J36" s="2"/>
      <c r="K36" s="31"/>
      <c r="L36" s="2"/>
      <c r="M36" s="2"/>
      <c r="N36" s="2"/>
    </row>
    <row r="37" spans="1:14" s="4" customFormat="1" ht="12">
      <c r="A37" s="33">
        <v>26</v>
      </c>
      <c r="B37" s="2" t="s">
        <v>44</v>
      </c>
      <c r="C37" s="41">
        <f>+'MIDC TB'!Q24+'MIDC TB'!Q23</f>
        <v>1237674.623076923</v>
      </c>
      <c r="D37" s="148"/>
      <c r="E37" s="41">
        <f>C37+D37</f>
        <v>1237674.623076923</v>
      </c>
      <c r="F37" s="41">
        <v>1006137</v>
      </c>
      <c r="G37" s="32">
        <f t="shared" si="2"/>
        <v>0.063300000000000023</v>
      </c>
      <c r="H37" s="41">
        <f t="shared" si="3"/>
        <v>78345</v>
      </c>
      <c r="I37" s="2"/>
      <c r="J37" s="2"/>
      <c r="K37" s="31">
        <v>1112500</v>
      </c>
      <c r="L37" s="36">
        <v>-555750</v>
      </c>
      <c r="M37" s="2"/>
      <c r="N37" s="2"/>
    </row>
    <row r="38" spans="1:14" s="4" customFormat="1" ht="12">
      <c r="A38" s="33">
        <v>27</v>
      </c>
      <c r="B38" s="2" t="s">
        <v>45</v>
      </c>
      <c r="C38" s="41">
        <f>+'MIDC TB'!Q26</f>
        <v>127376.48076923077</v>
      </c>
      <c r="D38" s="148"/>
      <c r="E38" s="41">
        <f t="shared" si="1"/>
        <v>127376.48076923077</v>
      </c>
      <c r="F38" s="41">
        <v>67280</v>
      </c>
      <c r="G38" s="32">
        <f t="shared" si="2"/>
        <v>0.063300000000000023</v>
      </c>
      <c r="H38" s="41">
        <f t="shared" si="3"/>
        <v>8063</v>
      </c>
      <c r="I38" s="2"/>
      <c r="J38" s="2"/>
      <c r="K38" s="31"/>
      <c r="L38" s="2"/>
      <c r="M38" s="2"/>
      <c r="N38" s="2"/>
    </row>
    <row r="39" spans="1:14" s="4" customFormat="1" ht="12">
      <c r="A39" s="33">
        <v>28</v>
      </c>
      <c r="B39" s="2" t="s">
        <v>46</v>
      </c>
      <c r="C39" s="41">
        <f>+'MIDC TB'!Q27</f>
        <v>221.52</v>
      </c>
      <c r="D39" s="148"/>
      <c r="E39" s="41">
        <f t="shared" si="1"/>
        <v>221.52</v>
      </c>
      <c r="F39" s="41">
        <v>222</v>
      </c>
      <c r="G39" s="32">
        <f t="shared" si="2"/>
        <v>0.063300000000000023</v>
      </c>
      <c r="H39" s="41">
        <f t="shared" si="3"/>
        <v>14</v>
      </c>
      <c r="I39" s="2"/>
      <c r="J39" s="2"/>
      <c r="K39" s="31"/>
      <c r="L39" s="2"/>
      <c r="M39" s="2"/>
      <c r="N39" s="2"/>
    </row>
    <row r="40" spans="1:14" s="4" customFormat="1" ht="12">
      <c r="A40" s="33">
        <v>29</v>
      </c>
      <c r="B40" s="2" t="s">
        <v>47</v>
      </c>
      <c r="C40" s="41">
        <f>+'MIDC TB'!Q30</f>
        <v>6874.0099999999993</v>
      </c>
      <c r="D40" s="148"/>
      <c r="E40" s="41">
        <f t="shared" si="1"/>
        <v>6874.0099999999993</v>
      </c>
      <c r="F40" s="41">
        <v>6347</v>
      </c>
      <c r="G40" s="32">
        <f t="shared" si="2"/>
        <v>0.063300000000000023</v>
      </c>
      <c r="H40" s="41">
        <f t="shared" si="3"/>
        <v>435</v>
      </c>
      <c r="I40" s="2"/>
      <c r="J40" s="2"/>
      <c r="K40" s="31"/>
      <c r="L40" s="2"/>
      <c r="M40" s="2"/>
      <c r="N40" s="2"/>
    </row>
    <row r="41" spans="1:14" s="4" customFormat="1" ht="12">
      <c r="A41" s="33">
        <v>30</v>
      </c>
      <c r="B41" s="1" t="s">
        <v>48</v>
      </c>
      <c r="C41" s="31"/>
      <c r="E41" s="31"/>
      <c r="F41" s="31"/>
      <c r="G41" s="32"/>
      <c r="H41" s="31"/>
      <c r="I41" s="2"/>
      <c r="J41" s="2"/>
      <c r="K41" s="31"/>
      <c r="L41" s="2"/>
      <c r="M41" s="2"/>
      <c r="N41" s="2"/>
    </row>
    <row r="42" spans="1:14" s="4" customFormat="1" ht="12">
      <c r="A42" s="33">
        <v>31</v>
      </c>
      <c r="B42" s="39" t="s">
        <v>49</v>
      </c>
      <c r="C42" s="31"/>
      <c r="E42" s="31"/>
      <c r="F42" s="31"/>
      <c r="G42" s="32"/>
      <c r="H42" s="31" t="str">
        <f t="shared" si="0"/>
        <v/>
      </c>
      <c r="I42" s="2"/>
      <c r="J42" s="2"/>
      <c r="K42" s="31"/>
      <c r="L42" s="2"/>
      <c r="M42" s="2"/>
      <c r="N42" s="2"/>
    </row>
    <row r="43" spans="1:14" s="4" customFormat="1" ht="12">
      <c r="A43" s="33">
        <v>32</v>
      </c>
      <c r="B43" s="39" t="s">
        <v>50</v>
      </c>
      <c r="C43" s="31"/>
      <c r="E43" s="31"/>
      <c r="F43" s="31"/>
      <c r="G43" s="32"/>
      <c r="H43" s="31" t="str">
        <f t="shared" si="0"/>
        <v/>
      </c>
      <c r="I43" s="2"/>
      <c r="J43" s="2"/>
      <c r="K43" s="31"/>
      <c r="L43" s="2"/>
      <c r="M43" s="2"/>
      <c r="N43" s="2"/>
    </row>
    <row r="44" spans="1:14" s="4" customFormat="1" ht="12">
      <c r="A44" s="33">
        <v>33</v>
      </c>
      <c r="B44" s="38" t="s">
        <v>51</v>
      </c>
      <c r="C44" s="31"/>
      <c r="E44" s="31"/>
      <c r="F44" s="31"/>
      <c r="G44" s="32"/>
      <c r="H44" s="31" t="str">
        <f t="shared" si="0"/>
        <v/>
      </c>
      <c r="I44" s="2"/>
      <c r="J44" s="2"/>
      <c r="K44" s="31"/>
      <c r="L44" s="2"/>
      <c r="M44" s="2"/>
      <c r="N44" s="2"/>
    </row>
    <row r="45" spans="1:14" s="4" customFormat="1" ht="12">
      <c r="A45" s="33">
        <v>34</v>
      </c>
      <c r="B45" s="38" t="s">
        <v>130</v>
      </c>
      <c r="C45" s="31"/>
      <c r="E45" s="31"/>
      <c r="F45" s="31"/>
      <c r="G45" s="32"/>
      <c r="H45" s="31" t="str">
        <f t="shared" si="0"/>
        <v/>
      </c>
      <c r="I45" s="2"/>
      <c r="J45" s="2"/>
      <c r="K45" s="31"/>
      <c r="L45" s="2"/>
      <c r="M45" s="2"/>
      <c r="N45" s="2"/>
    </row>
    <row r="46" spans="1:14" s="4" customFormat="1" ht="12">
      <c r="A46" s="33">
        <v>35</v>
      </c>
      <c r="B46" s="39" t="s">
        <v>53</v>
      </c>
      <c r="C46" s="31"/>
      <c r="E46" s="31"/>
      <c r="F46" s="31"/>
      <c r="G46" s="32"/>
      <c r="H46" s="31" t="str">
        <f t="shared" si="0"/>
        <v/>
      </c>
      <c r="I46" s="2"/>
      <c r="J46" s="2"/>
      <c r="K46" s="31"/>
      <c r="L46" s="2"/>
      <c r="M46" s="2"/>
      <c r="N46" s="2"/>
    </row>
    <row r="47" spans="1:14" s="4" customFormat="1" ht="12">
      <c r="A47" s="33">
        <v>36</v>
      </c>
      <c r="B47" s="39" t="s">
        <v>54</v>
      </c>
      <c r="C47" s="31"/>
      <c r="E47" s="31"/>
      <c r="F47" s="31"/>
      <c r="G47" s="32"/>
      <c r="H47" s="31" t="str">
        <f t="shared" si="0"/>
        <v/>
      </c>
      <c r="I47" s="2"/>
      <c r="J47" s="2"/>
      <c r="K47" s="31"/>
      <c r="L47" s="2"/>
      <c r="M47" s="2"/>
      <c r="N47" s="2"/>
    </row>
    <row r="48" spans="1:14" s="4" customFormat="1" ht="12">
      <c r="A48" s="33">
        <v>37</v>
      </c>
      <c r="B48" s="39" t="s">
        <v>140</v>
      </c>
      <c r="C48" s="31"/>
      <c r="E48" s="31"/>
      <c r="F48" s="31"/>
      <c r="G48" s="32"/>
      <c r="H48" s="31" t="str">
        <f t="shared" si="0"/>
        <v/>
      </c>
      <c r="I48" s="2"/>
      <c r="J48" s="2"/>
      <c r="K48" s="31"/>
      <c r="L48" s="2"/>
      <c r="M48" s="2"/>
      <c r="N48" s="2"/>
    </row>
    <row r="49" spans="1:14" s="4" customFormat="1" ht="12">
      <c r="A49" s="33">
        <v>38</v>
      </c>
      <c r="B49" s="39" t="s">
        <v>57</v>
      </c>
      <c r="C49" s="31"/>
      <c r="E49" s="31"/>
      <c r="F49" s="31"/>
      <c r="G49" s="32"/>
      <c r="H49" s="31" t="str">
        <f t="shared" si="0"/>
        <v/>
      </c>
      <c r="I49" s="2"/>
      <c r="J49" s="2"/>
      <c r="K49" s="31"/>
      <c r="L49" s="2"/>
      <c r="M49" s="2"/>
      <c r="N49" s="2"/>
    </row>
    <row r="50" spans="1:14" s="4" customFormat="1" ht="12">
      <c r="A50" s="33">
        <v>39</v>
      </c>
      <c r="B50" s="39" t="s">
        <v>58</v>
      </c>
      <c r="C50" s="31"/>
      <c r="E50" s="31"/>
      <c r="F50" s="31"/>
      <c r="G50" s="32"/>
      <c r="H50" s="31" t="str">
        <f t="shared" si="0"/>
        <v/>
      </c>
      <c r="I50" s="2"/>
      <c r="J50" s="2"/>
      <c r="K50" s="31"/>
      <c r="L50" s="2"/>
      <c r="M50" s="2"/>
      <c r="N50" s="2"/>
    </row>
    <row r="51" spans="1:14" s="4" customFormat="1" ht="12">
      <c r="A51" s="33">
        <v>40</v>
      </c>
      <c r="B51" s="39" t="s">
        <v>59</v>
      </c>
      <c r="C51" s="31"/>
      <c r="E51" s="31"/>
      <c r="F51" s="31"/>
      <c r="G51" s="32"/>
      <c r="H51" s="31" t="str">
        <f t="shared" si="0"/>
        <v/>
      </c>
      <c r="I51" s="2"/>
      <c r="J51" s="2"/>
      <c r="K51" s="31"/>
      <c r="L51" s="2"/>
      <c r="M51" s="2"/>
      <c r="N51" s="2"/>
    </row>
    <row r="52" spans="1:14" s="4" customFormat="1" ht="12">
      <c r="A52" s="33">
        <v>41</v>
      </c>
      <c r="B52" s="1" t="s">
        <v>60</v>
      </c>
      <c r="C52" s="31"/>
      <c r="E52" s="31"/>
      <c r="F52" s="31"/>
      <c r="G52" s="32"/>
      <c r="H52" s="31"/>
      <c r="I52" s="2"/>
      <c r="J52" s="2"/>
      <c r="K52" s="31"/>
      <c r="L52" s="2"/>
      <c r="M52" s="2"/>
      <c r="N52" s="2"/>
    </row>
    <row r="53" spans="1:14" s="4" customFormat="1" ht="12">
      <c r="A53" s="33">
        <v>42</v>
      </c>
      <c r="B53" s="39" t="s">
        <v>61</v>
      </c>
      <c r="C53" s="31"/>
      <c r="E53" s="31"/>
      <c r="F53" s="31"/>
      <c r="G53" s="32"/>
      <c r="H53" s="31" t="str">
        <f t="shared" si="0"/>
        <v/>
      </c>
      <c r="I53" s="2"/>
      <c r="J53" s="2"/>
      <c r="K53" s="31"/>
      <c r="L53" s="2"/>
      <c r="M53" s="2"/>
      <c r="N53" s="2"/>
    </row>
    <row r="54" spans="1:14" s="4" customFormat="1" ht="12">
      <c r="A54" s="33">
        <v>43</v>
      </c>
      <c r="B54" s="39" t="s">
        <v>62</v>
      </c>
      <c r="C54" s="31"/>
      <c r="D54" s="46"/>
      <c r="E54" s="31"/>
      <c r="F54" s="31"/>
      <c r="G54" s="32"/>
      <c r="H54" s="31" t="str">
        <f t="shared" si="0"/>
        <v/>
      </c>
      <c r="I54" s="2"/>
      <c r="J54" s="2"/>
      <c r="K54" s="40">
        <v>65000</v>
      </c>
      <c r="L54" s="36">
        <v>-48750</v>
      </c>
      <c r="M54" s="2"/>
      <c r="N54" s="2"/>
    </row>
    <row r="55" spans="1:14" s="4" customFormat="1" ht="12">
      <c r="A55" s="33">
        <v>44</v>
      </c>
      <c r="B55" s="39" t="s">
        <v>64</v>
      </c>
      <c r="C55" s="31"/>
      <c r="D55" s="46"/>
      <c r="E55" s="31"/>
      <c r="F55" s="31"/>
      <c r="G55" s="32"/>
      <c r="H55" s="31" t="str">
        <f t="shared" si="0"/>
        <v/>
      </c>
      <c r="I55" s="2"/>
      <c r="J55" s="2"/>
      <c r="K55" s="31">
        <v>55138</v>
      </c>
      <c r="L55" s="36">
        <v>-40194</v>
      </c>
      <c r="M55" s="2"/>
      <c r="N55" s="2"/>
    </row>
    <row r="56" spans="1:14" s="4" customFormat="1" ht="12">
      <c r="A56" s="33">
        <v>45</v>
      </c>
      <c r="B56" s="39" t="s">
        <v>65</v>
      </c>
      <c r="C56" s="31"/>
      <c r="D56" s="46"/>
      <c r="E56" s="31"/>
      <c r="F56" s="31"/>
      <c r="G56" s="32"/>
      <c r="H56" s="31" t="str">
        <f t="shared" si="0"/>
        <v/>
      </c>
      <c r="I56" s="2"/>
      <c r="J56" s="2"/>
      <c r="K56" s="31">
        <v>57115</v>
      </c>
      <c r="L56" s="2"/>
      <c r="M56" s="2"/>
      <c r="N56" s="2"/>
    </row>
    <row r="57" spans="1:14" s="4" customFormat="1" ht="12">
      <c r="A57" s="33">
        <v>46</v>
      </c>
      <c r="B57" s="39" t="s">
        <v>66</v>
      </c>
      <c r="C57" s="31"/>
      <c r="D57" s="31"/>
      <c r="E57" s="31"/>
      <c r="F57" s="31"/>
      <c r="G57" s="32"/>
      <c r="H57" s="31" t="str">
        <f t="shared" si="0"/>
        <v/>
      </c>
      <c r="I57" s="2"/>
      <c r="J57" s="2"/>
      <c r="K57" s="2"/>
      <c r="L57" s="2"/>
      <c r="M57" s="2"/>
      <c r="N57" s="2"/>
    </row>
    <row r="58" spans="1:14" s="4" customFormat="1" ht="12">
      <c r="A58" s="33">
        <v>47</v>
      </c>
      <c r="B58" s="39" t="s">
        <v>67</v>
      </c>
      <c r="C58" s="31"/>
      <c r="D58" s="31"/>
      <c r="E58" s="31"/>
      <c r="F58" s="31"/>
      <c r="G58" s="32"/>
      <c r="H58" s="31" t="str">
        <f t="shared" si="0"/>
        <v/>
      </c>
      <c r="I58" s="2"/>
      <c r="J58" s="2"/>
      <c r="K58" s="2"/>
      <c r="L58" s="2"/>
      <c r="M58" s="2"/>
      <c r="N58" s="2"/>
    </row>
    <row r="59" spans="1:248" s="4" customFormat="1" ht="12">
      <c r="A59" s="33">
        <v>48</v>
      </c>
      <c r="B59" s="39" t="s">
        <v>68</v>
      </c>
      <c r="C59" s="31"/>
      <c r="D59" s="31"/>
      <c r="E59" s="31"/>
      <c r="F59" s="31"/>
      <c r="G59" s="32"/>
      <c r="H59" s="31" t="str">
        <f t="shared" si="0"/>
        <v/>
      </c>
      <c r="I59" s="21"/>
      <c r="J59" s="10"/>
      <c r="K59" s="2"/>
      <c r="L59" s="31"/>
      <c r="M59" s="31"/>
      <c r="N59" s="31"/>
      <c r="O59" s="42"/>
      <c r="P59" s="43"/>
      <c r="Q59" s="42"/>
      <c r="R59" s="44"/>
      <c r="S59" s="45"/>
      <c r="U59" s="42"/>
      <c r="V59" s="42"/>
      <c r="W59" s="42"/>
      <c r="X59" s="42"/>
      <c r="Y59" s="43"/>
      <c r="Z59" s="42"/>
      <c r="AA59" s="44"/>
      <c r="AB59" s="45"/>
      <c r="AD59" s="42"/>
      <c r="AE59" s="42"/>
      <c r="AF59" s="42"/>
      <c r="AG59" s="42"/>
      <c r="AH59" s="43"/>
      <c r="AI59" s="42"/>
      <c r="AJ59" s="44"/>
      <c r="AK59" s="45"/>
      <c r="AM59" s="42"/>
      <c r="AN59" s="42"/>
      <c r="AO59" s="42"/>
      <c r="AP59" s="42"/>
      <c r="AQ59" s="43"/>
      <c r="AR59" s="42"/>
      <c r="AS59" s="44"/>
      <c r="AT59" s="45"/>
      <c r="AV59" s="42"/>
      <c r="AW59" s="42"/>
      <c r="AX59" s="42"/>
      <c r="AY59" s="42"/>
      <c r="AZ59" s="43"/>
      <c r="BA59" s="42"/>
      <c r="BB59" s="44"/>
      <c r="BC59" s="45"/>
      <c r="BE59" s="42"/>
      <c r="BF59" s="42"/>
      <c r="BG59" s="42"/>
      <c r="BH59" s="42"/>
      <c r="BI59" s="43"/>
      <c r="BJ59" s="42"/>
      <c r="BK59" s="44"/>
      <c r="BL59" s="45"/>
      <c r="BN59" s="42"/>
      <c r="BO59" s="42"/>
      <c r="BP59" s="42"/>
      <c r="BQ59" s="42"/>
      <c r="BR59" s="43"/>
      <c r="BS59" s="42"/>
      <c r="BT59" s="44"/>
      <c r="BU59" s="45"/>
      <c r="BW59" s="42"/>
      <c r="BX59" s="42"/>
      <c r="BY59" s="42"/>
      <c r="BZ59" s="42"/>
      <c r="CA59" s="43"/>
      <c r="CB59" s="42"/>
      <c r="CC59" s="44"/>
      <c r="CD59" s="45"/>
      <c r="CF59" s="42"/>
      <c r="CG59" s="42"/>
      <c r="CH59" s="42"/>
      <c r="CI59" s="42"/>
      <c r="CJ59" s="43"/>
      <c r="CK59" s="42"/>
      <c r="CL59" s="44"/>
      <c r="CM59" s="45"/>
      <c r="CO59" s="42"/>
      <c r="CP59" s="42"/>
      <c r="CQ59" s="42"/>
      <c r="CR59" s="42"/>
      <c r="CS59" s="43"/>
      <c r="CT59" s="42"/>
      <c r="CU59" s="44"/>
      <c r="CV59" s="45"/>
      <c r="CX59" s="42"/>
      <c r="CY59" s="42"/>
      <c r="CZ59" s="42"/>
      <c r="DA59" s="42"/>
      <c r="DB59" s="43"/>
      <c r="DC59" s="42"/>
      <c r="DD59" s="44"/>
      <c r="DE59" s="45"/>
      <c r="DG59" s="42"/>
      <c r="DH59" s="42"/>
      <c r="DI59" s="42"/>
      <c r="DJ59" s="42"/>
      <c r="DK59" s="43"/>
      <c r="DL59" s="42"/>
      <c r="DM59" s="44"/>
      <c r="DN59" s="45"/>
      <c r="DP59" s="42"/>
      <c r="DQ59" s="42"/>
      <c r="DR59" s="42"/>
      <c r="DS59" s="42"/>
      <c r="DT59" s="43"/>
      <c r="DU59" s="42"/>
      <c r="DV59" s="44"/>
      <c r="DW59" s="45"/>
      <c r="DY59" s="42"/>
      <c r="DZ59" s="42"/>
      <c r="EA59" s="42"/>
      <c r="EB59" s="42"/>
      <c r="EC59" s="43"/>
      <c r="ED59" s="42"/>
      <c r="EE59" s="44"/>
      <c r="EF59" s="45"/>
      <c r="EH59" s="42"/>
      <c r="EI59" s="42"/>
      <c r="EJ59" s="42"/>
      <c r="EK59" s="42"/>
      <c r="EL59" s="43"/>
      <c r="EM59" s="42"/>
      <c r="EN59" s="44"/>
      <c r="EO59" s="45"/>
      <c r="EQ59" s="42"/>
      <c r="ER59" s="42"/>
      <c r="ES59" s="42"/>
      <c r="ET59" s="42"/>
      <c r="EU59" s="43"/>
      <c r="EV59" s="42"/>
      <c r="EW59" s="44"/>
      <c r="EX59" s="45"/>
      <c r="EZ59" s="42"/>
      <c r="FA59" s="42"/>
      <c r="FB59" s="42"/>
      <c r="FC59" s="42"/>
      <c r="FD59" s="43"/>
      <c r="FE59" s="42"/>
      <c r="FF59" s="44"/>
      <c r="FG59" s="45"/>
      <c r="FI59" s="42"/>
      <c r="FJ59" s="42"/>
      <c r="FK59" s="42"/>
      <c r="FL59" s="42"/>
      <c r="FM59" s="43"/>
      <c r="FN59" s="42"/>
      <c r="FO59" s="44"/>
      <c r="FP59" s="45"/>
      <c r="FR59" s="42"/>
      <c r="FS59" s="42"/>
      <c r="FT59" s="42"/>
      <c r="FU59" s="42"/>
      <c r="FV59" s="43"/>
      <c r="FW59" s="42"/>
      <c r="FX59" s="44"/>
      <c r="FY59" s="45"/>
      <c r="GA59" s="42"/>
      <c r="GB59" s="42"/>
      <c r="GC59" s="42"/>
      <c r="GD59" s="42"/>
      <c r="GE59" s="43"/>
      <c r="GF59" s="42"/>
      <c r="GG59" s="44"/>
      <c r="GH59" s="45"/>
      <c r="GJ59" s="42"/>
      <c r="GK59" s="42"/>
      <c r="GL59" s="42"/>
      <c r="GM59" s="42"/>
      <c r="GN59" s="43"/>
      <c r="GO59" s="42"/>
      <c r="GP59" s="44"/>
      <c r="GQ59" s="45"/>
      <c r="GS59" s="42"/>
      <c r="GT59" s="42"/>
      <c r="GU59" s="42"/>
      <c r="GV59" s="42"/>
      <c r="GW59" s="43"/>
      <c r="GX59" s="42"/>
      <c r="GY59" s="44"/>
      <c r="GZ59" s="45"/>
      <c r="HB59" s="42"/>
      <c r="HC59" s="42"/>
      <c r="HD59" s="42"/>
      <c r="HE59" s="42"/>
      <c r="HF59" s="43"/>
      <c r="HG59" s="42"/>
      <c r="HH59" s="44"/>
      <c r="HI59" s="45"/>
      <c r="HK59" s="42"/>
      <c r="HL59" s="42"/>
      <c r="HM59" s="42"/>
      <c r="HN59" s="42"/>
      <c r="HO59" s="43"/>
      <c r="HP59" s="42"/>
      <c r="HQ59" s="44"/>
      <c r="HR59" s="45"/>
      <c r="HT59" s="42"/>
      <c r="HU59" s="42"/>
      <c r="HV59" s="42"/>
      <c r="HW59" s="42"/>
      <c r="HX59" s="43"/>
      <c r="HY59" s="42"/>
      <c r="HZ59" s="44"/>
      <c r="IA59" s="45"/>
      <c r="IC59" s="42"/>
      <c r="ID59" s="42"/>
      <c r="IE59" s="42"/>
      <c r="IF59" s="42"/>
      <c r="IG59" s="43"/>
      <c r="IH59" s="42"/>
      <c r="II59" s="44"/>
      <c r="IJ59" s="45"/>
      <c r="IL59" s="42"/>
      <c r="IM59" s="42"/>
      <c r="IN59" s="42"/>
    </row>
    <row r="60" spans="1:248" s="4" customFormat="1" ht="12">
      <c r="A60" s="33">
        <v>49</v>
      </c>
      <c r="B60" s="38" t="s">
        <v>69</v>
      </c>
      <c r="C60" s="31"/>
      <c r="D60" s="40"/>
      <c r="E60" s="31"/>
      <c r="F60" s="31"/>
      <c r="G60" s="32"/>
      <c r="H60" s="31" t="str">
        <f t="shared" si="0"/>
        <v/>
      </c>
      <c r="I60" s="21"/>
      <c r="J60" s="10"/>
      <c r="K60" s="2"/>
      <c r="L60" s="31"/>
      <c r="M60" s="31"/>
      <c r="N60" s="31"/>
      <c r="O60" s="42"/>
      <c r="P60" s="43"/>
      <c r="Q60" s="42"/>
      <c r="R60" s="44"/>
      <c r="S60" s="45"/>
      <c r="U60" s="42"/>
      <c r="V60" s="42"/>
      <c r="W60" s="42"/>
      <c r="X60" s="42"/>
      <c r="Y60" s="43"/>
      <c r="Z60" s="42"/>
      <c r="AA60" s="44"/>
      <c r="AB60" s="45"/>
      <c r="AD60" s="42"/>
      <c r="AE60" s="42"/>
      <c r="AF60" s="42"/>
      <c r="AG60" s="42"/>
      <c r="AH60" s="43"/>
      <c r="AI60" s="42"/>
      <c r="AJ60" s="44"/>
      <c r="AK60" s="45"/>
      <c r="AM60" s="42"/>
      <c r="AN60" s="42"/>
      <c r="AO60" s="42"/>
      <c r="AP60" s="42"/>
      <c r="AQ60" s="43"/>
      <c r="AR60" s="42"/>
      <c r="AS60" s="44"/>
      <c r="AT60" s="45"/>
      <c r="AV60" s="42"/>
      <c r="AW60" s="42"/>
      <c r="AX60" s="42"/>
      <c r="AY60" s="42"/>
      <c r="AZ60" s="43"/>
      <c r="BA60" s="42"/>
      <c r="BB60" s="44"/>
      <c r="BC60" s="45"/>
      <c r="BE60" s="42"/>
      <c r="BF60" s="42"/>
      <c r="BG60" s="42"/>
      <c r="BH60" s="42"/>
      <c r="BI60" s="43"/>
      <c r="BJ60" s="42"/>
      <c r="BK60" s="44"/>
      <c r="BL60" s="45"/>
      <c r="BN60" s="42"/>
      <c r="BO60" s="42"/>
      <c r="BP60" s="42"/>
      <c r="BQ60" s="42"/>
      <c r="BR60" s="43"/>
      <c r="BS60" s="42"/>
      <c r="BT60" s="44"/>
      <c r="BU60" s="45"/>
      <c r="BW60" s="42"/>
      <c r="BX60" s="42"/>
      <c r="BY60" s="42"/>
      <c r="BZ60" s="42"/>
      <c r="CA60" s="43"/>
      <c r="CB60" s="42"/>
      <c r="CC60" s="44"/>
      <c r="CD60" s="45"/>
      <c r="CF60" s="42"/>
      <c r="CG60" s="42"/>
      <c r="CH60" s="42"/>
      <c r="CI60" s="42"/>
      <c r="CJ60" s="43"/>
      <c r="CK60" s="42"/>
      <c r="CL60" s="44"/>
      <c r="CM60" s="45"/>
      <c r="CO60" s="42"/>
      <c r="CP60" s="42"/>
      <c r="CQ60" s="42"/>
      <c r="CR60" s="42"/>
      <c r="CS60" s="43"/>
      <c r="CT60" s="42"/>
      <c r="CU60" s="44"/>
      <c r="CV60" s="45"/>
      <c r="CX60" s="42"/>
      <c r="CY60" s="42"/>
      <c r="CZ60" s="42"/>
      <c r="DA60" s="42"/>
      <c r="DB60" s="43"/>
      <c r="DC60" s="42"/>
      <c r="DD60" s="44"/>
      <c r="DE60" s="45"/>
      <c r="DG60" s="42"/>
      <c r="DH60" s="42"/>
      <c r="DI60" s="42"/>
      <c r="DJ60" s="42"/>
      <c r="DK60" s="43"/>
      <c r="DL60" s="42"/>
      <c r="DM60" s="44"/>
      <c r="DN60" s="45"/>
      <c r="DP60" s="42"/>
      <c r="DQ60" s="42"/>
      <c r="DR60" s="42"/>
      <c r="DS60" s="42"/>
      <c r="DT60" s="43"/>
      <c r="DU60" s="42"/>
      <c r="DV60" s="44"/>
      <c r="DW60" s="45"/>
      <c r="DY60" s="42"/>
      <c r="DZ60" s="42"/>
      <c r="EA60" s="42"/>
      <c r="EB60" s="42"/>
      <c r="EC60" s="43"/>
      <c r="ED60" s="42"/>
      <c r="EE60" s="44"/>
      <c r="EF60" s="45"/>
      <c r="EH60" s="42"/>
      <c r="EI60" s="42"/>
      <c r="EJ60" s="42"/>
      <c r="EK60" s="42"/>
      <c r="EL60" s="43"/>
      <c r="EM60" s="42"/>
      <c r="EN60" s="44"/>
      <c r="EO60" s="45"/>
      <c r="EQ60" s="42"/>
      <c r="ER60" s="42"/>
      <c r="ES60" s="42"/>
      <c r="ET60" s="42"/>
      <c r="EU60" s="43"/>
      <c r="EV60" s="42"/>
      <c r="EW60" s="44"/>
      <c r="EX60" s="45"/>
      <c r="EZ60" s="42"/>
      <c r="FA60" s="42"/>
      <c r="FB60" s="42"/>
      <c r="FC60" s="42"/>
      <c r="FD60" s="43"/>
      <c r="FE60" s="42"/>
      <c r="FF60" s="44"/>
      <c r="FG60" s="45"/>
      <c r="FI60" s="42"/>
      <c r="FJ60" s="42"/>
      <c r="FK60" s="42"/>
      <c r="FL60" s="42"/>
      <c r="FM60" s="43"/>
      <c r="FN60" s="42"/>
      <c r="FO60" s="44"/>
      <c r="FP60" s="45"/>
      <c r="FR60" s="42"/>
      <c r="FS60" s="42"/>
      <c r="FT60" s="42"/>
      <c r="FU60" s="42"/>
      <c r="FV60" s="43"/>
      <c r="FW60" s="42"/>
      <c r="FX60" s="44"/>
      <c r="FY60" s="45"/>
      <c r="GA60" s="42"/>
      <c r="GB60" s="42"/>
      <c r="GC60" s="42"/>
      <c r="GD60" s="42"/>
      <c r="GE60" s="43"/>
      <c r="GF60" s="42"/>
      <c r="GG60" s="44"/>
      <c r="GH60" s="45"/>
      <c r="GJ60" s="42"/>
      <c r="GK60" s="42"/>
      <c r="GL60" s="42"/>
      <c r="GM60" s="42"/>
      <c r="GN60" s="43"/>
      <c r="GO60" s="42"/>
      <c r="GP60" s="44"/>
      <c r="GQ60" s="45"/>
      <c r="GS60" s="42"/>
      <c r="GT60" s="42"/>
      <c r="GU60" s="42"/>
      <c r="GV60" s="42"/>
      <c r="GW60" s="43"/>
      <c r="GX60" s="42"/>
      <c r="GY60" s="44"/>
      <c r="GZ60" s="45"/>
      <c r="HB60" s="42"/>
      <c r="HC60" s="42"/>
      <c r="HD60" s="42"/>
      <c r="HE60" s="42"/>
      <c r="HF60" s="43"/>
      <c r="HG60" s="42"/>
      <c r="HH60" s="44"/>
      <c r="HI60" s="45"/>
      <c r="HK60" s="42"/>
      <c r="HL60" s="42"/>
      <c r="HM60" s="42"/>
      <c r="HN60" s="42"/>
      <c r="HO60" s="43"/>
      <c r="HP60" s="42"/>
      <c r="HQ60" s="44"/>
      <c r="HR60" s="45"/>
      <c r="HT60" s="42"/>
      <c r="HU60" s="42"/>
      <c r="HV60" s="42"/>
      <c r="HW60" s="42"/>
      <c r="HX60" s="43"/>
      <c r="HY60" s="42"/>
      <c r="HZ60" s="44"/>
      <c r="IA60" s="45"/>
      <c r="IC60" s="42"/>
      <c r="ID60" s="42"/>
      <c r="IE60" s="42"/>
      <c r="IF60" s="42"/>
      <c r="IG60" s="43"/>
      <c r="IH60" s="42"/>
      <c r="II60" s="44"/>
      <c r="IJ60" s="45"/>
      <c r="IL60" s="42"/>
      <c r="IM60" s="42"/>
      <c r="IN60" s="42"/>
    </row>
    <row r="61" spans="1:248" s="4" customFormat="1" ht="12">
      <c r="A61" s="33">
        <v>50</v>
      </c>
      <c r="B61" s="39" t="s">
        <v>70</v>
      </c>
      <c r="C61" s="31"/>
      <c r="D61" s="31"/>
      <c r="E61" s="31"/>
      <c r="F61" s="31"/>
      <c r="G61" s="32"/>
      <c r="H61" s="31" t="str">
        <f t="shared" si="0"/>
        <v/>
      </c>
      <c r="I61" s="21"/>
      <c r="J61" s="10"/>
      <c r="K61" s="2"/>
      <c r="L61" s="31"/>
      <c r="M61" s="31"/>
      <c r="N61" s="31"/>
      <c r="O61" s="42"/>
      <c r="P61" s="43"/>
      <c r="Q61" s="42"/>
      <c r="R61" s="44"/>
      <c r="S61" s="45"/>
      <c r="U61" s="42"/>
      <c r="V61" s="42"/>
      <c r="W61" s="42"/>
      <c r="X61" s="42"/>
      <c r="Y61" s="43"/>
      <c r="Z61" s="42"/>
      <c r="AA61" s="44"/>
      <c r="AB61" s="45"/>
      <c r="AD61" s="42"/>
      <c r="AE61" s="42"/>
      <c r="AF61" s="42"/>
      <c r="AG61" s="42"/>
      <c r="AH61" s="43"/>
      <c r="AI61" s="42"/>
      <c r="AJ61" s="44"/>
      <c r="AK61" s="45"/>
      <c r="AM61" s="42"/>
      <c r="AN61" s="42"/>
      <c r="AO61" s="42"/>
      <c r="AP61" s="42"/>
      <c r="AQ61" s="43"/>
      <c r="AR61" s="42"/>
      <c r="AS61" s="44"/>
      <c r="AT61" s="45"/>
      <c r="AV61" s="42"/>
      <c r="AW61" s="42"/>
      <c r="AX61" s="42"/>
      <c r="AY61" s="42"/>
      <c r="AZ61" s="43"/>
      <c r="BA61" s="42"/>
      <c r="BB61" s="44"/>
      <c r="BC61" s="45"/>
      <c r="BE61" s="42"/>
      <c r="BF61" s="42"/>
      <c r="BG61" s="42"/>
      <c r="BH61" s="42"/>
      <c r="BI61" s="43"/>
      <c r="BJ61" s="42"/>
      <c r="BK61" s="44"/>
      <c r="BL61" s="45"/>
      <c r="BN61" s="42"/>
      <c r="BO61" s="42"/>
      <c r="BP61" s="42"/>
      <c r="BQ61" s="42"/>
      <c r="BR61" s="43"/>
      <c r="BS61" s="42"/>
      <c r="BT61" s="44"/>
      <c r="BU61" s="45"/>
      <c r="BW61" s="42"/>
      <c r="BX61" s="42"/>
      <c r="BY61" s="42"/>
      <c r="BZ61" s="42"/>
      <c r="CA61" s="43"/>
      <c r="CB61" s="42"/>
      <c r="CC61" s="44"/>
      <c r="CD61" s="45"/>
      <c r="CF61" s="42"/>
      <c r="CG61" s="42"/>
      <c r="CH61" s="42"/>
      <c r="CI61" s="42"/>
      <c r="CJ61" s="43"/>
      <c r="CK61" s="42"/>
      <c r="CL61" s="44"/>
      <c r="CM61" s="45"/>
      <c r="CO61" s="42"/>
      <c r="CP61" s="42"/>
      <c r="CQ61" s="42"/>
      <c r="CR61" s="42"/>
      <c r="CS61" s="43"/>
      <c r="CT61" s="42"/>
      <c r="CU61" s="44"/>
      <c r="CV61" s="45"/>
      <c r="CX61" s="42"/>
      <c r="CY61" s="42"/>
      <c r="CZ61" s="42"/>
      <c r="DA61" s="42"/>
      <c r="DB61" s="43"/>
      <c r="DC61" s="42"/>
      <c r="DD61" s="44"/>
      <c r="DE61" s="45"/>
      <c r="DG61" s="42"/>
      <c r="DH61" s="42"/>
      <c r="DI61" s="42"/>
      <c r="DJ61" s="42"/>
      <c r="DK61" s="43"/>
      <c r="DL61" s="42"/>
      <c r="DM61" s="44"/>
      <c r="DN61" s="45"/>
      <c r="DP61" s="42"/>
      <c r="DQ61" s="42"/>
      <c r="DR61" s="42"/>
      <c r="DS61" s="42"/>
      <c r="DT61" s="43"/>
      <c r="DU61" s="42"/>
      <c r="DV61" s="44"/>
      <c r="DW61" s="45"/>
      <c r="DY61" s="42"/>
      <c r="DZ61" s="42"/>
      <c r="EA61" s="42"/>
      <c r="EB61" s="42"/>
      <c r="EC61" s="43"/>
      <c r="ED61" s="42"/>
      <c r="EE61" s="44"/>
      <c r="EF61" s="45"/>
      <c r="EH61" s="42"/>
      <c r="EI61" s="42"/>
      <c r="EJ61" s="42"/>
      <c r="EK61" s="42"/>
      <c r="EL61" s="43"/>
      <c r="EM61" s="42"/>
      <c r="EN61" s="44"/>
      <c r="EO61" s="45"/>
      <c r="EQ61" s="42"/>
      <c r="ER61" s="42"/>
      <c r="ES61" s="42"/>
      <c r="ET61" s="42"/>
      <c r="EU61" s="43"/>
      <c r="EV61" s="42"/>
      <c r="EW61" s="44"/>
      <c r="EX61" s="45"/>
      <c r="EZ61" s="42"/>
      <c r="FA61" s="42"/>
      <c r="FB61" s="42"/>
      <c r="FC61" s="42"/>
      <c r="FD61" s="43"/>
      <c r="FE61" s="42"/>
      <c r="FF61" s="44"/>
      <c r="FG61" s="45"/>
      <c r="FI61" s="42"/>
      <c r="FJ61" s="42"/>
      <c r="FK61" s="42"/>
      <c r="FL61" s="42"/>
      <c r="FM61" s="43"/>
      <c r="FN61" s="42"/>
      <c r="FO61" s="44"/>
      <c r="FP61" s="45"/>
      <c r="FR61" s="42"/>
      <c r="FS61" s="42"/>
      <c r="FT61" s="42"/>
      <c r="FU61" s="42"/>
      <c r="FV61" s="43"/>
      <c r="FW61" s="42"/>
      <c r="FX61" s="44"/>
      <c r="FY61" s="45"/>
      <c r="GA61" s="42"/>
      <c r="GB61" s="42"/>
      <c r="GC61" s="42"/>
      <c r="GD61" s="42"/>
      <c r="GE61" s="43"/>
      <c r="GF61" s="42"/>
      <c r="GG61" s="44"/>
      <c r="GH61" s="45"/>
      <c r="GJ61" s="42"/>
      <c r="GK61" s="42"/>
      <c r="GL61" s="42"/>
      <c r="GM61" s="42"/>
      <c r="GN61" s="43"/>
      <c r="GO61" s="42"/>
      <c r="GP61" s="44"/>
      <c r="GQ61" s="45"/>
      <c r="GS61" s="42"/>
      <c r="GT61" s="42"/>
      <c r="GU61" s="42"/>
      <c r="GV61" s="42"/>
      <c r="GW61" s="43"/>
      <c r="GX61" s="42"/>
      <c r="GY61" s="44"/>
      <c r="GZ61" s="45"/>
      <c r="HB61" s="42"/>
      <c r="HC61" s="42"/>
      <c r="HD61" s="42"/>
      <c r="HE61" s="42"/>
      <c r="HF61" s="43"/>
      <c r="HG61" s="42"/>
      <c r="HH61" s="44"/>
      <c r="HI61" s="45"/>
      <c r="HK61" s="42"/>
      <c r="HL61" s="42"/>
      <c r="HM61" s="42"/>
      <c r="HN61" s="42"/>
      <c r="HO61" s="43"/>
      <c r="HP61" s="42"/>
      <c r="HQ61" s="44"/>
      <c r="HR61" s="45"/>
      <c r="HT61" s="42"/>
      <c r="HU61" s="42"/>
      <c r="HV61" s="42"/>
      <c r="HW61" s="42"/>
      <c r="HX61" s="43"/>
      <c r="HY61" s="42"/>
      <c r="HZ61" s="44"/>
      <c r="IA61" s="45"/>
      <c r="IC61" s="42"/>
      <c r="ID61" s="42"/>
      <c r="IE61" s="42"/>
      <c r="IF61" s="42"/>
      <c r="IG61" s="43"/>
      <c r="IH61" s="42"/>
      <c r="II61" s="44"/>
      <c r="IJ61" s="45"/>
      <c r="IL61" s="42"/>
      <c r="IM61" s="42"/>
      <c r="IN61" s="42"/>
    </row>
    <row r="62" spans="1:248" s="4" customFormat="1" ht="12">
      <c r="A62" s="33">
        <v>51</v>
      </c>
      <c r="B62" s="39" t="s">
        <v>71</v>
      </c>
      <c r="C62" s="31"/>
      <c r="D62" s="31"/>
      <c r="E62" s="31"/>
      <c r="F62" s="31"/>
      <c r="G62" s="32"/>
      <c r="H62" s="31" t="str">
        <f t="shared" si="0"/>
        <v/>
      </c>
      <c r="I62" s="21"/>
      <c r="J62" s="10"/>
      <c r="K62" s="2"/>
      <c r="L62" s="31"/>
      <c r="M62" s="31"/>
      <c r="N62" s="31"/>
      <c r="O62" s="42"/>
      <c r="P62" s="43"/>
      <c r="Q62" s="42"/>
      <c r="R62" s="44"/>
      <c r="S62" s="45"/>
      <c r="U62" s="42"/>
      <c r="V62" s="42"/>
      <c r="W62" s="42"/>
      <c r="X62" s="42"/>
      <c r="Y62" s="43"/>
      <c r="Z62" s="42"/>
      <c r="AA62" s="44"/>
      <c r="AB62" s="45"/>
      <c r="AD62" s="42"/>
      <c r="AE62" s="42"/>
      <c r="AF62" s="42"/>
      <c r="AG62" s="42"/>
      <c r="AH62" s="43"/>
      <c r="AI62" s="42"/>
      <c r="AJ62" s="44"/>
      <c r="AK62" s="45"/>
      <c r="AM62" s="42"/>
      <c r="AN62" s="42"/>
      <c r="AO62" s="42"/>
      <c r="AP62" s="42"/>
      <c r="AQ62" s="43"/>
      <c r="AR62" s="42"/>
      <c r="AS62" s="44"/>
      <c r="AT62" s="45"/>
      <c r="AV62" s="42"/>
      <c r="AW62" s="42"/>
      <c r="AX62" s="42"/>
      <c r="AY62" s="42"/>
      <c r="AZ62" s="43"/>
      <c r="BA62" s="42"/>
      <c r="BB62" s="44"/>
      <c r="BC62" s="45"/>
      <c r="BE62" s="42"/>
      <c r="BF62" s="42"/>
      <c r="BG62" s="42"/>
      <c r="BH62" s="42"/>
      <c r="BI62" s="43"/>
      <c r="BJ62" s="42"/>
      <c r="BK62" s="44"/>
      <c r="BL62" s="45"/>
      <c r="BN62" s="42"/>
      <c r="BO62" s="42"/>
      <c r="BP62" s="42"/>
      <c r="BQ62" s="42"/>
      <c r="BR62" s="43"/>
      <c r="BS62" s="42"/>
      <c r="BT62" s="44"/>
      <c r="BU62" s="45"/>
      <c r="BW62" s="42"/>
      <c r="BX62" s="42"/>
      <c r="BY62" s="42"/>
      <c r="BZ62" s="42"/>
      <c r="CA62" s="43"/>
      <c r="CB62" s="42"/>
      <c r="CC62" s="44"/>
      <c r="CD62" s="45"/>
      <c r="CF62" s="42"/>
      <c r="CG62" s="42"/>
      <c r="CH62" s="42"/>
      <c r="CI62" s="42"/>
      <c r="CJ62" s="43"/>
      <c r="CK62" s="42"/>
      <c r="CL62" s="44"/>
      <c r="CM62" s="45"/>
      <c r="CO62" s="42"/>
      <c r="CP62" s="42"/>
      <c r="CQ62" s="42"/>
      <c r="CR62" s="42"/>
      <c r="CS62" s="43"/>
      <c r="CT62" s="42"/>
      <c r="CU62" s="44"/>
      <c r="CV62" s="45"/>
      <c r="CX62" s="42"/>
      <c r="CY62" s="42"/>
      <c r="CZ62" s="42"/>
      <c r="DA62" s="42"/>
      <c r="DB62" s="43"/>
      <c r="DC62" s="42"/>
      <c r="DD62" s="44"/>
      <c r="DE62" s="45"/>
      <c r="DG62" s="42"/>
      <c r="DH62" s="42"/>
      <c r="DI62" s="42"/>
      <c r="DJ62" s="42"/>
      <c r="DK62" s="43"/>
      <c r="DL62" s="42"/>
      <c r="DM62" s="44"/>
      <c r="DN62" s="45"/>
      <c r="DP62" s="42"/>
      <c r="DQ62" s="42"/>
      <c r="DR62" s="42"/>
      <c r="DS62" s="42"/>
      <c r="DT62" s="43"/>
      <c r="DU62" s="42"/>
      <c r="DV62" s="44"/>
      <c r="DW62" s="45"/>
      <c r="DY62" s="42"/>
      <c r="DZ62" s="42"/>
      <c r="EA62" s="42"/>
      <c r="EB62" s="42"/>
      <c r="EC62" s="43"/>
      <c r="ED62" s="42"/>
      <c r="EE62" s="44"/>
      <c r="EF62" s="45"/>
      <c r="EH62" s="42"/>
      <c r="EI62" s="42"/>
      <c r="EJ62" s="42"/>
      <c r="EK62" s="42"/>
      <c r="EL62" s="43"/>
      <c r="EM62" s="42"/>
      <c r="EN62" s="44"/>
      <c r="EO62" s="45"/>
      <c r="EQ62" s="42"/>
      <c r="ER62" s="42"/>
      <c r="ES62" s="42"/>
      <c r="ET62" s="42"/>
      <c r="EU62" s="43"/>
      <c r="EV62" s="42"/>
      <c r="EW62" s="44"/>
      <c r="EX62" s="45"/>
      <c r="EZ62" s="42"/>
      <c r="FA62" s="42"/>
      <c r="FB62" s="42"/>
      <c r="FC62" s="42"/>
      <c r="FD62" s="43"/>
      <c r="FE62" s="42"/>
      <c r="FF62" s="44"/>
      <c r="FG62" s="45"/>
      <c r="FI62" s="42"/>
      <c r="FJ62" s="42"/>
      <c r="FK62" s="42"/>
      <c r="FL62" s="42"/>
      <c r="FM62" s="43"/>
      <c r="FN62" s="42"/>
      <c r="FO62" s="44"/>
      <c r="FP62" s="45"/>
      <c r="FR62" s="42"/>
      <c r="FS62" s="42"/>
      <c r="FT62" s="42"/>
      <c r="FU62" s="42"/>
      <c r="FV62" s="43"/>
      <c r="FW62" s="42"/>
      <c r="FX62" s="44"/>
      <c r="FY62" s="45"/>
      <c r="GA62" s="42"/>
      <c r="GB62" s="42"/>
      <c r="GC62" s="42"/>
      <c r="GD62" s="42"/>
      <c r="GE62" s="43"/>
      <c r="GF62" s="42"/>
      <c r="GG62" s="44"/>
      <c r="GH62" s="45"/>
      <c r="GJ62" s="42"/>
      <c r="GK62" s="42"/>
      <c r="GL62" s="42"/>
      <c r="GM62" s="42"/>
      <c r="GN62" s="43"/>
      <c r="GO62" s="42"/>
      <c r="GP62" s="44"/>
      <c r="GQ62" s="45"/>
      <c r="GS62" s="42"/>
      <c r="GT62" s="42"/>
      <c r="GU62" s="42"/>
      <c r="GV62" s="42"/>
      <c r="GW62" s="43"/>
      <c r="GX62" s="42"/>
      <c r="GY62" s="44"/>
      <c r="GZ62" s="45"/>
      <c r="HB62" s="42"/>
      <c r="HC62" s="42"/>
      <c r="HD62" s="42"/>
      <c r="HE62" s="42"/>
      <c r="HF62" s="43"/>
      <c r="HG62" s="42"/>
      <c r="HH62" s="44"/>
      <c r="HI62" s="45"/>
      <c r="HK62" s="42"/>
      <c r="HL62" s="42"/>
      <c r="HM62" s="42"/>
      <c r="HN62" s="42"/>
      <c r="HO62" s="43"/>
      <c r="HP62" s="42"/>
      <c r="HQ62" s="44"/>
      <c r="HR62" s="45"/>
      <c r="HT62" s="42"/>
      <c r="HU62" s="42"/>
      <c r="HV62" s="42"/>
      <c r="HW62" s="42"/>
      <c r="HX62" s="43"/>
      <c r="HY62" s="42"/>
      <c r="HZ62" s="44"/>
      <c r="IA62" s="45"/>
      <c r="IC62" s="42"/>
      <c r="ID62" s="42"/>
      <c r="IE62" s="42"/>
      <c r="IF62" s="42"/>
      <c r="IG62" s="43"/>
      <c r="IH62" s="42"/>
      <c r="II62" s="44"/>
      <c r="IJ62" s="45"/>
      <c r="IL62" s="42"/>
      <c r="IM62" s="42"/>
      <c r="IN62" s="42"/>
    </row>
    <row r="63" spans="1:248" s="4" customFormat="1" ht="12">
      <c r="A63" s="33">
        <v>52</v>
      </c>
      <c r="B63" s="39" t="s">
        <v>72</v>
      </c>
      <c r="C63" s="31"/>
      <c r="D63" s="31"/>
      <c r="E63" s="31"/>
      <c r="F63" s="31"/>
      <c r="G63" s="32"/>
      <c r="H63" s="31" t="str">
        <f t="shared" si="0"/>
        <v/>
      </c>
      <c r="I63" s="21"/>
      <c r="J63" s="10"/>
      <c r="K63" s="2"/>
      <c r="L63" s="31"/>
      <c r="M63" s="31"/>
      <c r="N63" s="31"/>
      <c r="O63" s="42"/>
      <c r="P63" s="43"/>
      <c r="Q63" s="42"/>
      <c r="R63" s="44"/>
      <c r="S63" s="45"/>
      <c r="U63" s="42"/>
      <c r="V63" s="42"/>
      <c r="W63" s="42"/>
      <c r="X63" s="42"/>
      <c r="Y63" s="43"/>
      <c r="Z63" s="42"/>
      <c r="AA63" s="44"/>
      <c r="AB63" s="45"/>
      <c r="AD63" s="42"/>
      <c r="AE63" s="42"/>
      <c r="AF63" s="42"/>
      <c r="AG63" s="42"/>
      <c r="AH63" s="43"/>
      <c r="AI63" s="42"/>
      <c r="AJ63" s="44"/>
      <c r="AK63" s="45"/>
      <c r="AM63" s="42"/>
      <c r="AN63" s="42"/>
      <c r="AO63" s="42"/>
      <c r="AP63" s="42"/>
      <c r="AQ63" s="43"/>
      <c r="AR63" s="42"/>
      <c r="AS63" s="44"/>
      <c r="AT63" s="45"/>
      <c r="AV63" s="42"/>
      <c r="AW63" s="42"/>
      <c r="AX63" s="42"/>
      <c r="AY63" s="42"/>
      <c r="AZ63" s="43"/>
      <c r="BA63" s="42"/>
      <c r="BB63" s="44"/>
      <c r="BC63" s="45"/>
      <c r="BE63" s="42"/>
      <c r="BF63" s="42"/>
      <c r="BG63" s="42"/>
      <c r="BH63" s="42"/>
      <c r="BI63" s="43"/>
      <c r="BJ63" s="42"/>
      <c r="BK63" s="44"/>
      <c r="BL63" s="45"/>
      <c r="BN63" s="42"/>
      <c r="BO63" s="42"/>
      <c r="BP63" s="42"/>
      <c r="BQ63" s="42"/>
      <c r="BR63" s="43"/>
      <c r="BS63" s="42"/>
      <c r="BT63" s="44"/>
      <c r="BU63" s="45"/>
      <c r="BW63" s="42"/>
      <c r="BX63" s="42"/>
      <c r="BY63" s="42"/>
      <c r="BZ63" s="42"/>
      <c r="CA63" s="43"/>
      <c r="CB63" s="42"/>
      <c r="CC63" s="44"/>
      <c r="CD63" s="45"/>
      <c r="CF63" s="42"/>
      <c r="CG63" s="42"/>
      <c r="CH63" s="42"/>
      <c r="CI63" s="42"/>
      <c r="CJ63" s="43"/>
      <c r="CK63" s="42"/>
      <c r="CL63" s="44"/>
      <c r="CM63" s="45"/>
      <c r="CO63" s="42"/>
      <c r="CP63" s="42"/>
      <c r="CQ63" s="42"/>
      <c r="CR63" s="42"/>
      <c r="CS63" s="43"/>
      <c r="CT63" s="42"/>
      <c r="CU63" s="44"/>
      <c r="CV63" s="45"/>
      <c r="CX63" s="42"/>
      <c r="CY63" s="42"/>
      <c r="CZ63" s="42"/>
      <c r="DA63" s="42"/>
      <c r="DB63" s="43"/>
      <c r="DC63" s="42"/>
      <c r="DD63" s="44"/>
      <c r="DE63" s="45"/>
      <c r="DG63" s="42"/>
      <c r="DH63" s="42"/>
      <c r="DI63" s="42"/>
      <c r="DJ63" s="42"/>
      <c r="DK63" s="43"/>
      <c r="DL63" s="42"/>
      <c r="DM63" s="44"/>
      <c r="DN63" s="45"/>
      <c r="DP63" s="42"/>
      <c r="DQ63" s="42"/>
      <c r="DR63" s="42"/>
      <c r="DS63" s="42"/>
      <c r="DT63" s="43"/>
      <c r="DU63" s="42"/>
      <c r="DV63" s="44"/>
      <c r="DW63" s="45"/>
      <c r="DY63" s="42"/>
      <c r="DZ63" s="42"/>
      <c r="EA63" s="42"/>
      <c r="EB63" s="42"/>
      <c r="EC63" s="43"/>
      <c r="ED63" s="42"/>
      <c r="EE63" s="44"/>
      <c r="EF63" s="45"/>
      <c r="EH63" s="42"/>
      <c r="EI63" s="42"/>
      <c r="EJ63" s="42"/>
      <c r="EK63" s="42"/>
      <c r="EL63" s="43"/>
      <c r="EM63" s="42"/>
      <c r="EN63" s="44"/>
      <c r="EO63" s="45"/>
      <c r="EQ63" s="42"/>
      <c r="ER63" s="42"/>
      <c r="ES63" s="42"/>
      <c r="ET63" s="42"/>
      <c r="EU63" s="43"/>
      <c r="EV63" s="42"/>
      <c r="EW63" s="44"/>
      <c r="EX63" s="45"/>
      <c r="EZ63" s="42"/>
      <c r="FA63" s="42"/>
      <c r="FB63" s="42"/>
      <c r="FC63" s="42"/>
      <c r="FD63" s="43"/>
      <c r="FE63" s="42"/>
      <c r="FF63" s="44"/>
      <c r="FG63" s="45"/>
      <c r="FI63" s="42"/>
      <c r="FJ63" s="42"/>
      <c r="FK63" s="42"/>
      <c r="FL63" s="42"/>
      <c r="FM63" s="43"/>
      <c r="FN63" s="42"/>
      <c r="FO63" s="44"/>
      <c r="FP63" s="45"/>
      <c r="FR63" s="42"/>
      <c r="FS63" s="42"/>
      <c r="FT63" s="42"/>
      <c r="FU63" s="42"/>
      <c r="FV63" s="43"/>
      <c r="FW63" s="42"/>
      <c r="FX63" s="44"/>
      <c r="FY63" s="45"/>
      <c r="GA63" s="42"/>
      <c r="GB63" s="42"/>
      <c r="GC63" s="42"/>
      <c r="GD63" s="42"/>
      <c r="GE63" s="43"/>
      <c r="GF63" s="42"/>
      <c r="GG63" s="44"/>
      <c r="GH63" s="45"/>
      <c r="GJ63" s="42"/>
      <c r="GK63" s="42"/>
      <c r="GL63" s="42"/>
      <c r="GM63" s="42"/>
      <c r="GN63" s="43"/>
      <c r="GO63" s="42"/>
      <c r="GP63" s="44"/>
      <c r="GQ63" s="45"/>
      <c r="GS63" s="42"/>
      <c r="GT63" s="42"/>
      <c r="GU63" s="42"/>
      <c r="GV63" s="42"/>
      <c r="GW63" s="43"/>
      <c r="GX63" s="42"/>
      <c r="GY63" s="44"/>
      <c r="GZ63" s="45"/>
      <c r="HB63" s="42"/>
      <c r="HC63" s="42"/>
      <c r="HD63" s="42"/>
      <c r="HE63" s="42"/>
      <c r="HF63" s="43"/>
      <c r="HG63" s="42"/>
      <c r="HH63" s="44"/>
      <c r="HI63" s="45"/>
      <c r="HK63" s="42"/>
      <c r="HL63" s="42"/>
      <c r="HM63" s="42"/>
      <c r="HN63" s="42"/>
      <c r="HO63" s="43"/>
      <c r="HP63" s="42"/>
      <c r="HQ63" s="44"/>
      <c r="HR63" s="45"/>
      <c r="HT63" s="42"/>
      <c r="HU63" s="42"/>
      <c r="HV63" s="42"/>
      <c r="HW63" s="42"/>
      <c r="HX63" s="43"/>
      <c r="HY63" s="42"/>
      <c r="HZ63" s="44"/>
      <c r="IA63" s="45"/>
      <c r="IC63" s="42"/>
      <c r="ID63" s="42"/>
      <c r="IE63" s="42"/>
      <c r="IF63" s="42"/>
      <c r="IG63" s="43"/>
      <c r="IH63" s="42"/>
      <c r="II63" s="44"/>
      <c r="IJ63" s="45"/>
      <c r="IL63" s="42"/>
      <c r="IM63" s="42"/>
      <c r="IN63" s="42"/>
    </row>
    <row r="64" spans="1:14" s="4" customFormat="1" ht="12.75" thickBot="1">
      <c r="A64" s="33">
        <f>A63+1</f>
        <v>53</v>
      </c>
      <c r="B64" s="37" t="s">
        <v>73</v>
      </c>
      <c r="C64" s="47">
        <f>SUM(C13:C63)</f>
        <v>1657907.3653846153</v>
      </c>
      <c r="D64" s="47">
        <f>SUM(D13:D63)</f>
        <v>0</v>
      </c>
      <c r="E64" s="47">
        <f>SUM(E13:E63)</f>
        <v>1657907.3653846153</v>
      </c>
      <c r="F64" s="83"/>
      <c r="G64" s="32"/>
      <c r="H64" s="47">
        <f>SUM(H13:H63)</f>
        <v>104945</v>
      </c>
      <c r="I64" s="2"/>
      <c r="J64" s="2"/>
      <c r="K64" s="72">
        <f>SUM(K13:K63)</f>
        <v>2201753</v>
      </c>
      <c r="L64" s="72">
        <f>SUM(L13:L63)</f>
        <v>-892944</v>
      </c>
      <c r="M64" s="34">
        <f>K64+L64</f>
        <v>1308809</v>
      </c>
      <c r="N64" s="2"/>
    </row>
    <row r="65" ht="12.75" thickTop="1"/>
    <row r="68" ht="12">
      <c r="B68" s="291" t="s">
        <v>232</v>
      </c>
    </row>
    <row r="69" spans="2:11" ht="12">
      <c r="B69" s="4" t="s">
        <v>223</v>
      </c>
      <c r="C69" s="46">
        <f>+H64</f>
        <v>104945</v>
      </c>
      <c r="K69" s="2">
        <f>1446809-1168184</f>
        <v>278625</v>
      </c>
    </row>
    <row r="70" spans="2:11" ht="12">
      <c r="B70" s="4" t="s">
        <v>224</v>
      </c>
      <c r="C70" s="250">
        <f>-'MIDC A 10'!I60</f>
        <v>-67985</v>
      </c>
      <c r="K70" s="2">
        <f>2224184-1056000</f>
        <v>1168184</v>
      </c>
    </row>
    <row r="71" spans="2:3" ht="12">
      <c r="B71" s="4" t="s">
        <v>200</v>
      </c>
      <c r="C71" s="316">
        <f>-G88</f>
        <v>-33973.3632</v>
      </c>
    </row>
    <row r="72" spans="2:3" ht="14.25">
      <c r="B72" s="4" t="s">
        <v>217</v>
      </c>
      <c r="C72" s="278">
        <f>+M88</f>
        <v>8272.5974857049987</v>
      </c>
    </row>
    <row r="73" spans="2:3" ht="12">
      <c r="B73" s="4" t="s">
        <v>73</v>
      </c>
      <c r="C73" s="290">
        <f>SUM(C69:C72)</f>
        <v>11259.234285704999</v>
      </c>
    </row>
    <row r="74" spans="2:3" ht="12">
      <c r="B74" s="4" t="s">
        <v>225</v>
      </c>
      <c r="C74" s="46">
        <v>67761</v>
      </c>
    </row>
    <row r="75" spans="2:3" ht="12">
      <c r="B75" s="2" t="s">
        <v>226</v>
      </c>
      <c r="C75" s="36">
        <f>+C73-C74</f>
        <v>-56501.765714295005</v>
      </c>
    </row>
    <row r="77" spans="2:16" ht="12">
      <c r="B77" s="295" t="s">
        <v>185</v>
      </c>
      <c r="C77" s="296"/>
      <c r="D77" s="296"/>
      <c r="E77" s="296"/>
      <c r="F77" s="297"/>
      <c r="G77" s="297"/>
      <c r="H77" s="296" t="s">
        <v>186</v>
      </c>
      <c r="I77" s="296"/>
      <c r="J77" s="296"/>
      <c r="K77" s="296"/>
      <c r="L77" s="297"/>
      <c r="M77" s="297"/>
      <c r="N77" s="296" t="s">
        <v>8</v>
      </c>
      <c r="O77" s="297"/>
      <c r="P77" s="297"/>
    </row>
    <row r="78" spans="2:16" ht="12">
      <c r="B78" s="298"/>
      <c r="C78" s="296" t="s">
        <v>187</v>
      </c>
      <c r="D78" s="296" t="s">
        <v>188</v>
      </c>
      <c r="E78" s="296" t="s">
        <v>188</v>
      </c>
      <c r="F78" s="297"/>
      <c r="G78" s="297"/>
      <c r="H78" s="296" t="s">
        <v>189</v>
      </c>
      <c r="I78" s="296" t="s">
        <v>190</v>
      </c>
      <c r="J78" s="296" t="s">
        <v>188</v>
      </c>
      <c r="K78" s="296" t="s">
        <v>188</v>
      </c>
      <c r="L78" s="297"/>
      <c r="M78" s="297"/>
      <c r="N78" s="296" t="s">
        <v>211</v>
      </c>
      <c r="O78" s="296" t="s">
        <v>188</v>
      </c>
      <c r="P78" s="296" t="s">
        <v>188</v>
      </c>
    </row>
    <row r="79" spans="2:16" ht="12">
      <c r="B79" s="295" t="s">
        <v>191</v>
      </c>
      <c r="C79" s="296" t="s">
        <v>192</v>
      </c>
      <c r="D79" s="296" t="s">
        <v>193</v>
      </c>
      <c r="E79" s="296" t="s">
        <v>10</v>
      </c>
      <c r="F79" s="299" t="s">
        <v>194</v>
      </c>
      <c r="G79" s="296" t="s">
        <v>194</v>
      </c>
      <c r="H79" s="296" t="s">
        <v>195</v>
      </c>
      <c r="I79" s="296" t="s">
        <v>196</v>
      </c>
      <c r="J79" s="296" t="s">
        <v>193</v>
      </c>
      <c r="K79" s="296" t="s">
        <v>10</v>
      </c>
      <c r="L79" s="296" t="s">
        <v>194</v>
      </c>
      <c r="M79" s="296" t="s">
        <v>194</v>
      </c>
      <c r="N79" s="296" t="s">
        <v>212</v>
      </c>
      <c r="O79" s="296" t="s">
        <v>193</v>
      </c>
      <c r="P79" s="296" t="s">
        <v>10</v>
      </c>
    </row>
    <row r="80" spans="2:16" ht="12">
      <c r="B80" s="298"/>
      <c r="C80" s="299" t="s">
        <v>213</v>
      </c>
      <c r="D80" s="300" t="s">
        <v>107</v>
      </c>
      <c r="E80" s="299" t="s">
        <v>198</v>
      </c>
      <c r="F80" s="299" t="s">
        <v>199</v>
      </c>
      <c r="G80" s="299" t="s">
        <v>200</v>
      </c>
      <c r="H80" s="299" t="s">
        <v>214</v>
      </c>
      <c r="I80" s="300" t="s">
        <v>215</v>
      </c>
      <c r="J80" s="300" t="s">
        <v>107</v>
      </c>
      <c r="K80" s="299" t="s">
        <v>198</v>
      </c>
      <c r="L80" s="299" t="s">
        <v>203</v>
      </c>
      <c r="M80" s="299" t="s">
        <v>204</v>
      </c>
      <c r="N80" s="299" t="s">
        <v>218</v>
      </c>
      <c r="O80" s="299" t="s">
        <v>107</v>
      </c>
      <c r="P80" s="299" t="s">
        <v>198</v>
      </c>
    </row>
    <row r="81" spans="2:16" ht="12">
      <c r="B81" s="298"/>
      <c r="C81" s="297"/>
      <c r="D81" s="297"/>
      <c r="E81" s="297"/>
      <c r="F81" s="301"/>
      <c r="G81" s="301"/>
      <c r="H81" s="297"/>
      <c r="I81" s="297"/>
      <c r="J81" s="297"/>
      <c r="K81" s="297"/>
      <c r="L81" s="297"/>
      <c r="M81" s="297"/>
      <c r="N81" s="297"/>
      <c r="O81" s="297"/>
      <c r="P81" s="297"/>
    </row>
    <row r="82" spans="2:16" ht="12">
      <c r="B82" s="298" t="s">
        <v>205</v>
      </c>
      <c r="C82" s="302">
        <v>116736</v>
      </c>
      <c r="D82" s="303">
        <v>0</v>
      </c>
      <c r="E82" s="304">
        <f>(D82+C82)</f>
        <v>116736</v>
      </c>
      <c r="F82" s="305">
        <v>0.063299999999999995</v>
      </c>
      <c r="G82" s="304">
        <f>(F82*E82)</f>
        <v>7389.3887999999997</v>
      </c>
      <c r="H82" s="306">
        <v>0</v>
      </c>
      <c r="I82" s="302">
        <v>6891</v>
      </c>
      <c r="J82" s="307">
        <f>(O82/2)</f>
        <v>-95.931149999999988</v>
      </c>
      <c r="K82" s="304">
        <f>(J82+I82)</f>
        <v>6795.0688499999997</v>
      </c>
      <c r="L82" s="305">
        <f>F82</f>
        <v>0.063299999999999995</v>
      </c>
      <c r="M82" s="304">
        <f>(L82*K82)</f>
        <v>430.12785820499994</v>
      </c>
      <c r="N82" s="303">
        <f>8463-5432</f>
        <v>3031</v>
      </c>
      <c r="O82" s="308">
        <f>-(N82*L82)</f>
        <v>-191.86229999999998</v>
      </c>
      <c r="P82" s="308">
        <f>(O82+N82)</f>
        <v>2839.1377000000002</v>
      </c>
    </row>
    <row r="83" spans="2:16" ht="12">
      <c r="B83" s="298" t="s">
        <v>206</v>
      </c>
      <c r="C83" s="302">
        <v>693559</v>
      </c>
      <c r="D83" s="308">
        <v>0</v>
      </c>
      <c r="E83" s="309">
        <f>(D83+C83)</f>
        <v>693559</v>
      </c>
      <c r="F83" s="305">
        <v>0</v>
      </c>
      <c r="G83" s="309">
        <f>(F83*E83)</f>
        <v>0</v>
      </c>
      <c r="H83" s="306">
        <v>0</v>
      </c>
      <c r="I83" s="302">
        <v>189697</v>
      </c>
      <c r="J83" s="309">
        <v>0</v>
      </c>
      <c r="K83" s="309">
        <f>(J83+I83)</f>
        <v>189697</v>
      </c>
      <c r="L83" s="305">
        <v>0</v>
      </c>
      <c r="M83" s="309">
        <f>(L83*K83)</f>
        <v>0</v>
      </c>
      <c r="N83" s="308">
        <v>0</v>
      </c>
      <c r="O83" s="309">
        <v>0</v>
      </c>
      <c r="P83" s="309">
        <f>(O83+N83)</f>
        <v>0</v>
      </c>
    </row>
    <row r="84" spans="2:16" ht="12">
      <c r="B84" s="298" t="s">
        <v>219</v>
      </c>
      <c r="C84" s="302">
        <v>0</v>
      </c>
      <c r="D84" s="308">
        <v>0</v>
      </c>
      <c r="E84" s="309">
        <f>(D84+C84)</f>
        <v>0</v>
      </c>
      <c r="F84" s="305">
        <v>0</v>
      </c>
      <c r="G84" s="309">
        <f>(F84*E84)</f>
        <v>0</v>
      </c>
      <c r="H84" s="306">
        <v>0</v>
      </c>
      <c r="I84" s="302">
        <v>0</v>
      </c>
      <c r="J84" s="309">
        <v>0</v>
      </c>
      <c r="K84" s="309">
        <f>(J84+I84)</f>
        <v>0</v>
      </c>
      <c r="L84" s="305">
        <v>0</v>
      </c>
      <c r="M84" s="309">
        <f>(L84*K84)</f>
        <v>0</v>
      </c>
      <c r="N84" s="308">
        <v>0</v>
      </c>
      <c r="O84" s="309">
        <f>(H84*D84)</f>
        <v>0</v>
      </c>
      <c r="P84" s="309">
        <f>(O84+N84)</f>
        <v>0</v>
      </c>
    </row>
    <row r="85" spans="2:16" ht="12">
      <c r="B85" s="298" t="s">
        <v>229</v>
      </c>
      <c r="C85" s="302">
        <v>1914424</v>
      </c>
      <c r="D85" s="308">
        <v>0</v>
      </c>
      <c r="E85" s="309">
        <f>(D85+C85)</f>
        <v>1914424</v>
      </c>
      <c r="F85" s="305">
        <v>0</v>
      </c>
      <c r="G85" s="309">
        <f>(F85*E85)</f>
        <v>0</v>
      </c>
      <c r="H85" s="310">
        <v>0</v>
      </c>
      <c r="I85" s="302">
        <v>2038233</v>
      </c>
      <c r="J85" s="309">
        <f>E85-I85</f>
        <v>-123809</v>
      </c>
      <c r="K85" s="309">
        <f>(J85+I85)</f>
        <v>1914424</v>
      </c>
      <c r="L85" s="305">
        <v>0</v>
      </c>
      <c r="M85" s="309">
        <f>(L85*K85)</f>
        <v>0</v>
      </c>
      <c r="N85" s="308">
        <f>2071633-2004833</f>
        <v>66800</v>
      </c>
      <c r="O85" s="309">
        <f>-N85</f>
        <v>-66800</v>
      </c>
      <c r="P85" s="309">
        <f>(O85+N85)</f>
        <v>0</v>
      </c>
    </row>
    <row r="86" spans="2:16" ht="12">
      <c r="B86" s="298" t="s">
        <v>208</v>
      </c>
      <c r="C86" s="302">
        <v>419968</v>
      </c>
      <c r="D86" s="308">
        <v>0</v>
      </c>
      <c r="E86" s="309">
        <f>(D86+C86)</f>
        <v>419968</v>
      </c>
      <c r="F86" s="305">
        <v>0.063299999999999995</v>
      </c>
      <c r="G86" s="311">
        <f>(F86*E86)</f>
        <v>26583.974399999999</v>
      </c>
      <c r="H86" s="310">
        <v>0</v>
      </c>
      <c r="I86" s="302">
        <v>124226</v>
      </c>
      <c r="J86" s="309">
        <f>(O86/2)</f>
        <v>-332.325</v>
      </c>
      <c r="K86" s="309">
        <f>(J86+I86)</f>
        <v>123893.675</v>
      </c>
      <c r="L86" s="305">
        <f>F86</f>
        <v>0.063299999999999995</v>
      </c>
      <c r="M86" s="309">
        <f>(L86*K86)</f>
        <v>7842.4696274999997</v>
      </c>
      <c r="N86" s="308">
        <f>129476-118976</f>
        <v>10500</v>
      </c>
      <c r="O86" s="308">
        <f>-(N86*L86)</f>
        <v>-664.65</v>
      </c>
      <c r="P86" s="309">
        <f>(O86+N86)</f>
        <v>9835.35</v>
      </c>
    </row>
    <row r="87" spans="2:16" ht="12">
      <c r="B87" s="298"/>
      <c r="C87" s="312"/>
      <c r="D87" s="312"/>
      <c r="E87" s="312"/>
      <c r="F87" s="301"/>
      <c r="G87" s="304"/>
      <c r="H87" s="297"/>
      <c r="I87" s="312"/>
      <c r="J87" s="312"/>
      <c r="K87" s="312"/>
      <c r="L87" s="297"/>
      <c r="M87" s="312"/>
      <c r="N87" s="312"/>
      <c r="O87" s="312"/>
      <c r="P87" s="312"/>
    </row>
    <row r="88" spans="2:16" ht="12">
      <c r="B88" s="298" t="s">
        <v>73</v>
      </c>
      <c r="C88" s="313">
        <f>SUM(C82:C86)</f>
        <v>3144687</v>
      </c>
      <c r="D88" s="314">
        <f>SUM(D82:D86)</f>
        <v>0</v>
      </c>
      <c r="E88" s="314">
        <f>SUM(E82:E86)</f>
        <v>3144687</v>
      </c>
      <c r="F88" s="297"/>
      <c r="G88" s="314">
        <f>SUM(G82:G86)</f>
        <v>33973.3632</v>
      </c>
      <c r="H88" s="315"/>
      <c r="I88" s="313">
        <f>SUM(I82:I86)</f>
        <v>2359047</v>
      </c>
      <c r="J88" s="314">
        <f>SUM(J82:J86)</f>
        <v>-124237.25615</v>
      </c>
      <c r="K88" s="314">
        <f>SUM(K82:K86)</f>
        <v>2234809.7438499997</v>
      </c>
      <c r="L88" s="297"/>
      <c r="M88" s="304">
        <f>SUM(M82:M86)</f>
        <v>8272.5974857049987</v>
      </c>
      <c r="N88" s="304">
        <f>SUM(N82:N87)</f>
        <v>80331</v>
      </c>
      <c r="O88" s="304">
        <f>SUM(O82:O87)</f>
        <v>-67656.512299999988</v>
      </c>
      <c r="P88" s="304">
        <f>SUM(P82:P86)</f>
        <v>12674.487700000002</v>
      </c>
    </row>
  </sheetData>
  <pageMargins left="0.7" right="0.7" top="0.75" bottom="0.75" header="0.3" footer="0.3"/>
  <pageSetup horizontalDpi="300" verticalDpi="300" orientation="portrait" r:id="rId1"/>
  <headerFooter>
    <oddFooter>&amp;L&amp;"Times New Roman,Regular"&amp;9O3129681.v1</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O263"/>
  <sheetViews>
    <sheetView workbookViewId="0" topLeftCell="A1"/>
  </sheetViews>
  <sheetFormatPr defaultColWidth="10.85546875" defaultRowHeight="12"/>
  <cols>
    <col min="1" max="1" width="5" style="2" customWidth="1"/>
    <col min="2" max="2" width="28.8571428571429" style="2" customWidth="1"/>
    <col min="3" max="3" width="1.71428571428571" style="2" customWidth="1"/>
    <col min="4" max="9" width="11.7142857142857" style="2" customWidth="1"/>
    <col min="10" max="10" width="10.4285714285714" style="2" customWidth="1"/>
    <col min="11" max="11" width="13" style="2" customWidth="1"/>
    <col min="12" max="16384" width="10.8571428571429" style="57"/>
  </cols>
  <sheetData>
    <row r="1" spans="1:11" ht="12">
      <c r="A1" s="1" t="s">
        <v>90</v>
      </c>
      <c r="B1" s="1"/>
      <c r="C1" s="1"/>
      <c r="D1" s="1"/>
      <c r="E1" s="1"/>
      <c r="G1" s="3"/>
      <c r="I1" s="712" t="s">
        <v>1</v>
      </c>
      <c r="K1" s="1"/>
    </row>
    <row r="2" spans="1:11" ht="12">
      <c r="A2" s="1" t="s">
        <v>119</v>
      </c>
      <c r="B2" s="1"/>
      <c r="C2" s="1"/>
      <c r="D2" s="1"/>
      <c r="E2" s="1"/>
      <c r="F2" s="3"/>
      <c r="G2" s="3"/>
      <c r="I2" s="708" t="s">
        <v>91</v>
      </c>
      <c r="K2" s="1"/>
    </row>
    <row r="3" spans="1:11" ht="12" customHeight="1">
      <c r="A3" s="1" t="s">
        <v>142</v>
      </c>
      <c r="B3" s="11"/>
      <c r="C3" s="940" t="s">
        <v>120</v>
      </c>
      <c r="D3" s="945"/>
      <c r="E3" s="945"/>
      <c r="F3" s="945"/>
      <c r="G3" s="945"/>
      <c r="I3" s="712" t="s">
        <v>4</v>
      </c>
      <c r="K3" s="1"/>
    </row>
    <row r="4" spans="1:11" ht="12" customHeight="1">
      <c r="A4" s="449" t="s">
        <v>675</v>
      </c>
      <c r="B4" s="11"/>
      <c r="C4" s="945"/>
      <c r="D4" s="945"/>
      <c r="E4" s="945"/>
      <c r="F4" s="945"/>
      <c r="G4" s="945"/>
      <c r="I4" s="712" t="s">
        <v>143</v>
      </c>
      <c r="K4" s="1"/>
    </row>
    <row r="5" spans="1:11" ht="12" customHeight="1">
      <c r="A5" s="1" t="s">
        <v>118</v>
      </c>
      <c r="B5" s="1"/>
      <c r="C5" s="945"/>
      <c r="D5" s="945"/>
      <c r="E5" s="945"/>
      <c r="F5" s="945"/>
      <c r="G5" s="945"/>
      <c r="I5" s="712"/>
      <c r="K5" s="1"/>
    </row>
    <row r="6" spans="1:11" ht="12" customHeight="1" thickBot="1">
      <c r="A6" s="10" t="s">
        <v>5</v>
      </c>
      <c r="B6" s="11"/>
      <c r="C6" s="947"/>
      <c r="D6" s="947"/>
      <c r="E6" s="947"/>
      <c r="F6" s="947"/>
      <c r="G6" s="947"/>
      <c r="I6" s="712" t="s">
        <v>92</v>
      </c>
      <c r="K6" s="1"/>
    </row>
    <row r="7" spans="1:11" s="63" customFormat="1" ht="12">
      <c r="A7" s="59"/>
      <c r="B7" s="60" t="s">
        <v>7</v>
      </c>
      <c r="C7" s="60"/>
      <c r="D7" s="61">
        <v>-2</v>
      </c>
      <c r="E7" s="62">
        <v>-3</v>
      </c>
      <c r="F7" s="61">
        <v>-4</v>
      </c>
      <c r="G7" s="61">
        <v>-5</v>
      </c>
      <c r="H7" s="61">
        <f>G7-1</f>
        <v>-6</v>
      </c>
      <c r="I7" s="61">
        <v>-7</v>
      </c>
      <c r="J7" s="61">
        <v>-8</v>
      </c>
      <c r="K7" s="61">
        <v>-9</v>
      </c>
    </row>
    <row r="8" spans="1:11" ht="12">
      <c r="A8" s="21" t="s">
        <v>93</v>
      </c>
      <c r="B8" s="64" t="s">
        <v>94</v>
      </c>
      <c r="C8" s="21"/>
      <c r="D8" s="22" t="s">
        <v>95</v>
      </c>
      <c r="E8" s="23"/>
      <c r="F8" s="23" t="s">
        <v>10</v>
      </c>
      <c r="G8" s="97"/>
      <c r="H8" s="21" t="s">
        <v>11</v>
      </c>
      <c r="I8" s="23" t="s">
        <v>11</v>
      </c>
      <c r="J8" s="57"/>
      <c r="K8" s="57"/>
    </row>
    <row r="9" spans="1:13" ht="12">
      <c r="A9" s="26" t="s">
        <v>96</v>
      </c>
      <c r="B9" s="26" t="s">
        <v>13</v>
      </c>
      <c r="C9" s="107" t="s">
        <v>94</v>
      </c>
      <c r="D9" s="27" t="s">
        <v>97</v>
      </c>
      <c r="E9" s="27" t="s">
        <v>129</v>
      </c>
      <c r="F9" s="28" t="s">
        <v>16</v>
      </c>
      <c r="G9" s="28"/>
      <c r="H9" s="26" t="s">
        <v>17</v>
      </c>
      <c r="I9" s="27" t="s">
        <v>18</v>
      </c>
      <c r="J9" s="57"/>
      <c r="K9" s="2" t="s">
        <v>138</v>
      </c>
      <c r="L9" s="2" t="s">
        <v>139</v>
      </c>
      <c r="M9" s="2"/>
    </row>
    <row r="10" spans="1:13" ht="12">
      <c r="A10" s="30">
        <v>1</v>
      </c>
      <c r="B10" s="1" t="s">
        <v>19</v>
      </c>
      <c r="D10" s="65"/>
      <c r="E10" s="31"/>
      <c r="F10" s="31"/>
      <c r="G10" s="31"/>
      <c r="H10" s="66"/>
      <c r="I10" s="31"/>
      <c r="J10" s="57"/>
      <c r="L10" s="2"/>
      <c r="M10" s="2"/>
    </row>
    <row r="11" spans="1:13" ht="12">
      <c r="A11" s="30">
        <v>2</v>
      </c>
      <c r="B11" s="2" t="s">
        <v>20</v>
      </c>
      <c r="D11" s="41"/>
      <c r="E11" s="41"/>
      <c r="F11" s="41"/>
      <c r="G11" s="41"/>
      <c r="H11" s="78" t="str">
        <f>IF('MIDC A 6'!G13=0,"",'MIDC A 6'!G13)</f>
        <v/>
      </c>
      <c r="I11" s="41" t="str">
        <f t="shared" si="0" ref="I11:I16">IF(H11="","",ROUND(F11*H11,0))</f>
        <v/>
      </c>
      <c r="J11" s="57"/>
      <c r="L11" s="2"/>
      <c r="M11" s="2"/>
    </row>
    <row r="12" spans="1:13" ht="12">
      <c r="A12" s="30">
        <v>3</v>
      </c>
      <c r="B12" s="2" t="s">
        <v>21</v>
      </c>
      <c r="D12" s="41"/>
      <c r="E12" s="41"/>
      <c r="F12" s="41"/>
      <c r="G12" s="41"/>
      <c r="H12" s="78" t="str">
        <f>IF('MIDC A 6'!G14=0,"",'MIDC A 6'!G14)</f>
        <v/>
      </c>
      <c r="I12" s="41" t="str">
        <f t="shared" si="0"/>
        <v/>
      </c>
      <c r="J12" s="57"/>
      <c r="L12" s="2"/>
      <c r="M12" s="2"/>
    </row>
    <row r="13" spans="1:13" ht="12">
      <c r="A13" s="30">
        <v>4</v>
      </c>
      <c r="B13" s="2" t="s">
        <v>22</v>
      </c>
      <c r="D13" s="41"/>
      <c r="E13" s="41"/>
      <c r="F13" s="41"/>
      <c r="G13" s="41"/>
      <c r="H13" s="78" t="str">
        <f>IF('MIDC A 6'!G15=0,"",'MIDC A 6'!G15)</f>
        <v/>
      </c>
      <c r="I13" s="41" t="str">
        <f t="shared" si="0"/>
        <v/>
      </c>
      <c r="J13" s="57"/>
      <c r="L13" s="2"/>
      <c r="M13" s="2"/>
    </row>
    <row r="14" spans="1:13" ht="12">
      <c r="A14" s="30">
        <v>5</v>
      </c>
      <c r="B14" s="1" t="s">
        <v>23</v>
      </c>
      <c r="D14" s="41"/>
      <c r="E14" s="41"/>
      <c r="F14" s="41"/>
      <c r="G14" s="41"/>
      <c r="H14" s="78" t="str">
        <f>IF('MIDC A 6'!G16=0,"",'MIDC A 6'!G16)</f>
        <v/>
      </c>
      <c r="I14" s="41" t="str">
        <f t="shared" si="0"/>
        <v/>
      </c>
      <c r="J14" s="57"/>
      <c r="L14" s="2"/>
      <c r="M14" s="2"/>
    </row>
    <row r="15" spans="1:13" ht="12">
      <c r="A15" s="30">
        <v>6</v>
      </c>
      <c r="B15" s="2" t="s">
        <v>24</v>
      </c>
      <c r="D15" s="41"/>
      <c r="E15" s="41"/>
      <c r="F15" s="41"/>
      <c r="G15" s="41"/>
      <c r="H15" s="78" t="str">
        <f>IF('MIDC A 6'!G17=0,"",'MIDC A 6'!G17)</f>
        <v/>
      </c>
      <c r="I15" s="41" t="str">
        <f t="shared" si="0"/>
        <v/>
      </c>
      <c r="J15" s="57"/>
      <c r="L15" s="2"/>
      <c r="M15" s="2"/>
    </row>
    <row r="16" spans="1:13" ht="12">
      <c r="A16" s="30">
        <v>7</v>
      </c>
      <c r="B16" s="2" t="s">
        <v>25</v>
      </c>
      <c r="D16" s="41"/>
      <c r="E16" s="41"/>
      <c r="F16" s="41"/>
      <c r="G16" s="41"/>
      <c r="H16" s="78" t="str">
        <f>IF('MIDC A 6'!G18=0,"",'MIDC A 6'!G18)</f>
        <v/>
      </c>
      <c r="I16" s="41" t="str">
        <f t="shared" si="0"/>
        <v/>
      </c>
      <c r="J16" s="57"/>
      <c r="L16" s="2"/>
      <c r="M16" s="2"/>
    </row>
    <row r="17" spans="1:13" ht="12">
      <c r="A17" s="30">
        <v>8</v>
      </c>
      <c r="B17" s="38" t="s">
        <v>26</v>
      </c>
      <c r="D17" s="41"/>
      <c r="E17" s="41"/>
      <c r="F17" s="41"/>
      <c r="G17" s="41"/>
      <c r="H17" s="78"/>
      <c r="I17" s="41"/>
      <c r="J17" s="57"/>
      <c r="L17" s="2"/>
      <c r="M17" s="2"/>
    </row>
    <row r="18" spans="1:13" ht="12">
      <c r="A18" s="30">
        <v>9</v>
      </c>
      <c r="B18" s="2" t="s">
        <v>27</v>
      </c>
      <c r="D18" s="41"/>
      <c r="E18" s="41"/>
      <c r="F18" s="41"/>
      <c r="G18" s="41"/>
      <c r="H18" s="78" t="str">
        <f>IF('MIDC A 6'!G20=0,"",'MIDC A 6'!G20)</f>
        <v/>
      </c>
      <c r="I18" s="41"/>
      <c r="J18" s="57"/>
      <c r="K18" s="31">
        <v>3427.7777777777778</v>
      </c>
      <c r="L18" s="36">
        <v>-116250</v>
      </c>
      <c r="M18" s="2"/>
    </row>
    <row r="19" spans="1:13" ht="12">
      <c r="A19" s="30">
        <v>10</v>
      </c>
      <c r="B19" s="2" t="s">
        <v>28</v>
      </c>
      <c r="D19" s="41"/>
      <c r="E19" s="41"/>
      <c r="F19" s="41"/>
      <c r="G19" s="41"/>
      <c r="H19" s="78" t="str">
        <f>IF('MIDC A 6'!G21=0,"",'MIDC A 6'!G21)</f>
        <v/>
      </c>
      <c r="I19" s="41"/>
      <c r="J19" s="57"/>
      <c r="K19" s="31">
        <v>5555.5555555555557</v>
      </c>
      <c r="L19" s="36">
        <v>-57000</v>
      </c>
      <c r="M19" s="2"/>
    </row>
    <row r="20" spans="1:13" ht="12">
      <c r="A20" s="30">
        <v>11</v>
      </c>
      <c r="B20" s="2" t="s">
        <v>29</v>
      </c>
      <c r="D20" s="41"/>
      <c r="E20" s="41"/>
      <c r="F20" s="41"/>
      <c r="G20" s="41"/>
      <c r="H20" s="78" t="str">
        <f>IF('MIDC A 6'!G22=0,"",'MIDC A 6'!G22)</f>
        <v/>
      </c>
      <c r="I20" s="41"/>
      <c r="J20" s="57"/>
      <c r="K20" s="31"/>
      <c r="L20" s="2"/>
      <c r="M20" s="2"/>
    </row>
    <row r="21" spans="1:13" ht="12">
      <c r="A21" s="30">
        <v>12</v>
      </c>
      <c r="B21" s="2" t="s">
        <v>30</v>
      </c>
      <c r="D21" s="41"/>
      <c r="E21" s="41"/>
      <c r="F21" s="41"/>
      <c r="G21" s="41"/>
      <c r="H21" s="78" t="str">
        <f>IF('MIDC A 6'!G23=0,"",'MIDC A 6'!G23)</f>
        <v/>
      </c>
      <c r="I21" s="41"/>
      <c r="J21" s="57"/>
      <c r="K21" s="31"/>
      <c r="L21" s="2"/>
      <c r="M21" s="2"/>
    </row>
    <row r="22" spans="1:13" ht="12">
      <c r="A22" s="30">
        <v>13</v>
      </c>
      <c r="B22" s="2" t="s">
        <v>31</v>
      </c>
      <c r="D22" s="41"/>
      <c r="E22" s="41"/>
      <c r="F22" s="41"/>
      <c r="G22" s="41"/>
      <c r="H22" s="78" t="str">
        <f>IF('MIDC A 6'!G24=0,"",'MIDC A 6'!G24)</f>
        <v/>
      </c>
      <c r="I22" s="41"/>
      <c r="J22" s="57"/>
      <c r="K22" s="31">
        <v>8100</v>
      </c>
      <c r="L22" s="2"/>
      <c r="M22" s="2"/>
    </row>
    <row r="23" spans="1:13" ht="12">
      <c r="A23" s="30">
        <v>14</v>
      </c>
      <c r="B23" s="2" t="s">
        <v>32</v>
      </c>
      <c r="D23" s="41"/>
      <c r="E23" s="41"/>
      <c r="F23" s="41"/>
      <c r="G23" s="41"/>
      <c r="H23" s="78" t="str">
        <f>IF('MIDC A 6'!G25=0,"",'MIDC A 6'!G25)</f>
        <v/>
      </c>
      <c r="I23" s="41"/>
      <c r="J23" s="57"/>
      <c r="K23" s="31"/>
      <c r="L23" s="2"/>
      <c r="M23" s="2"/>
    </row>
    <row r="24" spans="1:13" ht="12">
      <c r="A24" s="30">
        <v>15</v>
      </c>
      <c r="B24" s="2" t="s">
        <v>33</v>
      </c>
      <c r="D24" s="41"/>
      <c r="E24" s="41"/>
      <c r="F24" s="41"/>
      <c r="G24" s="41"/>
      <c r="H24" s="78" t="str">
        <f>IF('MIDC A 6'!G26=0,"",'MIDC A 6'!G26)</f>
        <v/>
      </c>
      <c r="I24" s="41"/>
      <c r="J24" s="57"/>
      <c r="K24" s="31"/>
      <c r="L24" s="2"/>
      <c r="M24" s="2"/>
    </row>
    <row r="25" spans="1:13" ht="12">
      <c r="A25" s="30">
        <v>16</v>
      </c>
      <c r="B25" s="1" t="s">
        <v>34</v>
      </c>
      <c r="D25" s="41"/>
      <c r="E25" s="41"/>
      <c r="F25" s="41"/>
      <c r="G25" s="41"/>
      <c r="H25" s="78"/>
      <c r="I25" s="41"/>
      <c r="J25" s="57"/>
      <c r="K25" s="31"/>
      <c r="L25" s="2"/>
      <c r="M25" s="2"/>
    </row>
    <row r="26" spans="1:13" ht="12">
      <c r="A26" s="30">
        <v>17</v>
      </c>
      <c r="B26" s="2" t="s">
        <v>35</v>
      </c>
      <c r="D26" s="41"/>
      <c r="E26" s="41"/>
      <c r="F26" s="41"/>
      <c r="G26" s="41"/>
      <c r="H26" s="78" t="str">
        <f>IF('MIDC A 6'!G28=0,"",'MIDC A 6'!G28)</f>
        <v/>
      </c>
      <c r="I26" s="41"/>
      <c r="J26" s="57"/>
      <c r="K26" s="31"/>
      <c r="L26" s="2"/>
      <c r="M26" s="2"/>
    </row>
    <row r="27" spans="1:13" ht="12">
      <c r="A27" s="30">
        <v>18</v>
      </c>
      <c r="B27" s="2" t="s">
        <v>36</v>
      </c>
      <c r="D27" s="41"/>
      <c r="E27" s="41"/>
      <c r="F27" s="41"/>
      <c r="G27" s="41"/>
      <c r="H27" s="78" t="str">
        <f>IF('MIDC A 6'!G29=0,"",'MIDC A 6'!G29)</f>
        <v/>
      </c>
      <c r="I27" s="41"/>
      <c r="J27" s="57"/>
      <c r="K27" s="31"/>
      <c r="L27" s="2"/>
      <c r="M27" s="2"/>
    </row>
    <row r="28" spans="1:13" ht="12">
      <c r="A28" s="30">
        <v>19</v>
      </c>
      <c r="B28" s="2" t="s">
        <v>37</v>
      </c>
      <c r="D28" s="41"/>
      <c r="E28" s="41"/>
      <c r="F28" s="41"/>
      <c r="G28" s="41"/>
      <c r="H28" s="78" t="str">
        <f>IF('MIDC A 6'!G30=0,"",'MIDC A 6'!G30)</f>
        <v/>
      </c>
      <c r="I28" s="41"/>
      <c r="J28" s="57"/>
      <c r="K28" s="31"/>
      <c r="L28" s="2"/>
      <c r="M28" s="2"/>
    </row>
    <row r="29" spans="1:13" ht="12">
      <c r="A29" s="30">
        <v>20</v>
      </c>
      <c r="B29" s="2" t="s">
        <v>38</v>
      </c>
      <c r="D29" s="41"/>
      <c r="E29" s="41"/>
      <c r="F29" s="41"/>
      <c r="G29" s="41"/>
      <c r="H29" s="78" t="str">
        <f>IF('MIDC A 6'!G31=0,"",'MIDC A 6'!G31)</f>
        <v/>
      </c>
      <c r="I29" s="41"/>
      <c r="J29" s="57"/>
      <c r="K29" s="31">
        <v>2777.7777777777778</v>
      </c>
      <c r="L29" s="36">
        <v>-75000</v>
      </c>
      <c r="M29" s="2"/>
    </row>
    <row r="30" spans="1:13" ht="12">
      <c r="A30" s="30">
        <v>21</v>
      </c>
      <c r="B30" s="2" t="s">
        <v>39</v>
      </c>
      <c r="D30" s="41"/>
      <c r="E30" s="41"/>
      <c r="F30" s="41"/>
      <c r="G30" s="41"/>
      <c r="H30" s="78" t="str">
        <f>IF('MIDC A 6'!G32=0,"",'MIDC A 6'!G32)</f>
        <v/>
      </c>
      <c r="I30" s="41"/>
      <c r="J30" s="57"/>
      <c r="K30" s="31"/>
      <c r="L30" s="2"/>
      <c r="M30" s="2"/>
    </row>
    <row r="31" spans="1:13" ht="12">
      <c r="A31" s="30">
        <v>22</v>
      </c>
      <c r="B31" s="1" t="s">
        <v>40</v>
      </c>
      <c r="D31" s="41"/>
      <c r="E31" s="41"/>
      <c r="F31" s="41"/>
      <c r="G31" s="41"/>
      <c r="H31" s="78"/>
      <c r="I31" s="41"/>
      <c r="J31" s="57"/>
      <c r="K31" s="31"/>
      <c r="L31" s="2"/>
      <c r="M31" s="2"/>
    </row>
    <row r="32" spans="1:13" ht="12">
      <c r="A32" s="30">
        <v>23</v>
      </c>
      <c r="B32" s="2" t="s">
        <v>41</v>
      </c>
      <c r="D32" s="41">
        <v>0</v>
      </c>
      <c r="E32" s="41"/>
      <c r="F32" s="41">
        <f t="shared" si="1" ref="F32:F38">D32+E32</f>
        <v>0</v>
      </c>
      <c r="G32" s="41"/>
      <c r="H32" s="78"/>
      <c r="I32" s="41"/>
      <c r="J32" s="57"/>
      <c r="K32" s="31"/>
      <c r="L32" s="2"/>
      <c r="M32" s="2"/>
    </row>
    <row r="33" spans="1:13" ht="12">
      <c r="A33" s="30">
        <v>24</v>
      </c>
      <c r="B33" s="2" t="s">
        <v>42</v>
      </c>
      <c r="D33" s="479">
        <f>-'MIDC TB'!Q68</f>
        <v>20989.697692307695</v>
      </c>
      <c r="E33" s="41"/>
      <c r="F33" s="41">
        <f>D33+E33</f>
        <v>20989.697692307695</v>
      </c>
      <c r="G33" s="41">
        <v>4555</v>
      </c>
      <c r="H33" s="78">
        <f>IF('MIDC A 6'!G35=0,"",'MIDC A 6'!G35)</f>
        <v>0.063300000000000023</v>
      </c>
      <c r="I33" s="41">
        <f t="shared" si="2" ref="I33:I38">IF(H33="","",ROUND(F33*H33,0))</f>
        <v>1329</v>
      </c>
      <c r="J33" s="57"/>
      <c r="K33" s="31"/>
      <c r="L33" s="2"/>
      <c r="M33" s="2"/>
    </row>
    <row r="34" spans="1:13" ht="12">
      <c r="A34" s="30">
        <v>25</v>
      </c>
      <c r="B34" s="38" t="s">
        <v>123</v>
      </c>
      <c r="D34" s="41">
        <f>-'MIDC TB'!Q73</f>
        <v>372.10846153846154</v>
      </c>
      <c r="E34" s="41"/>
      <c r="F34" s="41">
        <f>D34+E34</f>
        <v>372.10846153846154</v>
      </c>
      <c r="G34" s="41">
        <v>87</v>
      </c>
      <c r="H34" s="78">
        <f>IF('MIDC A 6'!G36=0,"",'MIDC A 6'!G36)</f>
        <v>0.063300000000000023</v>
      </c>
      <c r="I34" s="41">
        <f t="shared" si="2"/>
        <v>24</v>
      </c>
      <c r="J34" s="57"/>
      <c r="K34" s="31"/>
      <c r="L34" s="2"/>
      <c r="M34" s="2"/>
    </row>
    <row r="35" spans="1:13" ht="12">
      <c r="A35" s="30">
        <v>26</v>
      </c>
      <c r="B35" s="2" t="s">
        <v>44</v>
      </c>
      <c r="D35" s="41">
        <f>-'MIDC TB'!Q81-'MIDC TB'!Q82</f>
        <v>1098591.0930769232</v>
      </c>
      <c r="E35" s="41"/>
      <c r="F35" s="41">
        <f t="shared" si="1"/>
        <v>1098591.0930769232</v>
      </c>
      <c r="G35" s="41">
        <v>604837.0404210526</v>
      </c>
      <c r="H35" s="78">
        <f>IF('MIDC A 6'!G37=0,"",'MIDC A 6'!G37)</f>
        <v>0.063300000000000023</v>
      </c>
      <c r="I35" s="41">
        <f t="shared" si="2"/>
        <v>69541</v>
      </c>
      <c r="J35" s="57"/>
      <c r="K35" s="31">
        <v>32177.777777777781</v>
      </c>
      <c r="L35" s="36">
        <v>-555750</v>
      </c>
      <c r="M35" s="2"/>
    </row>
    <row r="36" spans="1:13" ht="12">
      <c r="A36" s="30">
        <v>27</v>
      </c>
      <c r="B36" s="2" t="s">
        <v>45</v>
      </c>
      <c r="D36" s="41">
        <f>-'MIDC TB'!Q84</f>
        <v>-48531.327692307692</v>
      </c>
      <c r="E36" s="41"/>
      <c r="F36" s="41">
        <f t="shared" si="1"/>
        <v>-48531.327692307692</v>
      </c>
      <c r="G36" s="41">
        <v>-36176</v>
      </c>
      <c r="H36" s="78">
        <f>IF('MIDC A 6'!G38=0,"",'MIDC A 6'!G38)</f>
        <v>0.063300000000000023</v>
      </c>
      <c r="I36" s="41">
        <f t="shared" si="2"/>
        <v>-3072</v>
      </c>
      <c r="J36" s="57"/>
      <c r="K36" s="31"/>
      <c r="L36" s="2"/>
      <c r="M36" s="2"/>
    </row>
    <row r="37" spans="1:13" ht="12">
      <c r="A37" s="30">
        <v>28</v>
      </c>
      <c r="B37" s="2" t="s">
        <v>46</v>
      </c>
      <c r="D37" s="41">
        <f>-'MIDC TB'!Q85</f>
        <v>-447.98000000000008</v>
      </c>
      <c r="E37" s="41"/>
      <c r="F37" s="41">
        <f t="shared" si="1"/>
        <v>-447.98000000000008</v>
      </c>
      <c r="G37" s="41">
        <v>-478</v>
      </c>
      <c r="H37" s="78">
        <f>IF('MIDC A 6'!G39=0,"",'MIDC A 6'!G39)</f>
        <v>0.063300000000000023</v>
      </c>
      <c r="I37" s="41">
        <f t="shared" si="2"/>
        <v>-28</v>
      </c>
      <c r="J37" s="57"/>
      <c r="K37" s="31"/>
      <c r="L37" s="2"/>
      <c r="M37" s="2"/>
    </row>
    <row r="38" spans="1:13" ht="12">
      <c r="A38" s="30">
        <v>29</v>
      </c>
      <c r="B38" s="2" t="s">
        <v>47</v>
      </c>
      <c r="D38" s="41">
        <f>-'MIDC TB'!Q88</f>
        <v>3011.94</v>
      </c>
      <c r="E38" s="41"/>
      <c r="F38" s="41">
        <f t="shared" si="1"/>
        <v>3011.94</v>
      </c>
      <c r="G38" s="41">
        <v>1563</v>
      </c>
      <c r="H38" s="78">
        <f>IF('MIDC A 6'!G40=0,"",'MIDC A 6'!G40)</f>
        <v>0.063300000000000023</v>
      </c>
      <c r="I38" s="41">
        <f t="shared" si="2"/>
        <v>191</v>
      </c>
      <c r="J38" s="57"/>
      <c r="K38" s="31"/>
      <c r="L38" s="2"/>
      <c r="M38" s="2"/>
    </row>
    <row r="39" spans="1:13" ht="12">
      <c r="A39" s="30">
        <v>30</v>
      </c>
      <c r="B39" s="1" t="s">
        <v>48</v>
      </c>
      <c r="D39" s="41"/>
      <c r="E39" s="41"/>
      <c r="F39" s="41"/>
      <c r="G39" s="41"/>
      <c r="H39" s="78"/>
      <c r="I39" s="41"/>
      <c r="J39" s="57"/>
      <c r="K39" s="31"/>
      <c r="L39" s="2"/>
      <c r="M39" s="2"/>
    </row>
    <row r="40" spans="1:13" ht="12">
      <c r="A40" s="30">
        <v>31</v>
      </c>
      <c r="B40" s="39" t="s">
        <v>141</v>
      </c>
      <c r="D40" s="41"/>
      <c r="E40" s="41"/>
      <c r="F40" s="41"/>
      <c r="G40" s="41"/>
      <c r="H40" s="78" t="str">
        <f>IF('MIDC A 6'!G42=0,"",'MIDC A 6'!G42)</f>
        <v/>
      </c>
      <c r="I40" s="41"/>
      <c r="J40" s="57"/>
      <c r="K40" s="31"/>
      <c r="L40" s="2"/>
      <c r="M40" s="2"/>
    </row>
    <row r="41" spans="1:13" ht="12">
      <c r="A41" s="30">
        <v>32</v>
      </c>
      <c r="B41" s="38" t="s">
        <v>51</v>
      </c>
      <c r="D41" s="41"/>
      <c r="E41" s="41"/>
      <c r="F41" s="41"/>
      <c r="G41" s="41"/>
      <c r="H41" s="78" t="str">
        <f>IF('MIDC A 6'!G43=0,"",'MIDC A 6'!G43)</f>
        <v/>
      </c>
      <c r="I41" s="41"/>
      <c r="J41" s="57"/>
      <c r="K41" s="31"/>
      <c r="L41" s="2"/>
      <c r="M41" s="2"/>
    </row>
    <row r="42" spans="1:13" ht="12">
      <c r="A42" s="30">
        <v>33</v>
      </c>
      <c r="B42" s="38" t="s">
        <v>52</v>
      </c>
      <c r="D42" s="41"/>
      <c r="E42" s="41"/>
      <c r="F42" s="41"/>
      <c r="G42" s="41"/>
      <c r="H42" s="78" t="str">
        <f>IF('MIDC A 6'!G44=0,"",'MIDC A 6'!G44)</f>
        <v/>
      </c>
      <c r="I42" s="41"/>
      <c r="J42" s="57"/>
      <c r="K42" s="31"/>
      <c r="L42" s="2"/>
      <c r="M42" s="2"/>
    </row>
    <row r="43" spans="1:13" ht="12">
      <c r="A43" s="30">
        <v>34</v>
      </c>
      <c r="B43" s="39" t="s">
        <v>53</v>
      </c>
      <c r="D43" s="41"/>
      <c r="E43" s="41"/>
      <c r="F43" s="41"/>
      <c r="G43" s="41"/>
      <c r="H43" s="78" t="str">
        <f>IF('MIDC A 6'!G45=0,"",'MIDC A 6'!G45)</f>
        <v/>
      </c>
      <c r="I43" s="41"/>
      <c r="J43" s="57"/>
      <c r="K43" s="31"/>
      <c r="L43" s="2"/>
      <c r="M43" s="2"/>
    </row>
    <row r="44" spans="1:13" ht="12">
      <c r="A44" s="30">
        <v>35</v>
      </c>
      <c r="B44" s="39" t="s">
        <v>100</v>
      </c>
      <c r="D44" s="41"/>
      <c r="E44" s="41"/>
      <c r="F44" s="41"/>
      <c r="G44" s="41"/>
      <c r="H44" s="78" t="str">
        <f>IF('MIDC A 6'!G46=0,"",'MIDC A 6'!G46)</f>
        <v/>
      </c>
      <c r="I44" s="41"/>
      <c r="J44" s="57"/>
      <c r="K44" s="31"/>
      <c r="L44" s="2"/>
      <c r="M44" s="2"/>
    </row>
    <row r="45" spans="1:13" ht="12">
      <c r="A45" s="30">
        <v>36</v>
      </c>
      <c r="B45" s="39" t="s">
        <v>140</v>
      </c>
      <c r="D45" s="41"/>
      <c r="E45" s="41"/>
      <c r="F45" s="41"/>
      <c r="G45" s="41"/>
      <c r="H45" s="78" t="str">
        <f>IF('MIDC A 6'!G47=0,"",'MIDC A 6'!G47)</f>
        <v/>
      </c>
      <c r="I45" s="41"/>
      <c r="J45" s="57"/>
      <c r="K45" s="31"/>
      <c r="L45" s="2"/>
      <c r="M45" s="2"/>
    </row>
    <row r="46" spans="1:13" ht="12">
      <c r="A46" s="30">
        <v>37</v>
      </c>
      <c r="B46" s="39" t="s">
        <v>57</v>
      </c>
      <c r="D46" s="41"/>
      <c r="E46" s="41"/>
      <c r="F46" s="41"/>
      <c r="G46" s="41"/>
      <c r="H46" s="78" t="str">
        <f>IF('MIDC A 6'!G48=0,"",'MIDC A 6'!G48)</f>
        <v/>
      </c>
      <c r="I46" s="41"/>
      <c r="J46" s="57"/>
      <c r="K46" s="31"/>
      <c r="L46" s="2"/>
      <c r="M46" s="2"/>
    </row>
    <row r="47" spans="1:13" ht="12">
      <c r="A47" s="30">
        <v>38</v>
      </c>
      <c r="B47" s="39" t="s">
        <v>58</v>
      </c>
      <c r="D47" s="41"/>
      <c r="E47" s="41"/>
      <c r="F47" s="41"/>
      <c r="G47" s="41"/>
      <c r="H47" s="78" t="str">
        <f>IF('MIDC A 6'!G49=0,"",'MIDC A 6'!G49)</f>
        <v/>
      </c>
      <c r="I47" s="41"/>
      <c r="J47" s="57"/>
      <c r="K47" s="31"/>
      <c r="L47" s="2"/>
      <c r="M47" s="2"/>
    </row>
    <row r="48" spans="1:13" ht="12">
      <c r="A48" s="30">
        <v>39</v>
      </c>
      <c r="B48" s="39" t="s">
        <v>59</v>
      </c>
      <c r="D48" s="41"/>
      <c r="E48" s="41"/>
      <c r="F48" s="41"/>
      <c r="G48" s="41"/>
      <c r="H48" s="78" t="str">
        <f>IF('MIDC A 6'!G50=0,"",'MIDC A 6'!G50)</f>
        <v/>
      </c>
      <c r="I48" s="41"/>
      <c r="J48" s="57"/>
      <c r="K48" s="31"/>
      <c r="L48" s="2"/>
      <c r="M48" s="2"/>
    </row>
    <row r="49" spans="1:13" ht="12">
      <c r="A49" s="30">
        <v>40</v>
      </c>
      <c r="B49" s="1" t="s">
        <v>60</v>
      </c>
      <c r="D49" s="41"/>
      <c r="E49" s="41"/>
      <c r="F49" s="41"/>
      <c r="G49" s="41"/>
      <c r="H49" s="78"/>
      <c r="I49" s="41"/>
      <c r="J49" s="57"/>
      <c r="K49" s="31"/>
      <c r="L49" s="2"/>
      <c r="M49" s="2"/>
    </row>
    <row r="50" spans="1:13" ht="12">
      <c r="A50" s="30">
        <v>41</v>
      </c>
      <c r="B50" s="39" t="s">
        <v>61</v>
      </c>
      <c r="D50" s="41"/>
      <c r="E50" s="41"/>
      <c r="F50" s="41"/>
      <c r="G50" s="41"/>
      <c r="H50" s="78" t="str">
        <f>IF('MIDC A 6'!G52=0,"",'MIDC A 6'!G52)</f>
        <v/>
      </c>
      <c r="I50" s="41"/>
      <c r="J50" s="57"/>
      <c r="K50" s="31"/>
      <c r="L50" s="2"/>
      <c r="M50" s="2"/>
    </row>
    <row r="51" spans="1:13" ht="12">
      <c r="A51" s="30">
        <v>42</v>
      </c>
      <c r="B51" s="39" t="s">
        <v>62</v>
      </c>
      <c r="D51" s="41"/>
      <c r="E51" s="41"/>
      <c r="F51" s="288"/>
      <c r="G51" s="288"/>
      <c r="H51" s="78" t="str">
        <f>IF('MIDC A 6'!G53=0,"",'MIDC A 6'!G53)</f>
        <v/>
      </c>
      <c r="I51" s="41"/>
      <c r="J51" s="57"/>
      <c r="K51" s="31">
        <v>812.50</v>
      </c>
      <c r="L51" s="36">
        <v>-48750</v>
      </c>
      <c r="M51" s="2"/>
    </row>
    <row r="52" spans="1:13" ht="12">
      <c r="A52" s="30">
        <v>43</v>
      </c>
      <c r="B52" s="39" t="s">
        <v>64</v>
      </c>
      <c r="D52" s="41"/>
      <c r="E52" s="41"/>
      <c r="F52" s="41"/>
      <c r="G52" s="41"/>
      <c r="H52" s="78" t="str">
        <f>IF('MIDC A 6'!G54=0,"",'MIDC A 6'!G54)</f>
        <v/>
      </c>
      <c r="I52" s="41"/>
      <c r="J52" s="57"/>
      <c r="K52" s="31">
        <v>4594.833333333333</v>
      </c>
      <c r="L52" s="36">
        <v>-40194</v>
      </c>
      <c r="M52" s="2"/>
    </row>
    <row r="53" spans="1:13" ht="12">
      <c r="A53" s="30">
        <v>44</v>
      </c>
      <c r="B53" s="39" t="s">
        <v>65</v>
      </c>
      <c r="D53" s="41"/>
      <c r="E53" s="41"/>
      <c r="F53" s="41"/>
      <c r="G53" s="41"/>
      <c r="H53" s="78" t="str">
        <f>IF('MIDC A 6'!G55=0,"",'MIDC A 6'!G55)</f>
        <v/>
      </c>
      <c r="I53" s="41"/>
      <c r="J53" s="57"/>
      <c r="K53" s="31">
        <v>5711.50</v>
      </c>
      <c r="L53" s="2"/>
      <c r="M53" s="2"/>
    </row>
    <row r="54" spans="1:13" ht="12">
      <c r="A54" s="30">
        <v>45</v>
      </c>
      <c r="B54" s="39" t="s">
        <v>67</v>
      </c>
      <c r="D54" s="41"/>
      <c r="E54" s="41"/>
      <c r="F54" s="41"/>
      <c r="G54" s="41"/>
      <c r="H54" s="78" t="str">
        <f>IF('MIDC A 6'!G56=0,"",'MIDC A 6'!G56)</f>
        <v/>
      </c>
      <c r="I54" s="41"/>
      <c r="J54" s="57"/>
      <c r="K54" s="31"/>
      <c r="L54" s="2"/>
      <c r="M54" s="2"/>
    </row>
    <row r="55" spans="1:13" ht="12">
      <c r="A55" s="30">
        <v>46</v>
      </c>
      <c r="B55" s="71" t="s">
        <v>68</v>
      </c>
      <c r="D55" s="41"/>
      <c r="E55" s="41"/>
      <c r="F55" s="41"/>
      <c r="G55" s="41"/>
      <c r="H55" s="78" t="str">
        <f>IF('MIDC A 6'!G57=0,"",'MIDC A 6'!G57)</f>
        <v/>
      </c>
      <c r="I55" s="41"/>
      <c r="J55" s="57"/>
      <c r="L55" s="2"/>
      <c r="M55" s="2"/>
    </row>
    <row r="56" spans="1:13" ht="12">
      <c r="A56" s="30">
        <v>47</v>
      </c>
      <c r="B56" s="39" t="s">
        <v>102</v>
      </c>
      <c r="D56" s="41"/>
      <c r="E56" s="41"/>
      <c r="F56" s="41"/>
      <c r="G56" s="41"/>
      <c r="H56" s="78" t="str">
        <f>IF('MIDC A 6'!G58=0,"",'MIDC A 6'!G58)</f>
        <v/>
      </c>
      <c r="I56" s="41"/>
      <c r="J56" s="57"/>
      <c r="L56" s="2"/>
      <c r="M56" s="2"/>
    </row>
    <row r="57" spans="1:13" ht="12">
      <c r="A57" s="30">
        <v>48</v>
      </c>
      <c r="B57" s="39" t="s">
        <v>70</v>
      </c>
      <c r="D57" s="41"/>
      <c r="E57" s="41"/>
      <c r="F57" s="41"/>
      <c r="G57" s="41"/>
      <c r="H57" s="78" t="str">
        <f>IF('MIDC A 6'!G59=0,"",'MIDC A 6'!G59)</f>
        <v/>
      </c>
      <c r="I57" s="41"/>
      <c r="J57" s="57"/>
      <c r="L57" s="31"/>
      <c r="M57" s="31"/>
    </row>
    <row r="58" spans="1:13" ht="12">
      <c r="A58" s="30">
        <v>49</v>
      </c>
      <c r="B58" s="39" t="s">
        <v>71</v>
      </c>
      <c r="D58" s="41"/>
      <c r="E58" s="41"/>
      <c r="F58" s="41"/>
      <c r="G58" s="41"/>
      <c r="H58" s="78" t="str">
        <f>IF('MIDC A 6'!G60=0,"",'MIDC A 6'!G60)</f>
        <v/>
      </c>
      <c r="I58" s="41"/>
      <c r="J58" s="57"/>
      <c r="L58" s="31"/>
      <c r="M58" s="31"/>
    </row>
    <row r="59" spans="1:13" ht="12">
      <c r="A59" s="30">
        <v>50</v>
      </c>
      <c r="B59" s="38" t="s">
        <v>72</v>
      </c>
      <c r="D59" s="41"/>
      <c r="E59" s="41"/>
      <c r="F59" s="41"/>
      <c r="G59" s="41"/>
      <c r="H59" s="78" t="str">
        <f>IF('MIDC A 6'!G61=0,"",'MIDC A 6'!G61)</f>
        <v/>
      </c>
      <c r="I59" s="41"/>
      <c r="J59" s="57"/>
      <c r="L59" s="31"/>
      <c r="M59" s="31"/>
    </row>
    <row r="60" spans="1:13" ht="12.75" thickBot="1">
      <c r="A60" s="30">
        <f>A59+1</f>
        <v>51</v>
      </c>
      <c r="B60" s="37" t="s">
        <v>73</v>
      </c>
      <c r="D60" s="292">
        <f>SUM(D11:D59)</f>
        <v>1073985.5315384616</v>
      </c>
      <c r="E60" s="292">
        <f>SUM(E11:E59)</f>
        <v>0</v>
      </c>
      <c r="F60" s="292">
        <f>SUM(F11:F59)</f>
        <v>1073985.5315384616</v>
      </c>
      <c r="G60" s="293"/>
      <c r="H60" s="78"/>
      <c r="I60" s="294">
        <f>SUM(I11:I59)</f>
        <v>67985</v>
      </c>
      <c r="J60" s="57"/>
      <c r="L60" s="31"/>
      <c r="M60" s="31"/>
    </row>
    <row r="61" spans="10:15" ht="12.75" thickTop="1">
      <c r="J61" s="32"/>
      <c r="M61" s="2"/>
      <c r="N61" s="31"/>
      <c r="O61" s="31"/>
    </row>
    <row r="62" spans="10:15" ht="12">
      <c r="J62" s="32"/>
      <c r="M62" s="72">
        <f>SUM(M11:M61)</f>
        <v>0</v>
      </c>
      <c r="N62" s="72">
        <f>SUM(N11:N61)</f>
        <v>0</v>
      </c>
      <c r="O62" s="34">
        <f>M62+N62</f>
        <v>0</v>
      </c>
    </row>
    <row r="63" ht="12">
      <c r="J63" s="32"/>
    </row>
    <row r="64" ht="12">
      <c r="J64" s="32"/>
    </row>
    <row r="65" ht="12">
      <c r="J65" s="32"/>
    </row>
    <row r="66" ht="12">
      <c r="J66" s="32"/>
    </row>
    <row r="67" ht="12">
      <c r="J67" s="32"/>
    </row>
    <row r="68" ht="12">
      <c r="J68" s="32"/>
    </row>
    <row r="69" ht="12">
      <c r="J69" s="32"/>
    </row>
    <row r="70" ht="12">
      <c r="J70" s="32"/>
    </row>
    <row r="71" ht="12">
      <c r="J71" s="32"/>
    </row>
    <row r="72" ht="12">
      <c r="J72" s="32"/>
    </row>
    <row r="73" ht="12">
      <c r="J73" s="32"/>
    </row>
    <row r="74" ht="12">
      <c r="J74" s="32"/>
    </row>
    <row r="75" ht="12">
      <c r="J75" s="32"/>
    </row>
    <row r="76" ht="12">
      <c r="J76" s="32"/>
    </row>
    <row r="77" ht="12">
      <c r="J77" s="32"/>
    </row>
    <row r="78" ht="12">
      <c r="J78" s="32"/>
    </row>
    <row r="79" ht="12">
      <c r="J79" s="32"/>
    </row>
    <row r="80" ht="12">
      <c r="J80" s="32"/>
    </row>
    <row r="81" ht="12">
      <c r="J81" s="32"/>
    </row>
    <row r="82" ht="12">
      <c r="J82" s="32"/>
    </row>
    <row r="83" ht="12">
      <c r="J83" s="32"/>
    </row>
    <row r="89" spans="1:2" ht="12">
      <c r="A89" s="56"/>
      <c r="B89" s="56"/>
    </row>
    <row r="90" spans="1:2" ht="12">
      <c r="A90" s="56"/>
      <c r="B90" s="56"/>
    </row>
    <row r="91" spans="1:2" ht="12">
      <c r="A91" s="56"/>
      <c r="B91" s="56"/>
    </row>
    <row r="92" spans="1:2" ht="12">
      <c r="A92" s="56"/>
      <c r="B92" s="56"/>
    </row>
    <row r="93" spans="1:2" ht="12">
      <c r="A93" s="56"/>
      <c r="B93" s="56"/>
    </row>
    <row r="123" spans="1:2" ht="12">
      <c r="A123" s="56"/>
      <c r="B123" s="56"/>
    </row>
    <row r="192" ht="12">
      <c r="A192" s="1"/>
    </row>
    <row r="209" ht="12">
      <c r="A209" s="56"/>
    </row>
    <row r="210" ht="12">
      <c r="A210" s="56"/>
    </row>
    <row r="211" ht="12">
      <c r="A211" s="56"/>
    </row>
    <row r="212" ht="12">
      <c r="A212" s="56"/>
    </row>
    <row r="213" ht="12">
      <c r="A213" s="56"/>
    </row>
    <row r="214" ht="12">
      <c r="A214" s="56"/>
    </row>
    <row r="215" ht="12">
      <c r="A215" s="56"/>
    </row>
    <row r="216" ht="12">
      <c r="A216" s="56"/>
    </row>
    <row r="217" ht="12">
      <c r="A217" s="56"/>
    </row>
    <row r="218" ht="12">
      <c r="A218" s="56"/>
    </row>
    <row r="219" ht="12">
      <c r="A219" s="56"/>
    </row>
    <row r="220" ht="12">
      <c r="A220" s="56"/>
    </row>
    <row r="221" ht="12">
      <c r="A221" s="56"/>
    </row>
    <row r="222" ht="12">
      <c r="A222" s="56"/>
    </row>
    <row r="223" ht="12">
      <c r="A223" s="56"/>
    </row>
    <row r="224" ht="12">
      <c r="A224" s="56"/>
    </row>
    <row r="225" ht="12">
      <c r="A225" s="56"/>
    </row>
    <row r="226" ht="12">
      <c r="A226" s="56"/>
    </row>
    <row r="227" ht="12">
      <c r="A227" s="56"/>
    </row>
    <row r="228" ht="12">
      <c r="A228" s="56"/>
    </row>
    <row r="229" ht="12">
      <c r="A229" s="56"/>
    </row>
    <row r="230" ht="12">
      <c r="A230" s="56"/>
    </row>
    <row r="231" ht="12">
      <c r="A231" s="56"/>
    </row>
    <row r="232" ht="12">
      <c r="A232" s="56"/>
    </row>
    <row r="233" ht="12">
      <c r="A233" s="56"/>
    </row>
    <row r="234" ht="12">
      <c r="A234" s="56"/>
    </row>
    <row r="235" ht="12">
      <c r="A235" s="56"/>
    </row>
    <row r="236" ht="12">
      <c r="A236" s="56"/>
    </row>
    <row r="237" ht="12">
      <c r="A237" s="56"/>
    </row>
    <row r="238" ht="12">
      <c r="A238" s="56"/>
    </row>
    <row r="239" ht="12">
      <c r="A239" s="56"/>
    </row>
    <row r="240" ht="12">
      <c r="A240" s="56"/>
    </row>
    <row r="241" ht="12">
      <c r="A241" s="56"/>
    </row>
    <row r="242" ht="12">
      <c r="A242" s="56"/>
    </row>
    <row r="243" ht="12">
      <c r="A243" s="56"/>
    </row>
    <row r="244" ht="12">
      <c r="A244" s="56"/>
    </row>
    <row r="245" ht="12">
      <c r="A245" s="56"/>
    </row>
    <row r="246" ht="12">
      <c r="A246" s="56"/>
    </row>
    <row r="247" ht="12">
      <c r="A247" s="56"/>
    </row>
    <row r="248" ht="12">
      <c r="A248" s="56"/>
    </row>
    <row r="249" ht="12">
      <c r="A249" s="56"/>
    </row>
    <row r="250" ht="12">
      <c r="A250" s="56"/>
    </row>
    <row r="251" ht="12">
      <c r="A251" s="56"/>
    </row>
    <row r="252" ht="12">
      <c r="A252" s="56"/>
    </row>
    <row r="253" ht="12">
      <c r="A253" s="56"/>
    </row>
    <row r="254" ht="12">
      <c r="A254" s="56"/>
    </row>
    <row r="255" ht="12">
      <c r="A255" s="56"/>
    </row>
    <row r="256" ht="12">
      <c r="A256" s="56"/>
    </row>
    <row r="257" ht="12">
      <c r="A257" s="56"/>
    </row>
    <row r="258" ht="12">
      <c r="A258" s="56"/>
    </row>
    <row r="259" ht="12">
      <c r="A259" s="56"/>
    </row>
    <row r="260" ht="12">
      <c r="A260" s="56"/>
    </row>
    <row r="261" ht="12">
      <c r="A261" s="56"/>
    </row>
    <row r="262" ht="12">
      <c r="A262" s="56"/>
    </row>
    <row r="263" ht="12">
      <c r="A263" s="56"/>
    </row>
  </sheetData>
  <mergeCells count="1">
    <mergeCell ref="C3:G6"/>
  </mergeCells>
  <pageMargins left="0.7" right="0.7" top="0.75" bottom="0.75" header="0.3" footer="0.3"/>
  <pageSetup horizontalDpi="300" verticalDpi="300" orientation="portrait" r:id="rId1"/>
  <headerFooter>
    <oddFooter>&amp;L&amp;"Times New Roman,Regular"&amp;9O3129681.v1</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M144"/>
  <sheetViews>
    <sheetView workbookViewId="0" topLeftCell="A1"/>
  </sheetViews>
  <sheetFormatPr defaultColWidth="10.85546875" defaultRowHeight="12"/>
  <cols>
    <col min="1" max="1" width="6.85714285714286" style="2" customWidth="1"/>
    <col min="2" max="2" width="33" style="2" customWidth="1"/>
    <col min="3" max="3" width="12.4285714285714" style="2" customWidth="1"/>
    <col min="4" max="4" width="11" style="2" customWidth="1"/>
    <col min="5" max="5" width="12.2857142857143" style="2" customWidth="1"/>
    <col min="6" max="7" width="11" style="2" customWidth="1"/>
    <col min="8" max="16384" width="10.8571428571429" style="2"/>
  </cols>
  <sheetData>
    <row r="1" spans="1:7" ht="12">
      <c r="A1" s="1" t="s">
        <v>311</v>
      </c>
      <c r="B1" s="1"/>
      <c r="C1" s="1"/>
      <c r="G1" s="893" t="s">
        <v>1</v>
      </c>
    </row>
    <row r="2" spans="1:7" ht="12">
      <c r="A2" s="1" t="s">
        <v>2</v>
      </c>
      <c r="B2" s="1"/>
      <c r="C2" s="1"/>
      <c r="G2" s="893"/>
    </row>
    <row r="3" spans="1:7" ht="12">
      <c r="A3" s="1"/>
      <c r="B3" s="1"/>
      <c r="C3" s="1"/>
      <c r="G3" s="890" t="s">
        <v>312</v>
      </c>
    </row>
    <row r="4" spans="1:7" ht="12">
      <c r="A4" s="1" t="s">
        <v>142</v>
      </c>
      <c r="B4" s="1"/>
      <c r="C4" s="1"/>
      <c r="G4" s="708" t="s">
        <v>4</v>
      </c>
    </row>
    <row r="5" spans="1:7" ht="12">
      <c r="A5" s="449" t="s">
        <v>675</v>
      </c>
      <c r="B5" s="1"/>
      <c r="C5" s="1"/>
      <c r="G5" s="712" t="s">
        <v>143</v>
      </c>
    </row>
    <row r="6" spans="1:7" ht="12">
      <c r="A6" s="1" t="s">
        <v>118</v>
      </c>
      <c r="B6" s="1"/>
      <c r="C6" s="1"/>
      <c r="D6" s="1"/>
      <c r="E6" s="1"/>
      <c r="G6" s="1"/>
    </row>
    <row r="7" spans="1:7" ht="12">
      <c r="A7" s="10" t="s">
        <v>5</v>
      </c>
      <c r="B7" s="1"/>
      <c r="C7" s="1"/>
      <c r="D7" s="1"/>
      <c r="E7" s="1"/>
      <c r="F7" s="1"/>
      <c r="G7" s="1"/>
    </row>
    <row r="8" spans="1:7" ht="12">
      <c r="A8" s="1"/>
      <c r="B8" s="1"/>
      <c r="C8" s="1"/>
      <c r="D8" s="1"/>
      <c r="E8" s="1"/>
      <c r="F8" s="1"/>
      <c r="G8" s="1"/>
    </row>
    <row r="9" spans="1:7" ht="12">
      <c r="A9" s="1"/>
      <c r="B9" s="1"/>
      <c r="C9" s="1"/>
      <c r="D9" s="1"/>
      <c r="E9" s="1"/>
      <c r="F9" s="1"/>
      <c r="G9" s="1"/>
    </row>
    <row r="10" spans="1:7" ht="12">
      <c r="A10" s="940" t="s">
        <v>315</v>
      </c>
      <c r="B10" s="941"/>
      <c r="C10" s="941"/>
      <c r="D10" s="941"/>
      <c r="E10" s="941"/>
      <c r="F10" s="941"/>
      <c r="G10" s="941"/>
    </row>
    <row r="11" spans="1:7" ht="12">
      <c r="A11" s="941"/>
      <c r="B11" s="941"/>
      <c r="C11" s="941"/>
      <c r="D11" s="941"/>
      <c r="E11" s="941"/>
      <c r="F11" s="941"/>
      <c r="G11" s="941"/>
    </row>
    <row r="12" spans="1:7" ht="12.75" thickBot="1">
      <c r="A12" s="12"/>
      <c r="B12" s="12"/>
      <c r="C12" s="483"/>
      <c r="D12" s="483"/>
      <c r="E12" s="483"/>
      <c r="F12" s="483"/>
      <c r="G12" s="483"/>
    </row>
    <row r="13" spans="1:7" s="19" customFormat="1" ht="12">
      <c r="A13" s="15"/>
      <c r="B13" s="16" t="s">
        <v>7</v>
      </c>
      <c r="C13" s="16">
        <v>-2</v>
      </c>
      <c r="D13" s="16">
        <f>C13-1</f>
        <v>-3</v>
      </c>
      <c r="E13" s="16">
        <f>D13-1</f>
        <v>-4</v>
      </c>
      <c r="F13" s="16">
        <f>E13-1</f>
        <v>-5</v>
      </c>
      <c r="G13" s="16">
        <f>F13-1</f>
        <v>-6</v>
      </c>
    </row>
    <row r="14" spans="1:7" ht="12">
      <c r="A14" s="21" t="s">
        <v>93</v>
      </c>
      <c r="B14" s="1"/>
      <c r="C14" s="482" t="s">
        <v>9</v>
      </c>
      <c r="D14" s="485"/>
      <c r="E14" s="485" t="s">
        <v>10</v>
      </c>
      <c r="F14" s="485" t="s">
        <v>516</v>
      </c>
      <c r="G14" s="476" t="s">
        <v>516</v>
      </c>
    </row>
    <row r="15" spans="1:7" ht="12">
      <c r="A15" s="26" t="s">
        <v>96</v>
      </c>
      <c r="B15" s="26" t="s">
        <v>242</v>
      </c>
      <c r="C15" s="492" t="s">
        <v>14</v>
      </c>
      <c r="D15" s="492" t="s">
        <v>107</v>
      </c>
      <c r="E15" s="492" t="s">
        <v>8</v>
      </c>
      <c r="F15" s="492" t="s">
        <v>17</v>
      </c>
      <c r="G15" s="27" t="s">
        <v>18</v>
      </c>
    </row>
    <row r="16" spans="1:7" ht="12">
      <c r="A16" s="30"/>
      <c r="C16" s="37"/>
      <c r="D16" s="37"/>
      <c r="E16" s="37"/>
      <c r="F16" s="37"/>
      <c r="G16" s="37"/>
    </row>
    <row r="17" spans="1:7" ht="12">
      <c r="A17" s="30">
        <v>1</v>
      </c>
      <c r="B17" s="1" t="s">
        <v>319</v>
      </c>
      <c r="C17" s="30"/>
      <c r="D17" s="30"/>
      <c r="E17" s="30"/>
      <c r="F17" s="30"/>
      <c r="G17" s="30"/>
    </row>
    <row r="18" ht="12">
      <c r="A18" s="30">
        <f>A17+1</f>
        <v>2</v>
      </c>
    </row>
    <row r="19" spans="1:7" ht="12">
      <c r="A19" s="30">
        <f t="shared" si="0" ref="A19:A45">A18+1</f>
        <v>3</v>
      </c>
      <c r="B19" s="2" t="s">
        <v>205</v>
      </c>
      <c r="C19" s="91"/>
      <c r="D19" s="91"/>
      <c r="E19" s="91"/>
      <c r="F19" s="35"/>
      <c r="G19" s="31"/>
    </row>
    <row r="20" spans="1:7" ht="12">
      <c r="A20" s="30">
        <f t="shared" si="0"/>
        <v>4</v>
      </c>
      <c r="C20" s="31"/>
      <c r="D20" s="31"/>
      <c r="E20" s="31"/>
      <c r="F20" s="31"/>
      <c r="G20" s="31"/>
    </row>
    <row r="21" spans="1:7" ht="12">
      <c r="A21" s="30">
        <f t="shared" si="0"/>
        <v>5</v>
      </c>
      <c r="B21" s="2" t="s">
        <v>320</v>
      </c>
      <c r="C21" s="65"/>
      <c r="D21" s="65"/>
      <c r="E21" s="65"/>
      <c r="F21" s="31"/>
      <c r="G21" s="31"/>
    </row>
    <row r="22" spans="1:7" ht="12">
      <c r="A22" s="30">
        <f t="shared" si="0"/>
        <v>6</v>
      </c>
      <c r="C22" s="31"/>
      <c r="D22" s="31"/>
      <c r="E22" s="31"/>
      <c r="F22" s="31"/>
      <c r="G22" s="31"/>
    </row>
    <row r="23" spans="1:7" ht="12">
      <c r="A23" s="30">
        <f t="shared" si="0"/>
        <v>7</v>
      </c>
      <c r="B23" s="2" t="s">
        <v>517</v>
      </c>
      <c r="C23" s="65"/>
      <c r="D23" s="65"/>
      <c r="E23" s="65"/>
      <c r="F23" s="31"/>
      <c r="G23" s="31"/>
    </row>
    <row r="24" spans="1:7" ht="12">
      <c r="A24" s="30">
        <f t="shared" si="0"/>
        <v>8</v>
      </c>
      <c r="C24" s="65"/>
      <c r="D24" s="65"/>
      <c r="E24" s="65"/>
      <c r="F24" s="31"/>
      <c r="G24" s="31"/>
    </row>
    <row r="25" spans="1:7" ht="12">
      <c r="A25" s="30">
        <f t="shared" si="0"/>
        <v>9</v>
      </c>
      <c r="B25" s="2" t="s">
        <v>229</v>
      </c>
      <c r="C25" s="65"/>
      <c r="D25" s="65"/>
      <c r="E25" s="65"/>
      <c r="F25" s="31"/>
      <c r="G25" s="31"/>
    </row>
    <row r="26" spans="1:7" ht="12">
      <c r="A26" s="30">
        <f t="shared" si="0"/>
        <v>10</v>
      </c>
      <c r="C26" s="31"/>
      <c r="D26" s="31"/>
      <c r="E26" s="65"/>
      <c r="F26" s="31"/>
      <c r="G26" s="31"/>
    </row>
    <row r="27" spans="1:7" ht="12">
      <c r="A27" s="30">
        <f t="shared" si="0"/>
        <v>11</v>
      </c>
      <c r="B27" s="2" t="s">
        <v>208</v>
      </c>
      <c r="C27" s="480"/>
      <c r="D27" s="480"/>
      <c r="E27" s="65"/>
      <c r="F27" s="491"/>
      <c r="G27" s="491"/>
    </row>
    <row r="28" spans="1:7" ht="12">
      <c r="A28" s="30">
        <f t="shared" si="0"/>
        <v>12</v>
      </c>
      <c r="C28" s="489"/>
      <c r="D28" s="489"/>
      <c r="E28" s="489"/>
      <c r="F28" s="489"/>
      <c r="G28" s="489"/>
    </row>
    <row r="29" spans="1:7" ht="12.75" thickBot="1">
      <c r="A29" s="30">
        <f t="shared" si="0"/>
        <v>13</v>
      </c>
      <c r="B29" s="2" t="s">
        <v>323</v>
      </c>
      <c r="C29" s="486">
        <f>SUM(C19:C28)</f>
        <v>0</v>
      </c>
      <c r="D29" s="486">
        <f>SUM(D19:D28)</f>
        <v>0</v>
      </c>
      <c r="E29" s="486">
        <f>SUM(E19:E28)</f>
        <v>0</v>
      </c>
      <c r="F29" s="508"/>
      <c r="G29" s="508"/>
    </row>
    <row r="30" spans="1:7" ht="12.75" thickTop="1">
      <c r="A30" s="30">
        <f t="shared" si="0"/>
        <v>14</v>
      </c>
      <c r="C30" s="49"/>
      <c r="D30" s="49"/>
      <c r="E30" s="49"/>
      <c r="F30" s="49"/>
      <c r="G30" s="49"/>
    </row>
    <row r="31" spans="1:7" ht="12">
      <c r="A31" s="30">
        <f t="shared" si="0"/>
        <v>15</v>
      </c>
      <c r="C31" s="49"/>
      <c r="D31" s="49"/>
      <c r="E31" s="49"/>
      <c r="F31" s="49"/>
      <c r="G31" s="49"/>
    </row>
    <row r="32" spans="1:7" ht="12">
      <c r="A32" s="30">
        <f t="shared" si="0"/>
        <v>16</v>
      </c>
      <c r="B32" s="1" t="s">
        <v>185</v>
      </c>
      <c r="C32" s="35"/>
      <c r="D32" s="35"/>
      <c r="E32" s="35"/>
      <c r="F32" s="35"/>
      <c r="G32" s="35"/>
    </row>
    <row r="33" spans="1:7" ht="12">
      <c r="A33" s="30">
        <f t="shared" si="0"/>
        <v>17</v>
      </c>
      <c r="C33" s="31"/>
      <c r="D33" s="31"/>
      <c r="E33" s="31"/>
      <c r="F33" s="31"/>
      <c r="G33" s="31"/>
    </row>
    <row r="34" spans="1:9" ht="12">
      <c r="A34" s="30">
        <f t="shared" si="0"/>
        <v>18</v>
      </c>
      <c r="B34" s="2" t="s">
        <v>205</v>
      </c>
      <c r="C34" s="279">
        <f>-'MIDC TB'!Q63</f>
        <v>232069.29</v>
      </c>
      <c r="D34" s="35"/>
      <c r="E34" s="279">
        <f>C34+D34</f>
        <v>232069.29</v>
      </c>
      <c r="F34" s="547">
        <v>0.063299999999999995</v>
      </c>
      <c r="G34" s="31">
        <f>ROUND(+C34*F34,0)</f>
        <v>14690</v>
      </c>
      <c r="I34" s="279">
        <v>116736</v>
      </c>
    </row>
    <row r="35" spans="1:9" ht="12">
      <c r="A35" s="30">
        <f t="shared" si="0"/>
        <v>19</v>
      </c>
      <c r="C35" s="31"/>
      <c r="D35" s="31"/>
      <c r="E35" s="31"/>
      <c r="F35" s="31"/>
      <c r="G35" s="31"/>
      <c r="I35" s="31"/>
    </row>
    <row r="36" spans="1:9" ht="12">
      <c r="A36" s="30">
        <f t="shared" si="0"/>
        <v>20</v>
      </c>
      <c r="B36" s="2" t="s">
        <v>320</v>
      </c>
      <c r="C36" s="65">
        <f>-'MIDC TB'!Q57-'MIDC TB'!Q58-'MIDC TB'!Q59-'MIDC TB'!Q56</f>
        <v>693558.96</v>
      </c>
      <c r="D36" s="65"/>
      <c r="E36" s="65">
        <f>C36+D36</f>
        <v>693558.96</v>
      </c>
      <c r="F36" s="31"/>
      <c r="G36" s="31">
        <f>ROUND(+C36*F36,0)</f>
        <v>0</v>
      </c>
      <c r="I36" s="65">
        <v>693559</v>
      </c>
    </row>
    <row r="37" spans="1:9" ht="12">
      <c r="A37" s="30">
        <f t="shared" si="0"/>
        <v>21</v>
      </c>
      <c r="C37" s="31"/>
      <c r="D37" s="31"/>
      <c r="E37" s="31"/>
      <c r="F37" s="31"/>
      <c r="G37" s="31"/>
      <c r="I37" s="31"/>
    </row>
    <row r="38" spans="1:13" ht="12">
      <c r="A38" s="30">
        <f t="shared" si="0"/>
        <v>22</v>
      </c>
      <c r="B38" s="2" t="s">
        <v>529</v>
      </c>
      <c r="C38" s="36">
        <f>-'MIDC TB'!Q64-'MIDC TB'!Q60-'MIDC TB'!Q61</f>
        <v>263716.96000000008</v>
      </c>
      <c r="D38" s="36"/>
      <c r="E38" s="36">
        <f>C38+D38</f>
        <v>263716.96000000008</v>
      </c>
      <c r="F38" s="547">
        <v>0.063299999999999995</v>
      </c>
      <c r="G38" s="31">
        <f>ROUND(+C38*F38,0)</f>
        <v>16693</v>
      </c>
      <c r="I38" s="36"/>
      <c r="J38" s="2" t="s">
        <v>531</v>
      </c>
      <c r="M38" s="494"/>
    </row>
    <row r="39" spans="1:13" ht="12">
      <c r="A39" s="30">
        <f t="shared" si="0"/>
        <v>23</v>
      </c>
      <c r="C39" s="36"/>
      <c r="D39" s="36"/>
      <c r="E39" s="36"/>
      <c r="F39" s="31"/>
      <c r="G39" s="31"/>
      <c r="I39" s="36"/>
      <c r="M39" s="494"/>
    </row>
    <row r="40" spans="1:10" ht="12">
      <c r="A40" s="30">
        <f t="shared" si="0"/>
        <v>24</v>
      </c>
      <c r="B40" s="2" t="s">
        <v>230</v>
      </c>
      <c r="C40" s="65">
        <f>-'MIDC TB'!Q54-'MIDC TB'!Q55</f>
        <v>1650707.0699999994</v>
      </c>
      <c r="D40" s="65"/>
      <c r="E40" s="65">
        <f>C40+D40</f>
        <v>1650707.0699999994</v>
      </c>
      <c r="F40" s="67"/>
      <c r="G40" s="31">
        <f>ROUND(+C40*F40,0)</f>
        <v>0</v>
      </c>
      <c r="I40" s="65">
        <v>1914424</v>
      </c>
      <c r="J40" s="2" t="s">
        <v>530</v>
      </c>
    </row>
    <row r="41" spans="1:11" ht="12">
      <c r="A41" s="30">
        <f t="shared" si="0"/>
        <v>25</v>
      </c>
      <c r="C41" s="65"/>
      <c r="D41" s="65"/>
      <c r="E41" s="65"/>
      <c r="F41" s="31"/>
      <c r="G41" s="31"/>
      <c r="I41" s="65"/>
      <c r="K41" s="494"/>
    </row>
    <row r="42" spans="1:11" ht="12">
      <c r="A42" s="30">
        <f t="shared" si="0"/>
        <v>26</v>
      </c>
      <c r="B42" s="2" t="s">
        <v>208</v>
      </c>
      <c r="C42" s="65">
        <f>-'MIDC TB'!Q62</f>
        <v>425916.68</v>
      </c>
      <c r="D42" s="65"/>
      <c r="E42" s="65">
        <f>C42+D42</f>
        <v>425916.68</v>
      </c>
      <c r="F42" s="547">
        <v>0.063299999999999995</v>
      </c>
      <c r="G42" s="31">
        <f>ROUND(+C42*F42,0)</f>
        <v>26961</v>
      </c>
      <c r="I42" s="65">
        <v>419968</v>
      </c>
      <c r="K42" s="494"/>
    </row>
    <row r="43" spans="1:11" ht="12">
      <c r="A43" s="30">
        <f t="shared" si="0"/>
        <v>27</v>
      </c>
      <c r="C43" s="499"/>
      <c r="D43" s="499"/>
      <c r="E43" s="499"/>
      <c r="F43" s="499"/>
      <c r="G43" s="499"/>
      <c r="K43" s="494"/>
    </row>
    <row r="44" spans="1:11" ht="12">
      <c r="A44" s="30">
        <f t="shared" si="0"/>
        <v>28</v>
      </c>
      <c r="C44" s="489"/>
      <c r="D44" s="489"/>
      <c r="E44" s="489"/>
      <c r="F44" s="496"/>
      <c r="G44" s="496"/>
      <c r="K44" s="494"/>
    </row>
    <row r="45" spans="1:11" ht="12.75" thickBot="1">
      <c r="A45" s="30">
        <f t="shared" si="0"/>
        <v>29</v>
      </c>
      <c r="B45" s="2" t="s">
        <v>323</v>
      </c>
      <c r="C45" s="770">
        <f>SUM(C34:C44)</f>
        <v>3265968.9599999995</v>
      </c>
      <c r="D45" s="486">
        <f>SUM(D33:D44)</f>
        <v>0</v>
      </c>
      <c r="E45" s="770">
        <f>SUM(E33:E44)</f>
        <v>3265968.9599999995</v>
      </c>
      <c r="F45" s="508"/>
      <c r="G45" s="770">
        <f>SUM(G33:G44)</f>
        <v>58344</v>
      </c>
      <c r="K45" s="494"/>
    </row>
    <row r="46" spans="1:11" ht="12.75" thickTop="1">
      <c r="A46" s="30"/>
      <c r="C46" s="49"/>
      <c r="D46" s="49"/>
      <c r="E46" s="49"/>
      <c r="F46" s="49"/>
      <c r="G46" s="49"/>
      <c r="K46" s="494"/>
    </row>
    <row r="47" spans="1:2" ht="12">
      <c r="A47" s="1"/>
      <c r="B47" s="1"/>
    </row>
    <row r="48" spans="1:2" ht="12">
      <c r="A48" s="1"/>
      <c r="B48" s="1"/>
    </row>
    <row r="49" spans="1:5" ht="12">
      <c r="A49" s="1" t="s">
        <v>324</v>
      </c>
      <c r="B49" s="1"/>
      <c r="C49" s="1"/>
      <c r="E49" s="487" t="s">
        <v>1</v>
      </c>
    </row>
    <row r="50" spans="1:5" ht="12">
      <c r="A50" s="1" t="s">
        <v>325</v>
      </c>
      <c r="B50" s="1"/>
      <c r="C50" s="1"/>
      <c r="E50" s="487"/>
    </row>
    <row r="51" spans="1:7" ht="12">
      <c r="A51" s="1"/>
      <c r="B51" s="1"/>
      <c r="C51" s="1"/>
      <c r="E51" s="484" t="s">
        <v>326</v>
      </c>
      <c r="G51" s="1"/>
    </row>
    <row r="52" spans="1:5" ht="12">
      <c r="A52" s="1" t="s">
        <v>142</v>
      </c>
      <c r="B52" s="1"/>
      <c r="C52" s="1"/>
      <c r="E52" s="10" t="s">
        <v>4</v>
      </c>
    </row>
    <row r="53" spans="1:5" ht="12">
      <c r="A53" s="1" t="s">
        <v>136</v>
      </c>
      <c r="B53" s="1"/>
      <c r="C53" s="1"/>
      <c r="E53" s="1" t="s">
        <v>143</v>
      </c>
    </row>
    <row r="54" spans="1:7" ht="12">
      <c r="A54" s="1" t="s">
        <v>118</v>
      </c>
      <c r="B54" s="1"/>
      <c r="C54" s="1"/>
      <c r="D54" s="1"/>
      <c r="E54" s="1"/>
      <c r="F54" s="1"/>
      <c r="G54" s="1"/>
    </row>
    <row r="55" spans="1:7" ht="12">
      <c r="A55" s="10" t="s">
        <v>5</v>
      </c>
      <c r="B55" s="1"/>
      <c r="C55" s="1"/>
      <c r="D55" s="1"/>
      <c r="E55" s="1"/>
      <c r="F55" s="1"/>
      <c r="G55" s="1"/>
    </row>
    <row r="56" spans="1:7" ht="12">
      <c r="A56" s="1"/>
      <c r="B56" s="1"/>
      <c r="C56" s="1"/>
      <c r="D56" s="1"/>
      <c r="E56" s="1"/>
      <c r="F56" s="1"/>
      <c r="G56" s="1"/>
    </row>
    <row r="57" spans="1:7" ht="12">
      <c r="A57" s="948" t="s">
        <v>518</v>
      </c>
      <c r="B57" s="949"/>
      <c r="C57" s="949"/>
      <c r="D57" s="949"/>
      <c r="E57" s="949"/>
      <c r="F57" s="949"/>
      <c r="G57" s="949"/>
    </row>
    <row r="58" spans="1:7" ht="12">
      <c r="A58" s="949"/>
      <c r="B58" s="949"/>
      <c r="C58" s="949"/>
      <c r="D58" s="949"/>
      <c r="E58" s="949"/>
      <c r="F58" s="949"/>
      <c r="G58" s="949"/>
    </row>
    <row r="59" spans="1:7" ht="12.75" thickBot="1">
      <c r="A59" s="12"/>
      <c r="B59" s="12"/>
      <c r="C59" s="12"/>
      <c r="D59" s="12"/>
      <c r="E59" s="12"/>
      <c r="F59" s="483"/>
      <c r="G59" s="483"/>
    </row>
    <row r="60" spans="1:7" ht="12">
      <c r="A60" s="15"/>
      <c r="B60" s="16" t="s">
        <v>7</v>
      </c>
      <c r="C60" s="17">
        <v>-2</v>
      </c>
      <c r="D60" s="17">
        <f>C60-1</f>
        <v>-3</v>
      </c>
      <c r="E60" s="17">
        <f>D60-1</f>
        <v>-4</v>
      </c>
      <c r="F60" s="17">
        <f>E60-1</f>
        <v>-5</v>
      </c>
      <c r="G60" s="17">
        <f>F60-1</f>
        <v>-6</v>
      </c>
    </row>
    <row r="61" spans="1:7" ht="12">
      <c r="A61" s="21" t="s">
        <v>93</v>
      </c>
      <c r="B61" s="1"/>
      <c r="C61" s="482" t="s">
        <v>95</v>
      </c>
      <c r="D61" s="485"/>
      <c r="E61" s="485" t="s">
        <v>519</v>
      </c>
      <c r="F61" s="485" t="s">
        <v>516</v>
      </c>
      <c r="G61" s="476" t="s">
        <v>516</v>
      </c>
    </row>
    <row r="62" spans="1:7" ht="12">
      <c r="A62" s="26" t="s">
        <v>96</v>
      </c>
      <c r="B62" s="26" t="s">
        <v>242</v>
      </c>
      <c r="C62" s="492" t="s">
        <v>14</v>
      </c>
      <c r="D62" s="492" t="s">
        <v>107</v>
      </c>
      <c r="E62" s="492" t="s">
        <v>8</v>
      </c>
      <c r="F62" s="492" t="s">
        <v>17</v>
      </c>
      <c r="G62" s="27" t="s">
        <v>18</v>
      </c>
    </row>
    <row r="63" spans="1:7" ht="12">
      <c r="A63" s="30"/>
      <c r="F63" s="37"/>
      <c r="G63" s="37"/>
    </row>
    <row r="64" spans="1:7" ht="12">
      <c r="A64" s="30">
        <v>1</v>
      </c>
      <c r="B64" s="1" t="s">
        <v>319</v>
      </c>
      <c r="C64" s="37"/>
      <c r="D64" s="37"/>
      <c r="E64" s="37"/>
      <c r="F64" s="30"/>
      <c r="G64" s="30"/>
    </row>
    <row r="65" spans="1:5" ht="12">
      <c r="A65" s="30">
        <f>A64+1</f>
        <v>2</v>
      </c>
      <c r="C65" s="30"/>
      <c r="D65" s="30"/>
      <c r="E65" s="30"/>
    </row>
    <row r="66" spans="1:7" ht="12">
      <c r="A66" s="30">
        <f t="shared" si="1" ref="A66:A93">A65+1</f>
        <v>3</v>
      </c>
      <c r="B66" s="2" t="s">
        <v>205</v>
      </c>
      <c r="C66" s="36"/>
      <c r="D66" s="36"/>
      <c r="E66" s="36"/>
      <c r="F66" s="35"/>
      <c r="G66" s="31"/>
    </row>
    <row r="67" spans="1:7" ht="12">
      <c r="A67" s="30">
        <f t="shared" si="1"/>
        <v>4</v>
      </c>
      <c r="C67" s="36"/>
      <c r="D67" s="36"/>
      <c r="E67" s="36"/>
      <c r="F67" s="31"/>
      <c r="G67" s="31"/>
    </row>
    <row r="68" spans="1:7" ht="12">
      <c r="A68" s="30">
        <f t="shared" si="1"/>
        <v>5</v>
      </c>
      <c r="B68" s="2" t="s">
        <v>320</v>
      </c>
      <c r="C68" s="36"/>
      <c r="D68" s="36"/>
      <c r="E68" s="36"/>
      <c r="F68" s="31"/>
      <c r="G68" s="31"/>
    </row>
    <row r="69" spans="1:7" ht="12">
      <c r="A69" s="30">
        <f t="shared" si="1"/>
        <v>6</v>
      </c>
      <c r="C69" s="36"/>
      <c r="D69" s="36"/>
      <c r="E69" s="36"/>
      <c r="F69" s="31"/>
      <c r="G69" s="31"/>
    </row>
    <row r="70" spans="1:7" ht="12">
      <c r="A70" s="30">
        <f t="shared" si="1"/>
        <v>7</v>
      </c>
      <c r="B70" s="2" t="s">
        <v>517</v>
      </c>
      <c r="C70" s="36"/>
      <c r="D70" s="36"/>
      <c r="E70" s="36"/>
      <c r="F70" s="31"/>
      <c r="G70" s="31"/>
    </row>
    <row r="71" spans="1:7" ht="12">
      <c r="A71" s="30">
        <f t="shared" si="1"/>
        <v>8</v>
      </c>
      <c r="C71" s="36"/>
      <c r="D71" s="36"/>
      <c r="E71" s="36"/>
      <c r="F71" s="31"/>
      <c r="G71" s="31"/>
    </row>
    <row r="72" spans="1:7" ht="12">
      <c r="A72" s="30">
        <f t="shared" si="1"/>
        <v>9</v>
      </c>
      <c r="B72" s="2" t="s">
        <v>229</v>
      </c>
      <c r="C72" s="36"/>
      <c r="D72" s="36"/>
      <c r="E72" s="36"/>
      <c r="F72" s="31"/>
      <c r="G72" s="31"/>
    </row>
    <row r="73" spans="1:7" ht="12">
      <c r="A73" s="30">
        <f t="shared" si="1"/>
        <v>10</v>
      </c>
      <c r="C73" s="36"/>
      <c r="D73" s="36"/>
      <c r="E73" s="36"/>
      <c r="F73" s="31"/>
      <c r="G73" s="31"/>
    </row>
    <row r="74" spans="1:7" ht="12">
      <c r="A74" s="30">
        <f t="shared" si="1"/>
        <v>11</v>
      </c>
      <c r="B74" s="2" t="s">
        <v>208</v>
      </c>
      <c r="C74" s="36"/>
      <c r="D74" s="36"/>
      <c r="E74" s="36"/>
      <c r="F74" s="35"/>
      <c r="G74" s="31"/>
    </row>
    <row r="75" spans="1:7" ht="12">
      <c r="A75" s="30">
        <f t="shared" si="1"/>
        <v>12</v>
      </c>
      <c r="C75" s="503"/>
      <c r="D75" s="503"/>
      <c r="E75" s="503"/>
      <c r="F75" s="499"/>
      <c r="G75" s="499"/>
    </row>
    <row r="76" spans="1:7" ht="12">
      <c r="A76" s="30">
        <f t="shared" si="1"/>
        <v>13</v>
      </c>
      <c r="C76" s="31"/>
      <c r="D76" s="31"/>
      <c r="E76" s="31"/>
      <c r="F76" s="49"/>
      <c r="G76" s="49"/>
    </row>
    <row r="77" spans="1:7" ht="12.75" thickBot="1">
      <c r="A77" s="30">
        <f t="shared" si="1"/>
        <v>14</v>
      </c>
      <c r="B77" s="2" t="s">
        <v>323</v>
      </c>
      <c r="C77" s="486">
        <f>SUM(C65:C76)</f>
        <v>0</v>
      </c>
      <c r="D77" s="486">
        <f>SUM(D65:D76)</f>
        <v>0</v>
      </c>
      <c r="E77" s="486">
        <f>SUM(E65:E76)</f>
        <v>0</v>
      </c>
      <c r="F77" s="486"/>
      <c r="G77" s="508"/>
    </row>
    <row r="78" spans="1:7" ht="12.75" thickTop="1">
      <c r="A78" s="30">
        <f t="shared" si="1"/>
        <v>15</v>
      </c>
      <c r="C78" s="1"/>
      <c r="D78" s="1"/>
      <c r="E78" s="1"/>
      <c r="F78" s="49"/>
      <c r="G78" s="49"/>
    </row>
    <row r="79" spans="1:7" ht="12">
      <c r="A79" s="30">
        <f t="shared" si="1"/>
        <v>16</v>
      </c>
      <c r="C79" s="1"/>
      <c r="D79" s="1"/>
      <c r="E79" s="1"/>
      <c r="F79" s="49"/>
      <c r="G79" s="49"/>
    </row>
    <row r="80" spans="1:7" ht="12">
      <c r="A80" s="30">
        <f t="shared" si="1"/>
        <v>17</v>
      </c>
      <c r="B80" s="1" t="s">
        <v>185</v>
      </c>
      <c r="C80" s="36"/>
      <c r="D80" s="36"/>
      <c r="E80" s="36"/>
      <c r="F80" s="35"/>
      <c r="G80" s="35"/>
    </row>
    <row r="81" spans="1:13" ht="12">
      <c r="A81" s="30">
        <f t="shared" si="1"/>
        <v>18</v>
      </c>
      <c r="C81" s="36"/>
      <c r="D81" s="36"/>
      <c r="E81" s="36"/>
      <c r="F81" s="31"/>
      <c r="G81" s="31"/>
      <c r="M81" s="494"/>
    </row>
    <row r="82" spans="1:13" ht="12">
      <c r="A82" s="30">
        <f t="shared" si="1"/>
        <v>19</v>
      </c>
      <c r="B82" s="2" t="s">
        <v>205</v>
      </c>
      <c r="C82" s="36">
        <f>+'MIDC TB'!Q121</f>
        <v>24518.776923076923</v>
      </c>
      <c r="D82" s="36"/>
      <c r="E82" s="36">
        <f>C82+D82</f>
        <v>24518.776923076923</v>
      </c>
      <c r="F82" s="546">
        <v>0.063299999999999995</v>
      </c>
      <c r="G82" s="31">
        <f>ROUND(+C82*F82,0)</f>
        <v>1552</v>
      </c>
      <c r="I82" s="36">
        <v>6891</v>
      </c>
      <c r="J82" s="2">
        <v>4275</v>
      </c>
      <c r="L82" s="494"/>
      <c r="M82" s="494"/>
    </row>
    <row r="83" spans="1:13" ht="12">
      <c r="A83" s="30">
        <f t="shared" si="1"/>
        <v>20</v>
      </c>
      <c r="C83" s="36"/>
      <c r="D83" s="36"/>
      <c r="E83" s="36"/>
      <c r="F83" s="31"/>
      <c r="G83" s="31"/>
      <c r="I83" s="36"/>
      <c r="L83" s="494"/>
      <c r="M83" s="494"/>
    </row>
    <row r="84" spans="1:13" ht="12">
      <c r="A84" s="30">
        <f t="shared" si="1"/>
        <v>21</v>
      </c>
      <c r="B84" s="2" t="s">
        <v>320</v>
      </c>
      <c r="C84" s="36">
        <f>+'MIDC TB'!Q114+'MIDC TB'!Q115+'MIDC TB'!Q116+'MIDC TB'!Q117</f>
        <v>257242.47</v>
      </c>
      <c r="D84" s="36"/>
      <c r="E84" s="36">
        <f>C84+D84</f>
        <v>257242.47</v>
      </c>
      <c r="F84" s="31"/>
      <c r="G84" s="31">
        <f>ROUND(+C84*F84,0)</f>
        <v>0</v>
      </c>
      <c r="I84" s="36">
        <v>189697</v>
      </c>
      <c r="J84" s="2" t="s">
        <v>520</v>
      </c>
      <c r="L84" s="494"/>
      <c r="M84" s="494"/>
    </row>
    <row r="85" spans="1:12" ht="12">
      <c r="A85" s="30">
        <f t="shared" si="1"/>
        <v>22</v>
      </c>
      <c r="C85" s="36"/>
      <c r="D85" s="36"/>
      <c r="E85" s="36"/>
      <c r="F85" s="31"/>
      <c r="G85" s="31"/>
      <c r="I85" s="36"/>
      <c r="L85" s="494"/>
    </row>
    <row r="86" spans="1:13" ht="12">
      <c r="A86" s="30">
        <f t="shared" si="1"/>
        <v>23</v>
      </c>
      <c r="B86" s="2" t="s">
        <v>529</v>
      </c>
      <c r="C86" s="36">
        <f>+'MIDC TB'!Q118+'MIDC TB'!Q119+'MIDC TB'!Q122</f>
        <v>213054.97</v>
      </c>
      <c r="D86" s="36"/>
      <c r="E86" s="36">
        <f>C86+D86</f>
        <v>213054.97</v>
      </c>
      <c r="F86" s="546">
        <v>0.063299999999999995</v>
      </c>
      <c r="G86" s="31">
        <f>ROUND(+C86*F86,0)</f>
        <v>13486</v>
      </c>
      <c r="I86" s="36"/>
      <c r="J86" s="2" t="s">
        <v>532</v>
      </c>
      <c r="M86" s="494"/>
    </row>
    <row r="87" spans="1:13" ht="12">
      <c r="A87" s="30">
        <f t="shared" si="1"/>
        <v>24</v>
      </c>
      <c r="C87" s="36"/>
      <c r="D87" s="36"/>
      <c r="E87" s="36"/>
      <c r="F87" s="31"/>
      <c r="G87" s="31"/>
      <c r="I87" s="36"/>
      <c r="M87" s="494"/>
    </row>
    <row r="88" spans="1:13" ht="12">
      <c r="A88" s="30">
        <f t="shared" si="1"/>
        <v>25</v>
      </c>
      <c r="B88" s="2" t="s">
        <v>230</v>
      </c>
      <c r="C88" s="36">
        <f>+'MIDC TB'!Q111+'MIDC TB'!Q112+'MIDC TB'!Q113</f>
        <v>2092380.2600000005</v>
      </c>
      <c r="D88" s="36"/>
      <c r="E88" s="36">
        <f>C88+D88</f>
        <v>2092380.2600000005</v>
      </c>
      <c r="F88" s="31"/>
      <c r="G88" s="31">
        <f>ROUND(+C88*F88,0)</f>
        <v>0</v>
      </c>
      <c r="I88" s="36">
        <v>2038233</v>
      </c>
      <c r="J88" s="2" t="s">
        <v>533</v>
      </c>
      <c r="M88" s="494"/>
    </row>
    <row r="89" spans="1:13" ht="12">
      <c r="A89" s="30">
        <f t="shared" si="1"/>
        <v>26</v>
      </c>
      <c r="C89" s="36"/>
      <c r="D89" s="36"/>
      <c r="E89" s="36"/>
      <c r="F89" s="31"/>
      <c r="G89" s="31"/>
      <c r="I89" s="36"/>
      <c r="M89" s="494"/>
    </row>
    <row r="90" spans="1:10" ht="12">
      <c r="A90" s="30">
        <f t="shared" si="1"/>
        <v>27</v>
      </c>
      <c r="B90" s="2" t="s">
        <v>208</v>
      </c>
      <c r="C90" s="36">
        <f>+'MIDC TB'!Q120</f>
        <v>166587.87</v>
      </c>
      <c r="D90" s="36"/>
      <c r="E90" s="36">
        <f>C90+D90</f>
        <v>166587.87</v>
      </c>
      <c r="F90" s="546">
        <v>0.063299999999999995</v>
      </c>
      <c r="G90" s="31">
        <f>ROUND(+C90*F90,0)</f>
        <v>10545</v>
      </c>
      <c r="I90" s="36">
        <v>124226</v>
      </c>
      <c r="J90" s="2">
        <v>4265</v>
      </c>
    </row>
    <row r="91" spans="1:7" ht="12">
      <c r="A91" s="30">
        <f t="shared" si="1"/>
        <v>28</v>
      </c>
      <c r="C91" s="509"/>
      <c r="D91" s="509"/>
      <c r="E91" s="509"/>
      <c r="F91" s="499" t="str">
        <f>IF(G149=0,"",G149)</f>
        <v/>
      </c>
      <c r="G91" s="499" t="str">
        <f>IF(H149=0,"",H149)</f>
        <v/>
      </c>
    </row>
    <row r="92" spans="1:7" ht="12">
      <c r="A92" s="30">
        <f t="shared" si="1"/>
        <v>29</v>
      </c>
      <c r="C92" s="31"/>
      <c r="D92" s="31"/>
      <c r="E92" s="31"/>
      <c r="F92" s="49"/>
      <c r="G92" s="49"/>
    </row>
    <row r="93" spans="1:7" ht="12.75" thickBot="1">
      <c r="A93" s="30">
        <f t="shared" si="1"/>
        <v>30</v>
      </c>
      <c r="B93" s="2" t="s">
        <v>323</v>
      </c>
      <c r="C93" s="770">
        <f>SUM(C81:C92)</f>
        <v>2753784.3469230775</v>
      </c>
      <c r="D93" s="770">
        <f>SUM(D81:D92)</f>
        <v>0</v>
      </c>
      <c r="E93" s="770">
        <f>SUM(E81:E92)</f>
        <v>2753784.3469230775</v>
      </c>
      <c r="F93" s="770"/>
      <c r="G93" s="770">
        <f>SUM(G81:G92)</f>
        <v>25583</v>
      </c>
    </row>
    <row r="94" spans="1:7" ht="12.75" thickTop="1">
      <c r="A94" s="30"/>
      <c r="F94" s="49"/>
      <c r="G94" s="49"/>
    </row>
    <row r="95" ht="12">
      <c r="A95" s="56"/>
    </row>
    <row r="111" ht="12">
      <c r="A111" s="56"/>
    </row>
    <row r="112" ht="12">
      <c r="A112" s="56"/>
    </row>
    <row r="113" ht="12">
      <c r="A113" s="56"/>
    </row>
    <row r="114" ht="12">
      <c r="A114" s="56"/>
    </row>
    <row r="115" ht="12">
      <c r="A115" s="56"/>
    </row>
    <row r="116" ht="12">
      <c r="A116" s="56"/>
    </row>
    <row r="117" ht="12">
      <c r="A117" s="56"/>
    </row>
    <row r="118" ht="12">
      <c r="A118" s="56"/>
    </row>
    <row r="119" ht="12">
      <c r="A119" s="56"/>
    </row>
    <row r="120" ht="12">
      <c r="A120" s="56"/>
    </row>
    <row r="121" ht="12">
      <c r="A121" s="56"/>
    </row>
    <row r="122" ht="12">
      <c r="A122" s="56"/>
    </row>
    <row r="123" ht="12">
      <c r="A123" s="56"/>
    </row>
    <row r="124" ht="12">
      <c r="A124" s="56"/>
    </row>
    <row r="125" ht="12">
      <c r="A125" s="56"/>
    </row>
    <row r="126" ht="12">
      <c r="A126" s="56"/>
    </row>
    <row r="127" ht="12">
      <c r="A127" s="56"/>
    </row>
    <row r="128" ht="12">
      <c r="A128" s="56"/>
    </row>
    <row r="129" ht="12">
      <c r="A129" s="56"/>
    </row>
    <row r="130" ht="12">
      <c r="A130" s="56"/>
    </row>
    <row r="131" ht="12">
      <c r="A131" s="56"/>
    </row>
    <row r="132" ht="12">
      <c r="A132" s="56"/>
    </row>
    <row r="133" ht="12">
      <c r="A133" s="56"/>
    </row>
    <row r="134" ht="12">
      <c r="A134" s="56"/>
    </row>
    <row r="135" ht="12">
      <c r="A135" s="56"/>
    </row>
    <row r="136" ht="12">
      <c r="A136" s="56"/>
    </row>
    <row r="137" ht="12">
      <c r="A137" s="56"/>
    </row>
    <row r="138" ht="12">
      <c r="A138" s="56"/>
    </row>
    <row r="139" ht="12">
      <c r="A139" s="56"/>
    </row>
    <row r="140" ht="12">
      <c r="A140" s="56"/>
    </row>
    <row r="141" ht="12">
      <c r="A141" s="56"/>
    </row>
    <row r="142" ht="12">
      <c r="A142" s="56"/>
    </row>
    <row r="143" ht="12">
      <c r="A143" s="56"/>
    </row>
    <row r="144" ht="12">
      <c r="A144" s="56"/>
    </row>
  </sheetData>
  <mergeCells count="2">
    <mergeCell ref="A10:G11"/>
    <mergeCell ref="A57:G58"/>
  </mergeCells>
  <pageMargins left="0.7" right="0.7" top="0.75" bottom="0.75" header="0.3" footer="0.3"/>
  <pageSetup horizontalDpi="300" verticalDpi="300" orientation="portrait" r:id="rId1"/>
  <headerFooter>
    <oddFooter>&amp;L&amp;"Times New Roman,Regular"&amp;9O3129681.v1</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N333"/>
  <sheetViews>
    <sheetView workbookViewId="0" topLeftCell="A1"/>
  </sheetViews>
  <sheetFormatPr defaultColWidth="10.85546875" defaultRowHeight="12"/>
  <cols>
    <col min="1" max="1" width="5.14285714285714" style="2" customWidth="1"/>
    <col min="2" max="2" width="33.4285714285714" style="2" customWidth="1"/>
    <col min="3" max="3" width="12.7142857142857" style="2" customWidth="1"/>
    <col min="4" max="5" width="12.8571428571429" style="2" customWidth="1"/>
    <col min="6" max="6" width="12" style="2" bestFit="1" customWidth="1"/>
    <col min="7" max="7" width="9.71428571428571" style="2" customWidth="1"/>
    <col min="8" max="8" width="10.7142857142857" style="2" customWidth="1"/>
    <col min="9" max="10" width="12.8571428571429" style="2" customWidth="1"/>
    <col min="11" max="11" width="12" style="32" customWidth="1"/>
    <col min="12" max="12" width="12.7142857142857" style="286" customWidth="1"/>
    <col min="13" max="14" width="10.8571428571429" style="2"/>
    <col min="15" max="16384" width="10.8571428571429" style="57"/>
  </cols>
  <sheetData>
    <row r="1" spans="1:14" s="4" customFormat="1" ht="12">
      <c r="A1" s="1" t="s">
        <v>0</v>
      </c>
      <c r="B1" s="1"/>
      <c r="C1" s="1"/>
      <c r="D1" s="1"/>
      <c r="E1" s="2"/>
      <c r="F1" s="3"/>
      <c r="G1" s="3"/>
      <c r="H1" s="712" t="s">
        <v>1</v>
      </c>
      <c r="I1" s="3"/>
      <c r="J1" s="3"/>
      <c r="L1" s="282"/>
      <c r="M1" s="2"/>
      <c r="N1" s="2"/>
    </row>
    <row r="2" spans="1:14" s="4" customFormat="1" ht="12">
      <c r="A2" s="1" t="s">
        <v>2</v>
      </c>
      <c r="B2" s="1"/>
      <c r="C2" s="1"/>
      <c r="D2" s="1"/>
      <c r="E2" s="3"/>
      <c r="F2" s="3"/>
      <c r="G2" s="3"/>
      <c r="H2" s="712"/>
      <c r="I2" s="5"/>
      <c r="J2" s="5"/>
      <c r="L2" s="282"/>
      <c r="M2" s="2"/>
      <c r="N2" s="2"/>
    </row>
    <row r="3" spans="1:14" s="4" customFormat="1" ht="12">
      <c r="A3" s="1"/>
      <c r="B3" s="1"/>
      <c r="C3" s="1"/>
      <c r="D3" s="1"/>
      <c r="E3" s="2"/>
      <c r="F3" s="6"/>
      <c r="G3" s="6"/>
      <c r="H3" s="712" t="s">
        <v>3</v>
      </c>
      <c r="I3" s="6"/>
      <c r="J3" s="6"/>
      <c r="L3" s="282"/>
      <c r="M3" s="2"/>
      <c r="N3" s="2"/>
    </row>
    <row r="4" spans="1:14" s="4" customFormat="1" ht="12">
      <c r="A4" s="1" t="s">
        <v>112</v>
      </c>
      <c r="B4" s="1"/>
      <c r="C4" s="7"/>
      <c r="D4" s="7"/>
      <c r="E4" s="2"/>
      <c r="F4" s="2"/>
      <c r="G4" s="2"/>
      <c r="H4" s="712" t="s">
        <v>4</v>
      </c>
      <c r="I4" s="6"/>
      <c r="J4" s="6"/>
      <c r="L4" s="282"/>
      <c r="M4" s="2"/>
      <c r="N4" s="2"/>
    </row>
    <row r="5" spans="1:14" s="4" customFormat="1" ht="12">
      <c r="A5" s="449" t="s">
        <v>675</v>
      </c>
      <c r="B5" s="1"/>
      <c r="C5" s="2"/>
      <c r="D5" s="2"/>
      <c r="E5" s="2"/>
      <c r="F5" s="2"/>
      <c r="G5" s="2"/>
      <c r="H5" s="712" t="s">
        <v>88</v>
      </c>
      <c r="I5" s="3"/>
      <c r="J5" s="3"/>
      <c r="L5" s="282"/>
      <c r="M5" s="2"/>
      <c r="N5" s="2"/>
    </row>
    <row r="6" spans="1:14" s="4" customFormat="1" ht="12">
      <c r="A6" s="1" t="s">
        <v>89</v>
      </c>
      <c r="B6" s="1"/>
      <c r="C6" s="2"/>
      <c r="D6" s="2"/>
      <c r="E6" s="2"/>
      <c r="F6" s="2"/>
      <c r="G6" s="2"/>
      <c r="H6" s="712"/>
      <c r="I6" s="5"/>
      <c r="J6" s="5"/>
      <c r="L6" s="282"/>
      <c r="M6" s="2"/>
      <c r="N6" s="2"/>
    </row>
    <row r="7" spans="1:14" s="4" customFormat="1" ht="12">
      <c r="A7" s="10" t="s">
        <v>5</v>
      </c>
      <c r="B7" s="11"/>
      <c r="C7" s="2"/>
      <c r="D7" s="2"/>
      <c r="E7" s="2"/>
      <c r="F7" s="2"/>
      <c r="G7" s="2"/>
      <c r="H7" s="712" t="s">
        <v>6</v>
      </c>
      <c r="I7" s="3"/>
      <c r="J7" s="3"/>
      <c r="L7" s="282"/>
      <c r="M7" s="2"/>
      <c r="N7" s="2"/>
    </row>
    <row r="8" spans="1:14" s="4" customFormat="1" ht="12.75" thickBot="1">
      <c r="A8" s="12"/>
      <c r="B8" s="12"/>
      <c r="C8" s="12"/>
      <c r="D8" s="12"/>
      <c r="E8" s="13"/>
      <c r="F8" s="13"/>
      <c r="G8" s="13"/>
      <c r="H8" s="13"/>
      <c r="I8" s="13"/>
      <c r="J8" s="13"/>
      <c r="K8" s="14"/>
      <c r="L8" s="283"/>
      <c r="M8" s="2"/>
      <c r="N8" s="2"/>
    </row>
    <row r="9" spans="1:12" s="20" customFormat="1" ht="12">
      <c r="A9" s="15"/>
      <c r="B9" s="18">
        <v>-1</v>
      </c>
      <c r="C9" s="18">
        <v>-2</v>
      </c>
      <c r="D9" s="18">
        <f>C9-1</f>
        <v>-3</v>
      </c>
      <c r="E9" s="18">
        <f>D9-1</f>
        <v>-4</v>
      </c>
      <c r="G9" s="18">
        <f>E9-1</f>
        <v>-5</v>
      </c>
      <c r="H9" s="18">
        <f>G9-1</f>
        <v>-6</v>
      </c>
      <c r="I9" s="18">
        <f>H9-1</f>
        <v>-7</v>
      </c>
      <c r="J9" s="284">
        <f>I9-1</f>
        <v>-8</v>
      </c>
      <c r="K9" s="19"/>
      <c r="L9" s="19"/>
    </row>
    <row r="10" spans="1:10" s="4" customFormat="1" ht="14.25">
      <c r="A10" s="23" t="s">
        <v>93</v>
      </c>
      <c r="B10" s="64"/>
      <c r="C10" s="22" t="s">
        <v>9</v>
      </c>
      <c r="D10" s="127"/>
      <c r="E10" s="23" t="s">
        <v>10</v>
      </c>
      <c r="F10" s="211" t="s">
        <v>182</v>
      </c>
      <c r="G10" s="24" t="s">
        <v>11</v>
      </c>
      <c r="H10" s="285" t="s">
        <v>11</v>
      </c>
      <c r="I10" s="2"/>
      <c r="J10" s="2"/>
    </row>
    <row r="11" spans="1:10" s="4" customFormat="1" ht="12.75" thickBot="1">
      <c r="A11" s="697" t="s">
        <v>96</v>
      </c>
      <c r="B11" s="697" t="s">
        <v>13</v>
      </c>
      <c r="C11" s="690" t="s">
        <v>14</v>
      </c>
      <c r="D11" s="131" t="s">
        <v>107</v>
      </c>
      <c r="E11" s="694" t="s">
        <v>16</v>
      </c>
      <c r="F11" s="212" t="s">
        <v>183</v>
      </c>
      <c r="G11" s="696" t="s">
        <v>17</v>
      </c>
      <c r="H11" s="690" t="s">
        <v>18</v>
      </c>
      <c r="I11" s="2"/>
      <c r="J11" s="2"/>
    </row>
    <row r="12" spans="1:10" s="4" customFormat="1" ht="12">
      <c r="A12" s="30">
        <v>1</v>
      </c>
      <c r="B12" s="1" t="s">
        <v>19</v>
      </c>
      <c r="C12" s="31"/>
      <c r="D12" s="31"/>
      <c r="E12" s="31"/>
      <c r="F12" s="31"/>
      <c r="G12" s="32"/>
      <c r="H12" s="31"/>
      <c r="I12" s="2"/>
      <c r="J12" s="2"/>
    </row>
    <row r="13" spans="1:10" s="4" customFormat="1" ht="12">
      <c r="A13" s="30">
        <f>A12+1</f>
        <v>2</v>
      </c>
      <c r="B13" s="2" t="s">
        <v>20</v>
      </c>
      <c r="C13" s="35"/>
      <c r="D13" s="35"/>
      <c r="E13" s="279"/>
      <c r="F13" s="279"/>
      <c r="G13" s="32"/>
      <c r="H13" s="41"/>
      <c r="I13" s="2"/>
      <c r="J13" s="2"/>
    </row>
    <row r="14" spans="1:10" s="4" customFormat="1" ht="12">
      <c r="A14" s="30">
        <f t="shared" si="0" ref="A14:A74">A13+1</f>
        <v>3</v>
      </c>
      <c r="B14" s="2" t="s">
        <v>21</v>
      </c>
      <c r="C14" s="31"/>
      <c r="D14" s="31"/>
      <c r="E14" s="280"/>
      <c r="F14" s="280"/>
      <c r="G14" s="32"/>
      <c r="H14" s="41"/>
      <c r="I14" s="2"/>
      <c r="J14" s="2"/>
    </row>
    <row r="15" spans="1:10" s="4" customFormat="1" ht="12">
      <c r="A15" s="30">
        <f t="shared" si="0"/>
        <v>4</v>
      </c>
      <c r="B15" s="2" t="s">
        <v>22</v>
      </c>
      <c r="C15" s="31"/>
      <c r="D15" s="31"/>
      <c r="E15" s="280"/>
      <c r="F15" s="280"/>
      <c r="G15" s="32"/>
      <c r="H15" s="41"/>
      <c r="I15" s="2"/>
      <c r="J15" s="2"/>
    </row>
    <row r="16" spans="1:10" s="4" customFormat="1" ht="12">
      <c r="A16" s="30">
        <f t="shared" si="0"/>
        <v>5</v>
      </c>
      <c r="B16" s="1" t="s">
        <v>23</v>
      </c>
      <c r="C16" s="31"/>
      <c r="D16" s="31"/>
      <c r="E16" s="280"/>
      <c r="F16" s="280"/>
      <c r="G16" s="32"/>
      <c r="H16" s="41"/>
      <c r="I16" s="2"/>
      <c r="J16" s="2"/>
    </row>
    <row r="17" spans="1:10" s="4" customFormat="1" ht="12">
      <c r="A17" s="30">
        <f t="shared" si="0"/>
        <v>6</v>
      </c>
      <c r="B17" s="2" t="s">
        <v>24</v>
      </c>
      <c r="C17" s="31"/>
      <c r="D17" s="31"/>
      <c r="E17" s="280"/>
      <c r="F17" s="280"/>
      <c r="G17" s="32"/>
      <c r="H17" s="41"/>
      <c r="I17" s="2"/>
      <c r="J17" s="2"/>
    </row>
    <row r="18" spans="1:10" s="4" customFormat="1" ht="12">
      <c r="A18" s="30">
        <f t="shared" si="0"/>
        <v>7</v>
      </c>
      <c r="B18" s="2" t="s">
        <v>25</v>
      </c>
      <c r="C18" s="31"/>
      <c r="D18" s="31"/>
      <c r="E18" s="280"/>
      <c r="F18" s="280"/>
      <c r="G18" s="32"/>
      <c r="H18" s="41"/>
      <c r="I18" s="2"/>
      <c r="J18" s="2"/>
    </row>
    <row r="19" spans="1:10" s="4" customFormat="1" ht="12">
      <c r="A19" s="30">
        <f t="shared" si="0"/>
        <v>8</v>
      </c>
      <c r="B19" s="2" t="s">
        <v>26</v>
      </c>
      <c r="C19" s="31"/>
      <c r="D19" s="31"/>
      <c r="E19" s="280"/>
      <c r="F19" s="280"/>
      <c r="G19" s="32"/>
      <c r="H19" s="41"/>
      <c r="I19" s="2"/>
      <c r="J19" s="2"/>
    </row>
    <row r="20" spans="1:10" s="4" customFormat="1" ht="12">
      <c r="A20" s="30">
        <f t="shared" si="0"/>
        <v>9</v>
      </c>
      <c r="B20" s="2" t="s">
        <v>27</v>
      </c>
      <c r="C20" s="31"/>
      <c r="D20" s="31"/>
      <c r="E20" s="280"/>
      <c r="F20" s="280"/>
      <c r="G20" s="32"/>
      <c r="H20" s="41"/>
      <c r="I20" s="2"/>
      <c r="J20" s="2"/>
    </row>
    <row r="21" spans="1:10" s="4" customFormat="1" ht="12">
      <c r="A21" s="30">
        <f t="shared" si="0"/>
        <v>10</v>
      </c>
      <c r="B21" s="2" t="s">
        <v>28</v>
      </c>
      <c r="C21" s="31"/>
      <c r="D21" s="31"/>
      <c r="E21" s="280"/>
      <c r="F21" s="280"/>
      <c r="G21" s="32"/>
      <c r="H21" s="41"/>
      <c r="I21" s="2"/>
      <c r="J21" s="2"/>
    </row>
    <row r="22" spans="1:10" s="4" customFormat="1" ht="12">
      <c r="A22" s="30">
        <f t="shared" si="0"/>
        <v>11</v>
      </c>
      <c r="B22" s="2" t="s">
        <v>29</v>
      </c>
      <c r="C22" s="31"/>
      <c r="D22" s="31"/>
      <c r="E22" s="280"/>
      <c r="F22" s="280"/>
      <c r="G22" s="32"/>
      <c r="H22" s="41"/>
      <c r="I22" s="2"/>
      <c r="J22" s="2"/>
    </row>
    <row r="23" spans="1:10" s="4" customFormat="1" ht="12">
      <c r="A23" s="30">
        <f t="shared" si="0"/>
        <v>12</v>
      </c>
      <c r="B23" s="2" t="s">
        <v>30</v>
      </c>
      <c r="C23" s="31"/>
      <c r="D23" s="31"/>
      <c r="E23" s="280"/>
      <c r="F23" s="280"/>
      <c r="G23" s="32"/>
      <c r="H23" s="41"/>
      <c r="I23" s="2"/>
      <c r="J23" s="2"/>
    </row>
    <row r="24" spans="1:10" s="4" customFormat="1" ht="12">
      <c r="A24" s="30">
        <f t="shared" si="0"/>
        <v>13</v>
      </c>
      <c r="B24" s="2" t="s">
        <v>31</v>
      </c>
      <c r="C24" s="31"/>
      <c r="D24" s="31"/>
      <c r="E24" s="280"/>
      <c r="F24" s="280"/>
      <c r="G24" s="32"/>
      <c r="H24" s="41"/>
      <c r="I24" s="2"/>
      <c r="J24" s="2"/>
    </row>
    <row r="25" spans="1:10" s="4" customFormat="1" ht="12">
      <c r="A25" s="30">
        <f t="shared" si="0"/>
        <v>14</v>
      </c>
      <c r="B25" s="2" t="s">
        <v>32</v>
      </c>
      <c r="C25" s="31"/>
      <c r="D25" s="31"/>
      <c r="E25" s="280"/>
      <c r="F25" s="280"/>
      <c r="G25" s="32"/>
      <c r="H25" s="41"/>
      <c r="I25" s="2"/>
      <c r="J25" s="2"/>
    </row>
    <row r="26" spans="1:10" s="4" customFormat="1" ht="12">
      <c r="A26" s="30">
        <f>A25+1</f>
        <v>15</v>
      </c>
      <c r="B26" s="2" t="s">
        <v>33</v>
      </c>
      <c r="C26" s="31"/>
      <c r="D26" s="31"/>
      <c r="E26" s="280"/>
      <c r="F26" s="280"/>
      <c r="G26" s="32"/>
      <c r="H26" s="41"/>
      <c r="I26" s="2"/>
      <c r="J26" s="2"/>
    </row>
    <row r="27" spans="1:10" s="4" customFormat="1" ht="12">
      <c r="A27" s="30">
        <f t="shared" si="0"/>
        <v>16</v>
      </c>
      <c r="B27" s="1" t="s">
        <v>34</v>
      </c>
      <c r="C27" s="31"/>
      <c r="D27" s="31"/>
      <c r="E27" s="280"/>
      <c r="F27" s="280"/>
      <c r="G27" s="32"/>
      <c r="H27" s="41"/>
      <c r="I27" s="2"/>
      <c r="J27" s="2"/>
    </row>
    <row r="28" spans="1:10" s="4" customFormat="1" ht="12">
      <c r="A28" s="30">
        <f t="shared" si="0"/>
        <v>17</v>
      </c>
      <c r="B28" s="2" t="s">
        <v>35</v>
      </c>
      <c r="C28" s="31"/>
      <c r="D28" s="31"/>
      <c r="E28" s="280"/>
      <c r="F28" s="280"/>
      <c r="G28" s="32"/>
      <c r="H28" s="41"/>
      <c r="I28" s="2"/>
      <c r="J28" s="2"/>
    </row>
    <row r="29" spans="1:10" s="4" customFormat="1" ht="12">
      <c r="A29" s="30">
        <f t="shared" si="0"/>
        <v>18</v>
      </c>
      <c r="B29" s="2" t="s">
        <v>36</v>
      </c>
      <c r="C29" s="31"/>
      <c r="D29" s="31"/>
      <c r="E29" s="280"/>
      <c r="F29" s="280"/>
      <c r="G29" s="32"/>
      <c r="H29" s="41"/>
      <c r="I29" s="2"/>
      <c r="J29" s="2"/>
    </row>
    <row r="30" spans="1:10" s="4" customFormat="1" ht="12">
      <c r="A30" s="30">
        <f t="shared" si="0"/>
        <v>19</v>
      </c>
      <c r="B30" s="38" t="s">
        <v>37</v>
      </c>
      <c r="C30" s="31"/>
      <c r="D30" s="31"/>
      <c r="E30" s="280"/>
      <c r="F30" s="280"/>
      <c r="G30" s="32"/>
      <c r="H30" s="41"/>
      <c r="I30" s="2"/>
      <c r="J30" s="2"/>
    </row>
    <row r="31" spans="1:10" s="4" customFormat="1" ht="12">
      <c r="A31" s="30">
        <f t="shared" si="0"/>
        <v>20</v>
      </c>
      <c r="B31" s="2" t="s">
        <v>38</v>
      </c>
      <c r="C31" s="31"/>
      <c r="D31" s="31"/>
      <c r="E31" s="280"/>
      <c r="F31" s="280"/>
      <c r="G31" s="32"/>
      <c r="H31" s="41"/>
      <c r="I31" s="2"/>
      <c r="J31" s="2"/>
    </row>
    <row r="32" spans="1:10" s="4" customFormat="1" ht="12">
      <c r="A32" s="30">
        <f t="shared" si="0"/>
        <v>21</v>
      </c>
      <c r="B32" s="2" t="s">
        <v>39</v>
      </c>
      <c r="C32" s="31"/>
      <c r="D32" s="31"/>
      <c r="E32" s="280"/>
      <c r="F32" s="280"/>
      <c r="G32" s="32"/>
      <c r="H32" s="41"/>
      <c r="I32" s="2"/>
      <c r="J32" s="2"/>
    </row>
    <row r="33" spans="1:10" s="4" customFormat="1" ht="12">
      <c r="A33" s="30">
        <f t="shared" si="0"/>
        <v>22</v>
      </c>
      <c r="B33" s="1" t="s">
        <v>40</v>
      </c>
      <c r="C33" s="31"/>
      <c r="D33" s="31"/>
      <c r="E33" s="280"/>
      <c r="F33" s="280"/>
      <c r="G33" s="32"/>
      <c r="H33" s="41"/>
      <c r="I33" s="2"/>
      <c r="J33" s="2"/>
    </row>
    <row r="34" spans="1:10" s="4" customFormat="1" ht="12">
      <c r="A34" s="30">
        <f t="shared" si="0"/>
        <v>23</v>
      </c>
      <c r="B34" s="2" t="s">
        <v>41</v>
      </c>
      <c r="C34" s="41">
        <v>0</v>
      </c>
      <c r="D34" s="41"/>
      <c r="E34" s="41">
        <f t="shared" si="1" ref="E34:E40">SUM(C34:D34)</f>
        <v>0</v>
      </c>
      <c r="F34" s="41">
        <v>0</v>
      </c>
      <c r="G34" s="32">
        <f>1-79.94%</f>
        <v>0.2006</v>
      </c>
      <c r="H34" s="41">
        <f>IF(G34=0,"",ROUND(E34*G34,0))</f>
        <v>0</v>
      </c>
      <c r="I34" s="2"/>
      <c r="J34" s="2"/>
    </row>
    <row r="35" spans="1:10" s="4" customFormat="1" ht="12">
      <c r="A35" s="30">
        <f t="shared" si="0"/>
        <v>24</v>
      </c>
      <c r="B35" s="2" t="s">
        <v>42</v>
      </c>
      <c r="C35" s="41">
        <f>+'LAB TB'!P6</f>
        <v>1484005.7699999998</v>
      </c>
      <c r="D35" s="41"/>
      <c r="E35" s="41">
        <f t="shared" si="1"/>
        <v>1484005.7699999998</v>
      </c>
      <c r="F35" s="41">
        <v>1479455</v>
      </c>
      <c r="G35" s="32">
        <f t="shared" si="2" ref="G35:G40">1-79.94%</f>
        <v>0.2006</v>
      </c>
      <c r="H35" s="41">
        <f t="shared" si="3" ref="H35:H40">IF(G35=0,"",ROUND(E35*G35,0))</f>
        <v>297692</v>
      </c>
      <c r="I35" s="2"/>
      <c r="J35" s="2"/>
    </row>
    <row r="36" spans="1:10" s="4" customFormat="1" ht="12">
      <c r="A36" s="30">
        <f t="shared" si="0"/>
        <v>25</v>
      </c>
      <c r="B36" s="38" t="s">
        <v>43</v>
      </c>
      <c r="C36" s="41">
        <f>+'LAB TB'!P7</f>
        <v>1030.92</v>
      </c>
      <c r="D36" s="41"/>
      <c r="E36" s="41">
        <f t="shared" si="1"/>
        <v>1030.92</v>
      </c>
      <c r="F36" s="41">
        <v>0</v>
      </c>
      <c r="G36" s="32">
        <f t="shared" si="2"/>
        <v>0.2006</v>
      </c>
      <c r="H36" s="41">
        <f t="shared" si="3"/>
        <v>207</v>
      </c>
      <c r="I36" s="31"/>
      <c r="J36" s="2"/>
    </row>
    <row r="37" spans="1:10" s="4" customFormat="1" ht="12">
      <c r="A37" s="30">
        <f t="shared" si="0"/>
        <v>26</v>
      </c>
      <c r="B37" s="2" t="s">
        <v>44</v>
      </c>
      <c r="C37" s="41">
        <f>+'LAB TB'!P8+'LAB TB'!P9</f>
        <v>726421.51615384629</v>
      </c>
      <c r="D37" s="41"/>
      <c r="E37" s="41">
        <f t="shared" si="1"/>
        <v>726421.51615384629</v>
      </c>
      <c r="F37" s="41">
        <v>654953</v>
      </c>
      <c r="G37" s="32">
        <f t="shared" si="2"/>
        <v>0.2006</v>
      </c>
      <c r="H37" s="41">
        <f t="shared" si="3"/>
        <v>145720</v>
      </c>
      <c r="I37" s="31"/>
      <c r="J37" s="2"/>
    </row>
    <row r="38" spans="1:10" s="4" customFormat="1" ht="12">
      <c r="A38" s="30">
        <f t="shared" si="0"/>
        <v>27</v>
      </c>
      <c r="B38" s="2" t="s">
        <v>45</v>
      </c>
      <c r="C38" s="41">
        <f>+'LAB TB'!P10</f>
        <v>42012.777692307689</v>
      </c>
      <c r="D38" s="41"/>
      <c r="E38" s="41">
        <f t="shared" si="1"/>
        <v>42012.777692307689</v>
      </c>
      <c r="F38" s="41">
        <v>23402</v>
      </c>
      <c r="G38" s="32">
        <f t="shared" si="2"/>
        <v>0.2006</v>
      </c>
      <c r="H38" s="41">
        <f t="shared" si="3"/>
        <v>8428</v>
      </c>
      <c r="I38" s="31"/>
      <c r="J38" s="2"/>
    </row>
    <row r="39" spans="1:10" s="4" customFormat="1" ht="12">
      <c r="A39" s="30">
        <f t="shared" si="0"/>
        <v>28</v>
      </c>
      <c r="B39" s="2" t="s">
        <v>46</v>
      </c>
      <c r="C39" s="41">
        <f>+'LAB TB'!P11</f>
        <v>5777.8799999999992</v>
      </c>
      <c r="D39" s="41"/>
      <c r="E39" s="41">
        <f t="shared" si="1"/>
        <v>5777.8799999999992</v>
      </c>
      <c r="F39" s="41">
        <v>5778</v>
      </c>
      <c r="G39" s="32">
        <f t="shared" si="2"/>
        <v>0.2006</v>
      </c>
      <c r="H39" s="41">
        <f t="shared" si="3"/>
        <v>1159</v>
      </c>
      <c r="I39" s="31" t="s">
        <v>552</v>
      </c>
      <c r="J39" s="2"/>
    </row>
    <row r="40" spans="1:10" s="4" customFormat="1" ht="12">
      <c r="A40" s="30">
        <f t="shared" si="0"/>
        <v>29</v>
      </c>
      <c r="B40" s="2" t="s">
        <v>47</v>
      </c>
      <c r="C40" s="41">
        <f>+'LAB TB'!P12</f>
        <v>1827.2700000000002</v>
      </c>
      <c r="D40" s="41"/>
      <c r="E40" s="41">
        <f t="shared" si="1"/>
        <v>1827.2700000000002</v>
      </c>
      <c r="F40" s="41">
        <v>1701</v>
      </c>
      <c r="G40" s="32">
        <f t="shared" si="2"/>
        <v>0.2006</v>
      </c>
      <c r="H40" s="41">
        <f t="shared" si="3"/>
        <v>367</v>
      </c>
      <c r="I40" s="31" t="s">
        <v>553</v>
      </c>
      <c r="J40" s="2"/>
    </row>
    <row r="41" spans="1:10" s="4" customFormat="1" ht="12">
      <c r="A41" s="30">
        <f t="shared" si="0"/>
        <v>30</v>
      </c>
      <c r="B41" s="1" t="s">
        <v>48</v>
      </c>
      <c r="C41" s="41"/>
      <c r="D41" s="41"/>
      <c r="E41" s="41"/>
      <c r="F41" s="41"/>
      <c r="G41" s="32"/>
      <c r="H41" s="41"/>
      <c r="I41" s="2"/>
      <c r="J41" s="2"/>
    </row>
    <row r="42" spans="1:10" s="4" customFormat="1" ht="12">
      <c r="A42" s="30">
        <f t="shared" si="0"/>
        <v>31</v>
      </c>
      <c r="B42" s="38" t="s">
        <v>49</v>
      </c>
      <c r="C42" s="31"/>
      <c r="D42" s="31"/>
      <c r="E42" s="280"/>
      <c r="F42" s="280"/>
      <c r="G42" s="32"/>
      <c r="H42" s="41"/>
      <c r="I42" s="2"/>
      <c r="J42" s="2"/>
    </row>
    <row r="43" spans="1:10" s="4" customFormat="1" ht="12">
      <c r="A43" s="30">
        <f t="shared" si="0"/>
        <v>32</v>
      </c>
      <c r="B43" s="2" t="s">
        <v>108</v>
      </c>
      <c r="C43" s="31"/>
      <c r="D43" s="31"/>
      <c r="E43" s="280"/>
      <c r="F43" s="280"/>
      <c r="G43" s="32"/>
      <c r="H43" s="41"/>
      <c r="I43" s="2"/>
      <c r="J43" s="2"/>
    </row>
    <row r="44" spans="1:10" s="4" customFormat="1" ht="12">
      <c r="A44" s="30">
        <f t="shared" si="0"/>
        <v>33</v>
      </c>
      <c r="B44" s="1" t="s">
        <v>51</v>
      </c>
      <c r="C44" s="31"/>
      <c r="D44" s="31"/>
      <c r="E44" s="280"/>
      <c r="F44" s="280"/>
      <c r="G44" s="32"/>
      <c r="H44" s="41"/>
      <c r="I44" s="2"/>
      <c r="J44" s="2"/>
    </row>
    <row r="45" spans="1:10" s="4" customFormat="1" ht="12">
      <c r="A45" s="30">
        <f t="shared" si="0"/>
        <v>34</v>
      </c>
      <c r="B45" s="2" t="s">
        <v>52</v>
      </c>
      <c r="C45" s="31"/>
      <c r="D45" s="31"/>
      <c r="E45" s="280"/>
      <c r="F45" s="280"/>
      <c r="G45" s="32"/>
      <c r="H45" s="41"/>
      <c r="I45" s="2"/>
      <c r="J45" s="2"/>
    </row>
    <row r="46" spans="1:10" s="4" customFormat="1" ht="12">
      <c r="A46" s="30">
        <f t="shared" si="0"/>
        <v>35</v>
      </c>
      <c r="B46" s="2" t="s">
        <v>53</v>
      </c>
      <c r="C46" s="31"/>
      <c r="D46" s="31"/>
      <c r="E46" s="280"/>
      <c r="F46" s="280"/>
      <c r="G46" s="32"/>
      <c r="H46" s="41"/>
      <c r="I46" s="2"/>
      <c r="J46" s="2"/>
    </row>
    <row r="47" spans="1:10" s="4" customFormat="1" ht="12">
      <c r="A47" s="30">
        <f t="shared" si="0"/>
        <v>36</v>
      </c>
      <c r="B47" s="2" t="s">
        <v>54</v>
      </c>
      <c r="C47" s="36"/>
      <c r="D47" s="31"/>
      <c r="E47" s="280"/>
      <c r="F47" s="280"/>
      <c r="G47" s="32"/>
      <c r="H47" s="41"/>
      <c r="I47" s="2"/>
      <c r="J47" s="2"/>
    </row>
    <row r="48" spans="1:10" s="4" customFormat="1" ht="12">
      <c r="A48" s="30">
        <f t="shared" si="0"/>
        <v>37</v>
      </c>
      <c r="B48" s="2" t="s">
        <v>57</v>
      </c>
      <c r="C48" s="36"/>
      <c r="D48" s="31"/>
      <c r="E48" s="280"/>
      <c r="F48" s="280"/>
      <c r="G48" s="32"/>
      <c r="H48" s="41"/>
      <c r="I48" s="2"/>
      <c r="J48" s="2"/>
    </row>
    <row r="49" spans="1:10" s="4" customFormat="1" ht="12">
      <c r="A49" s="30">
        <f t="shared" si="0"/>
        <v>38</v>
      </c>
      <c r="B49" s="2" t="s">
        <v>58</v>
      </c>
      <c r="C49" s="31"/>
      <c r="D49" s="31"/>
      <c r="E49" s="280"/>
      <c r="F49" s="280"/>
      <c r="G49" s="32"/>
      <c r="H49" s="41"/>
      <c r="I49" s="2"/>
      <c r="J49" s="2"/>
    </row>
    <row r="50" spans="1:10" s="4" customFormat="1" ht="12">
      <c r="A50" s="30">
        <f t="shared" si="0"/>
        <v>39</v>
      </c>
      <c r="B50" s="2" t="s">
        <v>59</v>
      </c>
      <c r="C50" s="31"/>
      <c r="D50" s="31"/>
      <c r="E50" s="280"/>
      <c r="F50" s="280"/>
      <c r="G50" s="32"/>
      <c r="H50" s="41"/>
      <c r="I50" s="2"/>
      <c r="J50" s="2"/>
    </row>
    <row r="51" spans="1:10" s="4" customFormat="1" ht="12">
      <c r="A51" s="30">
        <f t="shared" si="0"/>
        <v>40</v>
      </c>
      <c r="B51" s="1" t="s">
        <v>60</v>
      </c>
      <c r="C51" s="31"/>
      <c r="D51" s="31"/>
      <c r="E51" s="280"/>
      <c r="F51" s="280"/>
      <c r="G51" s="32"/>
      <c r="H51" s="41"/>
      <c r="I51" s="2"/>
      <c r="J51" s="2"/>
    </row>
    <row r="52" spans="1:10" s="4" customFormat="1" ht="12">
      <c r="A52" s="30">
        <f t="shared" si="0"/>
        <v>41</v>
      </c>
      <c r="B52" s="2" t="s">
        <v>61</v>
      </c>
      <c r="C52" s="31"/>
      <c r="D52" s="31"/>
      <c r="E52" s="280"/>
      <c r="F52" s="280"/>
      <c r="G52" s="32"/>
      <c r="H52" s="41"/>
      <c r="I52" s="2"/>
      <c r="J52" s="2"/>
    </row>
    <row r="53" spans="1:10" s="4" customFormat="1" ht="12">
      <c r="A53" s="30">
        <f t="shared" si="0"/>
        <v>42</v>
      </c>
      <c r="B53" s="2" t="s">
        <v>62</v>
      </c>
      <c r="C53" s="31"/>
      <c r="D53" s="31"/>
      <c r="E53" s="280"/>
      <c r="F53" s="280"/>
      <c r="G53" s="32"/>
      <c r="H53" s="41"/>
      <c r="I53" s="2"/>
      <c r="J53" s="2"/>
    </row>
    <row r="54" spans="1:10" s="4" customFormat="1" ht="12" customHeight="1">
      <c r="A54" s="30">
        <f t="shared" si="0"/>
        <v>43</v>
      </c>
      <c r="B54" s="2" t="s">
        <v>64</v>
      </c>
      <c r="C54" s="31"/>
      <c r="D54" s="31"/>
      <c r="E54" s="280"/>
      <c r="F54" s="280"/>
      <c r="G54" s="32"/>
      <c r="H54" s="41"/>
      <c r="I54" s="2"/>
      <c r="J54" s="2"/>
    </row>
    <row r="55" spans="1:10" s="80" customFormat="1" ht="12" customHeight="1">
      <c r="A55" s="30">
        <f t="shared" si="0"/>
        <v>44</v>
      </c>
      <c r="B55" s="2" t="s">
        <v>65</v>
      </c>
      <c r="C55" s="31"/>
      <c r="D55" s="31"/>
      <c r="E55" s="280"/>
      <c r="F55" s="280"/>
      <c r="G55" s="35"/>
      <c r="H55" s="41"/>
      <c r="I55" s="35"/>
      <c r="J55" s="35"/>
    </row>
    <row r="56" spans="1:10" s="4" customFormat="1" ht="14.1" customHeight="1">
      <c r="A56" s="30">
        <f t="shared" si="0"/>
        <v>45</v>
      </c>
      <c r="B56" s="2" t="s">
        <v>66</v>
      </c>
      <c r="C56" s="31"/>
      <c r="D56" s="31"/>
      <c r="E56" s="280"/>
      <c r="F56" s="280"/>
      <c r="G56" s="32"/>
      <c r="H56" s="41"/>
      <c r="I56" s="2"/>
      <c r="J56" s="2"/>
    </row>
    <row r="57" spans="1:10" s="4" customFormat="1" ht="12">
      <c r="A57" s="30">
        <f t="shared" si="0"/>
        <v>46</v>
      </c>
      <c r="B57" s="2" t="s">
        <v>67</v>
      </c>
      <c r="C57" s="31"/>
      <c r="D57" s="31"/>
      <c r="E57" s="280"/>
      <c r="F57" s="280"/>
      <c r="G57" s="32"/>
      <c r="H57" s="41"/>
      <c r="I57" s="2"/>
      <c r="J57" s="2"/>
    </row>
    <row r="58" spans="1:10" s="4" customFormat="1" ht="12">
      <c r="A58" s="30">
        <f t="shared" si="0"/>
        <v>47</v>
      </c>
      <c r="B58" s="2" t="s">
        <v>68</v>
      </c>
      <c r="C58" s="31"/>
      <c r="D58" s="31"/>
      <c r="E58" s="280"/>
      <c r="F58" s="280"/>
      <c r="G58" s="32"/>
      <c r="H58" s="41"/>
      <c r="I58" s="2"/>
      <c r="J58" s="2"/>
    </row>
    <row r="59" spans="1:10" s="4" customFormat="1" ht="12">
      <c r="A59" s="30">
        <f t="shared" si="0"/>
        <v>48</v>
      </c>
      <c r="B59" s="2" t="s">
        <v>69</v>
      </c>
      <c r="C59" s="31"/>
      <c r="D59" s="31"/>
      <c r="E59" s="280"/>
      <c r="F59" s="280"/>
      <c r="G59" s="32"/>
      <c r="H59" s="41"/>
      <c r="I59" s="2"/>
      <c r="J59" s="2"/>
    </row>
    <row r="60" spans="1:10" s="4" customFormat="1" ht="12">
      <c r="A60" s="30">
        <f t="shared" si="0"/>
        <v>49</v>
      </c>
      <c r="B60" s="2" t="s">
        <v>70</v>
      </c>
      <c r="C60" s="31"/>
      <c r="D60" s="31"/>
      <c r="E60" s="280"/>
      <c r="F60" s="280"/>
      <c r="G60" s="32"/>
      <c r="H60" s="41"/>
      <c r="I60" s="2"/>
      <c r="J60" s="2"/>
    </row>
    <row r="61" spans="1:10" s="4" customFormat="1" ht="12">
      <c r="A61" s="30">
        <f t="shared" si="0"/>
        <v>50</v>
      </c>
      <c r="B61" s="2" t="s">
        <v>71</v>
      </c>
      <c r="C61" s="31"/>
      <c r="D61" s="31"/>
      <c r="E61" s="280"/>
      <c r="F61" s="280"/>
      <c r="G61" s="32"/>
      <c r="H61" s="41"/>
      <c r="I61" s="2"/>
      <c r="J61" s="2"/>
    </row>
    <row r="62" spans="1:10" s="4" customFormat="1" ht="12">
      <c r="A62" s="30">
        <f t="shared" si="0"/>
        <v>51</v>
      </c>
      <c r="B62" s="2" t="s">
        <v>72</v>
      </c>
      <c r="C62" s="31"/>
      <c r="D62" s="31"/>
      <c r="E62" s="280"/>
      <c r="F62" s="280"/>
      <c r="G62" s="32"/>
      <c r="H62" s="41"/>
      <c r="I62" s="2"/>
      <c r="J62" s="2"/>
    </row>
    <row r="63" spans="1:12" s="4" customFormat="1" ht="12.75" thickBot="1">
      <c r="A63" s="30">
        <f t="shared" si="0"/>
        <v>52</v>
      </c>
      <c r="B63" s="81" t="s">
        <v>73</v>
      </c>
      <c r="C63" s="82">
        <f t="shared" si="4" ref="C63:H63">SUM(C13:C62)</f>
        <v>2261076.1338461535</v>
      </c>
      <c r="D63" s="82">
        <f t="shared" si="4"/>
        <v>0</v>
      </c>
      <c r="E63" s="82">
        <f t="shared" si="4"/>
        <v>2261076.1338461535</v>
      </c>
      <c r="F63" s="82">
        <f t="shared" si="4"/>
        <v>2165289</v>
      </c>
      <c r="G63" s="281"/>
      <c r="H63" s="82">
        <f t="shared" si="4"/>
        <v>453573</v>
      </c>
      <c r="I63" s="32"/>
      <c r="J63" s="287">
        <f>SUM(H13:H62)</f>
        <v>453573</v>
      </c>
      <c r="K63" s="2"/>
      <c r="L63" s="2"/>
    </row>
    <row r="64" spans="1:12" s="4" customFormat="1" ht="12.75" thickTop="1">
      <c r="A64" s="30">
        <f t="shared" si="0"/>
        <v>53</v>
      </c>
      <c r="B64" s="48" t="s">
        <v>74</v>
      </c>
      <c r="C64" s="2"/>
      <c r="D64" s="2"/>
      <c r="E64" s="2"/>
      <c r="F64" s="2"/>
      <c r="G64" s="2"/>
      <c r="H64" s="2"/>
      <c r="I64" s="32"/>
      <c r="J64" s="286"/>
      <c r="K64" s="2"/>
      <c r="L64" s="2"/>
    </row>
    <row r="65" spans="1:12" s="4" customFormat="1" ht="12">
      <c r="A65" s="30">
        <f t="shared" si="0"/>
        <v>54</v>
      </c>
      <c r="B65" s="53" t="s">
        <v>75</v>
      </c>
      <c r="C65" s="51">
        <v>0</v>
      </c>
      <c r="D65" s="2"/>
      <c r="E65" s="2"/>
      <c r="F65" s="2"/>
      <c r="G65" s="2"/>
      <c r="H65" s="2"/>
      <c r="I65" s="32"/>
      <c r="J65" s="286"/>
      <c r="K65" s="2"/>
      <c r="L65" s="2"/>
    </row>
    <row r="66" spans="1:12" s="4" customFormat="1" ht="12">
      <c r="A66" s="30">
        <f t="shared" si="0"/>
        <v>55</v>
      </c>
      <c r="B66" s="53" t="s">
        <v>76</v>
      </c>
      <c r="C66" s="51">
        <v>88394</v>
      </c>
      <c r="D66" s="2"/>
      <c r="E66" s="2"/>
      <c r="F66" s="2"/>
      <c r="G66" s="2"/>
      <c r="H66" s="2"/>
      <c r="I66" s="32"/>
      <c r="J66" s="286"/>
      <c r="K66" s="2"/>
      <c r="L66" s="2"/>
    </row>
    <row r="67" spans="1:12" s="4" customFormat="1" ht="12">
      <c r="A67" s="30">
        <f t="shared" si="0"/>
        <v>56</v>
      </c>
      <c r="B67" s="50" t="s">
        <v>77</v>
      </c>
      <c r="C67" s="51">
        <v>34959</v>
      </c>
      <c r="D67" s="2"/>
      <c r="E67" s="2"/>
      <c r="F67" s="2"/>
      <c r="G67" s="2"/>
      <c r="H67" s="2"/>
      <c r="I67" s="32"/>
      <c r="J67" s="286"/>
      <c r="K67" s="2"/>
      <c r="L67" s="2"/>
    </row>
    <row r="68" spans="1:12" s="4" customFormat="1" ht="12">
      <c r="A68" s="30">
        <f t="shared" si="0"/>
        <v>57</v>
      </c>
      <c r="B68" s="50" t="s">
        <v>78</v>
      </c>
      <c r="C68" s="51">
        <v>0</v>
      </c>
      <c r="D68" s="2"/>
      <c r="E68" s="2"/>
      <c r="F68" s="2"/>
      <c r="G68" s="2"/>
      <c r="H68" s="2"/>
      <c r="I68" s="32"/>
      <c r="J68" s="286"/>
      <c r="K68" s="2"/>
      <c r="L68" s="2"/>
    </row>
    <row r="69" spans="1:12" s="4" customFormat="1" ht="12">
      <c r="A69" s="30">
        <f t="shared" si="0"/>
        <v>58</v>
      </c>
      <c r="B69" s="53" t="s">
        <v>79</v>
      </c>
      <c r="C69" s="51">
        <v>0</v>
      </c>
      <c r="D69" s="2"/>
      <c r="E69" s="2"/>
      <c r="F69" s="2"/>
      <c r="G69" s="2"/>
      <c r="H69" s="2"/>
      <c r="I69" s="32"/>
      <c r="J69" s="286"/>
      <c r="K69" s="2"/>
      <c r="L69" s="2"/>
    </row>
    <row r="70" spans="1:12" s="4" customFormat="1" ht="12">
      <c r="A70" s="30">
        <f t="shared" si="0"/>
        <v>59</v>
      </c>
      <c r="B70" s="53" t="s">
        <v>80</v>
      </c>
      <c r="C70" s="51">
        <v>0</v>
      </c>
      <c r="D70" s="2"/>
      <c r="E70" s="2"/>
      <c r="F70" s="2"/>
      <c r="G70" s="2"/>
      <c r="H70" s="2"/>
      <c r="I70" s="32"/>
      <c r="J70" s="286"/>
      <c r="K70" s="2"/>
      <c r="L70" s="2"/>
    </row>
    <row r="71" spans="1:12" s="4" customFormat="1" ht="12">
      <c r="A71" s="30">
        <f t="shared" si="0"/>
        <v>60</v>
      </c>
      <c r="B71" s="53" t="s">
        <v>81</v>
      </c>
      <c r="C71" s="51">
        <v>0</v>
      </c>
      <c r="D71" s="2"/>
      <c r="E71" s="2"/>
      <c r="F71" s="2"/>
      <c r="G71" s="2"/>
      <c r="H71" s="2"/>
      <c r="I71" s="32"/>
      <c r="J71" s="286"/>
      <c r="K71" s="2"/>
      <c r="L71" s="2"/>
    </row>
    <row r="72" spans="1:12" s="4" customFormat="1" ht="12">
      <c r="A72" s="30">
        <f t="shared" si="0"/>
        <v>61</v>
      </c>
      <c r="B72" s="53" t="s">
        <v>82</v>
      </c>
      <c r="C72" s="51">
        <v>0</v>
      </c>
      <c r="D72" s="2"/>
      <c r="E72" s="2"/>
      <c r="F72" s="2"/>
      <c r="G72" s="2"/>
      <c r="H72" s="2"/>
      <c r="I72" s="32"/>
      <c r="J72" s="286"/>
      <c r="K72" s="2"/>
      <c r="L72" s="2"/>
    </row>
    <row r="73" spans="1:12" s="4" customFormat="1" ht="12">
      <c r="A73" s="30">
        <f t="shared" si="0"/>
        <v>62</v>
      </c>
      <c r="B73" s="53" t="s">
        <v>83</v>
      </c>
      <c r="C73" s="51">
        <v>0</v>
      </c>
      <c r="D73" s="2"/>
      <c r="E73" s="2"/>
      <c r="F73" s="2"/>
      <c r="G73" s="2"/>
      <c r="H73" s="2"/>
      <c r="I73" s="32"/>
      <c r="J73" s="286"/>
      <c r="K73" s="2"/>
      <c r="L73" s="2"/>
    </row>
    <row r="74" spans="1:12" s="4" customFormat="1" ht="12">
      <c r="A74" s="30">
        <f t="shared" si="0"/>
        <v>63</v>
      </c>
      <c r="B74" s="54" t="s">
        <v>84</v>
      </c>
      <c r="C74" s="84">
        <f>SUM(C63:C73)</f>
        <v>2384429.1338461535</v>
      </c>
      <c r="D74" s="2"/>
      <c r="E74" s="2"/>
      <c r="F74" s="2"/>
      <c r="G74" s="2"/>
      <c r="H74" s="2"/>
      <c r="I74" s="32"/>
      <c r="J74" s="286"/>
      <c r="K74" s="2"/>
      <c r="L74" s="2"/>
    </row>
    <row r="75" spans="1:14" s="4" customFormat="1" ht="12">
      <c r="A75" s="30"/>
      <c r="B75" s="54"/>
      <c r="C75" s="51"/>
      <c r="D75" s="51"/>
      <c r="E75" s="51"/>
      <c r="F75" s="2"/>
      <c r="G75" s="2"/>
      <c r="H75" s="2"/>
      <c r="I75" s="2"/>
      <c r="J75" s="2"/>
      <c r="K75" s="32"/>
      <c r="L75" s="286"/>
      <c r="M75" s="2"/>
      <c r="N75" s="2"/>
    </row>
    <row r="76" spans="1:14" s="4" customFormat="1" ht="12">
      <c r="A76" s="2"/>
      <c r="B76" s="2"/>
      <c r="C76" s="2"/>
      <c r="D76" s="2"/>
      <c r="E76" s="2"/>
      <c r="F76" s="2"/>
      <c r="G76" s="2"/>
      <c r="H76" s="2"/>
      <c r="I76" s="2"/>
      <c r="J76" s="2"/>
      <c r="K76" s="32"/>
      <c r="L76" s="286"/>
      <c r="M76" s="2"/>
      <c r="N76" s="2"/>
    </row>
    <row r="77" spans="1:14" s="4" customFormat="1" ht="12">
      <c r="A77" s="2"/>
      <c r="B77" s="1" t="s">
        <v>127</v>
      </c>
      <c r="C77" s="2"/>
      <c r="D77" s="2"/>
      <c r="E77" s="2"/>
      <c r="F77" s="2"/>
      <c r="G77" s="2"/>
      <c r="H77" s="2"/>
      <c r="I77" s="2"/>
      <c r="J77" s="2"/>
      <c r="K77" s="32"/>
      <c r="L77" s="286"/>
      <c r="M77" s="2"/>
      <c r="N77" s="2"/>
    </row>
    <row r="78" spans="1:14" s="4" customFormat="1" ht="12">
      <c r="A78" s="2"/>
      <c r="B78" s="2"/>
      <c r="C78" s="2"/>
      <c r="D78" s="2"/>
      <c r="E78" s="2"/>
      <c r="F78" s="2"/>
      <c r="G78" s="2"/>
      <c r="H78" s="2"/>
      <c r="I78" s="2"/>
      <c r="J78" s="2"/>
      <c r="K78" s="32"/>
      <c r="L78" s="286"/>
      <c r="M78" s="2"/>
      <c r="N78" s="2"/>
    </row>
    <row r="79" spans="1:14" s="4" customFormat="1" ht="12">
      <c r="A79" s="2"/>
      <c r="B79" s="2"/>
      <c r="C79" s="2"/>
      <c r="D79" s="2"/>
      <c r="E79" s="2"/>
      <c r="F79" s="2"/>
      <c r="G79" s="2"/>
      <c r="H79" s="2"/>
      <c r="I79" s="2"/>
      <c r="J79" s="2"/>
      <c r="K79" s="32"/>
      <c r="L79" s="286"/>
      <c r="M79" s="2"/>
      <c r="N79" s="2"/>
    </row>
    <row r="80" spans="1:14" s="4" customFormat="1" ht="12">
      <c r="A80" s="2"/>
      <c r="B80" s="2"/>
      <c r="C80" s="2"/>
      <c r="D80" s="2"/>
      <c r="E80" s="2"/>
      <c r="F80" s="2"/>
      <c r="G80" s="2"/>
      <c r="H80" s="2"/>
      <c r="I80" s="2"/>
      <c r="J80" s="2"/>
      <c r="K80" s="32"/>
      <c r="L80" s="286"/>
      <c r="M80" s="2"/>
      <c r="N80" s="2"/>
    </row>
    <row r="81" spans="1:14" s="4" customFormat="1" ht="12">
      <c r="A81" s="2"/>
      <c r="B81" s="1" t="s">
        <v>126</v>
      </c>
      <c r="C81" s="2"/>
      <c r="D81" s="2"/>
      <c r="E81" s="2"/>
      <c r="F81" s="2"/>
      <c r="G81" s="2"/>
      <c r="H81" s="2"/>
      <c r="I81" s="2"/>
      <c r="J81" s="2"/>
      <c r="K81" s="32"/>
      <c r="L81" s="286"/>
      <c r="M81" s="2"/>
      <c r="N81" s="2"/>
    </row>
    <row r="82" spans="1:14" s="4" customFormat="1" ht="12">
      <c r="A82" s="2"/>
      <c r="B82" s="2"/>
      <c r="C82" s="2"/>
      <c r="D82" s="2"/>
      <c r="E82" s="2"/>
      <c r="F82" s="2"/>
      <c r="G82" s="2"/>
      <c r="H82" s="2"/>
      <c r="I82" s="2"/>
      <c r="J82" s="2"/>
      <c r="K82" s="32"/>
      <c r="L82" s="286"/>
      <c r="M82" s="2"/>
      <c r="N82" s="2"/>
    </row>
    <row r="83" spans="1:14" s="4" customFormat="1" ht="12">
      <c r="A83" s="2"/>
      <c r="B83" s="4" t="s">
        <v>223</v>
      </c>
      <c r="C83" s="46">
        <f>+J63</f>
        <v>453573</v>
      </c>
      <c r="D83" s="2"/>
      <c r="E83" s="2"/>
      <c r="F83" s="2"/>
      <c r="G83" s="2"/>
      <c r="H83" s="2"/>
      <c r="I83" s="2"/>
      <c r="J83" s="2"/>
      <c r="K83" s="32"/>
      <c r="L83" s="286"/>
      <c r="M83" s="2"/>
      <c r="N83" s="2"/>
    </row>
    <row r="84" spans="1:14" s="4" customFormat="1" ht="12">
      <c r="A84" s="2"/>
      <c r="B84" s="4" t="s">
        <v>224</v>
      </c>
      <c r="C84" s="46">
        <f>-'LAB A 10'!H59</f>
        <v>-211911</v>
      </c>
      <c r="D84" s="2"/>
      <c r="E84" s="2"/>
      <c r="F84" s="2"/>
      <c r="G84" s="2"/>
      <c r="H84" s="2"/>
      <c r="I84" s="2"/>
      <c r="J84" s="2"/>
      <c r="K84" s="32"/>
      <c r="L84" s="286"/>
      <c r="M84" s="2"/>
      <c r="N84" s="2"/>
    </row>
    <row r="85" spans="1:14" s="4" customFormat="1" ht="12">
      <c r="A85" s="2"/>
      <c r="B85" s="4" t="s">
        <v>200</v>
      </c>
      <c r="C85" s="250">
        <f>-H102</f>
        <v>0</v>
      </c>
      <c r="D85" s="2"/>
      <c r="E85" s="2"/>
      <c r="F85" s="2"/>
      <c r="G85" s="2"/>
      <c r="H85" s="2"/>
      <c r="I85" s="2"/>
      <c r="J85" s="2"/>
      <c r="K85" s="32"/>
      <c r="L85" s="286"/>
      <c r="M85" s="2"/>
      <c r="N85" s="2"/>
    </row>
    <row r="86" spans="1:14" s="4" customFormat="1" ht="14.25">
      <c r="A86" s="2"/>
      <c r="B86" s="4" t="s">
        <v>217</v>
      </c>
      <c r="C86" s="278">
        <f>+P102</f>
        <v>0</v>
      </c>
      <c r="D86" s="2"/>
      <c r="E86" s="2"/>
      <c r="F86" s="2"/>
      <c r="G86" s="2"/>
      <c r="H86" s="2"/>
      <c r="I86" s="2"/>
      <c r="J86" s="2"/>
      <c r="K86" s="32"/>
      <c r="L86" s="286"/>
      <c r="M86" s="2"/>
      <c r="N86" s="2"/>
    </row>
    <row r="87" spans="1:14" s="4" customFormat="1" ht="12">
      <c r="A87" s="2"/>
      <c r="B87" s="4" t="s">
        <v>73</v>
      </c>
      <c r="C87" s="46">
        <f>SUM(C83:C86)</f>
        <v>241662</v>
      </c>
      <c r="D87" s="2"/>
      <c r="E87" s="2"/>
      <c r="F87" s="2"/>
      <c r="G87" s="2"/>
      <c r="H87" s="2"/>
      <c r="I87" s="2"/>
      <c r="J87" s="2"/>
      <c r="K87" s="32"/>
      <c r="L87" s="286"/>
      <c r="M87" s="2"/>
      <c r="N87" s="2"/>
    </row>
    <row r="88" spans="1:14" s="4" customFormat="1" ht="12">
      <c r="A88" s="2"/>
      <c r="B88" s="4" t="s">
        <v>225</v>
      </c>
      <c r="C88" s="46">
        <v>289404</v>
      </c>
      <c r="D88" s="2"/>
      <c r="E88" s="2"/>
      <c r="F88" s="2"/>
      <c r="G88" s="2"/>
      <c r="H88" s="2"/>
      <c r="I88" s="2"/>
      <c r="J88" s="2"/>
      <c r="K88" s="32"/>
      <c r="L88" s="286"/>
      <c r="M88" s="2"/>
      <c r="N88" s="2"/>
    </row>
    <row r="89" spans="1:14" s="4" customFormat="1" ht="12">
      <c r="A89" s="2"/>
      <c r="B89" s="2"/>
      <c r="C89" s="36">
        <f>+C87-C88</f>
        <v>-47742</v>
      </c>
      <c r="D89" s="2"/>
      <c r="E89" s="2"/>
      <c r="F89" s="2"/>
      <c r="G89" s="2"/>
      <c r="H89" s="2"/>
      <c r="I89" s="2"/>
      <c r="J89" s="2"/>
      <c r="K89" s="32"/>
      <c r="L89" s="286"/>
      <c r="M89" s="2"/>
      <c r="N89" s="2"/>
    </row>
    <row r="90" spans="1:14" s="4" customFormat="1" ht="12">
      <c r="A90" s="2"/>
      <c r="B90" s="2"/>
      <c r="C90" s="2"/>
      <c r="D90" s="2"/>
      <c r="E90" s="2"/>
      <c r="F90" s="2"/>
      <c r="G90" s="2"/>
      <c r="H90" s="2"/>
      <c r="I90" s="2"/>
      <c r="J90" s="2"/>
      <c r="K90" s="32"/>
      <c r="L90" s="286"/>
      <c r="M90" s="2"/>
      <c r="N90" s="2"/>
    </row>
    <row r="91" spans="1:14" s="4" customFormat="1" ht="12">
      <c r="A91" s="2"/>
      <c r="B91" s="2"/>
      <c r="C91" s="2"/>
      <c r="D91" s="2"/>
      <c r="E91" s="2"/>
      <c r="F91" s="2"/>
      <c r="G91" s="2"/>
      <c r="H91" s="2"/>
      <c r="I91" s="2"/>
      <c r="J91" s="2"/>
      <c r="K91" s="32"/>
      <c r="L91" s="286"/>
      <c r="M91" s="2"/>
      <c r="N91" s="2"/>
    </row>
    <row r="92" spans="1:14" s="4" customFormat="1" ht="12">
      <c r="A92" s="2"/>
      <c r="B92" s="2"/>
      <c r="C92" s="2"/>
      <c r="D92" s="2"/>
      <c r="E92" s="2"/>
      <c r="F92" s="2"/>
      <c r="G92" s="2"/>
      <c r="H92" s="2"/>
      <c r="I92" s="2"/>
      <c r="J92" s="2"/>
      <c r="K92" s="32"/>
      <c r="L92" s="286"/>
      <c r="M92" s="2"/>
      <c r="N92" s="2"/>
    </row>
    <row r="93" spans="1:14" s="4" customFormat="1" ht="12">
      <c r="A93" s="2"/>
      <c r="B93" s="2"/>
      <c r="C93" s="2"/>
      <c r="D93" s="2"/>
      <c r="E93" s="2"/>
      <c r="F93" s="2"/>
      <c r="G93" s="2"/>
      <c r="H93" s="2"/>
      <c r="I93" s="2"/>
      <c r="J93" s="2"/>
      <c r="K93" s="32"/>
      <c r="L93" s="286"/>
      <c r="M93" s="2"/>
      <c r="N93" s="2"/>
    </row>
    <row r="94" spans="1:14" s="4" customFormat="1" ht="12">
      <c r="A94" s="2"/>
      <c r="B94" s="2"/>
      <c r="C94" s="2"/>
      <c r="D94" s="2"/>
      <c r="E94" s="2"/>
      <c r="F94" s="2"/>
      <c r="G94" s="2"/>
      <c r="H94" s="2"/>
      <c r="I94" s="2"/>
      <c r="J94" s="2"/>
      <c r="K94" s="32"/>
      <c r="L94" s="286"/>
      <c r="M94" s="2"/>
      <c r="N94" s="2"/>
    </row>
    <row r="95" spans="1:14" s="4" customFormat="1" ht="12">
      <c r="A95" s="2"/>
      <c r="B95" s="2"/>
      <c r="C95" s="2"/>
      <c r="D95" s="2"/>
      <c r="E95" s="2"/>
      <c r="F95" s="2"/>
      <c r="G95" s="2"/>
      <c r="H95" s="2"/>
      <c r="I95" s="2"/>
      <c r="J95" s="2"/>
      <c r="K95" s="32"/>
      <c r="L95" s="286"/>
      <c r="M95" s="2"/>
      <c r="N95" s="2"/>
    </row>
    <row r="96" spans="1:14" s="4" customFormat="1" ht="12">
      <c r="A96" s="2"/>
      <c r="B96" s="2"/>
      <c r="C96" s="2"/>
      <c r="D96" s="2"/>
      <c r="E96" s="2"/>
      <c r="F96" s="2"/>
      <c r="G96" s="2"/>
      <c r="H96" s="2"/>
      <c r="I96" s="2"/>
      <c r="J96" s="2"/>
      <c r="K96" s="32"/>
      <c r="L96" s="286"/>
      <c r="M96" s="2"/>
      <c r="N96" s="2"/>
    </row>
    <row r="97" spans="1:14" s="4" customFormat="1" ht="12">
      <c r="A97" s="2"/>
      <c r="B97" s="2"/>
      <c r="C97" s="2"/>
      <c r="D97" s="2"/>
      <c r="E97" s="2"/>
      <c r="F97" s="2"/>
      <c r="G97" s="2"/>
      <c r="H97" s="2"/>
      <c r="I97" s="2"/>
      <c r="J97" s="2"/>
      <c r="K97" s="32"/>
      <c r="L97" s="286"/>
      <c r="M97" s="2"/>
      <c r="N97" s="2"/>
    </row>
    <row r="98" spans="1:14" s="4" customFormat="1" ht="12">
      <c r="A98" s="2"/>
      <c r="B98" s="2"/>
      <c r="C98" s="2"/>
      <c r="D98" s="2"/>
      <c r="E98" s="2"/>
      <c r="F98" s="2"/>
      <c r="G98" s="2"/>
      <c r="H98" s="2"/>
      <c r="I98" s="2"/>
      <c r="J98" s="2"/>
      <c r="K98" s="32"/>
      <c r="L98" s="286"/>
      <c r="M98" s="2"/>
      <c r="N98" s="2"/>
    </row>
    <row r="99" spans="1:14" s="4" customFormat="1" ht="12">
      <c r="A99" s="2"/>
      <c r="B99" s="2"/>
      <c r="C99" s="2"/>
      <c r="D99" s="2"/>
      <c r="E99" s="2"/>
      <c r="F99" s="2"/>
      <c r="G99" s="2"/>
      <c r="H99" s="2"/>
      <c r="I99" s="2"/>
      <c r="J99" s="2"/>
      <c r="K99" s="32"/>
      <c r="L99" s="286"/>
      <c r="M99" s="2"/>
      <c r="N99" s="2"/>
    </row>
    <row r="100" spans="1:14" s="4" customFormat="1" ht="12">
      <c r="A100" s="2"/>
      <c r="B100" s="2"/>
      <c r="C100" s="2"/>
      <c r="D100" s="2"/>
      <c r="E100" s="2"/>
      <c r="F100" s="2"/>
      <c r="G100" s="2"/>
      <c r="H100" s="2"/>
      <c r="I100" s="2"/>
      <c r="J100" s="2"/>
      <c r="K100" s="32"/>
      <c r="L100" s="286"/>
      <c r="M100" s="2"/>
      <c r="N100" s="2"/>
    </row>
    <row r="101" spans="1:14" s="4" customFormat="1" ht="12">
      <c r="A101" s="2"/>
      <c r="B101" s="2"/>
      <c r="C101" s="2"/>
      <c r="D101" s="2"/>
      <c r="E101" s="2"/>
      <c r="F101" s="2"/>
      <c r="G101" s="2"/>
      <c r="H101" s="2"/>
      <c r="I101" s="2"/>
      <c r="J101" s="2"/>
      <c r="K101" s="32"/>
      <c r="L101" s="286"/>
      <c r="M101" s="2"/>
      <c r="N101" s="2"/>
    </row>
    <row r="102" spans="1:14" s="4" customFormat="1" ht="12">
      <c r="A102" s="2"/>
      <c r="B102" s="2"/>
      <c r="C102" s="2"/>
      <c r="D102" s="2"/>
      <c r="E102" s="2"/>
      <c r="F102" s="2"/>
      <c r="G102" s="2"/>
      <c r="H102" s="2"/>
      <c r="I102" s="2"/>
      <c r="J102" s="2"/>
      <c r="K102" s="32"/>
      <c r="L102" s="286"/>
      <c r="M102" s="2"/>
      <c r="N102" s="2"/>
    </row>
    <row r="103" spans="1:14" s="4" customFormat="1" ht="12">
      <c r="A103" s="2"/>
      <c r="B103" s="2"/>
      <c r="C103" s="2"/>
      <c r="D103" s="2"/>
      <c r="E103" s="2"/>
      <c r="F103" s="2"/>
      <c r="G103" s="2"/>
      <c r="H103" s="2"/>
      <c r="I103" s="2"/>
      <c r="J103" s="2"/>
      <c r="K103" s="32"/>
      <c r="L103" s="286"/>
      <c r="M103" s="2"/>
      <c r="N103" s="2"/>
    </row>
    <row r="104" spans="1:14" s="4" customFormat="1" ht="12">
      <c r="A104" s="2"/>
      <c r="B104" s="2"/>
      <c r="C104" s="2"/>
      <c r="D104" s="2"/>
      <c r="E104" s="2"/>
      <c r="F104" s="2"/>
      <c r="G104" s="2"/>
      <c r="H104" s="2"/>
      <c r="I104" s="2"/>
      <c r="J104" s="2"/>
      <c r="K104" s="32"/>
      <c r="L104" s="286"/>
      <c r="M104" s="2"/>
      <c r="N104" s="2"/>
    </row>
    <row r="105" spans="1:14" s="4" customFormat="1" ht="12">
      <c r="A105" s="2"/>
      <c r="B105" s="2"/>
      <c r="C105" s="2"/>
      <c r="D105" s="2"/>
      <c r="E105" s="2"/>
      <c r="F105" s="2"/>
      <c r="G105" s="2"/>
      <c r="H105" s="2"/>
      <c r="I105" s="2"/>
      <c r="J105" s="2"/>
      <c r="K105" s="32"/>
      <c r="L105" s="286"/>
      <c r="M105" s="2"/>
      <c r="N105" s="2"/>
    </row>
    <row r="106" spans="1:14" s="4" customFormat="1" ht="12">
      <c r="A106" s="2"/>
      <c r="B106" s="2"/>
      <c r="C106" s="2"/>
      <c r="D106" s="2"/>
      <c r="E106" s="2"/>
      <c r="F106" s="2"/>
      <c r="G106" s="2"/>
      <c r="H106" s="2"/>
      <c r="I106" s="2"/>
      <c r="J106" s="2"/>
      <c r="K106" s="32"/>
      <c r="L106" s="286"/>
      <c r="M106" s="2"/>
      <c r="N106" s="2"/>
    </row>
    <row r="107" spans="1:14" s="4" customFormat="1" ht="12">
      <c r="A107" s="2"/>
      <c r="B107" s="2"/>
      <c r="C107" s="2"/>
      <c r="D107" s="2"/>
      <c r="E107" s="2"/>
      <c r="F107" s="2"/>
      <c r="G107" s="2"/>
      <c r="H107" s="2"/>
      <c r="I107" s="2"/>
      <c r="J107" s="2"/>
      <c r="K107" s="32"/>
      <c r="L107" s="286"/>
      <c r="M107" s="2"/>
      <c r="N107" s="2"/>
    </row>
    <row r="108" spans="1:14" s="4" customFormat="1" ht="12">
      <c r="A108" s="2"/>
      <c r="B108" s="2"/>
      <c r="C108" s="2"/>
      <c r="D108" s="2"/>
      <c r="E108" s="2"/>
      <c r="F108" s="2"/>
      <c r="G108" s="2"/>
      <c r="H108" s="2"/>
      <c r="I108" s="2"/>
      <c r="J108" s="2"/>
      <c r="K108" s="32"/>
      <c r="L108" s="286"/>
      <c r="M108" s="2"/>
      <c r="N108" s="2"/>
    </row>
    <row r="109" spans="1:14" s="4" customFormat="1" ht="12">
      <c r="A109" s="2"/>
      <c r="B109" s="2"/>
      <c r="C109" s="2"/>
      <c r="D109" s="2"/>
      <c r="E109" s="2"/>
      <c r="F109" s="2"/>
      <c r="G109" s="2"/>
      <c r="H109" s="2"/>
      <c r="I109" s="2"/>
      <c r="J109" s="2"/>
      <c r="K109" s="32"/>
      <c r="L109" s="286"/>
      <c r="M109" s="2"/>
      <c r="N109" s="2"/>
    </row>
    <row r="110" spans="1:14" s="4" customFormat="1" ht="12">
      <c r="A110" s="2"/>
      <c r="B110" s="2"/>
      <c r="C110" s="2"/>
      <c r="D110" s="2"/>
      <c r="E110" s="2"/>
      <c r="F110" s="2"/>
      <c r="G110" s="2"/>
      <c r="H110" s="2"/>
      <c r="I110" s="2"/>
      <c r="J110" s="2"/>
      <c r="K110" s="32"/>
      <c r="L110" s="286"/>
      <c r="M110" s="2"/>
      <c r="N110" s="2"/>
    </row>
    <row r="111" spans="1:14" s="4" customFormat="1" ht="12">
      <c r="A111" s="2"/>
      <c r="B111" s="2"/>
      <c r="C111" s="2"/>
      <c r="D111" s="2"/>
      <c r="E111" s="2"/>
      <c r="F111" s="2"/>
      <c r="G111" s="2"/>
      <c r="H111" s="2"/>
      <c r="I111" s="2"/>
      <c r="J111" s="2"/>
      <c r="K111" s="32"/>
      <c r="L111" s="286"/>
      <c r="M111" s="2"/>
      <c r="N111" s="2"/>
    </row>
    <row r="112" spans="1:14" s="4" customFormat="1" ht="12">
      <c r="A112" s="2"/>
      <c r="B112" s="2"/>
      <c r="C112" s="2"/>
      <c r="D112" s="2"/>
      <c r="E112" s="2"/>
      <c r="F112" s="2"/>
      <c r="G112" s="2"/>
      <c r="H112" s="2"/>
      <c r="I112" s="2"/>
      <c r="J112" s="2"/>
      <c r="K112" s="32"/>
      <c r="L112" s="286"/>
      <c r="M112" s="2"/>
      <c r="N112" s="2"/>
    </row>
    <row r="113" spans="1:14" s="4" customFormat="1" ht="12">
      <c r="A113" s="2"/>
      <c r="B113" s="2"/>
      <c r="C113" s="2"/>
      <c r="D113" s="2"/>
      <c r="E113" s="2"/>
      <c r="F113" s="2"/>
      <c r="G113" s="2"/>
      <c r="H113" s="2"/>
      <c r="I113" s="2"/>
      <c r="J113" s="2"/>
      <c r="K113" s="32"/>
      <c r="L113" s="286"/>
      <c r="M113" s="2"/>
      <c r="N113" s="2"/>
    </row>
    <row r="114" spans="1:14" s="4" customFormat="1" ht="12">
      <c r="A114" s="2"/>
      <c r="B114" s="2"/>
      <c r="C114" s="2"/>
      <c r="D114" s="2"/>
      <c r="E114" s="2"/>
      <c r="F114" s="2"/>
      <c r="G114" s="2"/>
      <c r="H114" s="2"/>
      <c r="I114" s="2"/>
      <c r="J114" s="2"/>
      <c r="K114" s="32"/>
      <c r="L114" s="286"/>
      <c r="M114" s="2"/>
      <c r="N114" s="2"/>
    </row>
    <row r="115" spans="1:14" s="4" customFormat="1" ht="12">
      <c r="A115" s="2"/>
      <c r="B115" s="2"/>
      <c r="C115" s="2"/>
      <c r="D115" s="2"/>
      <c r="E115" s="2"/>
      <c r="F115" s="2"/>
      <c r="G115" s="2"/>
      <c r="H115" s="2"/>
      <c r="I115" s="2"/>
      <c r="J115" s="2"/>
      <c r="K115" s="32"/>
      <c r="L115" s="286"/>
      <c r="M115" s="2"/>
      <c r="N115" s="2"/>
    </row>
    <row r="116" spans="1:14" s="4" customFormat="1" ht="12">
      <c r="A116" s="2"/>
      <c r="B116" s="2"/>
      <c r="C116" s="2"/>
      <c r="D116" s="2"/>
      <c r="E116" s="2"/>
      <c r="F116" s="2"/>
      <c r="G116" s="2"/>
      <c r="H116" s="2"/>
      <c r="I116" s="2"/>
      <c r="J116" s="2"/>
      <c r="K116" s="32"/>
      <c r="L116" s="286"/>
      <c r="M116" s="2"/>
      <c r="N116" s="2"/>
    </row>
    <row r="117" spans="1:14" s="4" customFormat="1" ht="12">
      <c r="A117" s="2"/>
      <c r="B117" s="2"/>
      <c r="C117" s="2"/>
      <c r="D117" s="2"/>
      <c r="E117" s="2"/>
      <c r="F117" s="2"/>
      <c r="G117" s="2"/>
      <c r="H117" s="2"/>
      <c r="I117" s="2"/>
      <c r="J117" s="2"/>
      <c r="K117" s="32"/>
      <c r="L117" s="286"/>
      <c r="M117" s="2"/>
      <c r="N117" s="2"/>
    </row>
    <row r="118" spans="1:14" s="4" customFormat="1" ht="12">
      <c r="A118" s="56"/>
      <c r="B118" s="56"/>
      <c r="C118" s="2"/>
      <c r="D118" s="2"/>
      <c r="E118" s="2"/>
      <c r="F118" s="2"/>
      <c r="G118" s="2"/>
      <c r="H118" s="2"/>
      <c r="I118" s="2"/>
      <c r="J118" s="2"/>
      <c r="K118" s="32"/>
      <c r="L118" s="286"/>
      <c r="M118" s="2"/>
      <c r="N118" s="2"/>
    </row>
    <row r="119" spans="1:14" s="4" customFormat="1" ht="12">
      <c r="A119" s="56"/>
      <c r="B119" s="56"/>
      <c r="C119" s="2"/>
      <c r="D119" s="2"/>
      <c r="E119" s="2"/>
      <c r="F119" s="2"/>
      <c r="G119" s="2"/>
      <c r="H119" s="2"/>
      <c r="I119" s="2"/>
      <c r="J119" s="2"/>
      <c r="K119" s="32"/>
      <c r="L119" s="286"/>
      <c r="M119" s="2"/>
      <c r="N119" s="2"/>
    </row>
    <row r="120" spans="1:14" s="4" customFormat="1" ht="12">
      <c r="A120" s="56"/>
      <c r="B120" s="56"/>
      <c r="C120" s="2"/>
      <c r="D120" s="2"/>
      <c r="E120" s="2"/>
      <c r="F120" s="2"/>
      <c r="G120" s="2"/>
      <c r="H120" s="2"/>
      <c r="I120" s="2"/>
      <c r="J120" s="2"/>
      <c r="K120" s="32"/>
      <c r="L120" s="286"/>
      <c r="M120" s="2"/>
      <c r="N120" s="2"/>
    </row>
    <row r="121" spans="1:14" s="4" customFormat="1" ht="12">
      <c r="A121" s="56"/>
      <c r="B121" s="56"/>
      <c r="C121" s="2"/>
      <c r="D121" s="2"/>
      <c r="E121" s="2"/>
      <c r="F121" s="2"/>
      <c r="G121" s="2"/>
      <c r="H121" s="2"/>
      <c r="I121" s="2"/>
      <c r="J121" s="2"/>
      <c r="K121" s="32"/>
      <c r="L121" s="286"/>
      <c r="M121" s="2"/>
      <c r="N121" s="2"/>
    </row>
    <row r="122" spans="1:14" s="4" customFormat="1" ht="12">
      <c r="A122" s="56"/>
      <c r="B122" s="56"/>
      <c r="C122" s="2"/>
      <c r="D122" s="2"/>
      <c r="E122" s="2"/>
      <c r="F122" s="2"/>
      <c r="G122" s="2"/>
      <c r="H122" s="2"/>
      <c r="I122" s="2"/>
      <c r="J122" s="2"/>
      <c r="K122" s="32"/>
      <c r="L122" s="286"/>
      <c r="M122" s="2"/>
      <c r="N122" s="2"/>
    </row>
    <row r="123" spans="1:14" s="4" customFormat="1" ht="12">
      <c r="A123" s="2"/>
      <c r="B123" s="2"/>
      <c r="C123" s="2"/>
      <c r="D123" s="2"/>
      <c r="E123" s="2"/>
      <c r="F123" s="2"/>
      <c r="G123" s="2"/>
      <c r="H123" s="2"/>
      <c r="I123" s="2"/>
      <c r="J123" s="2"/>
      <c r="K123" s="32"/>
      <c r="L123" s="286"/>
      <c r="M123" s="2"/>
      <c r="N123" s="2"/>
    </row>
    <row r="124" spans="1:14" s="4" customFormat="1" ht="12">
      <c r="A124" s="2"/>
      <c r="B124" s="2"/>
      <c r="C124" s="2"/>
      <c r="D124" s="2"/>
      <c r="E124" s="2"/>
      <c r="F124" s="2"/>
      <c r="G124" s="2"/>
      <c r="H124" s="2"/>
      <c r="I124" s="2"/>
      <c r="J124" s="2"/>
      <c r="K124" s="32"/>
      <c r="L124" s="286"/>
      <c r="M124" s="2"/>
      <c r="N124" s="2"/>
    </row>
    <row r="125" spans="1:14" s="4" customFormat="1" ht="12">
      <c r="A125" s="2"/>
      <c r="B125" s="2"/>
      <c r="C125" s="2"/>
      <c r="D125" s="2"/>
      <c r="E125" s="2"/>
      <c r="F125" s="2"/>
      <c r="G125" s="2"/>
      <c r="H125" s="2"/>
      <c r="I125" s="2"/>
      <c r="J125" s="2"/>
      <c r="K125" s="32"/>
      <c r="L125" s="286"/>
      <c r="M125" s="2"/>
      <c r="N125" s="2"/>
    </row>
    <row r="126" spans="1:14" s="4" customFormat="1" ht="12">
      <c r="A126" s="2"/>
      <c r="B126" s="2"/>
      <c r="C126" s="2"/>
      <c r="D126" s="2"/>
      <c r="E126" s="2"/>
      <c r="F126" s="2"/>
      <c r="G126" s="2"/>
      <c r="H126" s="2"/>
      <c r="I126" s="2"/>
      <c r="J126" s="2"/>
      <c r="K126" s="32"/>
      <c r="L126" s="286"/>
      <c r="M126" s="2"/>
      <c r="N126" s="2"/>
    </row>
    <row r="127" spans="1:14" s="4" customFormat="1" ht="12">
      <c r="A127" s="2"/>
      <c r="B127" s="2"/>
      <c r="C127" s="2"/>
      <c r="D127" s="2"/>
      <c r="E127" s="2"/>
      <c r="F127" s="2"/>
      <c r="G127" s="2"/>
      <c r="H127" s="2"/>
      <c r="I127" s="2"/>
      <c r="J127" s="2"/>
      <c r="K127" s="32"/>
      <c r="L127" s="286"/>
      <c r="M127" s="2"/>
      <c r="N127" s="2"/>
    </row>
    <row r="128" spans="1:14" s="4" customFormat="1" ht="12">
      <c r="A128" s="2"/>
      <c r="B128" s="2"/>
      <c r="C128" s="2"/>
      <c r="D128" s="2"/>
      <c r="E128" s="2"/>
      <c r="F128" s="2"/>
      <c r="G128" s="2"/>
      <c r="H128" s="2"/>
      <c r="I128" s="2"/>
      <c r="J128" s="2"/>
      <c r="K128" s="32"/>
      <c r="L128" s="286"/>
      <c r="M128" s="2"/>
      <c r="N128" s="2"/>
    </row>
    <row r="129" spans="1:14" s="4" customFormat="1" ht="12">
      <c r="A129" s="2"/>
      <c r="B129" s="2"/>
      <c r="C129" s="2"/>
      <c r="D129" s="2"/>
      <c r="E129" s="2"/>
      <c r="F129" s="2"/>
      <c r="G129" s="2"/>
      <c r="H129" s="2"/>
      <c r="I129" s="2"/>
      <c r="J129" s="2"/>
      <c r="K129" s="32"/>
      <c r="L129" s="286"/>
      <c r="M129" s="2"/>
      <c r="N129" s="2"/>
    </row>
    <row r="130" spans="1:14" s="4" customFormat="1" ht="12">
      <c r="A130" s="2"/>
      <c r="B130" s="2"/>
      <c r="C130" s="2"/>
      <c r="D130" s="2"/>
      <c r="E130" s="2"/>
      <c r="F130" s="2"/>
      <c r="G130" s="2"/>
      <c r="H130" s="2"/>
      <c r="I130" s="2"/>
      <c r="J130" s="2"/>
      <c r="K130" s="32"/>
      <c r="L130" s="286"/>
      <c r="M130" s="2"/>
      <c r="N130" s="2"/>
    </row>
    <row r="131" spans="1:14" s="4" customFormat="1" ht="12">
      <c r="A131" s="2"/>
      <c r="B131" s="2"/>
      <c r="C131" s="2"/>
      <c r="D131" s="2"/>
      <c r="E131" s="2"/>
      <c r="F131" s="2"/>
      <c r="G131" s="2"/>
      <c r="H131" s="2"/>
      <c r="I131" s="2"/>
      <c r="J131" s="2"/>
      <c r="K131" s="32"/>
      <c r="L131" s="286"/>
      <c r="M131" s="2"/>
      <c r="N131" s="2"/>
    </row>
    <row r="132" spans="1:14" s="4" customFormat="1" ht="12">
      <c r="A132" s="2"/>
      <c r="B132" s="2"/>
      <c r="C132" s="2"/>
      <c r="D132" s="2"/>
      <c r="E132" s="2"/>
      <c r="F132" s="2"/>
      <c r="G132" s="2"/>
      <c r="H132" s="2"/>
      <c r="I132" s="2"/>
      <c r="J132" s="2"/>
      <c r="K132" s="32"/>
      <c r="L132" s="286"/>
      <c r="M132" s="2"/>
      <c r="N132" s="2"/>
    </row>
    <row r="133" spans="1:14" s="4" customFormat="1" ht="12">
      <c r="A133" s="2"/>
      <c r="B133" s="2"/>
      <c r="C133" s="2"/>
      <c r="D133" s="2"/>
      <c r="E133" s="2"/>
      <c r="F133" s="2"/>
      <c r="G133" s="2"/>
      <c r="H133" s="2"/>
      <c r="I133" s="2"/>
      <c r="J133" s="2"/>
      <c r="K133" s="32"/>
      <c r="L133" s="286"/>
      <c r="M133" s="2"/>
      <c r="N133" s="2"/>
    </row>
    <row r="134" spans="1:14" s="4" customFormat="1" ht="12">
      <c r="A134" s="2"/>
      <c r="B134" s="2"/>
      <c r="C134" s="2"/>
      <c r="D134" s="2"/>
      <c r="E134" s="2"/>
      <c r="F134" s="2"/>
      <c r="G134" s="2"/>
      <c r="H134" s="2"/>
      <c r="I134" s="2"/>
      <c r="J134" s="2"/>
      <c r="K134" s="32"/>
      <c r="L134" s="286"/>
      <c r="M134" s="2"/>
      <c r="N134" s="2"/>
    </row>
    <row r="135" spans="1:14" s="4" customFormat="1" ht="12">
      <c r="A135" s="2"/>
      <c r="B135" s="2"/>
      <c r="C135" s="2"/>
      <c r="D135" s="2"/>
      <c r="E135" s="2"/>
      <c r="F135" s="2"/>
      <c r="G135" s="2"/>
      <c r="H135" s="2"/>
      <c r="I135" s="2"/>
      <c r="J135" s="2"/>
      <c r="K135" s="32"/>
      <c r="L135" s="286"/>
      <c r="M135" s="2"/>
      <c r="N135" s="2"/>
    </row>
    <row r="136" spans="1:14" s="4" customFormat="1" ht="12">
      <c r="A136" s="2"/>
      <c r="B136" s="2"/>
      <c r="C136" s="2"/>
      <c r="D136" s="2"/>
      <c r="E136" s="2"/>
      <c r="F136" s="2"/>
      <c r="G136" s="2"/>
      <c r="H136" s="2"/>
      <c r="I136" s="2"/>
      <c r="J136" s="2"/>
      <c r="K136" s="32"/>
      <c r="L136" s="286"/>
      <c r="M136" s="2"/>
      <c r="N136" s="2"/>
    </row>
    <row r="137" spans="1:14" s="4" customFormat="1" ht="12">
      <c r="A137" s="2"/>
      <c r="B137" s="2"/>
      <c r="C137" s="2"/>
      <c r="D137" s="2"/>
      <c r="E137" s="2"/>
      <c r="F137" s="2"/>
      <c r="G137" s="2"/>
      <c r="H137" s="2"/>
      <c r="I137" s="2"/>
      <c r="J137" s="2"/>
      <c r="K137" s="32"/>
      <c r="L137" s="286"/>
      <c r="M137" s="2"/>
      <c r="N137" s="2"/>
    </row>
    <row r="138" spans="1:14" s="4" customFormat="1" ht="12">
      <c r="A138" s="2"/>
      <c r="B138" s="2"/>
      <c r="C138" s="2"/>
      <c r="D138" s="2"/>
      <c r="E138" s="2"/>
      <c r="F138" s="2"/>
      <c r="G138" s="2"/>
      <c r="H138" s="2"/>
      <c r="I138" s="2"/>
      <c r="J138" s="2"/>
      <c r="K138" s="32"/>
      <c r="L138" s="286"/>
      <c r="M138" s="2"/>
      <c r="N138" s="2"/>
    </row>
    <row r="139" spans="1:14" s="4" customFormat="1" ht="12">
      <c r="A139" s="2"/>
      <c r="B139" s="2"/>
      <c r="C139" s="2"/>
      <c r="D139" s="2"/>
      <c r="E139" s="2"/>
      <c r="F139" s="2"/>
      <c r="G139" s="2"/>
      <c r="H139" s="2"/>
      <c r="I139" s="2"/>
      <c r="J139" s="2"/>
      <c r="K139" s="32"/>
      <c r="L139" s="286"/>
      <c r="M139" s="2"/>
      <c r="N139" s="2"/>
    </row>
    <row r="140" spans="1:14" s="4" customFormat="1" ht="12">
      <c r="A140" s="2"/>
      <c r="B140" s="2"/>
      <c r="C140" s="2"/>
      <c r="D140" s="2"/>
      <c r="E140" s="2"/>
      <c r="F140" s="2"/>
      <c r="G140" s="2"/>
      <c r="H140" s="2"/>
      <c r="I140" s="2"/>
      <c r="J140" s="2"/>
      <c r="K140" s="32"/>
      <c r="L140" s="286"/>
      <c r="M140" s="2"/>
      <c r="N140" s="2"/>
    </row>
    <row r="141" spans="1:14" s="4" customFormat="1" ht="12">
      <c r="A141" s="2"/>
      <c r="B141" s="2"/>
      <c r="C141" s="2"/>
      <c r="D141" s="2"/>
      <c r="E141" s="2"/>
      <c r="F141" s="2"/>
      <c r="G141" s="2"/>
      <c r="H141" s="2"/>
      <c r="I141" s="2"/>
      <c r="J141" s="2"/>
      <c r="K141" s="32"/>
      <c r="L141" s="286"/>
      <c r="M141" s="2"/>
      <c r="N141" s="2"/>
    </row>
    <row r="142" spans="1:14" s="4" customFormat="1" ht="12">
      <c r="A142" s="2"/>
      <c r="B142" s="2"/>
      <c r="C142" s="2"/>
      <c r="D142" s="2"/>
      <c r="E142" s="2"/>
      <c r="F142" s="2"/>
      <c r="G142" s="2"/>
      <c r="H142" s="2"/>
      <c r="I142" s="2"/>
      <c r="J142" s="2"/>
      <c r="K142" s="32"/>
      <c r="L142" s="286"/>
      <c r="M142" s="2"/>
      <c r="N142" s="2"/>
    </row>
    <row r="143" spans="1:14" s="4" customFormat="1" ht="12">
      <c r="A143" s="2"/>
      <c r="B143" s="2"/>
      <c r="C143" s="2"/>
      <c r="D143" s="2"/>
      <c r="E143" s="2"/>
      <c r="F143" s="2"/>
      <c r="G143" s="2"/>
      <c r="H143" s="2"/>
      <c r="I143" s="2"/>
      <c r="J143" s="2"/>
      <c r="K143" s="32"/>
      <c r="L143" s="286"/>
      <c r="M143" s="2"/>
      <c r="N143" s="2"/>
    </row>
    <row r="144" spans="1:14" s="4" customFormat="1" ht="12">
      <c r="A144" s="2"/>
      <c r="B144" s="2"/>
      <c r="C144" s="2"/>
      <c r="D144" s="2"/>
      <c r="E144" s="2"/>
      <c r="F144" s="2"/>
      <c r="G144" s="2"/>
      <c r="H144" s="2"/>
      <c r="I144" s="2"/>
      <c r="J144" s="2"/>
      <c r="K144" s="32"/>
      <c r="L144" s="286"/>
      <c r="M144" s="2"/>
      <c r="N144" s="2"/>
    </row>
    <row r="145" spans="1:14" s="4" customFormat="1" ht="12">
      <c r="A145" s="2"/>
      <c r="B145" s="2"/>
      <c r="C145" s="2"/>
      <c r="D145" s="2"/>
      <c r="E145" s="2"/>
      <c r="F145" s="2"/>
      <c r="G145" s="2"/>
      <c r="H145" s="2"/>
      <c r="I145" s="2"/>
      <c r="J145" s="2"/>
      <c r="K145" s="32"/>
      <c r="L145" s="286"/>
      <c r="M145" s="2"/>
      <c r="N145" s="2"/>
    </row>
    <row r="146" spans="1:14" s="4" customFormat="1" ht="12">
      <c r="A146" s="2"/>
      <c r="B146" s="2"/>
      <c r="C146" s="2"/>
      <c r="D146" s="2"/>
      <c r="E146" s="2"/>
      <c r="F146" s="2"/>
      <c r="G146" s="2"/>
      <c r="H146" s="2"/>
      <c r="I146" s="2"/>
      <c r="J146" s="2"/>
      <c r="K146" s="32"/>
      <c r="L146" s="286"/>
      <c r="M146" s="2"/>
      <c r="N146" s="2"/>
    </row>
    <row r="147" spans="1:14" s="4" customFormat="1" ht="12">
      <c r="A147" s="2"/>
      <c r="B147" s="2"/>
      <c r="C147" s="2"/>
      <c r="D147" s="2"/>
      <c r="E147" s="2"/>
      <c r="F147" s="2"/>
      <c r="G147" s="2"/>
      <c r="H147" s="2"/>
      <c r="I147" s="2"/>
      <c r="J147" s="2"/>
      <c r="K147" s="32"/>
      <c r="L147" s="286"/>
      <c r="M147" s="2"/>
      <c r="N147" s="2"/>
    </row>
    <row r="148" spans="1:14" s="4" customFormat="1" ht="12">
      <c r="A148" s="2"/>
      <c r="B148" s="2"/>
      <c r="C148" s="2"/>
      <c r="D148" s="2"/>
      <c r="E148" s="2"/>
      <c r="F148" s="2"/>
      <c r="G148" s="2"/>
      <c r="H148" s="2"/>
      <c r="I148" s="2"/>
      <c r="J148" s="2"/>
      <c r="K148" s="32"/>
      <c r="L148" s="286"/>
      <c r="M148" s="2"/>
      <c r="N148" s="2"/>
    </row>
    <row r="149" spans="1:14" s="4" customFormat="1" ht="12">
      <c r="A149" s="2"/>
      <c r="B149" s="2"/>
      <c r="C149" s="2"/>
      <c r="D149" s="2"/>
      <c r="E149" s="2"/>
      <c r="F149" s="2"/>
      <c r="G149" s="2"/>
      <c r="H149" s="2"/>
      <c r="I149" s="2"/>
      <c r="J149" s="2"/>
      <c r="K149" s="32"/>
      <c r="L149" s="286"/>
      <c r="M149" s="2"/>
      <c r="N149" s="2"/>
    </row>
    <row r="150" spans="1:14" s="4" customFormat="1" ht="12">
      <c r="A150" s="2"/>
      <c r="B150" s="2"/>
      <c r="C150" s="2"/>
      <c r="D150" s="2"/>
      <c r="E150" s="2"/>
      <c r="F150" s="2"/>
      <c r="G150" s="2"/>
      <c r="H150" s="2"/>
      <c r="I150" s="2"/>
      <c r="J150" s="2"/>
      <c r="K150" s="32"/>
      <c r="L150" s="286"/>
      <c r="M150" s="2"/>
      <c r="N150" s="2"/>
    </row>
    <row r="151" spans="1:14" s="4" customFormat="1" ht="12">
      <c r="A151" s="2"/>
      <c r="B151" s="2"/>
      <c r="C151" s="2"/>
      <c r="D151" s="2"/>
      <c r="E151" s="2"/>
      <c r="F151" s="2"/>
      <c r="G151" s="2"/>
      <c r="H151" s="2"/>
      <c r="I151" s="2"/>
      <c r="J151" s="2"/>
      <c r="K151" s="32"/>
      <c r="L151" s="286"/>
      <c r="M151" s="2"/>
      <c r="N151" s="2"/>
    </row>
    <row r="152" spans="1:14" s="4" customFormat="1" ht="12">
      <c r="A152" s="56"/>
      <c r="B152" s="56"/>
      <c r="C152" s="2"/>
      <c r="D152" s="2"/>
      <c r="E152" s="2"/>
      <c r="F152" s="2"/>
      <c r="G152" s="2"/>
      <c r="H152" s="2"/>
      <c r="I152" s="2"/>
      <c r="J152" s="2"/>
      <c r="K152" s="32"/>
      <c r="L152" s="286"/>
      <c r="M152" s="2"/>
      <c r="N152" s="2"/>
    </row>
    <row r="153" spans="1:14" s="4" customFormat="1" ht="12">
      <c r="A153" s="2"/>
      <c r="B153" s="2"/>
      <c r="C153" s="2"/>
      <c r="D153" s="2"/>
      <c r="E153" s="2"/>
      <c r="F153" s="2"/>
      <c r="G153" s="2"/>
      <c r="H153" s="2"/>
      <c r="I153" s="2"/>
      <c r="J153" s="2"/>
      <c r="K153" s="32"/>
      <c r="L153" s="286"/>
      <c r="M153" s="2"/>
      <c r="N153" s="2"/>
    </row>
    <row r="154" spans="1:14" s="4" customFormat="1" ht="12">
      <c r="A154" s="2"/>
      <c r="B154" s="2"/>
      <c r="C154" s="2"/>
      <c r="D154" s="2"/>
      <c r="E154" s="2"/>
      <c r="F154" s="2"/>
      <c r="G154" s="2"/>
      <c r="H154" s="2"/>
      <c r="I154" s="2"/>
      <c r="J154" s="2"/>
      <c r="K154" s="32"/>
      <c r="L154" s="286"/>
      <c r="M154" s="2"/>
      <c r="N154" s="2"/>
    </row>
    <row r="155" spans="1:14" s="4" customFormat="1" ht="12">
      <c r="A155" s="2"/>
      <c r="B155" s="2"/>
      <c r="C155" s="2"/>
      <c r="D155" s="2"/>
      <c r="E155" s="2"/>
      <c r="F155" s="2"/>
      <c r="G155" s="2"/>
      <c r="H155" s="2"/>
      <c r="I155" s="2"/>
      <c r="J155" s="2"/>
      <c r="K155" s="32"/>
      <c r="L155" s="286"/>
      <c r="M155" s="2"/>
      <c r="N155" s="2"/>
    </row>
    <row r="156" spans="1:14" s="4" customFormat="1" ht="12">
      <c r="A156" s="2"/>
      <c r="B156" s="2"/>
      <c r="C156" s="2"/>
      <c r="D156" s="2"/>
      <c r="E156" s="2"/>
      <c r="F156" s="2"/>
      <c r="G156" s="2"/>
      <c r="H156" s="2"/>
      <c r="I156" s="2"/>
      <c r="J156" s="2"/>
      <c r="K156" s="32"/>
      <c r="L156" s="286"/>
      <c r="M156" s="2"/>
      <c r="N156" s="2"/>
    </row>
    <row r="157" spans="1:14" s="4" customFormat="1" ht="12">
      <c r="A157" s="2"/>
      <c r="B157" s="2"/>
      <c r="C157" s="2"/>
      <c r="D157" s="2"/>
      <c r="E157" s="2"/>
      <c r="F157" s="2"/>
      <c r="G157" s="2"/>
      <c r="H157" s="2"/>
      <c r="I157" s="2"/>
      <c r="J157" s="2"/>
      <c r="K157" s="32"/>
      <c r="L157" s="286"/>
      <c r="M157" s="2"/>
      <c r="N157" s="2"/>
    </row>
    <row r="158" spans="1:14" s="4" customFormat="1" ht="12">
      <c r="A158" s="2"/>
      <c r="B158" s="2"/>
      <c r="C158" s="2"/>
      <c r="D158" s="2"/>
      <c r="E158" s="2"/>
      <c r="F158" s="2"/>
      <c r="G158" s="2"/>
      <c r="H158" s="2"/>
      <c r="I158" s="2"/>
      <c r="J158" s="2"/>
      <c r="K158" s="32"/>
      <c r="L158" s="286"/>
      <c r="M158" s="2"/>
      <c r="N158" s="2"/>
    </row>
    <row r="159" spans="1:14" s="4" customFormat="1" ht="12">
      <c r="A159" s="2"/>
      <c r="B159" s="2"/>
      <c r="C159" s="2"/>
      <c r="D159" s="2"/>
      <c r="E159" s="2"/>
      <c r="F159" s="2"/>
      <c r="G159" s="2"/>
      <c r="H159" s="2"/>
      <c r="I159" s="2"/>
      <c r="J159" s="2"/>
      <c r="K159" s="32"/>
      <c r="L159" s="286"/>
      <c r="M159" s="2"/>
      <c r="N159" s="2"/>
    </row>
    <row r="160" spans="1:14" s="4" customFormat="1" ht="12">
      <c r="A160" s="2"/>
      <c r="B160" s="2"/>
      <c r="C160" s="2"/>
      <c r="D160" s="2"/>
      <c r="E160" s="2"/>
      <c r="F160" s="2"/>
      <c r="G160" s="2"/>
      <c r="H160" s="2"/>
      <c r="I160" s="2"/>
      <c r="J160" s="2"/>
      <c r="K160" s="32"/>
      <c r="L160" s="286"/>
      <c r="M160" s="2"/>
      <c r="N160" s="2"/>
    </row>
    <row r="161" spans="1:14" s="4" customFormat="1" ht="12">
      <c r="A161" s="2"/>
      <c r="B161" s="2"/>
      <c r="C161" s="2"/>
      <c r="D161" s="2"/>
      <c r="E161" s="2"/>
      <c r="F161" s="2"/>
      <c r="G161" s="2"/>
      <c r="H161" s="2"/>
      <c r="I161" s="2"/>
      <c r="J161" s="2"/>
      <c r="K161" s="32"/>
      <c r="L161" s="286"/>
      <c r="M161" s="2"/>
      <c r="N161" s="2"/>
    </row>
    <row r="162" spans="1:14" s="4" customFormat="1" ht="12">
      <c r="A162" s="2"/>
      <c r="B162" s="2"/>
      <c r="C162" s="2"/>
      <c r="D162" s="2"/>
      <c r="E162" s="2"/>
      <c r="F162" s="2"/>
      <c r="G162" s="2"/>
      <c r="H162" s="2"/>
      <c r="I162" s="2"/>
      <c r="J162" s="2"/>
      <c r="K162" s="32"/>
      <c r="L162" s="286"/>
      <c r="M162" s="2"/>
      <c r="N162" s="2"/>
    </row>
    <row r="163" spans="1:14" s="4" customFormat="1" ht="12">
      <c r="A163" s="2"/>
      <c r="B163" s="2"/>
      <c r="C163" s="2"/>
      <c r="D163" s="2"/>
      <c r="E163" s="2"/>
      <c r="F163" s="2"/>
      <c r="G163" s="2"/>
      <c r="H163" s="2"/>
      <c r="I163" s="2"/>
      <c r="J163" s="2"/>
      <c r="K163" s="32"/>
      <c r="L163" s="286"/>
      <c r="M163" s="2"/>
      <c r="N163" s="2"/>
    </row>
    <row r="164" spans="1:14" s="4" customFormat="1" ht="12">
      <c r="A164" s="2"/>
      <c r="B164" s="2"/>
      <c r="C164" s="2"/>
      <c r="D164" s="2"/>
      <c r="E164" s="2"/>
      <c r="F164" s="2"/>
      <c r="G164" s="2"/>
      <c r="H164" s="2"/>
      <c r="I164" s="2"/>
      <c r="J164" s="2"/>
      <c r="K164" s="32"/>
      <c r="L164" s="286"/>
      <c r="M164" s="2"/>
      <c r="N164" s="2"/>
    </row>
    <row r="165" spans="1:14" s="4" customFormat="1" ht="12">
      <c r="A165" s="2"/>
      <c r="B165" s="2"/>
      <c r="C165" s="2"/>
      <c r="D165" s="2"/>
      <c r="E165" s="2"/>
      <c r="F165" s="2"/>
      <c r="G165" s="2"/>
      <c r="H165" s="2"/>
      <c r="I165" s="2"/>
      <c r="J165" s="2"/>
      <c r="K165" s="32"/>
      <c r="L165" s="286"/>
      <c r="M165" s="2"/>
      <c r="N165" s="2"/>
    </row>
    <row r="166" spans="1:14" s="4" customFormat="1" ht="12">
      <c r="A166" s="2"/>
      <c r="B166" s="2"/>
      <c r="C166" s="2"/>
      <c r="D166" s="2"/>
      <c r="E166" s="2"/>
      <c r="F166" s="2"/>
      <c r="G166" s="2"/>
      <c r="H166" s="2"/>
      <c r="I166" s="2"/>
      <c r="J166" s="2"/>
      <c r="K166" s="32"/>
      <c r="L166" s="286"/>
      <c r="M166" s="2"/>
      <c r="N166" s="2"/>
    </row>
    <row r="167" spans="1:14" s="4" customFormat="1" ht="12">
      <c r="A167" s="2"/>
      <c r="B167" s="2"/>
      <c r="C167" s="2"/>
      <c r="D167" s="2"/>
      <c r="E167" s="2"/>
      <c r="F167" s="2"/>
      <c r="G167" s="2"/>
      <c r="H167" s="2"/>
      <c r="I167" s="2"/>
      <c r="J167" s="2"/>
      <c r="K167" s="32"/>
      <c r="L167" s="286"/>
      <c r="M167" s="2"/>
      <c r="N167" s="2"/>
    </row>
    <row r="168" spans="1:14" s="4" customFormat="1" ht="12">
      <c r="A168" s="2"/>
      <c r="B168" s="2"/>
      <c r="C168" s="2"/>
      <c r="D168" s="2"/>
      <c r="E168" s="2"/>
      <c r="F168" s="2"/>
      <c r="G168" s="2"/>
      <c r="H168" s="2"/>
      <c r="I168" s="2"/>
      <c r="J168" s="2"/>
      <c r="K168" s="32"/>
      <c r="L168" s="286"/>
      <c r="M168" s="2"/>
      <c r="N168" s="2"/>
    </row>
    <row r="169" spans="1:14" s="4" customFormat="1" ht="12">
      <c r="A169" s="2"/>
      <c r="B169" s="2"/>
      <c r="C169" s="2"/>
      <c r="D169" s="2"/>
      <c r="E169" s="2"/>
      <c r="F169" s="2"/>
      <c r="G169" s="2"/>
      <c r="H169" s="2"/>
      <c r="I169" s="2"/>
      <c r="J169" s="2"/>
      <c r="K169" s="32"/>
      <c r="L169" s="286"/>
      <c r="M169" s="2"/>
      <c r="N169" s="2"/>
    </row>
    <row r="170" spans="1:14" s="4" customFormat="1" ht="12">
      <c r="A170" s="2"/>
      <c r="B170" s="2"/>
      <c r="C170" s="2"/>
      <c r="D170" s="2"/>
      <c r="E170" s="2"/>
      <c r="F170" s="2"/>
      <c r="G170" s="2"/>
      <c r="H170" s="2"/>
      <c r="I170" s="2"/>
      <c r="J170" s="2"/>
      <c r="K170" s="32"/>
      <c r="L170" s="286"/>
      <c r="M170" s="2"/>
      <c r="N170" s="2"/>
    </row>
    <row r="171" spans="1:14" s="4" customFormat="1" ht="12">
      <c r="A171" s="2"/>
      <c r="B171" s="2"/>
      <c r="C171" s="2"/>
      <c r="D171" s="2"/>
      <c r="E171" s="2"/>
      <c r="F171" s="2"/>
      <c r="G171" s="2"/>
      <c r="H171" s="2"/>
      <c r="I171" s="2"/>
      <c r="J171" s="2"/>
      <c r="K171" s="32"/>
      <c r="L171" s="286"/>
      <c r="M171" s="2"/>
      <c r="N171" s="2"/>
    </row>
    <row r="172" spans="1:14" s="4" customFormat="1" ht="12">
      <c r="A172" s="2"/>
      <c r="B172" s="2"/>
      <c r="C172" s="2"/>
      <c r="D172" s="2"/>
      <c r="E172" s="2"/>
      <c r="F172" s="2"/>
      <c r="G172" s="2"/>
      <c r="H172" s="2"/>
      <c r="I172" s="2"/>
      <c r="J172" s="2"/>
      <c r="K172" s="32"/>
      <c r="L172" s="286"/>
      <c r="M172" s="2"/>
      <c r="N172" s="2"/>
    </row>
    <row r="173" spans="1:14" s="4" customFormat="1" ht="12">
      <c r="A173" s="2"/>
      <c r="B173" s="2"/>
      <c r="C173" s="2"/>
      <c r="D173" s="2"/>
      <c r="E173" s="2"/>
      <c r="F173" s="2"/>
      <c r="G173" s="2"/>
      <c r="H173" s="2"/>
      <c r="I173" s="2"/>
      <c r="J173" s="2"/>
      <c r="K173" s="32"/>
      <c r="L173" s="286"/>
      <c r="M173" s="2"/>
      <c r="N173" s="2"/>
    </row>
    <row r="174" spans="1:14" s="4" customFormat="1" ht="12">
      <c r="A174" s="2"/>
      <c r="B174" s="2"/>
      <c r="C174" s="2"/>
      <c r="D174" s="2"/>
      <c r="E174" s="2"/>
      <c r="F174" s="2"/>
      <c r="G174" s="2"/>
      <c r="H174" s="2"/>
      <c r="I174" s="2"/>
      <c r="J174" s="2"/>
      <c r="K174" s="32"/>
      <c r="L174" s="286"/>
      <c r="M174" s="2"/>
      <c r="N174" s="2"/>
    </row>
    <row r="175" spans="1:14" s="4" customFormat="1" ht="12">
      <c r="A175" s="2"/>
      <c r="B175" s="2"/>
      <c r="C175" s="2"/>
      <c r="D175" s="2"/>
      <c r="E175" s="2"/>
      <c r="F175" s="2"/>
      <c r="G175" s="2"/>
      <c r="H175" s="2"/>
      <c r="I175" s="2"/>
      <c r="J175" s="2"/>
      <c r="K175" s="32"/>
      <c r="L175" s="286"/>
      <c r="M175" s="2"/>
      <c r="N175" s="2"/>
    </row>
    <row r="176" spans="1:14" s="4" customFormat="1" ht="12">
      <c r="A176" s="2"/>
      <c r="B176" s="2"/>
      <c r="C176" s="2"/>
      <c r="D176" s="2"/>
      <c r="E176" s="2"/>
      <c r="F176" s="2"/>
      <c r="G176" s="2"/>
      <c r="H176" s="2"/>
      <c r="I176" s="2"/>
      <c r="J176" s="2"/>
      <c r="K176" s="32"/>
      <c r="L176" s="286"/>
      <c r="M176" s="2"/>
      <c r="N176" s="2"/>
    </row>
    <row r="177" spans="1:14" s="4" customFormat="1" ht="12">
      <c r="A177" s="2"/>
      <c r="B177" s="2"/>
      <c r="C177" s="2"/>
      <c r="D177" s="2"/>
      <c r="E177" s="2"/>
      <c r="F177" s="2"/>
      <c r="G177" s="2"/>
      <c r="H177" s="2"/>
      <c r="I177" s="2"/>
      <c r="J177" s="2"/>
      <c r="K177" s="32"/>
      <c r="L177" s="286"/>
      <c r="M177" s="2"/>
      <c r="N177" s="2"/>
    </row>
    <row r="178" spans="1:14" s="4" customFormat="1" ht="12">
      <c r="A178" s="2"/>
      <c r="B178" s="2"/>
      <c r="C178" s="2"/>
      <c r="D178" s="2"/>
      <c r="E178" s="2"/>
      <c r="F178" s="2"/>
      <c r="G178" s="2"/>
      <c r="H178" s="2"/>
      <c r="I178" s="2"/>
      <c r="J178" s="2"/>
      <c r="K178" s="32"/>
      <c r="L178" s="286"/>
      <c r="M178" s="2"/>
      <c r="N178" s="2"/>
    </row>
    <row r="179" spans="1:14" s="4" customFormat="1" ht="12">
      <c r="A179" s="2"/>
      <c r="B179" s="2"/>
      <c r="C179" s="2"/>
      <c r="D179" s="2"/>
      <c r="E179" s="2"/>
      <c r="F179" s="2"/>
      <c r="G179" s="2"/>
      <c r="H179" s="2"/>
      <c r="I179" s="2"/>
      <c r="J179" s="2"/>
      <c r="K179" s="32"/>
      <c r="L179" s="286"/>
      <c r="M179" s="2"/>
      <c r="N179" s="2"/>
    </row>
    <row r="180" spans="1:14" s="4" customFormat="1" ht="12">
      <c r="A180" s="2"/>
      <c r="B180" s="2"/>
      <c r="C180" s="2"/>
      <c r="D180" s="2"/>
      <c r="E180" s="2"/>
      <c r="F180" s="2"/>
      <c r="G180" s="2"/>
      <c r="H180" s="2"/>
      <c r="I180" s="2"/>
      <c r="J180" s="2"/>
      <c r="K180" s="32"/>
      <c r="L180" s="286"/>
      <c r="M180" s="2"/>
      <c r="N180" s="2"/>
    </row>
    <row r="181" spans="1:14" s="4" customFormat="1" ht="12">
      <c r="A181" s="2"/>
      <c r="B181" s="2"/>
      <c r="C181" s="2"/>
      <c r="D181" s="2"/>
      <c r="E181" s="2"/>
      <c r="F181" s="2"/>
      <c r="G181" s="2"/>
      <c r="H181" s="2"/>
      <c r="I181" s="2"/>
      <c r="J181" s="2"/>
      <c r="K181" s="32"/>
      <c r="L181" s="286"/>
      <c r="M181" s="2"/>
      <c r="N181" s="2"/>
    </row>
    <row r="182" spans="1:14" s="4" customFormat="1" ht="12">
      <c r="A182" s="2"/>
      <c r="B182" s="2"/>
      <c r="C182" s="2"/>
      <c r="D182" s="2"/>
      <c r="E182" s="2"/>
      <c r="F182" s="2"/>
      <c r="G182" s="2"/>
      <c r="H182" s="2"/>
      <c r="I182" s="2"/>
      <c r="J182" s="2"/>
      <c r="K182" s="32"/>
      <c r="L182" s="286"/>
      <c r="M182" s="2"/>
      <c r="N182" s="2"/>
    </row>
    <row r="183" spans="1:14" s="4" customFormat="1" ht="12">
      <c r="A183" s="2"/>
      <c r="B183" s="2"/>
      <c r="C183" s="2"/>
      <c r="D183" s="2"/>
      <c r="E183" s="2"/>
      <c r="F183" s="2"/>
      <c r="G183" s="2"/>
      <c r="H183" s="2"/>
      <c r="I183" s="2"/>
      <c r="J183" s="2"/>
      <c r="K183" s="32"/>
      <c r="L183" s="286"/>
      <c r="M183" s="2"/>
      <c r="N183" s="2"/>
    </row>
    <row r="184" spans="1:14" s="4" customFormat="1" ht="12">
      <c r="A184" s="2"/>
      <c r="B184" s="2"/>
      <c r="C184" s="2"/>
      <c r="D184" s="2"/>
      <c r="E184" s="2"/>
      <c r="F184" s="2"/>
      <c r="G184" s="2"/>
      <c r="H184" s="2"/>
      <c r="I184" s="2"/>
      <c r="J184" s="2"/>
      <c r="K184" s="32"/>
      <c r="L184" s="286"/>
      <c r="M184" s="2"/>
      <c r="N184" s="2"/>
    </row>
    <row r="185" spans="1:14" s="4" customFormat="1" ht="12">
      <c r="A185" s="2"/>
      <c r="B185" s="2"/>
      <c r="C185" s="2"/>
      <c r="D185" s="2"/>
      <c r="E185" s="2"/>
      <c r="F185" s="2"/>
      <c r="G185" s="2"/>
      <c r="H185" s="2"/>
      <c r="I185" s="2"/>
      <c r="J185" s="2"/>
      <c r="K185" s="32"/>
      <c r="L185" s="286"/>
      <c r="M185" s="2"/>
      <c r="N185" s="2"/>
    </row>
    <row r="186" spans="1:14" s="4" customFormat="1" ht="12">
      <c r="A186" s="2"/>
      <c r="B186" s="2"/>
      <c r="C186" s="2"/>
      <c r="D186" s="2"/>
      <c r="E186" s="2"/>
      <c r="F186" s="2"/>
      <c r="G186" s="2"/>
      <c r="H186" s="2"/>
      <c r="I186" s="2"/>
      <c r="J186" s="2"/>
      <c r="K186" s="32"/>
      <c r="L186" s="286"/>
      <c r="M186" s="2"/>
      <c r="N186" s="2"/>
    </row>
    <row r="187" spans="1:14" s="4" customFormat="1" ht="12">
      <c r="A187" s="2"/>
      <c r="B187" s="2"/>
      <c r="C187" s="2"/>
      <c r="D187" s="2"/>
      <c r="E187" s="2"/>
      <c r="F187" s="2"/>
      <c r="G187" s="2"/>
      <c r="H187" s="2"/>
      <c r="I187" s="2"/>
      <c r="J187" s="2"/>
      <c r="K187" s="32"/>
      <c r="L187" s="286"/>
      <c r="M187" s="2"/>
      <c r="N187" s="2"/>
    </row>
    <row r="188" spans="1:14" s="4" customFormat="1" ht="12">
      <c r="A188" s="2"/>
      <c r="B188" s="2"/>
      <c r="C188" s="2"/>
      <c r="D188" s="2"/>
      <c r="E188" s="2"/>
      <c r="F188" s="2"/>
      <c r="G188" s="2"/>
      <c r="H188" s="2"/>
      <c r="I188" s="2"/>
      <c r="J188" s="2"/>
      <c r="K188" s="32"/>
      <c r="L188" s="286"/>
      <c r="M188" s="2"/>
      <c r="N188" s="2"/>
    </row>
    <row r="189" spans="1:14" s="4" customFormat="1" ht="12">
      <c r="A189" s="2"/>
      <c r="B189" s="2"/>
      <c r="C189" s="2"/>
      <c r="D189" s="2"/>
      <c r="E189" s="2"/>
      <c r="F189" s="2"/>
      <c r="G189" s="2"/>
      <c r="H189" s="2"/>
      <c r="I189" s="2"/>
      <c r="J189" s="2"/>
      <c r="K189" s="32"/>
      <c r="L189" s="286"/>
      <c r="M189" s="2"/>
      <c r="N189" s="2"/>
    </row>
    <row r="190" spans="1:14" s="4" customFormat="1" ht="12">
      <c r="A190" s="2"/>
      <c r="B190" s="2"/>
      <c r="C190" s="2"/>
      <c r="D190" s="2"/>
      <c r="E190" s="2"/>
      <c r="F190" s="2"/>
      <c r="G190" s="2"/>
      <c r="H190" s="2"/>
      <c r="I190" s="2"/>
      <c r="J190" s="2"/>
      <c r="K190" s="32"/>
      <c r="L190" s="286"/>
      <c r="M190" s="2"/>
      <c r="N190" s="2"/>
    </row>
    <row r="191" spans="1:14" s="4" customFormat="1" ht="12">
      <c r="A191" s="2"/>
      <c r="B191" s="2"/>
      <c r="C191" s="2"/>
      <c r="D191" s="2"/>
      <c r="E191" s="2"/>
      <c r="F191" s="2"/>
      <c r="G191" s="2"/>
      <c r="H191" s="2"/>
      <c r="I191" s="2"/>
      <c r="J191" s="2"/>
      <c r="K191" s="32"/>
      <c r="L191" s="286"/>
      <c r="M191" s="2"/>
      <c r="N191" s="2"/>
    </row>
    <row r="192" spans="1:14" s="4" customFormat="1" ht="12">
      <c r="A192" s="2"/>
      <c r="B192" s="2"/>
      <c r="C192" s="2"/>
      <c r="D192" s="2"/>
      <c r="E192" s="2"/>
      <c r="F192" s="2"/>
      <c r="G192" s="2"/>
      <c r="H192" s="2"/>
      <c r="I192" s="2"/>
      <c r="J192" s="2"/>
      <c r="K192" s="32"/>
      <c r="L192" s="286"/>
      <c r="M192" s="2"/>
      <c r="N192" s="2"/>
    </row>
    <row r="193" spans="1:14" s="4" customFormat="1" ht="12">
      <c r="A193" s="2"/>
      <c r="B193" s="2"/>
      <c r="C193" s="2"/>
      <c r="D193" s="2"/>
      <c r="E193" s="2"/>
      <c r="F193" s="2"/>
      <c r="G193" s="2"/>
      <c r="H193" s="2"/>
      <c r="I193" s="2"/>
      <c r="J193" s="2"/>
      <c r="K193" s="32"/>
      <c r="L193" s="286"/>
      <c r="M193" s="2"/>
      <c r="N193" s="2"/>
    </row>
    <row r="194" spans="1:14" s="4" customFormat="1" ht="12">
      <c r="A194" s="2"/>
      <c r="B194" s="2"/>
      <c r="C194" s="2"/>
      <c r="D194" s="2"/>
      <c r="E194" s="2"/>
      <c r="F194" s="2"/>
      <c r="G194" s="2"/>
      <c r="H194" s="2"/>
      <c r="I194" s="2"/>
      <c r="J194" s="2"/>
      <c r="K194" s="32"/>
      <c r="L194" s="286"/>
      <c r="M194" s="2"/>
      <c r="N194" s="2"/>
    </row>
    <row r="195" spans="1:14" s="4" customFormat="1" ht="12">
      <c r="A195" s="2"/>
      <c r="B195" s="2"/>
      <c r="C195" s="2"/>
      <c r="D195" s="2"/>
      <c r="E195" s="2"/>
      <c r="F195" s="2"/>
      <c r="G195" s="2"/>
      <c r="H195" s="2"/>
      <c r="I195" s="2"/>
      <c r="J195" s="2"/>
      <c r="K195" s="32"/>
      <c r="L195" s="286"/>
      <c r="M195" s="2"/>
      <c r="N195" s="2"/>
    </row>
    <row r="196" spans="1:14" s="4" customFormat="1" ht="12">
      <c r="A196" s="2"/>
      <c r="B196" s="2"/>
      <c r="C196" s="2"/>
      <c r="D196" s="2"/>
      <c r="E196" s="2"/>
      <c r="F196" s="2"/>
      <c r="G196" s="2"/>
      <c r="H196" s="2"/>
      <c r="I196" s="2"/>
      <c r="J196" s="2"/>
      <c r="K196" s="32"/>
      <c r="L196" s="286"/>
      <c r="M196" s="2"/>
      <c r="N196" s="2"/>
    </row>
    <row r="197" spans="1:14" s="4" customFormat="1" ht="12">
      <c r="A197" s="2"/>
      <c r="B197" s="2"/>
      <c r="C197" s="2"/>
      <c r="D197" s="2"/>
      <c r="E197" s="2"/>
      <c r="F197" s="2"/>
      <c r="G197" s="2"/>
      <c r="H197" s="2"/>
      <c r="I197" s="2"/>
      <c r="J197" s="2"/>
      <c r="K197" s="32"/>
      <c r="L197" s="286"/>
      <c r="M197" s="2"/>
      <c r="N197" s="2"/>
    </row>
    <row r="198" spans="1:14" s="4" customFormat="1" ht="12">
      <c r="A198" s="2"/>
      <c r="B198" s="2"/>
      <c r="C198" s="2"/>
      <c r="D198" s="2"/>
      <c r="E198" s="2"/>
      <c r="F198" s="2"/>
      <c r="G198" s="2"/>
      <c r="H198" s="2"/>
      <c r="I198" s="2"/>
      <c r="J198" s="2"/>
      <c r="K198" s="32"/>
      <c r="L198" s="286"/>
      <c r="M198" s="2"/>
      <c r="N198" s="2"/>
    </row>
    <row r="199" spans="1:14" s="4" customFormat="1" ht="12">
      <c r="A199" s="2"/>
      <c r="B199" s="2"/>
      <c r="C199" s="2"/>
      <c r="D199" s="2"/>
      <c r="E199" s="2"/>
      <c r="F199" s="2"/>
      <c r="G199" s="2"/>
      <c r="H199" s="2"/>
      <c r="I199" s="2"/>
      <c r="J199" s="2"/>
      <c r="K199" s="32"/>
      <c r="L199" s="286"/>
      <c r="M199" s="2"/>
      <c r="N199" s="2"/>
    </row>
    <row r="200" spans="1:14" s="4" customFormat="1" ht="12">
      <c r="A200" s="2"/>
      <c r="B200" s="2"/>
      <c r="C200" s="2"/>
      <c r="D200" s="2"/>
      <c r="E200" s="2"/>
      <c r="F200" s="2"/>
      <c r="G200" s="2"/>
      <c r="H200" s="2"/>
      <c r="I200" s="2"/>
      <c r="J200" s="2"/>
      <c r="K200" s="32"/>
      <c r="L200" s="286"/>
      <c r="M200" s="2"/>
      <c r="N200" s="2"/>
    </row>
    <row r="201" spans="1:14" s="4" customFormat="1" ht="12">
      <c r="A201" s="2"/>
      <c r="B201" s="2"/>
      <c r="C201" s="2"/>
      <c r="D201" s="2"/>
      <c r="E201" s="2"/>
      <c r="F201" s="2"/>
      <c r="G201" s="2"/>
      <c r="H201" s="2"/>
      <c r="I201" s="2"/>
      <c r="J201" s="2"/>
      <c r="K201" s="32"/>
      <c r="L201" s="286"/>
      <c r="M201" s="2"/>
      <c r="N201" s="2"/>
    </row>
    <row r="202" spans="1:14" s="4" customFormat="1" ht="12">
      <c r="A202" s="2"/>
      <c r="B202" s="2"/>
      <c r="C202" s="2"/>
      <c r="D202" s="2"/>
      <c r="E202" s="2"/>
      <c r="F202" s="2"/>
      <c r="G202" s="2"/>
      <c r="H202" s="2"/>
      <c r="I202" s="2"/>
      <c r="J202" s="2"/>
      <c r="K202" s="32"/>
      <c r="L202" s="286"/>
      <c r="M202" s="2"/>
      <c r="N202" s="2"/>
    </row>
    <row r="203" spans="1:14" s="4" customFormat="1" ht="12">
      <c r="A203" s="2"/>
      <c r="B203" s="2"/>
      <c r="C203" s="2"/>
      <c r="D203" s="2"/>
      <c r="E203" s="2"/>
      <c r="F203" s="2"/>
      <c r="G203" s="2"/>
      <c r="H203" s="2"/>
      <c r="I203" s="2"/>
      <c r="J203" s="2"/>
      <c r="K203" s="32"/>
      <c r="L203" s="286"/>
      <c r="M203" s="2"/>
      <c r="N203" s="2"/>
    </row>
    <row r="204" spans="1:14" s="4" customFormat="1" ht="12">
      <c r="A204" s="2"/>
      <c r="B204" s="2"/>
      <c r="C204" s="2"/>
      <c r="D204" s="2"/>
      <c r="E204" s="2"/>
      <c r="F204" s="2"/>
      <c r="G204" s="2"/>
      <c r="H204" s="2"/>
      <c r="I204" s="2"/>
      <c r="J204" s="2"/>
      <c r="K204" s="32"/>
      <c r="L204" s="286"/>
      <c r="M204" s="2"/>
      <c r="N204" s="2"/>
    </row>
    <row r="205" spans="1:14" s="4" customFormat="1" ht="12">
      <c r="A205" s="2"/>
      <c r="B205" s="2"/>
      <c r="C205" s="2"/>
      <c r="D205" s="2"/>
      <c r="E205" s="2"/>
      <c r="F205" s="2"/>
      <c r="G205" s="2"/>
      <c r="H205" s="2"/>
      <c r="I205" s="2"/>
      <c r="J205" s="2"/>
      <c r="K205" s="32"/>
      <c r="L205" s="286"/>
      <c r="M205" s="2"/>
      <c r="N205" s="2"/>
    </row>
    <row r="206" spans="1:14" s="4" customFormat="1" ht="12">
      <c r="A206" s="2"/>
      <c r="B206" s="2"/>
      <c r="C206" s="2"/>
      <c r="D206" s="2"/>
      <c r="E206" s="2"/>
      <c r="F206" s="2"/>
      <c r="G206" s="2"/>
      <c r="H206" s="2"/>
      <c r="I206" s="2"/>
      <c r="J206" s="2"/>
      <c r="K206" s="32"/>
      <c r="L206" s="286"/>
      <c r="M206" s="2"/>
      <c r="N206" s="2"/>
    </row>
    <row r="207" spans="1:14" s="4" customFormat="1" ht="12">
      <c r="A207" s="2"/>
      <c r="B207" s="2"/>
      <c r="C207" s="2"/>
      <c r="D207" s="2"/>
      <c r="E207" s="2"/>
      <c r="F207" s="2"/>
      <c r="G207" s="2"/>
      <c r="H207" s="2"/>
      <c r="I207" s="2"/>
      <c r="J207" s="2"/>
      <c r="K207" s="32"/>
      <c r="L207" s="286"/>
      <c r="M207" s="2"/>
      <c r="N207" s="2"/>
    </row>
    <row r="208" spans="1:14" s="4" customFormat="1" ht="12">
      <c r="A208" s="2"/>
      <c r="B208" s="2"/>
      <c r="C208" s="2"/>
      <c r="D208" s="2"/>
      <c r="E208" s="2"/>
      <c r="F208" s="2"/>
      <c r="G208" s="2"/>
      <c r="H208" s="2"/>
      <c r="I208" s="2"/>
      <c r="J208" s="2"/>
      <c r="K208" s="32"/>
      <c r="L208" s="286"/>
      <c r="M208" s="2"/>
      <c r="N208" s="2"/>
    </row>
    <row r="209" spans="1:14" s="4" customFormat="1" ht="12">
      <c r="A209" s="2"/>
      <c r="B209" s="2"/>
      <c r="C209" s="2"/>
      <c r="D209" s="2"/>
      <c r="E209" s="2"/>
      <c r="F209" s="2"/>
      <c r="G209" s="2"/>
      <c r="H209" s="2"/>
      <c r="I209" s="2"/>
      <c r="J209" s="2"/>
      <c r="K209" s="32"/>
      <c r="L209" s="286"/>
      <c r="M209" s="2"/>
      <c r="N209" s="2"/>
    </row>
    <row r="210" spans="1:14" s="4" customFormat="1" ht="12">
      <c r="A210" s="2"/>
      <c r="B210" s="2"/>
      <c r="C210" s="2"/>
      <c r="D210" s="2"/>
      <c r="E210" s="2"/>
      <c r="F210" s="2"/>
      <c r="G210" s="2"/>
      <c r="H210" s="2"/>
      <c r="I210" s="2"/>
      <c r="J210" s="2"/>
      <c r="K210" s="32"/>
      <c r="L210" s="286"/>
      <c r="M210" s="2"/>
      <c r="N210" s="2"/>
    </row>
    <row r="211" spans="1:14" s="4" customFormat="1" ht="12">
      <c r="A211" s="2"/>
      <c r="B211" s="2"/>
      <c r="C211" s="2"/>
      <c r="D211" s="2"/>
      <c r="E211" s="2"/>
      <c r="F211" s="2"/>
      <c r="G211" s="2"/>
      <c r="H211" s="2"/>
      <c r="I211" s="2"/>
      <c r="J211" s="2"/>
      <c r="K211" s="32"/>
      <c r="L211" s="286"/>
      <c r="M211" s="2"/>
      <c r="N211" s="2"/>
    </row>
    <row r="212" spans="1:14" s="4" customFormat="1" ht="12">
      <c r="A212" s="2"/>
      <c r="B212" s="2"/>
      <c r="C212" s="2"/>
      <c r="D212" s="2"/>
      <c r="E212" s="2"/>
      <c r="F212" s="2"/>
      <c r="G212" s="2"/>
      <c r="H212" s="2"/>
      <c r="I212" s="2"/>
      <c r="J212" s="2"/>
      <c r="K212" s="32"/>
      <c r="L212" s="286"/>
      <c r="M212" s="2"/>
      <c r="N212" s="2"/>
    </row>
    <row r="213" spans="1:14" s="4" customFormat="1" ht="12">
      <c r="A213" s="2"/>
      <c r="B213" s="2"/>
      <c r="C213" s="2"/>
      <c r="D213" s="2"/>
      <c r="E213" s="2"/>
      <c r="F213" s="2"/>
      <c r="G213" s="2"/>
      <c r="H213" s="2"/>
      <c r="I213" s="2"/>
      <c r="J213" s="2"/>
      <c r="K213" s="32"/>
      <c r="L213" s="286"/>
      <c r="M213" s="2"/>
      <c r="N213" s="2"/>
    </row>
    <row r="214" spans="1:14" s="4" customFormat="1" ht="12">
      <c r="A214" s="2"/>
      <c r="B214" s="2"/>
      <c r="C214" s="2"/>
      <c r="D214" s="2"/>
      <c r="E214" s="2"/>
      <c r="F214" s="2"/>
      <c r="G214" s="2"/>
      <c r="H214" s="2"/>
      <c r="I214" s="2"/>
      <c r="J214" s="2"/>
      <c r="K214" s="32"/>
      <c r="L214" s="286"/>
      <c r="M214" s="2"/>
      <c r="N214" s="2"/>
    </row>
    <row r="215" spans="1:14" s="4" customFormat="1" ht="12">
      <c r="A215" s="2"/>
      <c r="B215" s="2"/>
      <c r="C215" s="2"/>
      <c r="D215" s="2"/>
      <c r="E215" s="2"/>
      <c r="F215" s="2"/>
      <c r="G215" s="2"/>
      <c r="H215" s="2"/>
      <c r="I215" s="2"/>
      <c r="J215" s="2"/>
      <c r="K215" s="32"/>
      <c r="L215" s="286"/>
      <c r="M215" s="2"/>
      <c r="N215" s="2"/>
    </row>
    <row r="216" spans="1:14" s="4" customFormat="1" ht="12">
      <c r="A216" s="2"/>
      <c r="B216" s="2"/>
      <c r="C216" s="2"/>
      <c r="D216" s="2"/>
      <c r="E216" s="2"/>
      <c r="F216" s="2"/>
      <c r="G216" s="2"/>
      <c r="H216" s="2"/>
      <c r="I216" s="2"/>
      <c r="J216" s="2"/>
      <c r="K216" s="32"/>
      <c r="L216" s="286"/>
      <c r="M216" s="2"/>
      <c r="N216" s="2"/>
    </row>
    <row r="217" spans="1:14" s="4" customFormat="1" ht="12">
      <c r="A217" s="2"/>
      <c r="B217" s="2"/>
      <c r="C217" s="2"/>
      <c r="D217" s="2"/>
      <c r="E217" s="2"/>
      <c r="F217" s="2"/>
      <c r="G217" s="2"/>
      <c r="H217" s="2"/>
      <c r="I217" s="2"/>
      <c r="J217" s="2"/>
      <c r="K217" s="32"/>
      <c r="L217" s="286"/>
      <c r="M217" s="2"/>
      <c r="N217" s="2"/>
    </row>
    <row r="218" spans="1:14" s="4" customFormat="1" ht="12">
      <c r="A218" s="2"/>
      <c r="B218" s="2"/>
      <c r="C218" s="2"/>
      <c r="D218" s="2"/>
      <c r="E218" s="2"/>
      <c r="F218" s="2"/>
      <c r="G218" s="2"/>
      <c r="H218" s="2"/>
      <c r="I218" s="2"/>
      <c r="J218" s="2"/>
      <c r="K218" s="32"/>
      <c r="L218" s="286"/>
      <c r="M218" s="2"/>
      <c r="N218" s="2"/>
    </row>
    <row r="219" spans="1:14" s="4" customFormat="1" ht="12">
      <c r="A219" s="2"/>
      <c r="B219" s="2"/>
      <c r="C219" s="2"/>
      <c r="D219" s="2"/>
      <c r="E219" s="2"/>
      <c r="F219" s="2"/>
      <c r="G219" s="2"/>
      <c r="H219" s="2"/>
      <c r="I219" s="2"/>
      <c r="J219" s="2"/>
      <c r="K219" s="32"/>
      <c r="L219" s="286"/>
      <c r="M219" s="2"/>
      <c r="N219" s="2"/>
    </row>
    <row r="220" spans="1:14" s="4" customFormat="1" ht="12">
      <c r="A220" s="2"/>
      <c r="B220" s="2"/>
      <c r="C220" s="2"/>
      <c r="D220" s="2"/>
      <c r="E220" s="2"/>
      <c r="F220" s="2"/>
      <c r="G220" s="2"/>
      <c r="H220" s="2"/>
      <c r="I220" s="2"/>
      <c r="J220" s="2"/>
      <c r="K220" s="32"/>
      <c r="L220" s="286"/>
      <c r="M220" s="2"/>
      <c r="N220" s="2"/>
    </row>
    <row r="221" spans="1:14" s="4" customFormat="1" ht="12">
      <c r="A221" s="1"/>
      <c r="B221" s="2"/>
      <c r="C221" s="2"/>
      <c r="D221" s="2"/>
      <c r="E221" s="2"/>
      <c r="F221" s="2"/>
      <c r="G221" s="2"/>
      <c r="H221" s="2"/>
      <c r="I221" s="2"/>
      <c r="J221" s="2"/>
      <c r="K221" s="32"/>
      <c r="L221" s="286"/>
      <c r="M221" s="2"/>
      <c r="N221" s="2"/>
    </row>
    <row r="222" spans="1:14" s="4" customFormat="1" ht="12">
      <c r="A222" s="2"/>
      <c r="B222" s="2"/>
      <c r="C222" s="2"/>
      <c r="D222" s="2"/>
      <c r="E222" s="2"/>
      <c r="F222" s="2"/>
      <c r="G222" s="2"/>
      <c r="H222" s="2"/>
      <c r="I222" s="2"/>
      <c r="J222" s="2"/>
      <c r="K222" s="32"/>
      <c r="L222" s="286"/>
      <c r="M222" s="2"/>
      <c r="N222" s="2"/>
    </row>
    <row r="223" spans="1:14" s="4" customFormat="1" ht="12">
      <c r="A223" s="2"/>
      <c r="B223" s="2"/>
      <c r="C223" s="2"/>
      <c r="D223" s="2"/>
      <c r="E223" s="2"/>
      <c r="F223" s="2"/>
      <c r="G223" s="2"/>
      <c r="H223" s="2"/>
      <c r="I223" s="2"/>
      <c r="J223" s="2"/>
      <c r="K223" s="32"/>
      <c r="L223" s="286"/>
      <c r="M223" s="2"/>
      <c r="N223" s="2"/>
    </row>
    <row r="224" spans="1:14" s="4" customFormat="1" ht="12">
      <c r="A224" s="2"/>
      <c r="B224" s="2"/>
      <c r="C224" s="2"/>
      <c r="D224" s="2"/>
      <c r="E224" s="2"/>
      <c r="F224" s="2"/>
      <c r="G224" s="2"/>
      <c r="H224" s="2"/>
      <c r="I224" s="2"/>
      <c r="J224" s="2"/>
      <c r="K224" s="32"/>
      <c r="L224" s="286"/>
      <c r="M224" s="2"/>
      <c r="N224" s="2"/>
    </row>
    <row r="225" spans="1:14" s="4" customFormat="1" ht="12">
      <c r="A225" s="2"/>
      <c r="B225" s="2"/>
      <c r="C225" s="2"/>
      <c r="D225" s="2"/>
      <c r="E225" s="2"/>
      <c r="F225" s="2"/>
      <c r="G225" s="2"/>
      <c r="H225" s="2"/>
      <c r="I225" s="2"/>
      <c r="J225" s="2"/>
      <c r="K225" s="32"/>
      <c r="L225" s="286"/>
      <c r="M225" s="2"/>
      <c r="N225" s="2"/>
    </row>
    <row r="226" spans="1:14" s="4" customFormat="1" ht="12">
      <c r="A226" s="2"/>
      <c r="B226" s="2"/>
      <c r="C226" s="2"/>
      <c r="D226" s="2"/>
      <c r="E226" s="2"/>
      <c r="F226" s="2"/>
      <c r="G226" s="2"/>
      <c r="H226" s="2"/>
      <c r="I226" s="2"/>
      <c r="J226" s="2"/>
      <c r="K226" s="32"/>
      <c r="L226" s="286"/>
      <c r="M226" s="2"/>
      <c r="N226" s="2"/>
    </row>
    <row r="227" spans="1:14" s="4" customFormat="1" ht="12">
      <c r="A227" s="2"/>
      <c r="B227" s="2"/>
      <c r="C227" s="2"/>
      <c r="D227" s="2"/>
      <c r="E227" s="2"/>
      <c r="F227" s="2"/>
      <c r="G227" s="2"/>
      <c r="H227" s="2"/>
      <c r="I227" s="2"/>
      <c r="J227" s="2"/>
      <c r="K227" s="32"/>
      <c r="L227" s="286"/>
      <c r="M227" s="2"/>
      <c r="N227" s="2"/>
    </row>
    <row r="228" spans="1:14" s="4" customFormat="1" ht="12">
      <c r="A228" s="2"/>
      <c r="B228" s="2"/>
      <c r="C228" s="2"/>
      <c r="D228" s="2"/>
      <c r="E228" s="2"/>
      <c r="F228" s="2"/>
      <c r="G228" s="2"/>
      <c r="H228" s="2"/>
      <c r="I228" s="2"/>
      <c r="J228" s="2"/>
      <c r="K228" s="32"/>
      <c r="L228" s="286"/>
      <c r="M228" s="2"/>
      <c r="N228" s="2"/>
    </row>
    <row r="229" spans="1:14" s="4" customFormat="1" ht="12">
      <c r="A229" s="2"/>
      <c r="B229" s="2"/>
      <c r="C229" s="2"/>
      <c r="D229" s="2"/>
      <c r="E229" s="2"/>
      <c r="F229" s="2"/>
      <c r="G229" s="2"/>
      <c r="H229" s="2"/>
      <c r="I229" s="2"/>
      <c r="J229" s="2"/>
      <c r="K229" s="32"/>
      <c r="L229" s="286"/>
      <c r="M229" s="2"/>
      <c r="N229" s="2"/>
    </row>
    <row r="230" spans="1:14" s="4" customFormat="1" ht="12">
      <c r="A230" s="2"/>
      <c r="B230" s="2"/>
      <c r="C230" s="2"/>
      <c r="D230" s="2"/>
      <c r="E230" s="2"/>
      <c r="F230" s="2"/>
      <c r="G230" s="2"/>
      <c r="H230" s="2"/>
      <c r="I230" s="2"/>
      <c r="J230" s="2"/>
      <c r="K230" s="32"/>
      <c r="L230" s="286"/>
      <c r="M230" s="2"/>
      <c r="N230" s="2"/>
    </row>
    <row r="231" spans="1:14" s="4" customFormat="1" ht="12">
      <c r="A231" s="2"/>
      <c r="B231" s="2"/>
      <c r="C231" s="2"/>
      <c r="D231" s="2"/>
      <c r="E231" s="2"/>
      <c r="F231" s="2"/>
      <c r="G231" s="2"/>
      <c r="H231" s="2"/>
      <c r="I231" s="2"/>
      <c r="J231" s="2"/>
      <c r="K231" s="32"/>
      <c r="L231" s="286"/>
      <c r="M231" s="2"/>
      <c r="N231" s="2"/>
    </row>
    <row r="232" spans="1:14" s="4" customFormat="1" ht="12">
      <c r="A232" s="2"/>
      <c r="B232" s="2"/>
      <c r="C232" s="2"/>
      <c r="D232" s="2"/>
      <c r="E232" s="2"/>
      <c r="F232" s="2"/>
      <c r="G232" s="2"/>
      <c r="H232" s="2"/>
      <c r="I232" s="2"/>
      <c r="J232" s="2"/>
      <c r="K232" s="32"/>
      <c r="L232" s="286"/>
      <c r="M232" s="2"/>
      <c r="N232" s="2"/>
    </row>
    <row r="233" spans="1:14" s="4" customFormat="1" ht="12">
      <c r="A233" s="2"/>
      <c r="B233" s="2"/>
      <c r="C233" s="2"/>
      <c r="D233" s="2"/>
      <c r="E233" s="2"/>
      <c r="F233" s="2"/>
      <c r="G233" s="2"/>
      <c r="H233" s="2"/>
      <c r="I233" s="2"/>
      <c r="J233" s="2"/>
      <c r="K233" s="32"/>
      <c r="L233" s="286"/>
      <c r="M233" s="2"/>
      <c r="N233" s="2"/>
    </row>
    <row r="234" spans="1:14" s="4" customFormat="1" ht="12">
      <c r="A234" s="2"/>
      <c r="B234" s="2"/>
      <c r="C234" s="2"/>
      <c r="D234" s="2"/>
      <c r="E234" s="2"/>
      <c r="F234" s="2"/>
      <c r="G234" s="2"/>
      <c r="H234" s="2"/>
      <c r="I234" s="2"/>
      <c r="J234" s="2"/>
      <c r="K234" s="32"/>
      <c r="L234" s="286"/>
      <c r="M234" s="2"/>
      <c r="N234" s="2"/>
    </row>
    <row r="235" spans="1:14" s="4" customFormat="1" ht="12">
      <c r="A235" s="2"/>
      <c r="B235" s="2"/>
      <c r="C235" s="2"/>
      <c r="D235" s="2"/>
      <c r="E235" s="2"/>
      <c r="F235" s="2"/>
      <c r="G235" s="2"/>
      <c r="H235" s="2"/>
      <c r="I235" s="2"/>
      <c r="J235" s="2"/>
      <c r="K235" s="32"/>
      <c r="L235" s="286"/>
      <c r="M235" s="2"/>
      <c r="N235" s="2"/>
    </row>
    <row r="236" spans="1:14" s="4" customFormat="1" ht="12">
      <c r="A236" s="2"/>
      <c r="B236" s="2"/>
      <c r="C236" s="2"/>
      <c r="D236" s="2"/>
      <c r="E236" s="2"/>
      <c r="F236" s="2"/>
      <c r="G236" s="2"/>
      <c r="H236" s="2"/>
      <c r="I236" s="2"/>
      <c r="J236" s="2"/>
      <c r="K236" s="32"/>
      <c r="L236" s="286"/>
      <c r="M236" s="2"/>
      <c r="N236" s="2"/>
    </row>
    <row r="237" spans="1:14" s="4" customFormat="1" ht="12">
      <c r="A237" s="2"/>
      <c r="B237" s="2"/>
      <c r="C237" s="2"/>
      <c r="D237" s="2"/>
      <c r="E237" s="2"/>
      <c r="F237" s="2"/>
      <c r="G237" s="2"/>
      <c r="H237" s="2"/>
      <c r="I237" s="2"/>
      <c r="J237" s="2"/>
      <c r="K237" s="32"/>
      <c r="L237" s="286"/>
      <c r="M237" s="2"/>
      <c r="N237" s="2"/>
    </row>
    <row r="238" spans="1:14" s="4" customFormat="1" ht="12">
      <c r="A238" s="56"/>
      <c r="B238" s="2"/>
      <c r="C238" s="2"/>
      <c r="D238" s="2"/>
      <c r="E238" s="2"/>
      <c r="F238" s="2"/>
      <c r="G238" s="2"/>
      <c r="H238" s="2"/>
      <c r="I238" s="2"/>
      <c r="J238" s="2"/>
      <c r="K238" s="32"/>
      <c r="L238" s="286"/>
      <c r="M238" s="2"/>
      <c r="N238" s="2"/>
    </row>
    <row r="239" spans="1:14" s="4" customFormat="1" ht="12">
      <c r="A239" s="56"/>
      <c r="B239" s="2"/>
      <c r="C239" s="2"/>
      <c r="D239" s="2"/>
      <c r="E239" s="2"/>
      <c r="F239" s="2"/>
      <c r="G239" s="2"/>
      <c r="H239" s="2"/>
      <c r="I239" s="2"/>
      <c r="J239" s="2"/>
      <c r="K239" s="32"/>
      <c r="L239" s="286"/>
      <c r="M239" s="2"/>
      <c r="N239" s="2"/>
    </row>
    <row r="240" spans="1:14" s="4" customFormat="1" ht="12">
      <c r="A240" s="56"/>
      <c r="B240" s="2"/>
      <c r="C240" s="2"/>
      <c r="D240" s="2"/>
      <c r="E240" s="2"/>
      <c r="F240" s="2"/>
      <c r="G240" s="2"/>
      <c r="H240" s="2"/>
      <c r="I240" s="2"/>
      <c r="J240" s="2"/>
      <c r="K240" s="32"/>
      <c r="L240" s="286"/>
      <c r="M240" s="2"/>
      <c r="N240" s="2"/>
    </row>
    <row r="241" spans="1:14" s="4" customFormat="1" ht="12">
      <c r="A241" s="56"/>
      <c r="B241" s="2"/>
      <c r="C241" s="2"/>
      <c r="D241" s="2"/>
      <c r="E241" s="2"/>
      <c r="F241" s="2"/>
      <c r="G241" s="2"/>
      <c r="H241" s="2"/>
      <c r="I241" s="2"/>
      <c r="J241" s="2"/>
      <c r="K241" s="32"/>
      <c r="L241" s="286"/>
      <c r="M241" s="2"/>
      <c r="N241" s="2"/>
    </row>
    <row r="242" spans="1:14" s="4" customFormat="1" ht="12">
      <c r="A242" s="56"/>
      <c r="B242" s="2"/>
      <c r="C242" s="2"/>
      <c r="D242" s="2"/>
      <c r="E242" s="2"/>
      <c r="F242" s="2"/>
      <c r="G242" s="2"/>
      <c r="H242" s="2"/>
      <c r="I242" s="2"/>
      <c r="J242" s="2"/>
      <c r="K242" s="32"/>
      <c r="L242" s="286"/>
      <c r="M242" s="2"/>
      <c r="N242" s="2"/>
    </row>
    <row r="243" spans="1:14" s="4" customFormat="1" ht="12">
      <c r="A243" s="56"/>
      <c r="B243" s="2"/>
      <c r="C243" s="2"/>
      <c r="D243" s="2"/>
      <c r="E243" s="2"/>
      <c r="F243" s="2"/>
      <c r="G243" s="2"/>
      <c r="H243" s="2"/>
      <c r="I243" s="2"/>
      <c r="J243" s="2"/>
      <c r="K243" s="32"/>
      <c r="L243" s="286"/>
      <c r="M243" s="2"/>
      <c r="N243" s="2"/>
    </row>
    <row r="244" spans="1:14" s="4" customFormat="1" ht="12">
      <c r="A244" s="56"/>
      <c r="B244" s="2"/>
      <c r="C244" s="2"/>
      <c r="D244" s="2"/>
      <c r="E244" s="2"/>
      <c r="F244" s="2"/>
      <c r="G244" s="2"/>
      <c r="H244" s="2"/>
      <c r="I244" s="2"/>
      <c r="J244" s="2"/>
      <c r="K244" s="32"/>
      <c r="L244" s="286"/>
      <c r="M244" s="2"/>
      <c r="N244" s="2"/>
    </row>
    <row r="245" spans="1:14" s="4" customFormat="1" ht="12">
      <c r="A245" s="56"/>
      <c r="B245" s="2"/>
      <c r="C245" s="2"/>
      <c r="D245" s="2"/>
      <c r="E245" s="2"/>
      <c r="F245" s="2"/>
      <c r="G245" s="2"/>
      <c r="H245" s="2"/>
      <c r="I245" s="2"/>
      <c r="J245" s="2"/>
      <c r="K245" s="32"/>
      <c r="L245" s="286"/>
      <c r="M245" s="2"/>
      <c r="N245" s="2"/>
    </row>
    <row r="246" spans="1:14" s="4" customFormat="1" ht="12">
      <c r="A246" s="56"/>
      <c r="B246" s="2"/>
      <c r="C246" s="2"/>
      <c r="D246" s="2"/>
      <c r="E246" s="2"/>
      <c r="F246" s="2"/>
      <c r="G246" s="2"/>
      <c r="H246" s="2"/>
      <c r="I246" s="2"/>
      <c r="J246" s="2"/>
      <c r="K246" s="32"/>
      <c r="L246" s="286"/>
      <c r="M246" s="2"/>
      <c r="N246" s="2"/>
    </row>
    <row r="247" spans="1:14" s="4" customFormat="1" ht="12">
      <c r="A247" s="56"/>
      <c r="B247" s="2"/>
      <c r="C247" s="2"/>
      <c r="D247" s="2"/>
      <c r="E247" s="2"/>
      <c r="F247" s="2"/>
      <c r="G247" s="2"/>
      <c r="H247" s="2"/>
      <c r="I247" s="2"/>
      <c r="J247" s="2"/>
      <c r="K247" s="32"/>
      <c r="L247" s="286"/>
      <c r="M247" s="2"/>
      <c r="N247" s="2"/>
    </row>
    <row r="248" spans="1:14" s="4" customFormat="1" ht="12">
      <c r="A248" s="56"/>
      <c r="B248" s="2"/>
      <c r="C248" s="2"/>
      <c r="D248" s="2"/>
      <c r="E248" s="2"/>
      <c r="F248" s="2"/>
      <c r="G248" s="2"/>
      <c r="H248" s="2"/>
      <c r="I248" s="2"/>
      <c r="J248" s="2"/>
      <c r="K248" s="32"/>
      <c r="L248" s="286"/>
      <c r="M248" s="2"/>
      <c r="N248" s="2"/>
    </row>
    <row r="249" spans="1:14" s="4" customFormat="1" ht="12">
      <c r="A249" s="56"/>
      <c r="B249" s="2"/>
      <c r="C249" s="2"/>
      <c r="D249" s="2"/>
      <c r="E249" s="2"/>
      <c r="F249" s="2"/>
      <c r="G249" s="2"/>
      <c r="H249" s="2"/>
      <c r="I249" s="2"/>
      <c r="J249" s="2"/>
      <c r="K249" s="32"/>
      <c r="L249" s="286"/>
      <c r="M249" s="2"/>
      <c r="N249" s="2"/>
    </row>
    <row r="250" spans="1:14" s="4" customFormat="1" ht="12">
      <c r="A250" s="56"/>
      <c r="B250" s="2"/>
      <c r="C250" s="2"/>
      <c r="D250" s="2"/>
      <c r="E250" s="2"/>
      <c r="F250" s="2"/>
      <c r="G250" s="2"/>
      <c r="H250" s="2"/>
      <c r="I250" s="2"/>
      <c r="J250" s="2"/>
      <c r="K250" s="32"/>
      <c r="L250" s="286"/>
      <c r="M250" s="2"/>
      <c r="N250" s="2"/>
    </row>
    <row r="251" spans="1:14" s="4" customFormat="1" ht="12">
      <c r="A251" s="56"/>
      <c r="B251" s="2"/>
      <c r="C251" s="2"/>
      <c r="D251" s="2"/>
      <c r="E251" s="2"/>
      <c r="F251" s="2"/>
      <c r="G251" s="2"/>
      <c r="H251" s="2"/>
      <c r="I251" s="2"/>
      <c r="J251" s="2"/>
      <c r="K251" s="32"/>
      <c r="L251" s="286"/>
      <c r="M251" s="2"/>
      <c r="N251" s="2"/>
    </row>
    <row r="252" spans="1:14" s="4" customFormat="1" ht="12">
      <c r="A252" s="56"/>
      <c r="B252" s="2"/>
      <c r="C252" s="2"/>
      <c r="D252" s="2"/>
      <c r="E252" s="2"/>
      <c r="F252" s="2"/>
      <c r="G252" s="2"/>
      <c r="H252" s="2"/>
      <c r="I252" s="2"/>
      <c r="J252" s="2"/>
      <c r="K252" s="32"/>
      <c r="L252" s="286"/>
      <c r="M252" s="2"/>
      <c r="N252" s="2"/>
    </row>
    <row r="253" spans="1:14" s="4" customFormat="1" ht="12">
      <c r="A253" s="56"/>
      <c r="B253" s="2"/>
      <c r="C253" s="2"/>
      <c r="D253" s="2"/>
      <c r="E253" s="2"/>
      <c r="F253" s="2"/>
      <c r="G253" s="2"/>
      <c r="H253" s="2"/>
      <c r="I253" s="2"/>
      <c r="J253" s="2"/>
      <c r="K253" s="32"/>
      <c r="L253" s="286"/>
      <c r="M253" s="2"/>
      <c r="N253" s="2"/>
    </row>
    <row r="254" spans="1:14" s="4" customFormat="1" ht="12">
      <c r="A254" s="56"/>
      <c r="B254" s="2"/>
      <c r="C254" s="2"/>
      <c r="D254" s="2"/>
      <c r="E254" s="2"/>
      <c r="F254" s="2"/>
      <c r="G254" s="2"/>
      <c r="H254" s="2"/>
      <c r="I254" s="2"/>
      <c r="J254" s="2"/>
      <c r="K254" s="32"/>
      <c r="L254" s="286"/>
      <c r="M254" s="2"/>
      <c r="N254" s="2"/>
    </row>
    <row r="255" spans="1:14" s="4" customFormat="1" ht="12">
      <c r="A255" s="56"/>
      <c r="B255" s="2"/>
      <c r="C255" s="2"/>
      <c r="D255" s="2"/>
      <c r="E255" s="2"/>
      <c r="F255" s="2"/>
      <c r="G255" s="2"/>
      <c r="H255" s="2"/>
      <c r="I255" s="2"/>
      <c r="J255" s="2"/>
      <c r="K255" s="32"/>
      <c r="L255" s="286"/>
      <c r="M255" s="2"/>
      <c r="N255" s="2"/>
    </row>
    <row r="256" spans="1:14" s="4" customFormat="1" ht="12">
      <c r="A256" s="56"/>
      <c r="B256" s="2"/>
      <c r="C256" s="2"/>
      <c r="D256" s="2"/>
      <c r="E256" s="2"/>
      <c r="F256" s="2"/>
      <c r="G256" s="2"/>
      <c r="H256" s="2"/>
      <c r="I256" s="2"/>
      <c r="J256" s="2"/>
      <c r="K256" s="32"/>
      <c r="L256" s="286"/>
      <c r="M256" s="2"/>
      <c r="N256" s="2"/>
    </row>
    <row r="257" spans="1:14" s="4" customFormat="1" ht="12">
      <c r="A257" s="56"/>
      <c r="B257" s="2"/>
      <c r="C257" s="2"/>
      <c r="D257" s="2"/>
      <c r="E257" s="2"/>
      <c r="F257" s="2"/>
      <c r="G257" s="2"/>
      <c r="H257" s="2"/>
      <c r="I257" s="2"/>
      <c r="J257" s="2"/>
      <c r="K257" s="32"/>
      <c r="L257" s="286"/>
      <c r="M257" s="2"/>
      <c r="N257" s="2"/>
    </row>
    <row r="258" spans="1:14" s="4" customFormat="1" ht="12">
      <c r="A258" s="56"/>
      <c r="B258" s="2"/>
      <c r="C258" s="2"/>
      <c r="D258" s="2"/>
      <c r="E258" s="2"/>
      <c r="F258" s="2"/>
      <c r="G258" s="2"/>
      <c r="H258" s="2"/>
      <c r="I258" s="2"/>
      <c r="J258" s="2"/>
      <c r="K258" s="32"/>
      <c r="L258" s="286"/>
      <c r="M258" s="2"/>
      <c r="N258" s="2"/>
    </row>
    <row r="259" spans="1:14" s="4" customFormat="1" ht="12">
      <c r="A259" s="56"/>
      <c r="B259" s="2"/>
      <c r="C259" s="2"/>
      <c r="D259" s="2"/>
      <c r="E259" s="2"/>
      <c r="F259" s="2"/>
      <c r="G259" s="2"/>
      <c r="H259" s="2"/>
      <c r="I259" s="2"/>
      <c r="J259" s="2"/>
      <c r="K259" s="32"/>
      <c r="L259" s="286"/>
      <c r="M259" s="2"/>
      <c r="N259" s="2"/>
    </row>
    <row r="260" spans="1:14" s="4" customFormat="1" ht="12">
      <c r="A260" s="56"/>
      <c r="B260" s="2"/>
      <c r="C260" s="2"/>
      <c r="D260" s="2"/>
      <c r="E260" s="2"/>
      <c r="F260" s="2"/>
      <c r="G260" s="2"/>
      <c r="H260" s="2"/>
      <c r="I260" s="2"/>
      <c r="J260" s="2"/>
      <c r="K260" s="32"/>
      <c r="L260" s="286"/>
      <c r="M260" s="2"/>
      <c r="N260" s="2"/>
    </row>
    <row r="261" spans="1:14" s="4" customFormat="1" ht="12">
      <c r="A261" s="56"/>
      <c r="B261" s="2"/>
      <c r="C261" s="2"/>
      <c r="D261" s="2"/>
      <c r="E261" s="2"/>
      <c r="F261" s="2"/>
      <c r="G261" s="2"/>
      <c r="H261" s="2"/>
      <c r="I261" s="2"/>
      <c r="J261" s="2"/>
      <c r="K261" s="32"/>
      <c r="L261" s="286"/>
      <c r="M261" s="2"/>
      <c r="N261" s="2"/>
    </row>
    <row r="262" spans="1:14" s="4" customFormat="1" ht="12">
      <c r="A262" s="56"/>
      <c r="B262" s="2"/>
      <c r="C262" s="2"/>
      <c r="D262" s="2"/>
      <c r="E262" s="2"/>
      <c r="F262" s="2"/>
      <c r="G262" s="2"/>
      <c r="H262" s="2"/>
      <c r="I262" s="2"/>
      <c r="J262" s="2"/>
      <c r="K262" s="32"/>
      <c r="L262" s="286"/>
      <c r="M262" s="2"/>
      <c r="N262" s="2"/>
    </row>
    <row r="263" spans="1:14" s="4" customFormat="1" ht="12">
      <c r="A263" s="56"/>
      <c r="B263" s="2"/>
      <c r="C263" s="2"/>
      <c r="D263" s="2"/>
      <c r="E263" s="2"/>
      <c r="F263" s="2"/>
      <c r="G263" s="2"/>
      <c r="H263" s="2"/>
      <c r="I263" s="2"/>
      <c r="J263" s="2"/>
      <c r="K263" s="32"/>
      <c r="L263" s="286"/>
      <c r="M263" s="2"/>
      <c r="N263" s="2"/>
    </row>
    <row r="264" spans="1:14" s="4" customFormat="1" ht="12">
      <c r="A264" s="56"/>
      <c r="B264" s="2"/>
      <c r="C264" s="2"/>
      <c r="D264" s="2"/>
      <c r="E264" s="2"/>
      <c r="F264" s="2"/>
      <c r="G264" s="2"/>
      <c r="H264" s="2"/>
      <c r="I264" s="2"/>
      <c r="J264" s="2"/>
      <c r="K264" s="32"/>
      <c r="L264" s="286"/>
      <c r="M264" s="2"/>
      <c r="N264" s="2"/>
    </row>
    <row r="265" spans="1:14" s="4" customFormat="1" ht="12">
      <c r="A265" s="56"/>
      <c r="B265" s="2"/>
      <c r="C265" s="2"/>
      <c r="D265" s="2"/>
      <c r="E265" s="2"/>
      <c r="F265" s="2"/>
      <c r="G265" s="2"/>
      <c r="H265" s="2"/>
      <c r="I265" s="2"/>
      <c r="J265" s="2"/>
      <c r="K265" s="32"/>
      <c r="L265" s="286"/>
      <c r="M265" s="2"/>
      <c r="N265" s="2"/>
    </row>
    <row r="266" spans="1:14" s="4" customFormat="1" ht="12">
      <c r="A266" s="56"/>
      <c r="B266" s="2"/>
      <c r="C266" s="2"/>
      <c r="D266" s="2"/>
      <c r="E266" s="2"/>
      <c r="F266" s="2"/>
      <c r="G266" s="2"/>
      <c r="H266" s="2"/>
      <c r="I266" s="2"/>
      <c r="J266" s="2"/>
      <c r="K266" s="32"/>
      <c r="L266" s="286"/>
      <c r="M266" s="2"/>
      <c r="N266" s="2"/>
    </row>
    <row r="267" spans="1:14" s="4" customFormat="1" ht="12">
      <c r="A267" s="56"/>
      <c r="B267" s="2"/>
      <c r="C267" s="2"/>
      <c r="D267" s="2"/>
      <c r="E267" s="2"/>
      <c r="F267" s="2"/>
      <c r="G267" s="2"/>
      <c r="H267" s="2"/>
      <c r="I267" s="2"/>
      <c r="J267" s="2"/>
      <c r="K267" s="32"/>
      <c r="L267" s="286"/>
      <c r="M267" s="2"/>
      <c r="N267" s="2"/>
    </row>
    <row r="268" spans="1:14" s="4" customFormat="1" ht="12">
      <c r="A268" s="56"/>
      <c r="B268" s="2"/>
      <c r="C268" s="2"/>
      <c r="D268" s="2"/>
      <c r="E268" s="2"/>
      <c r="F268" s="2"/>
      <c r="G268" s="2"/>
      <c r="H268" s="2"/>
      <c r="I268" s="2"/>
      <c r="J268" s="2"/>
      <c r="K268" s="32"/>
      <c r="L268" s="286"/>
      <c r="M268" s="2"/>
      <c r="N268" s="2"/>
    </row>
    <row r="269" spans="1:14" s="4" customFormat="1" ht="12">
      <c r="A269" s="56"/>
      <c r="B269" s="2"/>
      <c r="C269" s="2"/>
      <c r="D269" s="2"/>
      <c r="E269" s="2"/>
      <c r="F269" s="2"/>
      <c r="G269" s="2"/>
      <c r="H269" s="2"/>
      <c r="I269" s="2"/>
      <c r="J269" s="2"/>
      <c r="K269" s="32"/>
      <c r="L269" s="286"/>
      <c r="M269" s="2"/>
      <c r="N269" s="2"/>
    </row>
    <row r="270" spans="1:14" s="4" customFormat="1" ht="12">
      <c r="A270" s="56"/>
      <c r="B270" s="2"/>
      <c r="C270" s="2"/>
      <c r="D270" s="2"/>
      <c r="E270" s="2"/>
      <c r="F270" s="2"/>
      <c r="G270" s="2"/>
      <c r="H270" s="2"/>
      <c r="I270" s="2"/>
      <c r="J270" s="2"/>
      <c r="K270" s="32"/>
      <c r="L270" s="286"/>
      <c r="M270" s="2"/>
      <c r="N270" s="2"/>
    </row>
    <row r="271" spans="1:14" s="4" customFormat="1" ht="12">
      <c r="A271" s="56"/>
      <c r="B271" s="2"/>
      <c r="C271" s="2"/>
      <c r="D271" s="2"/>
      <c r="E271" s="2"/>
      <c r="F271" s="2"/>
      <c r="G271" s="2"/>
      <c r="H271" s="2"/>
      <c r="I271" s="2"/>
      <c r="J271" s="2"/>
      <c r="K271" s="32"/>
      <c r="L271" s="286"/>
      <c r="M271" s="2"/>
      <c r="N271" s="2"/>
    </row>
    <row r="272" spans="1:14" s="4" customFormat="1" ht="12">
      <c r="A272" s="56"/>
      <c r="B272" s="2"/>
      <c r="C272" s="2"/>
      <c r="D272" s="2"/>
      <c r="E272" s="2"/>
      <c r="F272" s="2"/>
      <c r="G272" s="2"/>
      <c r="H272" s="2"/>
      <c r="I272" s="2"/>
      <c r="J272" s="2"/>
      <c r="K272" s="32"/>
      <c r="L272" s="286"/>
      <c r="M272" s="2"/>
      <c r="N272" s="2"/>
    </row>
    <row r="273" spans="1:14" s="4" customFormat="1" ht="12">
      <c r="A273" s="56"/>
      <c r="B273" s="2"/>
      <c r="C273" s="2"/>
      <c r="D273" s="2"/>
      <c r="E273" s="2"/>
      <c r="F273" s="2"/>
      <c r="G273" s="2"/>
      <c r="H273" s="2"/>
      <c r="I273" s="2"/>
      <c r="J273" s="2"/>
      <c r="K273" s="32"/>
      <c r="L273" s="286"/>
      <c r="M273" s="2"/>
      <c r="N273" s="2"/>
    </row>
    <row r="274" spans="1:14" s="4" customFormat="1" ht="12">
      <c r="A274" s="56"/>
      <c r="B274" s="2"/>
      <c r="C274" s="2"/>
      <c r="D274" s="2"/>
      <c r="E274" s="2"/>
      <c r="F274" s="2"/>
      <c r="G274" s="2"/>
      <c r="H274" s="2"/>
      <c r="I274" s="2"/>
      <c r="J274" s="2"/>
      <c r="K274" s="32"/>
      <c r="L274" s="286"/>
      <c r="M274" s="2"/>
      <c r="N274" s="2"/>
    </row>
    <row r="275" spans="1:14" s="4" customFormat="1" ht="12">
      <c r="A275" s="56"/>
      <c r="B275" s="2"/>
      <c r="C275" s="2"/>
      <c r="D275" s="2"/>
      <c r="E275" s="2"/>
      <c r="F275" s="2"/>
      <c r="G275" s="2"/>
      <c r="H275" s="2"/>
      <c r="I275" s="2"/>
      <c r="J275" s="2"/>
      <c r="K275" s="32"/>
      <c r="L275" s="286"/>
      <c r="M275" s="2"/>
      <c r="N275" s="2"/>
    </row>
    <row r="276" spans="1:14" s="4" customFormat="1" ht="12">
      <c r="A276" s="56"/>
      <c r="B276" s="2"/>
      <c r="C276" s="2"/>
      <c r="D276" s="2"/>
      <c r="E276" s="2"/>
      <c r="F276" s="2"/>
      <c r="G276" s="2"/>
      <c r="H276" s="2"/>
      <c r="I276" s="2"/>
      <c r="J276" s="2"/>
      <c r="K276" s="32"/>
      <c r="L276" s="286"/>
      <c r="M276" s="2"/>
      <c r="N276" s="2"/>
    </row>
    <row r="277" spans="1:14" s="4" customFormat="1" ht="12">
      <c r="A277" s="56"/>
      <c r="B277" s="2"/>
      <c r="C277" s="2"/>
      <c r="D277" s="2"/>
      <c r="E277" s="2"/>
      <c r="F277" s="2"/>
      <c r="G277" s="2"/>
      <c r="H277" s="2"/>
      <c r="I277" s="2"/>
      <c r="J277" s="2"/>
      <c r="K277" s="32"/>
      <c r="L277" s="286"/>
      <c r="M277" s="2"/>
      <c r="N277" s="2"/>
    </row>
    <row r="278" spans="1:14" s="4" customFormat="1" ht="12">
      <c r="A278" s="56"/>
      <c r="B278" s="2"/>
      <c r="C278" s="2"/>
      <c r="D278" s="2"/>
      <c r="E278" s="2"/>
      <c r="F278" s="2"/>
      <c r="G278" s="2"/>
      <c r="H278" s="2"/>
      <c r="I278" s="2"/>
      <c r="J278" s="2"/>
      <c r="K278" s="32"/>
      <c r="L278" s="286"/>
      <c r="M278" s="2"/>
      <c r="N278" s="2"/>
    </row>
    <row r="279" spans="1:14" s="4" customFormat="1" ht="12">
      <c r="A279" s="56"/>
      <c r="B279" s="2"/>
      <c r="C279" s="2"/>
      <c r="D279" s="2"/>
      <c r="E279" s="2"/>
      <c r="F279" s="2"/>
      <c r="G279" s="2"/>
      <c r="H279" s="2"/>
      <c r="I279" s="2"/>
      <c r="J279" s="2"/>
      <c r="K279" s="32"/>
      <c r="L279" s="286"/>
      <c r="M279" s="2"/>
      <c r="N279" s="2"/>
    </row>
    <row r="280" spans="1:14" s="4" customFormat="1" ht="12">
      <c r="A280" s="56"/>
      <c r="B280" s="2"/>
      <c r="C280" s="2"/>
      <c r="D280" s="2"/>
      <c r="E280" s="2"/>
      <c r="F280" s="2"/>
      <c r="G280" s="2"/>
      <c r="H280" s="2"/>
      <c r="I280" s="2"/>
      <c r="J280" s="2"/>
      <c r="K280" s="32"/>
      <c r="L280" s="286"/>
      <c r="M280" s="2"/>
      <c r="N280" s="2"/>
    </row>
    <row r="281" spans="1:14" s="4" customFormat="1" ht="12">
      <c r="A281" s="56"/>
      <c r="B281" s="2"/>
      <c r="C281" s="2"/>
      <c r="D281" s="2"/>
      <c r="E281" s="2"/>
      <c r="F281" s="2"/>
      <c r="G281" s="2"/>
      <c r="H281" s="2"/>
      <c r="I281" s="2"/>
      <c r="J281" s="2"/>
      <c r="K281" s="32"/>
      <c r="L281" s="286"/>
      <c r="M281" s="2"/>
      <c r="N281" s="2"/>
    </row>
    <row r="282" spans="1:14" s="4" customFormat="1" ht="12">
      <c r="A282" s="56"/>
      <c r="B282" s="2"/>
      <c r="C282" s="2"/>
      <c r="D282" s="2"/>
      <c r="E282" s="2"/>
      <c r="F282" s="2"/>
      <c r="G282" s="2"/>
      <c r="H282" s="2"/>
      <c r="I282" s="2"/>
      <c r="J282" s="2"/>
      <c r="K282" s="32"/>
      <c r="L282" s="286"/>
      <c r="M282" s="2"/>
      <c r="N282" s="2"/>
    </row>
    <row r="283" spans="1:14" s="4" customFormat="1" ht="12">
      <c r="A283" s="56"/>
      <c r="B283" s="2"/>
      <c r="C283" s="2"/>
      <c r="D283" s="2"/>
      <c r="E283" s="2"/>
      <c r="F283" s="2"/>
      <c r="G283" s="2"/>
      <c r="H283" s="2"/>
      <c r="I283" s="2"/>
      <c r="J283" s="2"/>
      <c r="K283" s="32"/>
      <c r="L283" s="286"/>
      <c r="M283" s="2"/>
      <c r="N283" s="2"/>
    </row>
    <row r="284" spans="1:14" s="4" customFormat="1" ht="12">
      <c r="A284" s="56"/>
      <c r="B284" s="2"/>
      <c r="C284" s="2"/>
      <c r="D284" s="2"/>
      <c r="E284" s="2"/>
      <c r="F284" s="2"/>
      <c r="G284" s="2"/>
      <c r="H284" s="2"/>
      <c r="I284" s="2"/>
      <c r="J284" s="2"/>
      <c r="K284" s="32"/>
      <c r="L284" s="286"/>
      <c r="M284" s="2"/>
      <c r="N284" s="2"/>
    </row>
    <row r="285" spans="1:14" s="4" customFormat="1" ht="12">
      <c r="A285" s="56"/>
      <c r="B285" s="2"/>
      <c r="C285" s="2"/>
      <c r="D285" s="2"/>
      <c r="E285" s="2"/>
      <c r="F285" s="2"/>
      <c r="G285" s="2"/>
      <c r="H285" s="2"/>
      <c r="I285" s="2"/>
      <c r="J285" s="2"/>
      <c r="K285" s="32"/>
      <c r="L285" s="286"/>
      <c r="M285" s="2"/>
      <c r="N285" s="2"/>
    </row>
    <row r="286" spans="1:14" s="4" customFormat="1" ht="12">
      <c r="A286" s="56"/>
      <c r="B286" s="2"/>
      <c r="C286" s="2"/>
      <c r="D286" s="2"/>
      <c r="E286" s="2"/>
      <c r="F286" s="2"/>
      <c r="G286" s="2"/>
      <c r="H286" s="2"/>
      <c r="I286" s="2"/>
      <c r="J286" s="2"/>
      <c r="K286" s="32"/>
      <c r="L286" s="286"/>
      <c r="M286" s="2"/>
      <c r="N286" s="2"/>
    </row>
    <row r="287" spans="1:14" s="4" customFormat="1" ht="12">
      <c r="A287" s="56"/>
      <c r="B287" s="2"/>
      <c r="C287" s="2"/>
      <c r="D287" s="2"/>
      <c r="E287" s="2"/>
      <c r="F287" s="2"/>
      <c r="G287" s="2"/>
      <c r="H287" s="2"/>
      <c r="I287" s="2"/>
      <c r="J287" s="2"/>
      <c r="K287" s="32"/>
      <c r="L287" s="286"/>
      <c r="M287" s="2"/>
      <c r="N287" s="2"/>
    </row>
    <row r="288" spans="1:14" s="4" customFormat="1" ht="12">
      <c r="A288" s="56"/>
      <c r="B288" s="2"/>
      <c r="C288" s="2"/>
      <c r="D288" s="2"/>
      <c r="E288" s="2"/>
      <c r="F288" s="2"/>
      <c r="G288" s="2"/>
      <c r="H288" s="2"/>
      <c r="I288" s="2"/>
      <c r="J288" s="2"/>
      <c r="K288" s="32"/>
      <c r="L288" s="286"/>
      <c r="M288" s="2"/>
      <c r="N288" s="2"/>
    </row>
    <row r="289" spans="1:14" s="4" customFormat="1" ht="12">
      <c r="A289" s="56"/>
      <c r="B289" s="2"/>
      <c r="C289" s="2"/>
      <c r="D289" s="2"/>
      <c r="E289" s="2"/>
      <c r="F289" s="2"/>
      <c r="G289" s="2"/>
      <c r="H289" s="2"/>
      <c r="I289" s="2"/>
      <c r="J289" s="2"/>
      <c r="K289" s="32"/>
      <c r="L289" s="286"/>
      <c r="M289" s="2"/>
      <c r="N289" s="2"/>
    </row>
    <row r="290" spans="1:14" s="4" customFormat="1" ht="12">
      <c r="A290" s="56"/>
      <c r="B290" s="2"/>
      <c r="C290" s="2"/>
      <c r="D290" s="2"/>
      <c r="E290" s="2"/>
      <c r="F290" s="2"/>
      <c r="G290" s="2"/>
      <c r="H290" s="2"/>
      <c r="I290" s="2"/>
      <c r="J290" s="2"/>
      <c r="K290" s="32"/>
      <c r="L290" s="286"/>
      <c r="M290" s="2"/>
      <c r="N290" s="2"/>
    </row>
    <row r="291" spans="1:14" s="4" customFormat="1" ht="12">
      <c r="A291" s="56"/>
      <c r="B291" s="2"/>
      <c r="C291" s="2"/>
      <c r="D291" s="2"/>
      <c r="E291" s="2"/>
      <c r="F291" s="2"/>
      <c r="G291" s="2"/>
      <c r="H291" s="2"/>
      <c r="I291" s="2"/>
      <c r="J291" s="2"/>
      <c r="K291" s="32"/>
      <c r="L291" s="286"/>
      <c r="M291" s="2"/>
      <c r="N291" s="2"/>
    </row>
    <row r="292" spans="1:14" s="4" customFormat="1" ht="12">
      <c r="A292" s="56"/>
      <c r="B292" s="2"/>
      <c r="C292" s="2"/>
      <c r="D292" s="2"/>
      <c r="E292" s="2"/>
      <c r="F292" s="2"/>
      <c r="G292" s="2"/>
      <c r="H292" s="2"/>
      <c r="I292" s="2"/>
      <c r="J292" s="2"/>
      <c r="K292" s="32"/>
      <c r="L292" s="286"/>
      <c r="M292" s="2"/>
      <c r="N292" s="2"/>
    </row>
    <row r="293" spans="1:14" s="4" customFormat="1" ht="12">
      <c r="A293" s="2"/>
      <c r="B293" s="2"/>
      <c r="C293" s="2"/>
      <c r="D293" s="2"/>
      <c r="E293" s="2"/>
      <c r="F293" s="2"/>
      <c r="G293" s="2"/>
      <c r="H293" s="2"/>
      <c r="I293" s="2"/>
      <c r="J293" s="2"/>
      <c r="K293" s="32"/>
      <c r="L293" s="286"/>
      <c r="M293" s="2"/>
      <c r="N293" s="2"/>
    </row>
    <row r="294" spans="1:14" s="4" customFormat="1" ht="12">
      <c r="A294" s="2"/>
      <c r="B294" s="2"/>
      <c r="C294" s="2"/>
      <c r="D294" s="2"/>
      <c r="E294" s="2"/>
      <c r="F294" s="2"/>
      <c r="G294" s="2"/>
      <c r="H294" s="2"/>
      <c r="I294" s="2"/>
      <c r="J294" s="2"/>
      <c r="K294" s="32"/>
      <c r="L294" s="286"/>
      <c r="M294" s="2"/>
      <c r="N294" s="2"/>
    </row>
    <row r="295" spans="1:14" s="4" customFormat="1" ht="12">
      <c r="A295" s="2"/>
      <c r="B295" s="2"/>
      <c r="C295" s="2"/>
      <c r="D295" s="2"/>
      <c r="E295" s="2"/>
      <c r="F295" s="2"/>
      <c r="G295" s="2"/>
      <c r="H295" s="2"/>
      <c r="I295" s="2"/>
      <c r="J295" s="2"/>
      <c r="K295" s="32"/>
      <c r="L295" s="286"/>
      <c r="M295" s="2"/>
      <c r="N295" s="2"/>
    </row>
    <row r="296" spans="1:14" s="4" customFormat="1" ht="12">
      <c r="A296" s="2"/>
      <c r="B296" s="2"/>
      <c r="C296" s="2"/>
      <c r="D296" s="2"/>
      <c r="E296" s="2"/>
      <c r="F296" s="2"/>
      <c r="G296" s="2"/>
      <c r="H296" s="2"/>
      <c r="I296" s="2"/>
      <c r="J296" s="2"/>
      <c r="K296" s="32"/>
      <c r="L296" s="286"/>
      <c r="M296" s="2"/>
      <c r="N296" s="2"/>
    </row>
    <row r="297" spans="1:14" s="4" customFormat="1" ht="12">
      <c r="A297" s="2"/>
      <c r="B297" s="2"/>
      <c r="C297" s="2"/>
      <c r="D297" s="2"/>
      <c r="E297" s="2"/>
      <c r="F297" s="2"/>
      <c r="G297" s="2"/>
      <c r="H297" s="2"/>
      <c r="I297" s="2"/>
      <c r="J297" s="2"/>
      <c r="K297" s="32"/>
      <c r="L297" s="286"/>
      <c r="M297" s="2"/>
      <c r="N297" s="2"/>
    </row>
    <row r="298" spans="1:14" s="4" customFormat="1" ht="12">
      <c r="A298" s="2"/>
      <c r="B298" s="2"/>
      <c r="C298" s="2"/>
      <c r="D298" s="2"/>
      <c r="E298" s="2"/>
      <c r="F298" s="2"/>
      <c r="G298" s="2"/>
      <c r="H298" s="2"/>
      <c r="I298" s="2"/>
      <c r="J298" s="2"/>
      <c r="K298" s="32"/>
      <c r="L298" s="286"/>
      <c r="M298" s="2"/>
      <c r="N298" s="2"/>
    </row>
    <row r="299" spans="1:14" s="4" customFormat="1" ht="12">
      <c r="A299" s="2"/>
      <c r="B299" s="2"/>
      <c r="C299" s="2"/>
      <c r="D299" s="2"/>
      <c r="E299" s="2"/>
      <c r="F299" s="2"/>
      <c r="G299" s="2"/>
      <c r="H299" s="2"/>
      <c r="I299" s="2"/>
      <c r="J299" s="2"/>
      <c r="K299" s="32"/>
      <c r="L299" s="286"/>
      <c r="M299" s="2"/>
      <c r="N299" s="2"/>
    </row>
    <row r="300" spans="1:14" s="4" customFormat="1" ht="12">
      <c r="A300" s="2"/>
      <c r="B300" s="2"/>
      <c r="C300" s="2"/>
      <c r="D300" s="2"/>
      <c r="E300" s="2"/>
      <c r="F300" s="2"/>
      <c r="G300" s="2"/>
      <c r="H300" s="2"/>
      <c r="I300" s="2"/>
      <c r="J300" s="2"/>
      <c r="K300" s="32"/>
      <c r="L300" s="286"/>
      <c r="M300" s="2"/>
      <c r="N300" s="2"/>
    </row>
    <row r="301" spans="1:14" s="4" customFormat="1" ht="12">
      <c r="A301" s="2"/>
      <c r="B301" s="2"/>
      <c r="C301" s="2"/>
      <c r="D301" s="2"/>
      <c r="E301" s="2"/>
      <c r="F301" s="2"/>
      <c r="G301" s="2"/>
      <c r="H301" s="2"/>
      <c r="I301" s="2"/>
      <c r="J301" s="2"/>
      <c r="K301" s="32"/>
      <c r="L301" s="286"/>
      <c r="M301" s="2"/>
      <c r="N301" s="2"/>
    </row>
    <row r="302" spans="1:14" s="4" customFormat="1" ht="12">
      <c r="A302" s="2"/>
      <c r="B302" s="2"/>
      <c r="C302" s="2"/>
      <c r="D302" s="2"/>
      <c r="E302" s="2"/>
      <c r="F302" s="2"/>
      <c r="G302" s="2"/>
      <c r="H302" s="2"/>
      <c r="I302" s="2"/>
      <c r="J302" s="2"/>
      <c r="K302" s="32"/>
      <c r="L302" s="286"/>
      <c r="M302" s="2"/>
      <c r="N302" s="2"/>
    </row>
    <row r="303" spans="1:14" s="4" customFormat="1" ht="12">
      <c r="A303" s="2"/>
      <c r="B303" s="2"/>
      <c r="C303" s="2"/>
      <c r="D303" s="2"/>
      <c r="E303" s="2"/>
      <c r="F303" s="2"/>
      <c r="G303" s="2"/>
      <c r="H303" s="2"/>
      <c r="I303" s="2"/>
      <c r="J303" s="2"/>
      <c r="K303" s="32"/>
      <c r="L303" s="286"/>
      <c r="M303" s="2"/>
      <c r="N303" s="2"/>
    </row>
    <row r="304" spans="1:14" s="4" customFormat="1" ht="12">
      <c r="A304" s="2"/>
      <c r="B304" s="2"/>
      <c r="C304" s="2"/>
      <c r="D304" s="2"/>
      <c r="E304" s="2"/>
      <c r="F304" s="2"/>
      <c r="G304" s="2"/>
      <c r="H304" s="2"/>
      <c r="I304" s="2"/>
      <c r="J304" s="2"/>
      <c r="K304" s="32"/>
      <c r="L304" s="286"/>
      <c r="M304" s="2"/>
      <c r="N304" s="2"/>
    </row>
    <row r="305" spans="1:14" s="4" customFormat="1" ht="12">
      <c r="A305" s="2"/>
      <c r="B305" s="2"/>
      <c r="C305" s="2"/>
      <c r="D305" s="2"/>
      <c r="E305" s="2"/>
      <c r="F305" s="2"/>
      <c r="G305" s="2"/>
      <c r="H305" s="2"/>
      <c r="I305" s="2"/>
      <c r="J305" s="2"/>
      <c r="K305" s="32"/>
      <c r="L305" s="286"/>
      <c r="M305" s="2"/>
      <c r="N305" s="2"/>
    </row>
    <row r="306" spans="1:14" s="4" customFormat="1" ht="12">
      <c r="A306" s="2"/>
      <c r="B306" s="2"/>
      <c r="C306" s="2"/>
      <c r="D306" s="2"/>
      <c r="E306" s="2"/>
      <c r="F306" s="2"/>
      <c r="G306" s="2"/>
      <c r="H306" s="2"/>
      <c r="I306" s="2"/>
      <c r="J306" s="2"/>
      <c r="K306" s="32"/>
      <c r="L306" s="286"/>
      <c r="M306" s="2"/>
      <c r="N306" s="2"/>
    </row>
    <row r="307" spans="1:14" s="4" customFormat="1" ht="12">
      <c r="A307" s="2"/>
      <c r="B307" s="2"/>
      <c r="C307" s="2"/>
      <c r="D307" s="2"/>
      <c r="E307" s="2"/>
      <c r="F307" s="2"/>
      <c r="G307" s="2"/>
      <c r="H307" s="2"/>
      <c r="I307" s="2"/>
      <c r="J307" s="2"/>
      <c r="K307" s="32"/>
      <c r="L307" s="286"/>
      <c r="M307" s="2"/>
      <c r="N307" s="2"/>
    </row>
    <row r="308" spans="1:14" s="4" customFormat="1" ht="12">
      <c r="A308" s="2"/>
      <c r="B308" s="2"/>
      <c r="C308" s="2"/>
      <c r="D308" s="2"/>
      <c r="E308" s="2"/>
      <c r="F308" s="2"/>
      <c r="G308" s="2"/>
      <c r="H308" s="2"/>
      <c r="I308" s="2"/>
      <c r="J308" s="2"/>
      <c r="K308" s="32"/>
      <c r="L308" s="286"/>
      <c r="M308" s="2"/>
      <c r="N308" s="2"/>
    </row>
    <row r="309" spans="1:14" s="4" customFormat="1" ht="12">
      <c r="A309" s="2"/>
      <c r="B309" s="2"/>
      <c r="C309" s="2"/>
      <c r="D309" s="2"/>
      <c r="E309" s="2"/>
      <c r="F309" s="2"/>
      <c r="G309" s="2"/>
      <c r="H309" s="2"/>
      <c r="I309" s="2"/>
      <c r="J309" s="2"/>
      <c r="K309" s="32"/>
      <c r="L309" s="286"/>
      <c r="M309" s="2"/>
      <c r="N309" s="2"/>
    </row>
    <row r="310" spans="1:14" s="4" customFormat="1" ht="12">
      <c r="A310" s="2"/>
      <c r="B310" s="2"/>
      <c r="C310" s="2"/>
      <c r="D310" s="2"/>
      <c r="E310" s="2"/>
      <c r="F310" s="2"/>
      <c r="G310" s="2"/>
      <c r="H310" s="2"/>
      <c r="I310" s="2"/>
      <c r="J310" s="2"/>
      <c r="K310" s="32"/>
      <c r="L310" s="286"/>
      <c r="M310" s="2"/>
      <c r="N310" s="2"/>
    </row>
    <row r="311" spans="1:14" s="4" customFormat="1" ht="12">
      <c r="A311" s="2"/>
      <c r="B311" s="2"/>
      <c r="C311" s="2"/>
      <c r="D311" s="2"/>
      <c r="E311" s="2"/>
      <c r="F311" s="2"/>
      <c r="G311" s="2"/>
      <c r="H311" s="2"/>
      <c r="I311" s="2"/>
      <c r="J311" s="2"/>
      <c r="K311" s="32"/>
      <c r="L311" s="286"/>
      <c r="M311" s="2"/>
      <c r="N311" s="2"/>
    </row>
    <row r="312" spans="1:14" s="4" customFormat="1" ht="12">
      <c r="A312" s="2"/>
      <c r="B312" s="2"/>
      <c r="C312" s="2"/>
      <c r="D312" s="2"/>
      <c r="E312" s="2"/>
      <c r="F312" s="2"/>
      <c r="G312" s="2"/>
      <c r="H312" s="2"/>
      <c r="I312" s="2"/>
      <c r="J312" s="2"/>
      <c r="K312" s="32"/>
      <c r="L312" s="286"/>
      <c r="M312" s="2"/>
      <c r="N312" s="2"/>
    </row>
    <row r="313" spans="1:14" s="4" customFormat="1" ht="12">
      <c r="A313" s="2"/>
      <c r="B313" s="2"/>
      <c r="C313" s="2"/>
      <c r="D313" s="2"/>
      <c r="E313" s="2"/>
      <c r="F313" s="2"/>
      <c r="G313" s="2"/>
      <c r="H313" s="2"/>
      <c r="I313" s="2"/>
      <c r="J313" s="2"/>
      <c r="K313" s="32"/>
      <c r="L313" s="286"/>
      <c r="M313" s="2"/>
      <c r="N313" s="2"/>
    </row>
    <row r="314" spans="1:14" s="4" customFormat="1" ht="12">
      <c r="A314" s="2"/>
      <c r="B314" s="2"/>
      <c r="C314" s="2"/>
      <c r="D314" s="2"/>
      <c r="E314" s="2"/>
      <c r="F314" s="2"/>
      <c r="G314" s="2"/>
      <c r="H314" s="2"/>
      <c r="I314" s="2"/>
      <c r="J314" s="2"/>
      <c r="K314" s="32"/>
      <c r="L314" s="286"/>
      <c r="M314" s="2"/>
      <c r="N314" s="2"/>
    </row>
    <row r="315" spans="1:14" s="4" customFormat="1" ht="12">
      <c r="A315" s="2"/>
      <c r="B315" s="2"/>
      <c r="C315" s="2"/>
      <c r="D315" s="2"/>
      <c r="E315" s="2"/>
      <c r="F315" s="2"/>
      <c r="G315" s="2"/>
      <c r="H315" s="2"/>
      <c r="I315" s="2"/>
      <c r="J315" s="2"/>
      <c r="K315" s="32"/>
      <c r="L315" s="286"/>
      <c r="M315" s="2"/>
      <c r="N315" s="2"/>
    </row>
    <row r="316" spans="1:14" s="4" customFormat="1" ht="12">
      <c r="A316" s="2"/>
      <c r="B316" s="2"/>
      <c r="C316" s="2"/>
      <c r="D316" s="2"/>
      <c r="E316" s="2"/>
      <c r="F316" s="2"/>
      <c r="G316" s="2"/>
      <c r="H316" s="2"/>
      <c r="I316" s="2"/>
      <c r="J316" s="2"/>
      <c r="K316" s="32"/>
      <c r="L316" s="286"/>
      <c r="M316" s="2"/>
      <c r="N316" s="2"/>
    </row>
    <row r="317" spans="1:14" s="4" customFormat="1" ht="12">
      <c r="A317" s="2"/>
      <c r="B317" s="2"/>
      <c r="C317" s="2"/>
      <c r="D317" s="2"/>
      <c r="E317" s="2"/>
      <c r="F317" s="2"/>
      <c r="G317" s="2"/>
      <c r="H317" s="2"/>
      <c r="I317" s="2"/>
      <c r="J317" s="2"/>
      <c r="K317" s="32"/>
      <c r="L317" s="286"/>
      <c r="M317" s="2"/>
      <c r="N317" s="2"/>
    </row>
    <row r="318" spans="1:14" s="4" customFormat="1" ht="12">
      <c r="A318" s="2"/>
      <c r="B318" s="2"/>
      <c r="C318" s="2"/>
      <c r="D318" s="2"/>
      <c r="E318" s="2"/>
      <c r="F318" s="2"/>
      <c r="G318" s="2"/>
      <c r="H318" s="2"/>
      <c r="I318" s="2"/>
      <c r="J318" s="2"/>
      <c r="K318" s="32"/>
      <c r="L318" s="286"/>
      <c r="M318" s="2"/>
      <c r="N318" s="2"/>
    </row>
    <row r="319" spans="1:14" s="4" customFormat="1" ht="12">
      <c r="A319" s="2"/>
      <c r="B319" s="2"/>
      <c r="C319" s="2"/>
      <c r="D319" s="2"/>
      <c r="E319" s="2"/>
      <c r="F319" s="2"/>
      <c r="G319" s="2"/>
      <c r="H319" s="2"/>
      <c r="I319" s="2"/>
      <c r="J319" s="2"/>
      <c r="K319" s="32"/>
      <c r="L319" s="286"/>
      <c r="M319" s="2"/>
      <c r="N319" s="2"/>
    </row>
    <row r="320" spans="1:14" s="4" customFormat="1" ht="12">
      <c r="A320" s="2"/>
      <c r="B320" s="2"/>
      <c r="C320" s="2"/>
      <c r="D320" s="2"/>
      <c r="E320" s="2"/>
      <c r="F320" s="2"/>
      <c r="G320" s="2"/>
      <c r="H320" s="2"/>
      <c r="I320" s="2"/>
      <c r="J320" s="2"/>
      <c r="K320" s="32"/>
      <c r="L320" s="286"/>
      <c r="M320" s="2"/>
      <c r="N320" s="2"/>
    </row>
    <row r="321" spans="1:14" s="4" customFormat="1" ht="12">
      <c r="A321" s="2"/>
      <c r="B321" s="2"/>
      <c r="C321" s="2"/>
      <c r="D321" s="2"/>
      <c r="E321" s="2"/>
      <c r="F321" s="2"/>
      <c r="G321" s="2"/>
      <c r="H321" s="2"/>
      <c r="I321" s="2"/>
      <c r="J321" s="2"/>
      <c r="K321" s="32"/>
      <c r="L321" s="286"/>
      <c r="M321" s="2"/>
      <c r="N321" s="2"/>
    </row>
    <row r="322" spans="1:14" s="4" customFormat="1" ht="12">
      <c r="A322" s="2"/>
      <c r="B322" s="2"/>
      <c r="C322" s="2"/>
      <c r="D322" s="2"/>
      <c r="E322" s="2"/>
      <c r="F322" s="2"/>
      <c r="G322" s="2"/>
      <c r="H322" s="2"/>
      <c r="I322" s="2"/>
      <c r="J322" s="2"/>
      <c r="K322" s="32"/>
      <c r="L322" s="286"/>
      <c r="M322" s="2"/>
      <c r="N322" s="2"/>
    </row>
    <row r="323" spans="1:14" s="4" customFormat="1" ht="12">
      <c r="A323" s="2"/>
      <c r="B323" s="2"/>
      <c r="C323" s="2"/>
      <c r="D323" s="2"/>
      <c r="E323" s="2"/>
      <c r="F323" s="2"/>
      <c r="G323" s="2"/>
      <c r="H323" s="2"/>
      <c r="I323" s="2"/>
      <c r="J323" s="2"/>
      <c r="K323" s="32"/>
      <c r="L323" s="286"/>
      <c r="M323" s="2"/>
      <c r="N323" s="2"/>
    </row>
    <row r="324" spans="1:14" s="4" customFormat="1" ht="12">
      <c r="A324" s="2"/>
      <c r="B324" s="2"/>
      <c r="C324" s="2"/>
      <c r="D324" s="2"/>
      <c r="E324" s="2"/>
      <c r="F324" s="2"/>
      <c r="G324" s="2"/>
      <c r="H324" s="2"/>
      <c r="I324" s="2"/>
      <c r="J324" s="2"/>
      <c r="K324" s="32"/>
      <c r="L324" s="286"/>
      <c r="M324" s="2"/>
      <c r="N324" s="2"/>
    </row>
    <row r="325" spans="1:14" s="4" customFormat="1" ht="12">
      <c r="A325" s="2"/>
      <c r="B325" s="2"/>
      <c r="C325" s="2"/>
      <c r="D325" s="2"/>
      <c r="E325" s="2"/>
      <c r="F325" s="2"/>
      <c r="G325" s="2"/>
      <c r="H325" s="2"/>
      <c r="I325" s="2"/>
      <c r="J325" s="2"/>
      <c r="K325" s="32"/>
      <c r="L325" s="286"/>
      <c r="M325" s="2"/>
      <c r="N325" s="2"/>
    </row>
    <row r="326" spans="1:14" s="4" customFormat="1" ht="12">
      <c r="A326" s="2"/>
      <c r="B326" s="2"/>
      <c r="C326" s="2"/>
      <c r="D326" s="2"/>
      <c r="E326" s="2"/>
      <c r="F326" s="2"/>
      <c r="G326" s="2"/>
      <c r="H326" s="2"/>
      <c r="I326" s="2"/>
      <c r="J326" s="2"/>
      <c r="K326" s="32"/>
      <c r="L326" s="286"/>
      <c r="M326" s="2"/>
      <c r="N326" s="2"/>
    </row>
    <row r="327" spans="1:14" s="4" customFormat="1" ht="12">
      <c r="A327" s="2"/>
      <c r="B327" s="2"/>
      <c r="C327" s="2"/>
      <c r="D327" s="2"/>
      <c r="E327" s="2"/>
      <c r="F327" s="2"/>
      <c r="G327" s="2"/>
      <c r="H327" s="2"/>
      <c r="I327" s="2"/>
      <c r="J327" s="2"/>
      <c r="K327" s="32"/>
      <c r="L327" s="286"/>
      <c r="M327" s="2"/>
      <c r="N327" s="2"/>
    </row>
    <row r="328" spans="1:14" s="4" customFormat="1" ht="12">
      <c r="A328" s="2"/>
      <c r="B328" s="2"/>
      <c r="C328" s="2"/>
      <c r="D328" s="2"/>
      <c r="E328" s="2"/>
      <c r="F328" s="2"/>
      <c r="G328" s="2"/>
      <c r="H328" s="2"/>
      <c r="I328" s="2"/>
      <c r="J328" s="2"/>
      <c r="K328" s="32"/>
      <c r="L328" s="286"/>
      <c r="M328" s="2"/>
      <c r="N328" s="2"/>
    </row>
    <row r="329" spans="1:14" s="4" customFormat="1" ht="12">
      <c r="A329" s="2"/>
      <c r="B329" s="2"/>
      <c r="C329" s="2"/>
      <c r="D329" s="2"/>
      <c r="E329" s="2"/>
      <c r="F329" s="2"/>
      <c r="G329" s="2"/>
      <c r="H329" s="2"/>
      <c r="I329" s="2"/>
      <c r="J329" s="2"/>
      <c r="K329" s="32"/>
      <c r="L329" s="286"/>
      <c r="M329" s="2"/>
      <c r="N329" s="2"/>
    </row>
    <row r="330" spans="1:14" s="4" customFormat="1" ht="12">
      <c r="A330" s="2"/>
      <c r="B330" s="2"/>
      <c r="C330" s="2"/>
      <c r="D330" s="2"/>
      <c r="E330" s="2"/>
      <c r="F330" s="2"/>
      <c r="G330" s="2"/>
      <c r="H330" s="2"/>
      <c r="I330" s="2"/>
      <c r="J330" s="2"/>
      <c r="K330" s="32"/>
      <c r="L330" s="286"/>
      <c r="M330" s="2"/>
      <c r="N330" s="2"/>
    </row>
    <row r="331" spans="1:14" s="4" customFormat="1" ht="12">
      <c r="A331" s="2"/>
      <c r="B331" s="2"/>
      <c r="C331" s="2"/>
      <c r="D331" s="2"/>
      <c r="E331" s="2"/>
      <c r="F331" s="2"/>
      <c r="G331" s="2"/>
      <c r="H331" s="2"/>
      <c r="I331" s="2"/>
      <c r="J331" s="2"/>
      <c r="K331" s="32"/>
      <c r="L331" s="286"/>
      <c r="M331" s="2"/>
      <c r="N331" s="2"/>
    </row>
    <row r="332" spans="1:14" s="4" customFormat="1" ht="12">
      <c r="A332" s="2"/>
      <c r="B332" s="2"/>
      <c r="C332" s="2"/>
      <c r="D332" s="2"/>
      <c r="E332" s="2"/>
      <c r="F332" s="2"/>
      <c r="G332" s="2"/>
      <c r="H332" s="2"/>
      <c r="I332" s="2"/>
      <c r="J332" s="2"/>
      <c r="K332" s="32"/>
      <c r="L332" s="286"/>
      <c r="M332" s="2"/>
      <c r="N332" s="2"/>
    </row>
    <row r="333" spans="1:14" s="4" customFormat="1" ht="12">
      <c r="A333" s="2"/>
      <c r="B333" s="2"/>
      <c r="C333" s="2"/>
      <c r="D333" s="2"/>
      <c r="E333" s="2"/>
      <c r="F333" s="2"/>
      <c r="G333" s="2"/>
      <c r="H333" s="2"/>
      <c r="I333" s="2"/>
      <c r="J333" s="2"/>
      <c r="K333" s="32"/>
      <c r="L333" s="286"/>
      <c r="M333" s="2"/>
      <c r="N333" s="2"/>
    </row>
  </sheetData>
  <pageMargins left="0.7" right="0.7" top="0.75" bottom="0.75" header="0.3" footer="0.3"/>
  <pageSetup orientation="portrait" r:id="rId1"/>
  <headerFooter>
    <oddFooter>&amp;L&amp;"Times New Roman,Regular"&amp;9O3129681.v1</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K317"/>
  <sheetViews>
    <sheetView workbookViewId="0" topLeftCell="A1"/>
  </sheetViews>
  <sheetFormatPr defaultColWidth="10.85546875" defaultRowHeight="11.25"/>
  <cols>
    <col min="1" max="1" width="6.28571428571429" style="73" customWidth="1"/>
    <col min="2" max="2" width="35" style="529" customWidth="1"/>
    <col min="3" max="7" width="10.7142857142857" style="73" customWidth="1"/>
    <col min="8" max="16384" width="10.8571428571429" style="73"/>
  </cols>
  <sheetData>
    <row r="1" spans="1:7" ht="12">
      <c r="A1" s="506" t="s">
        <v>367</v>
      </c>
      <c r="B1" s="504"/>
      <c r="C1" s="506"/>
      <c r="G1" s="712" t="s">
        <v>1</v>
      </c>
    </row>
    <row r="2" spans="1:7" ht="12">
      <c r="A2" s="506" t="s">
        <v>142</v>
      </c>
      <c r="B2" s="504"/>
      <c r="C2" s="506"/>
      <c r="G2" s="712" t="s">
        <v>370</v>
      </c>
    </row>
    <row r="3" spans="1:7" ht="12">
      <c r="A3" s="449" t="s">
        <v>675</v>
      </c>
      <c r="B3" s="500"/>
      <c r="C3" s="506"/>
      <c r="G3" s="708" t="s">
        <v>351</v>
      </c>
    </row>
    <row r="4" spans="1:7" ht="12">
      <c r="A4" s="506" t="s">
        <v>118</v>
      </c>
      <c r="B4" s="500"/>
      <c r="C4" s="506"/>
      <c r="G4" s="712" t="s">
        <v>143</v>
      </c>
    </row>
    <row r="5" spans="1:7" ht="12">
      <c r="A5" s="497" t="s">
        <v>5</v>
      </c>
      <c r="B5" s="504"/>
      <c r="C5" s="506"/>
      <c r="G5" s="712" t="s">
        <v>371</v>
      </c>
    </row>
    <row r="6" spans="1:7" ht="11.25">
      <c r="A6" s="506" t="s">
        <v>372</v>
      </c>
      <c r="B6" s="500"/>
      <c r="C6" s="506"/>
      <c r="D6" s="506"/>
      <c r="E6" s="506"/>
      <c r="F6" s="506"/>
      <c r="G6" s="506"/>
    </row>
    <row r="7" spans="1:7" ht="12.75" customHeight="1" thickBot="1">
      <c r="A7" s="493"/>
      <c r="B7" s="521"/>
      <c r="C7" s="493"/>
      <c r="D7" s="493"/>
      <c r="E7" s="493"/>
      <c r="F7" s="493"/>
      <c r="G7" s="493"/>
    </row>
    <row r="8" spans="1:7" ht="11.25">
      <c r="A8" s="506"/>
      <c r="B8" s="522" t="s">
        <v>7</v>
      </c>
      <c r="C8" s="523" t="s">
        <v>316</v>
      </c>
      <c r="D8" s="523" t="s">
        <v>145</v>
      </c>
      <c r="E8" s="523">
        <v>-4</v>
      </c>
      <c r="F8" s="523">
        <v>-5</v>
      </c>
      <c r="G8" s="523">
        <v>-6</v>
      </c>
    </row>
    <row r="9" spans="1:7" ht="11.25">
      <c r="A9" s="524" t="s">
        <v>93</v>
      </c>
      <c r="B9" s="522"/>
      <c r="C9" s="524" t="s">
        <v>8</v>
      </c>
      <c r="D9" s="524" t="s">
        <v>355</v>
      </c>
      <c r="E9" s="524" t="s">
        <v>10</v>
      </c>
      <c r="F9" s="525" t="s">
        <v>11</v>
      </c>
      <c r="G9" s="524" t="s">
        <v>11</v>
      </c>
    </row>
    <row r="10" spans="1:7" ht="11.25">
      <c r="A10" s="526" t="s">
        <v>96</v>
      </c>
      <c r="B10" s="527" t="s">
        <v>13</v>
      </c>
      <c r="C10" s="528" t="s">
        <v>376</v>
      </c>
      <c r="D10" s="528" t="s">
        <v>107</v>
      </c>
      <c r="E10" s="528" t="s">
        <v>198</v>
      </c>
      <c r="F10" s="526" t="s">
        <v>17</v>
      </c>
      <c r="G10" s="528" t="s">
        <v>18</v>
      </c>
    </row>
    <row r="11" spans="1:2" ht="11.25">
      <c r="A11" s="74">
        <v>1</v>
      </c>
      <c r="B11" s="504" t="s">
        <v>19</v>
      </c>
    </row>
    <row r="12" spans="1:7" ht="11.25">
      <c r="A12" s="74">
        <f>A11+1</f>
        <v>2</v>
      </c>
      <c r="B12" s="529" t="s">
        <v>20</v>
      </c>
      <c r="C12" s="51"/>
      <c r="D12" s="51"/>
      <c r="E12" s="530"/>
      <c r="F12" s="531"/>
      <c r="G12" s="532"/>
    </row>
    <row r="13" spans="1:7" ht="11.25">
      <c r="A13" s="74">
        <f t="shared" si="0" ref="A13:A65">A12+1</f>
        <v>3</v>
      </c>
      <c r="B13" s="529" t="s">
        <v>21</v>
      </c>
      <c r="C13" s="51"/>
      <c r="D13" s="51"/>
      <c r="E13" s="530"/>
      <c r="F13" s="531"/>
      <c r="G13" s="532"/>
    </row>
    <row r="14" spans="1:7" ht="11.25">
      <c r="A14" s="74">
        <f t="shared" si="0"/>
        <v>4</v>
      </c>
      <c r="B14" s="529" t="s">
        <v>22</v>
      </c>
      <c r="C14" s="51"/>
      <c r="D14" s="51"/>
      <c r="E14" s="530"/>
      <c r="F14" s="531"/>
      <c r="G14" s="532"/>
    </row>
    <row r="15" spans="1:7" ht="11.25">
      <c r="A15" s="74">
        <f t="shared" si="0"/>
        <v>5</v>
      </c>
      <c r="B15" s="504" t="s">
        <v>23</v>
      </c>
      <c r="C15" s="51"/>
      <c r="D15" s="51"/>
      <c r="E15" s="530"/>
      <c r="F15" s="531"/>
      <c r="G15" s="532"/>
    </row>
    <row r="16" spans="1:7" ht="11.25">
      <c r="A16" s="74">
        <f t="shared" si="0"/>
        <v>6</v>
      </c>
      <c r="B16" s="529" t="s">
        <v>24</v>
      </c>
      <c r="C16" s="51"/>
      <c r="D16" s="51"/>
      <c r="E16" s="530"/>
      <c r="F16" s="531"/>
      <c r="G16" s="532"/>
    </row>
    <row r="17" spans="1:7" ht="11.25">
      <c r="A17" s="74">
        <f t="shared" si="0"/>
        <v>7</v>
      </c>
      <c r="B17" s="529" t="s">
        <v>25</v>
      </c>
      <c r="C17" s="51"/>
      <c r="D17" s="51"/>
      <c r="E17" s="530"/>
      <c r="F17" s="531"/>
      <c r="G17" s="532"/>
    </row>
    <row r="18" spans="1:7" ht="11.25">
      <c r="A18" s="74">
        <f t="shared" si="0"/>
        <v>8</v>
      </c>
      <c r="B18" s="533" t="s">
        <v>521</v>
      </c>
      <c r="C18" s="51"/>
      <c r="D18" s="51"/>
      <c r="E18" s="530"/>
      <c r="F18" s="531"/>
      <c r="G18" s="532"/>
    </row>
    <row r="19" spans="1:7" ht="11.25">
      <c r="A19" s="74">
        <f t="shared" si="0"/>
        <v>9</v>
      </c>
      <c r="B19" s="529" t="s">
        <v>27</v>
      </c>
      <c r="C19" s="51"/>
      <c r="D19" s="51"/>
      <c r="E19" s="530"/>
      <c r="F19" s="531"/>
      <c r="G19" s="532"/>
    </row>
    <row r="20" spans="1:7" ht="11.25">
      <c r="A20" s="74">
        <f t="shared" si="0"/>
        <v>10</v>
      </c>
      <c r="B20" s="529" t="s">
        <v>28</v>
      </c>
      <c r="C20" s="51"/>
      <c r="D20" s="51"/>
      <c r="E20" s="530"/>
      <c r="F20" s="531"/>
      <c r="G20" s="532"/>
    </row>
    <row r="21" spans="1:7" ht="11.25">
      <c r="A21" s="74">
        <f t="shared" si="0"/>
        <v>11</v>
      </c>
      <c r="B21" s="529" t="s">
        <v>29</v>
      </c>
      <c r="C21" s="51"/>
      <c r="D21" s="51"/>
      <c r="E21" s="530"/>
      <c r="F21" s="531"/>
      <c r="G21" s="532"/>
    </row>
    <row r="22" spans="1:7" ht="11.25">
      <c r="A22" s="74">
        <f t="shared" si="0"/>
        <v>12</v>
      </c>
      <c r="B22" s="529" t="s">
        <v>30</v>
      </c>
      <c r="C22" s="51"/>
      <c r="D22" s="51"/>
      <c r="E22" s="530"/>
      <c r="F22" s="531"/>
      <c r="G22" s="532"/>
    </row>
    <row r="23" spans="1:7" ht="11.25">
      <c r="A23" s="74">
        <f t="shared" si="0"/>
        <v>13</v>
      </c>
      <c r="B23" s="529" t="s">
        <v>31</v>
      </c>
      <c r="C23" s="51"/>
      <c r="D23" s="51"/>
      <c r="E23" s="530"/>
      <c r="F23" s="531"/>
      <c r="G23" s="532"/>
    </row>
    <row r="24" spans="1:7" ht="11.25">
      <c r="A24" s="74">
        <f t="shared" si="0"/>
        <v>14</v>
      </c>
      <c r="B24" s="529" t="s">
        <v>32</v>
      </c>
      <c r="C24" s="51"/>
      <c r="D24" s="51"/>
      <c r="E24" s="530"/>
      <c r="F24" s="531"/>
      <c r="G24" s="532"/>
    </row>
    <row r="25" spans="1:7" ht="11.25">
      <c r="A25" s="74">
        <f t="shared" si="0"/>
        <v>15</v>
      </c>
      <c r="B25" s="529" t="s">
        <v>33</v>
      </c>
      <c r="C25" s="51"/>
      <c r="D25" s="51"/>
      <c r="E25" s="530"/>
      <c r="F25" s="531"/>
      <c r="G25" s="532"/>
    </row>
    <row r="26" spans="1:7" ht="11.25">
      <c r="A26" s="74">
        <f t="shared" si="0"/>
        <v>16</v>
      </c>
      <c r="B26" s="504" t="s">
        <v>34</v>
      </c>
      <c r="C26" s="51"/>
      <c r="D26" s="51"/>
      <c r="E26" s="530"/>
      <c r="F26" s="531"/>
      <c r="G26" s="532"/>
    </row>
    <row r="27" spans="1:7" ht="11.25">
      <c r="A27" s="74">
        <f t="shared" si="0"/>
        <v>17</v>
      </c>
      <c r="B27" s="529" t="s">
        <v>35</v>
      </c>
      <c r="C27" s="51"/>
      <c r="D27" s="51"/>
      <c r="E27" s="530"/>
      <c r="F27" s="531"/>
      <c r="G27" s="532"/>
    </row>
    <row r="28" spans="1:7" ht="11.25">
      <c r="A28" s="74">
        <f t="shared" si="0"/>
        <v>18</v>
      </c>
      <c r="B28" s="529" t="s">
        <v>36</v>
      </c>
      <c r="C28" s="51"/>
      <c r="D28" s="51"/>
      <c r="E28" s="530"/>
      <c r="F28" s="531"/>
      <c r="G28" s="532"/>
    </row>
    <row r="29" spans="1:7" ht="11.25">
      <c r="A29" s="74">
        <f t="shared" si="0"/>
        <v>19</v>
      </c>
      <c r="B29" s="529" t="s">
        <v>37</v>
      </c>
      <c r="C29" s="51"/>
      <c r="D29" s="51"/>
      <c r="E29" s="530"/>
      <c r="F29" s="531"/>
      <c r="G29" s="532"/>
    </row>
    <row r="30" spans="1:7" ht="11.25">
      <c r="A30" s="74">
        <f t="shared" si="0"/>
        <v>20</v>
      </c>
      <c r="B30" s="529" t="s">
        <v>38</v>
      </c>
      <c r="C30" s="51"/>
      <c r="D30" s="51"/>
      <c r="E30" s="530"/>
      <c r="F30" s="531"/>
      <c r="G30" s="532"/>
    </row>
    <row r="31" spans="1:7" ht="11.25">
      <c r="A31" s="74">
        <f t="shared" si="0"/>
        <v>21</v>
      </c>
      <c r="B31" s="529" t="s">
        <v>39</v>
      </c>
      <c r="C31" s="51"/>
      <c r="D31" s="51"/>
      <c r="E31" s="530"/>
      <c r="F31" s="531"/>
      <c r="G31" s="532"/>
    </row>
    <row r="32" spans="1:7" ht="11.25">
      <c r="A32" s="74">
        <f t="shared" si="0"/>
        <v>22</v>
      </c>
      <c r="B32" s="504" t="s">
        <v>40</v>
      </c>
      <c r="C32" s="51"/>
      <c r="D32" s="51"/>
      <c r="E32" s="530"/>
      <c r="F32" s="531"/>
      <c r="G32" s="532" t="str">
        <f t="shared" si="1" ref="G32:G39">IF(OR(E32=0,F32=0),"",ROUND(E32*F32,0))</f>
        <v/>
      </c>
    </row>
    <row r="33" spans="1:7" ht="11.25">
      <c r="A33" s="74">
        <f t="shared" si="0"/>
        <v>23</v>
      </c>
      <c r="B33" s="529" t="s">
        <v>41</v>
      </c>
      <c r="C33" s="51"/>
      <c r="D33" s="51"/>
      <c r="E33" s="530"/>
      <c r="F33" s="531"/>
      <c r="G33" s="532"/>
    </row>
    <row r="34" spans="1:9" ht="12">
      <c r="A34" s="74">
        <f t="shared" si="0"/>
        <v>24</v>
      </c>
      <c r="B34" s="533" t="s">
        <v>522</v>
      </c>
      <c r="C34" s="51">
        <f>+'MIDC TB'!Q129</f>
        <v>8283.52</v>
      </c>
      <c r="D34" s="51"/>
      <c r="E34" s="530">
        <f t="shared" si="2" ref="E34:E39">C34+D34</f>
        <v>8283.52</v>
      </c>
      <c r="F34" s="531">
        <f>+'MIDC A 10'!H33</f>
        <v>0.063300000000000023</v>
      </c>
      <c r="G34" s="532">
        <f t="shared" si="1"/>
        <v>524</v>
      </c>
      <c r="I34" s="490">
        <v>4735</v>
      </c>
    </row>
    <row r="35" spans="1:9" ht="12">
      <c r="A35" s="74">
        <f t="shared" si="0"/>
        <v>25</v>
      </c>
      <c r="B35" s="533" t="s">
        <v>523</v>
      </c>
      <c r="C35" s="51">
        <f>+'MIDC TB'!Q134</f>
        <v>108.59999999999998</v>
      </c>
      <c r="D35" s="51"/>
      <c r="E35" s="530">
        <f t="shared" si="2"/>
        <v>108.59999999999998</v>
      </c>
      <c r="F35" s="531">
        <f>+'MIDC A 10'!H34</f>
        <v>0.063300000000000023</v>
      </c>
      <c r="G35" s="532">
        <f t="shared" si="1"/>
        <v>7</v>
      </c>
      <c r="I35" s="490">
        <v>24</v>
      </c>
    </row>
    <row r="36" spans="1:9" ht="12">
      <c r="A36" s="74">
        <f t="shared" si="0"/>
        <v>26</v>
      </c>
      <c r="B36" s="529" t="s">
        <v>44</v>
      </c>
      <c r="C36" s="51">
        <f>+'MIDC TB'!Q142+'MIDC TB'!Q143</f>
        <v>68954.540000000008</v>
      </c>
      <c r="D36" s="51"/>
      <c r="E36" s="530">
        <f t="shared" si="2"/>
        <v>68954.540000000008</v>
      </c>
      <c r="F36" s="531">
        <f>+'MIDC A 10'!H35</f>
        <v>0.063300000000000023</v>
      </c>
      <c r="G36" s="532">
        <f t="shared" si="1"/>
        <v>4365</v>
      </c>
      <c r="I36" s="490">
        <v>55489</v>
      </c>
    </row>
    <row r="37" spans="1:9" ht="12">
      <c r="A37" s="74">
        <f t="shared" si="0"/>
        <v>27</v>
      </c>
      <c r="B37" s="529" t="s">
        <v>45</v>
      </c>
      <c r="C37" s="51">
        <f>+'MIDC TB'!Q145</f>
        <v>3660.41</v>
      </c>
      <c r="D37" s="51"/>
      <c r="E37" s="530">
        <f t="shared" si="2"/>
        <v>3660.41</v>
      </c>
      <c r="F37" s="531">
        <f>+'MIDC A 10'!H36</f>
        <v>0.063300000000000023</v>
      </c>
      <c r="G37" s="532">
        <f t="shared" si="1"/>
        <v>232</v>
      </c>
      <c r="I37" s="490">
        <v>1950</v>
      </c>
    </row>
    <row r="38" spans="1:9" ht="12">
      <c r="A38" s="74">
        <f t="shared" si="0"/>
        <v>28</v>
      </c>
      <c r="B38" s="529" t="s">
        <v>46</v>
      </c>
      <c r="C38" s="51">
        <f>+'MIDC TB'!Q146</f>
        <v>7.44</v>
      </c>
      <c r="D38" s="51"/>
      <c r="E38" s="530">
        <f t="shared" si="2"/>
        <v>7.44</v>
      </c>
      <c r="F38" s="531">
        <f>+'MIDC A 10'!H37</f>
        <v>0.063300000000000023</v>
      </c>
      <c r="G38" s="532">
        <f t="shared" si="1"/>
        <v>0</v>
      </c>
      <c r="I38" s="490">
        <v>7</v>
      </c>
    </row>
    <row r="39" spans="1:9" ht="12">
      <c r="A39" s="74">
        <f t="shared" si="0"/>
        <v>29</v>
      </c>
      <c r="B39" s="529" t="s">
        <v>47</v>
      </c>
      <c r="C39" s="51">
        <f>+'MIDC TB'!Q149</f>
        <v>381.84</v>
      </c>
      <c r="D39" s="51"/>
      <c r="E39" s="530">
        <f t="shared" si="2"/>
        <v>381.84</v>
      </c>
      <c r="F39" s="531">
        <f>+'MIDC A 10'!H38</f>
        <v>0.063300000000000023</v>
      </c>
      <c r="G39" s="532">
        <f t="shared" si="1"/>
        <v>24</v>
      </c>
      <c r="I39" s="490">
        <v>353</v>
      </c>
    </row>
    <row r="40" spans="1:7" ht="11.25">
      <c r="A40" s="74">
        <f t="shared" si="0"/>
        <v>30</v>
      </c>
      <c r="B40" s="504" t="s">
        <v>48</v>
      </c>
      <c r="C40" s="51"/>
      <c r="D40" s="51"/>
      <c r="E40" s="530"/>
      <c r="F40" s="531"/>
      <c r="G40" s="532"/>
    </row>
    <row r="41" spans="1:7" ht="11.25">
      <c r="A41" s="74">
        <f t="shared" si="0"/>
        <v>31</v>
      </c>
      <c r="B41" s="529" t="s">
        <v>524</v>
      </c>
      <c r="C41" s="51"/>
      <c r="D41" s="51"/>
      <c r="E41" s="530"/>
      <c r="F41" s="531"/>
      <c r="G41" s="532"/>
    </row>
    <row r="42" spans="1:7" ht="11.25">
      <c r="A42" s="74">
        <f t="shared" si="0"/>
        <v>32</v>
      </c>
      <c r="B42" s="534" t="s">
        <v>58</v>
      </c>
      <c r="C42" s="51"/>
      <c r="D42" s="51"/>
      <c r="E42" s="530"/>
      <c r="F42" s="531"/>
      <c r="G42" s="532"/>
    </row>
    <row r="43" spans="1:7" ht="11.25">
      <c r="A43" s="74">
        <f t="shared" si="0"/>
        <v>33</v>
      </c>
      <c r="B43" s="533" t="s">
        <v>525</v>
      </c>
      <c r="C43" s="51"/>
      <c r="D43" s="51"/>
      <c r="E43" s="530"/>
      <c r="F43" s="531"/>
      <c r="G43" s="532"/>
    </row>
    <row r="44" spans="1:7" ht="11.25">
      <c r="A44" s="74">
        <f t="shared" si="0"/>
        <v>34</v>
      </c>
      <c r="B44" s="534" t="s">
        <v>526</v>
      </c>
      <c r="C44" s="51"/>
      <c r="D44" s="51"/>
      <c r="E44" s="530"/>
      <c r="F44" s="531"/>
      <c r="G44" s="532"/>
    </row>
    <row r="45" spans="1:7" ht="11.25">
      <c r="A45" s="74">
        <f t="shared" si="0"/>
        <v>35</v>
      </c>
      <c r="B45" s="533" t="s">
        <v>527</v>
      </c>
      <c r="C45" s="51"/>
      <c r="D45" s="51"/>
      <c r="E45" s="530"/>
      <c r="F45" s="531"/>
      <c r="G45" s="532"/>
    </row>
    <row r="46" spans="1:7" ht="11.25">
      <c r="A46" s="74">
        <f t="shared" si="0"/>
        <v>36</v>
      </c>
      <c r="B46" s="533" t="s">
        <v>528</v>
      </c>
      <c r="C46" s="51"/>
      <c r="D46" s="51"/>
      <c r="E46" s="530"/>
      <c r="F46" s="531"/>
      <c r="G46" s="532"/>
    </row>
    <row r="47" spans="1:7" ht="11.25">
      <c r="A47" s="74">
        <f t="shared" si="0"/>
        <v>37</v>
      </c>
      <c r="B47" s="533" t="s">
        <v>156</v>
      </c>
      <c r="C47" s="51"/>
      <c r="D47" s="51"/>
      <c r="E47" s="530"/>
      <c r="F47" s="531"/>
      <c r="G47" s="532"/>
    </row>
    <row r="48" spans="1:7" ht="11.25">
      <c r="A48" s="74">
        <f t="shared" si="0"/>
        <v>38</v>
      </c>
      <c r="B48" s="529" t="s">
        <v>44</v>
      </c>
      <c r="C48" s="51"/>
      <c r="D48" s="51"/>
      <c r="E48" s="530"/>
      <c r="F48" s="531"/>
      <c r="G48" s="532"/>
    </row>
    <row r="49" spans="1:7" ht="11.25">
      <c r="A49" s="74">
        <f t="shared" si="0"/>
        <v>39</v>
      </c>
      <c r="B49" s="533" t="s">
        <v>57</v>
      </c>
      <c r="C49" s="51"/>
      <c r="D49" s="51"/>
      <c r="E49" s="530"/>
      <c r="F49" s="531"/>
      <c r="G49" s="532"/>
    </row>
    <row r="50" spans="1:7" ht="11.25">
      <c r="A50" s="74">
        <f t="shared" si="0"/>
        <v>40</v>
      </c>
      <c r="B50" s="504" t="s">
        <v>60</v>
      </c>
      <c r="C50" s="51"/>
      <c r="D50" s="51"/>
      <c r="E50" s="530"/>
      <c r="F50" s="531"/>
      <c r="G50" s="532"/>
    </row>
    <row r="51" spans="1:7" ht="11.25">
      <c r="A51" s="74">
        <f t="shared" si="0"/>
        <v>41</v>
      </c>
      <c r="B51" s="535" t="s">
        <v>61</v>
      </c>
      <c r="C51" s="51"/>
      <c r="D51" s="51"/>
      <c r="E51" s="530"/>
      <c r="F51" s="531"/>
      <c r="G51" s="532"/>
    </row>
    <row r="52" spans="1:7" ht="11.25">
      <c r="A52" s="74">
        <f t="shared" si="0"/>
        <v>42</v>
      </c>
      <c r="B52" s="535" t="s">
        <v>62</v>
      </c>
      <c r="C52" s="51"/>
      <c r="D52" s="51"/>
      <c r="E52" s="530"/>
      <c r="F52" s="531"/>
      <c r="G52" s="532"/>
    </row>
    <row r="53" spans="1:7" ht="11.25">
      <c r="A53" s="74">
        <f t="shared" si="0"/>
        <v>43</v>
      </c>
      <c r="B53" s="535" t="s">
        <v>64</v>
      </c>
      <c r="C53" s="51"/>
      <c r="D53" s="51"/>
      <c r="E53" s="530"/>
      <c r="F53" s="531"/>
      <c r="G53" s="532"/>
    </row>
    <row r="54" spans="1:7" ht="11.25">
      <c r="A54" s="74">
        <f t="shared" si="0"/>
        <v>44</v>
      </c>
      <c r="B54" s="535" t="s">
        <v>65</v>
      </c>
      <c r="C54" s="51"/>
      <c r="D54" s="51"/>
      <c r="E54" s="530"/>
      <c r="F54" s="531"/>
      <c r="G54" s="532"/>
    </row>
    <row r="55" spans="1:7" ht="11.25">
      <c r="A55" s="74">
        <f t="shared" si="0"/>
        <v>45</v>
      </c>
      <c r="B55" s="535" t="s">
        <v>101</v>
      </c>
      <c r="C55" s="51"/>
      <c r="D55" s="51"/>
      <c r="E55" s="530"/>
      <c r="F55" s="531"/>
      <c r="G55" s="532"/>
    </row>
    <row r="56" spans="1:7" ht="11.25">
      <c r="A56" s="74">
        <f t="shared" si="0"/>
        <v>46</v>
      </c>
      <c r="B56" s="535" t="s">
        <v>67</v>
      </c>
      <c r="C56" s="51"/>
      <c r="D56" s="51"/>
      <c r="E56" s="530"/>
      <c r="F56" s="531"/>
      <c r="G56" s="532"/>
    </row>
    <row r="57" spans="1:7" ht="11.25">
      <c r="A57" s="74">
        <f t="shared" si="0"/>
        <v>47</v>
      </c>
      <c r="B57" s="536" t="s">
        <v>68</v>
      </c>
      <c r="C57" s="51"/>
      <c r="D57" s="51"/>
      <c r="E57" s="530"/>
      <c r="F57" s="531"/>
      <c r="G57" s="532"/>
    </row>
    <row r="58" spans="1:7" ht="11.25">
      <c r="A58" s="74">
        <f t="shared" si="0"/>
        <v>48</v>
      </c>
      <c r="B58" s="535" t="s">
        <v>102</v>
      </c>
      <c r="C58" s="51"/>
      <c r="D58" s="51"/>
      <c r="E58" s="530"/>
      <c r="F58" s="531"/>
      <c r="G58" s="532"/>
    </row>
    <row r="59" spans="1:7" ht="11.25">
      <c r="A59" s="74">
        <f t="shared" si="0"/>
        <v>49</v>
      </c>
      <c r="B59" s="535" t="s">
        <v>70</v>
      </c>
      <c r="C59" s="51"/>
      <c r="D59" s="51"/>
      <c r="E59" s="530"/>
      <c r="F59" s="531"/>
      <c r="G59" s="532"/>
    </row>
    <row r="60" spans="1:7" ht="11.25">
      <c r="A60" s="74">
        <f t="shared" si="0"/>
        <v>50</v>
      </c>
      <c r="B60" s="535" t="s">
        <v>71</v>
      </c>
      <c r="C60" s="51"/>
      <c r="D60" s="51"/>
      <c r="E60" s="530"/>
      <c r="F60" s="531"/>
      <c r="G60" s="532"/>
    </row>
    <row r="61" spans="1:9" ht="13.5">
      <c r="A61" s="74">
        <f t="shared" si="0"/>
        <v>51</v>
      </c>
      <c r="B61" s="534" t="s">
        <v>170</v>
      </c>
      <c r="C61" s="537"/>
      <c r="D61" s="537"/>
      <c r="E61" s="537"/>
      <c r="F61" s="538"/>
      <c r="G61" s="539"/>
      <c r="H61" s="540"/>
      <c r="I61" s="540"/>
    </row>
    <row r="62" spans="1:7" ht="11.25">
      <c r="A62" s="74">
        <f t="shared" si="0"/>
        <v>52</v>
      </c>
      <c r="B62" s="529" t="s">
        <v>177</v>
      </c>
      <c r="C62" s="548">
        <f>SUM(C11:C61)</f>
        <v>81396.350000000006</v>
      </c>
      <c r="D62" s="548">
        <f>SUM(D11:D61)</f>
        <v>0</v>
      </c>
      <c r="E62" s="548">
        <f>SUM(E11:E61)</f>
        <v>81396.350000000006</v>
      </c>
      <c r="F62" s="541"/>
      <c r="G62" s="555">
        <f>SUM(G34:G61)</f>
        <v>5152</v>
      </c>
    </row>
    <row r="63" spans="1:9" ht="13.5">
      <c r="A63" s="74">
        <f t="shared" si="0"/>
        <v>53</v>
      </c>
      <c r="B63" s="529" t="s">
        <v>388</v>
      </c>
      <c r="C63" s="549">
        <f>-C71-C79</f>
        <v>-16473.129999999997</v>
      </c>
      <c r="D63" s="549"/>
      <c r="E63" s="549">
        <f>C63+D63</f>
        <v>-16473.129999999997</v>
      </c>
      <c r="F63" s="531">
        <f>+F39</f>
        <v>0.063300000000000023</v>
      </c>
      <c r="G63" s="549">
        <f>IF(OR(E63=0,F63=0),"",ROUND(E63*F63,0))</f>
        <v>-1043</v>
      </c>
      <c r="H63" s="540"/>
      <c r="I63" s="540"/>
    </row>
    <row r="64" spans="1:7" ht="11.25">
      <c r="A64" s="74">
        <f t="shared" si="0"/>
        <v>54</v>
      </c>
      <c r="C64" s="550"/>
      <c r="D64" s="550"/>
      <c r="E64" s="550"/>
      <c r="F64" s="532"/>
      <c r="G64" s="532"/>
    </row>
    <row r="65" spans="1:7" ht="12" thickBot="1">
      <c r="A65" s="74">
        <f t="shared" si="0"/>
        <v>55</v>
      </c>
      <c r="B65" s="529" t="s">
        <v>389</v>
      </c>
      <c r="C65" s="551">
        <f>SUM(C62:C64)</f>
        <v>64923.220000000008</v>
      </c>
      <c r="D65" s="551">
        <f>SUM(D62:D64)</f>
        <v>0</v>
      </c>
      <c r="E65" s="551">
        <f>SUM(E62:E64)</f>
        <v>64923.220000000008</v>
      </c>
      <c r="F65" s="542"/>
      <c r="G65" s="556">
        <f>SUM(G62:G63)</f>
        <v>4109</v>
      </c>
    </row>
    <row r="66" ht="12" thickTop="1">
      <c r="A66" s="74"/>
    </row>
    <row r="67" spans="1:2" ht="11.25">
      <c r="A67" s="525"/>
      <c r="B67" s="504"/>
    </row>
    <row r="69" spans="1:11" ht="12">
      <c r="A69" s="30">
        <f>'MIDC A 12-14'!A95+1</f>
        <v>1</v>
      </c>
      <c r="B69" s="1" t="s">
        <v>534</v>
      </c>
      <c r="C69" s="36"/>
      <c r="D69" s="36"/>
      <c r="E69" s="36"/>
      <c r="F69" s="35"/>
      <c r="G69" s="35"/>
      <c r="H69" s="2"/>
      <c r="I69" s="2"/>
      <c r="J69" s="2"/>
      <c r="K69" s="2"/>
    </row>
    <row r="70" spans="1:11" ht="12">
      <c r="A70" s="30">
        <f t="shared" si="3" ref="A70:A82">A69+1</f>
        <v>2</v>
      </c>
      <c r="B70" s="2"/>
      <c r="C70" s="36"/>
      <c r="D70" s="36"/>
      <c r="E70" s="36"/>
      <c r="F70" s="31"/>
      <c r="G70" s="31"/>
      <c r="H70" s="2"/>
      <c r="I70" s="2"/>
      <c r="J70" s="2"/>
      <c r="K70" s="2"/>
    </row>
    <row r="71" spans="1:11" ht="12">
      <c r="A71" s="30">
        <f t="shared" si="3"/>
        <v>3</v>
      </c>
      <c r="B71" s="2" t="s">
        <v>205</v>
      </c>
      <c r="C71" s="552">
        <f>-'MIDC TB'!Q169</f>
        <v>5825.2900000000009</v>
      </c>
      <c r="D71" s="36"/>
      <c r="E71" s="36">
        <f>C71+D71</f>
        <v>5825.2900000000009</v>
      </c>
      <c r="F71" s="546">
        <v>0.063299999999999995</v>
      </c>
      <c r="G71" s="31">
        <f>ROUND(+C71*F71,0)</f>
        <v>369</v>
      </c>
      <c r="H71" s="2"/>
      <c r="I71" s="2"/>
      <c r="J71" s="2">
        <v>7440</v>
      </c>
      <c r="K71" s="2"/>
    </row>
    <row r="72" spans="1:11" ht="12">
      <c r="A72" s="30">
        <f t="shared" si="3"/>
        <v>4</v>
      </c>
      <c r="B72" s="2"/>
      <c r="C72" s="36"/>
      <c r="D72" s="36"/>
      <c r="E72" s="36"/>
      <c r="F72" s="31"/>
      <c r="G72" s="31"/>
      <c r="H72" s="2"/>
      <c r="I72" s="2"/>
      <c r="J72" s="2"/>
      <c r="K72" s="2"/>
    </row>
    <row r="73" spans="1:11" ht="12">
      <c r="A73" s="30">
        <f t="shared" si="3"/>
        <v>5</v>
      </c>
      <c r="B73" s="2" t="s">
        <v>320</v>
      </c>
      <c r="C73" s="36">
        <f>-'MIDC TB'!Q162-'MIDC TB'!Q163-'MIDC TB'!Q164-'MIDC TB'!Q165</f>
        <v>16886.280000000002</v>
      </c>
      <c r="D73" s="36"/>
      <c r="E73" s="36">
        <f>C73+D73</f>
        <v>16886.280000000002</v>
      </c>
      <c r="F73" s="31"/>
      <c r="G73" s="31">
        <f>ROUND(+C73*F73,0)</f>
        <v>0</v>
      </c>
      <c r="H73" s="2"/>
      <c r="I73" s="2"/>
      <c r="J73" s="2" t="s">
        <v>535</v>
      </c>
      <c r="K73" s="2"/>
    </row>
    <row r="74" spans="1:11" ht="12">
      <c r="A74" s="30">
        <f t="shared" si="3"/>
        <v>6</v>
      </c>
      <c r="B74" s="2"/>
      <c r="C74" s="36"/>
      <c r="D74" s="36"/>
      <c r="E74" s="36"/>
      <c r="F74" s="31"/>
      <c r="G74" s="31"/>
      <c r="H74" s="2"/>
      <c r="I74" s="2"/>
      <c r="J74" s="2"/>
      <c r="K74" s="2"/>
    </row>
    <row r="75" spans="1:11" ht="12">
      <c r="A75" s="30">
        <f t="shared" si="3"/>
        <v>7</v>
      </c>
      <c r="B75" s="553" t="s">
        <v>529</v>
      </c>
      <c r="C75" s="552">
        <f>-'MIDC TB'!Q166-'MIDC TB'!Q167</f>
        <v>14559.48</v>
      </c>
      <c r="D75" s="36"/>
      <c r="E75" s="36">
        <f>C75+D75</f>
        <v>14559.48</v>
      </c>
      <c r="F75" s="31"/>
      <c r="G75" s="31">
        <f>ROUND(+C75*F75,0)</f>
        <v>0</v>
      </c>
      <c r="H75" s="554" t="s">
        <v>538</v>
      </c>
      <c r="I75" s="553"/>
      <c r="J75" s="2" t="s">
        <v>536</v>
      </c>
      <c r="K75" s="2"/>
    </row>
    <row r="76" spans="1:11" ht="12">
      <c r="A76" s="30">
        <f t="shared" si="3"/>
        <v>8</v>
      </c>
      <c r="B76" s="2"/>
      <c r="C76" s="36"/>
      <c r="D76" s="36"/>
      <c r="E76" s="36"/>
      <c r="F76" s="31"/>
      <c r="G76" s="31"/>
      <c r="H76" s="2"/>
      <c r="I76" s="2"/>
      <c r="J76" s="2"/>
      <c r="K76" s="2"/>
    </row>
    <row r="77" spans="1:11" ht="12">
      <c r="A77" s="30">
        <f t="shared" si="3"/>
        <v>9</v>
      </c>
      <c r="B77" s="2" t="s">
        <v>230</v>
      </c>
      <c r="C77" s="36">
        <f>-'MIDC TB'!Q160-'MIDC TB'!Q161-'MIDC TB'!Q170</f>
        <v>52241.040000000008</v>
      </c>
      <c r="D77" s="36"/>
      <c r="E77" s="36">
        <f>C77+D77</f>
        <v>52241.040000000008</v>
      </c>
      <c r="F77" s="31"/>
      <c r="G77" s="31">
        <f>ROUND(+C77*F77,0)</f>
        <v>0</v>
      </c>
      <c r="H77" s="2"/>
      <c r="I77" s="2"/>
      <c r="J77" s="2" t="s">
        <v>537</v>
      </c>
      <c r="K77" s="2"/>
    </row>
    <row r="78" spans="1:11" ht="12">
      <c r="A78" s="30">
        <f t="shared" si="3"/>
        <v>10</v>
      </c>
      <c r="B78" s="2"/>
      <c r="C78" s="36"/>
      <c r="D78" s="36"/>
      <c r="E78" s="36"/>
      <c r="F78" s="31"/>
      <c r="G78" s="31"/>
      <c r="H78" s="2"/>
      <c r="I78" s="2"/>
      <c r="J78" s="2"/>
      <c r="K78" s="2"/>
    </row>
    <row r="79" spans="1:11" ht="12">
      <c r="A79" s="30">
        <f t="shared" si="3"/>
        <v>11</v>
      </c>
      <c r="B79" s="2" t="s">
        <v>208</v>
      </c>
      <c r="C79" s="552">
        <f>-'MIDC TB'!Q168</f>
        <v>10647.839999999998</v>
      </c>
      <c r="D79" s="36"/>
      <c r="E79" s="36">
        <f>C79+D79</f>
        <v>10647.839999999998</v>
      </c>
      <c r="F79" s="546">
        <v>0.063299999999999995</v>
      </c>
      <c r="G79" s="31">
        <f>ROUND(+C79*F79,0)</f>
        <v>674</v>
      </c>
      <c r="H79" s="2"/>
      <c r="I79" s="2"/>
      <c r="J79" s="2">
        <v>7430</v>
      </c>
      <c r="K79" s="2"/>
    </row>
    <row r="80" spans="1:11" ht="12">
      <c r="A80" s="30">
        <f t="shared" si="3"/>
        <v>12</v>
      </c>
      <c r="B80" s="2"/>
      <c r="C80" s="509"/>
      <c r="D80" s="509"/>
      <c r="E80" s="509"/>
      <c r="F80" s="499" t="str">
        <f>IF('MIDC A 12-14'!G165=0,"",'MIDC A 12-14'!G165)</f>
        <v/>
      </c>
      <c r="G80" s="499" t="str">
        <f>IF('MIDC A 12-14'!H165=0,"",'MIDC A 12-14'!H165)</f>
        <v/>
      </c>
      <c r="H80" s="2"/>
      <c r="I80" s="2"/>
      <c r="J80" s="2"/>
      <c r="K80" s="2"/>
    </row>
    <row r="81" spans="1:11" ht="12">
      <c r="A81" s="30">
        <f t="shared" si="3"/>
        <v>13</v>
      </c>
      <c r="B81" s="2"/>
      <c r="C81" s="31"/>
      <c r="D81" s="31"/>
      <c r="E81" s="31"/>
      <c r="F81" s="49"/>
      <c r="G81" s="49"/>
      <c r="H81" s="2"/>
      <c r="I81" s="2"/>
      <c r="J81" s="2"/>
      <c r="K81" s="2"/>
    </row>
    <row r="82" spans="1:11" ht="12.75" thickBot="1">
      <c r="A82" s="30">
        <f t="shared" si="3"/>
        <v>14</v>
      </c>
      <c r="B82" s="2" t="s">
        <v>323</v>
      </c>
      <c r="C82" s="486">
        <f>SUM(C70:C81)</f>
        <v>100159.93000000001</v>
      </c>
      <c r="D82" s="486">
        <f>SUM(D70:D81)</f>
        <v>0</v>
      </c>
      <c r="E82" s="486">
        <f>SUM(E70:E81)</f>
        <v>100159.93000000001</v>
      </c>
      <c r="F82" s="486"/>
      <c r="G82" s="486">
        <f>SUM(G70:G81)</f>
        <v>1043</v>
      </c>
      <c r="H82" s="2"/>
      <c r="I82" s="2"/>
      <c r="J82" s="2"/>
      <c r="K82" s="2"/>
    </row>
    <row r="83" spans="1:11" ht="12.75" thickTop="1">
      <c r="A83" s="56"/>
      <c r="B83" s="2"/>
      <c r="C83" s="2"/>
      <c r="D83" s="2"/>
      <c r="E83" s="2"/>
      <c r="F83" s="2"/>
      <c r="G83" s="2"/>
      <c r="H83" s="2"/>
      <c r="I83" s="2"/>
      <c r="J83" s="2"/>
      <c r="K83" s="2"/>
    </row>
    <row r="143" spans="1:2" ht="11.25">
      <c r="A143" s="543"/>
      <c r="B143" s="544"/>
    </row>
    <row r="144" spans="1:2" ht="11.25">
      <c r="A144" s="543"/>
      <c r="B144" s="544"/>
    </row>
    <row r="145" spans="1:2" ht="11.25">
      <c r="A145" s="543"/>
      <c r="B145" s="544"/>
    </row>
    <row r="146" spans="1:2" ht="11.25">
      <c r="A146" s="543"/>
      <c r="B146" s="544"/>
    </row>
    <row r="147" spans="1:2" ht="11.25">
      <c r="A147" s="543"/>
      <c r="B147" s="544"/>
    </row>
    <row r="177" spans="1:2" ht="11.25">
      <c r="A177" s="543"/>
      <c r="B177" s="544"/>
    </row>
    <row r="246" ht="11.25">
      <c r="A246" s="506"/>
    </row>
    <row r="263" ht="11.25">
      <c r="A263" s="543"/>
    </row>
    <row r="264" ht="11.25">
      <c r="A264" s="543"/>
    </row>
    <row r="265" ht="11.25">
      <c r="A265" s="543"/>
    </row>
    <row r="266" ht="11.25">
      <c r="A266" s="543"/>
    </row>
    <row r="267" ht="11.25">
      <c r="A267" s="543"/>
    </row>
    <row r="268" ht="11.25">
      <c r="A268" s="543"/>
    </row>
    <row r="269" ht="11.25">
      <c r="A269" s="543"/>
    </row>
    <row r="270" ht="11.25">
      <c r="A270" s="543"/>
    </row>
    <row r="271" ht="11.25">
      <c r="A271" s="543"/>
    </row>
    <row r="272" ht="11.25">
      <c r="A272" s="543"/>
    </row>
    <row r="273" ht="11.25">
      <c r="A273" s="543"/>
    </row>
    <row r="274" ht="11.25">
      <c r="A274" s="543"/>
    </row>
    <row r="275" ht="11.25">
      <c r="A275" s="543"/>
    </row>
    <row r="276" ht="11.25">
      <c r="A276" s="543"/>
    </row>
    <row r="277" ht="11.25">
      <c r="A277" s="543"/>
    </row>
    <row r="278" ht="11.25">
      <c r="A278" s="543"/>
    </row>
    <row r="279" ht="11.25">
      <c r="A279" s="543"/>
    </row>
    <row r="280" ht="11.25">
      <c r="A280" s="543"/>
    </row>
    <row r="281" ht="11.25">
      <c r="A281" s="543"/>
    </row>
    <row r="282" ht="11.25">
      <c r="A282" s="543"/>
    </row>
    <row r="283" ht="11.25">
      <c r="A283" s="543"/>
    </row>
    <row r="284" ht="11.25">
      <c r="A284" s="543"/>
    </row>
    <row r="285" ht="11.25">
      <c r="A285" s="543"/>
    </row>
    <row r="286" ht="11.25">
      <c r="A286" s="543"/>
    </row>
    <row r="287" ht="11.25">
      <c r="A287" s="543"/>
    </row>
    <row r="288" ht="11.25">
      <c r="A288" s="543"/>
    </row>
    <row r="289" ht="11.25">
      <c r="A289" s="543"/>
    </row>
    <row r="290" ht="11.25">
      <c r="A290" s="543"/>
    </row>
    <row r="291" ht="11.25">
      <c r="A291" s="543"/>
    </row>
    <row r="292" ht="11.25">
      <c r="A292" s="543"/>
    </row>
    <row r="293" ht="11.25">
      <c r="A293" s="543"/>
    </row>
    <row r="294" ht="11.25">
      <c r="A294" s="543"/>
    </row>
    <row r="295" ht="11.25">
      <c r="A295" s="543"/>
    </row>
    <row r="296" ht="11.25">
      <c r="A296" s="543"/>
    </row>
    <row r="297" ht="11.25">
      <c r="A297" s="543"/>
    </row>
    <row r="298" ht="11.25">
      <c r="A298" s="543"/>
    </row>
    <row r="299" ht="11.25">
      <c r="A299" s="543"/>
    </row>
    <row r="300" ht="11.25">
      <c r="A300" s="543"/>
    </row>
    <row r="301" ht="11.25">
      <c r="A301" s="543"/>
    </row>
    <row r="302" ht="11.25">
      <c r="A302" s="543"/>
    </row>
    <row r="303" ht="11.25">
      <c r="A303" s="543"/>
    </row>
    <row r="304" ht="11.25">
      <c r="A304" s="543"/>
    </row>
    <row r="305" ht="11.25">
      <c r="A305" s="543"/>
    </row>
    <row r="306" ht="11.25">
      <c r="A306" s="543"/>
    </row>
    <row r="307" ht="11.25">
      <c r="A307" s="543"/>
    </row>
    <row r="308" ht="11.25">
      <c r="A308" s="543"/>
    </row>
    <row r="309" ht="11.25">
      <c r="A309" s="543"/>
    </row>
    <row r="310" ht="11.25">
      <c r="A310" s="543"/>
    </row>
    <row r="311" ht="11.25">
      <c r="A311" s="543"/>
    </row>
    <row r="312" ht="11.25">
      <c r="A312" s="543"/>
    </row>
    <row r="313" ht="11.25">
      <c r="A313" s="543"/>
    </row>
    <row r="314" ht="11.25">
      <c r="A314" s="543"/>
    </row>
    <row r="315" ht="11.25">
      <c r="A315" s="543"/>
    </row>
    <row r="316" ht="11.25">
      <c r="A316" s="543"/>
    </row>
    <row r="317" ht="11.25">
      <c r="A317" s="543"/>
    </row>
  </sheetData>
  <pageMargins left="0.7" right="0.7" top="0.75" bottom="0.75" header="0.3" footer="0.3"/>
  <pageSetup horizontalDpi="300" verticalDpi="300" orientation="portrait" r:id="rId1"/>
  <headerFooter>
    <oddFooter>&amp;L&amp;"Times New Roman,Regular"&amp;9O3129681.v1</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Q245"/>
  <sheetViews>
    <sheetView workbookViewId="0" topLeftCell="A47">
      <pane xSplit="2" ySplit="6" topLeftCell="C53" activePane="bottomRight" state="frozen"/>
      <selection pane="topLeft" activeCell="A47" sqref="A47"/>
      <selection pane="bottomLeft" activeCell="A53" sqref="A53"/>
      <selection pane="topRight" activeCell="C47" sqref="C47"/>
      <selection pane="bottomRight" activeCell="C53" sqref="C53"/>
    </sheetView>
  </sheetViews>
  <sheetFormatPr defaultRowHeight="15"/>
  <cols>
    <col min="1" max="1" width="13.1428571428571" customWidth="1"/>
    <col min="2" max="2" width="31" customWidth="1"/>
    <col min="4" max="16" width="12.8571428571429" customWidth="1"/>
    <col min="17" max="17" width="14.5714285714286" style="511" bestFit="1" customWidth="1"/>
  </cols>
  <sheetData>
    <row r="1" spans="1:16" ht="15">
      <c r="A1" s="515" t="s">
        <v>234</v>
      </c>
      <c r="B1" s="511"/>
      <c r="C1" s="511"/>
      <c r="D1" s="511"/>
      <c r="E1" s="511"/>
      <c r="F1" s="511"/>
      <c r="G1" s="511"/>
      <c r="H1" s="511" t="s">
        <v>235</v>
      </c>
      <c r="I1" s="511"/>
      <c r="J1" s="511"/>
      <c r="K1" s="511"/>
      <c r="L1" s="511"/>
      <c r="M1" s="511"/>
      <c r="N1" s="511"/>
      <c r="O1" s="512">
        <v>43929</v>
      </c>
      <c r="P1" s="513">
        <v>0.54869212962962965</v>
      </c>
    </row>
    <row r="2" spans="1:16" ht="15">
      <c r="A2" s="515" t="s">
        <v>236</v>
      </c>
      <c r="B2" s="511"/>
      <c r="C2" s="511"/>
      <c r="D2" s="511"/>
      <c r="E2" s="511"/>
      <c r="F2" s="511"/>
      <c r="G2" s="511"/>
      <c r="H2" s="511" t="s">
        <v>237</v>
      </c>
      <c r="I2" s="511"/>
      <c r="J2" s="511"/>
      <c r="K2" s="511"/>
      <c r="L2" s="511"/>
      <c r="M2" s="511"/>
      <c r="N2" s="511"/>
      <c r="O2" s="511" t="s">
        <v>238</v>
      </c>
      <c r="P2" s="511">
        <v>1</v>
      </c>
    </row>
    <row r="3" spans="1:16" ht="15">
      <c r="A3" s="515" t="s">
        <v>239</v>
      </c>
      <c r="B3" s="520">
        <v>2019</v>
      </c>
      <c r="C3" s="511"/>
      <c r="D3" s="511"/>
      <c r="E3" s="511"/>
      <c r="F3" s="511"/>
      <c r="G3" s="511"/>
      <c r="H3" s="511"/>
      <c r="I3" s="511"/>
      <c r="J3" s="511"/>
      <c r="K3" s="511"/>
      <c r="L3" s="511"/>
      <c r="M3" s="511"/>
      <c r="N3" s="511"/>
      <c r="O3" s="511"/>
      <c r="P3" s="511"/>
    </row>
    <row r="4" spans="1:16" ht="15">
      <c r="A4" s="516" t="s">
        <v>240</v>
      </c>
      <c r="B4" s="520">
        <v>250100</v>
      </c>
      <c r="C4" s="511"/>
      <c r="D4" s="511"/>
      <c r="E4" s="511"/>
      <c r="F4" s="511"/>
      <c r="G4" s="511"/>
      <c r="H4" s="511"/>
      <c r="I4" s="511"/>
      <c r="J4" s="511"/>
      <c r="K4" s="511"/>
      <c r="L4" s="511"/>
      <c r="M4" s="511"/>
      <c r="N4" s="511"/>
      <c r="O4" s="511"/>
      <c r="P4" s="511"/>
    </row>
    <row r="5" spans="1:17" ht="15">
      <c r="A5" s="517" t="s">
        <v>241</v>
      </c>
      <c r="B5" s="518" t="s">
        <v>242</v>
      </c>
      <c r="C5" s="518" t="s">
        <v>406</v>
      </c>
      <c r="D5" s="519">
        <v>43465</v>
      </c>
      <c r="E5" s="518" t="s">
        <v>244</v>
      </c>
      <c r="F5" s="518" t="s">
        <v>245</v>
      </c>
      <c r="G5" s="518" t="s">
        <v>246</v>
      </c>
      <c r="H5" s="518" t="s">
        <v>247</v>
      </c>
      <c r="I5" s="518" t="s">
        <v>248</v>
      </c>
      <c r="J5" s="518" t="s">
        <v>249</v>
      </c>
      <c r="K5" s="518" t="s">
        <v>250</v>
      </c>
      <c r="L5" s="518" t="s">
        <v>251</v>
      </c>
      <c r="M5" s="518" t="s">
        <v>252</v>
      </c>
      <c r="N5" s="518" t="s">
        <v>253</v>
      </c>
      <c r="O5" s="518" t="s">
        <v>254</v>
      </c>
      <c r="P5" s="518" t="s">
        <v>243</v>
      </c>
      <c r="Q5" s="511" t="s">
        <v>255</v>
      </c>
    </row>
    <row r="6" spans="1:17" ht="15">
      <c r="A6" s="516">
        <v>1245</v>
      </c>
      <c r="B6" s="511" t="s">
        <v>407</v>
      </c>
      <c r="C6" s="511"/>
      <c r="D6" s="514">
        <v>2350.34</v>
      </c>
      <c r="E6" s="514">
        <v>2350.34</v>
      </c>
      <c r="F6" s="514">
        <v>2350.34</v>
      </c>
      <c r="G6" s="514">
        <v>2350.34</v>
      </c>
      <c r="H6" s="514">
        <v>2350.34</v>
      </c>
      <c r="I6" s="514">
        <v>2350.34</v>
      </c>
      <c r="J6" s="514">
        <v>2350.34</v>
      </c>
      <c r="K6" s="514">
        <v>2350.34</v>
      </c>
      <c r="L6" s="514">
        <v>2350.34</v>
      </c>
      <c r="M6" s="514">
        <v>2350.34</v>
      </c>
      <c r="N6" s="514">
        <v>2350.34</v>
      </c>
      <c r="O6" s="514">
        <v>2350.34</v>
      </c>
      <c r="P6" s="514">
        <v>2350.34</v>
      </c>
      <c r="Q6" s="347">
        <f>AVERAGE(D6:P6)</f>
        <v>2350.34</v>
      </c>
    </row>
    <row r="7" spans="1:17" ht="15">
      <c r="A7" s="516">
        <v>1265</v>
      </c>
      <c r="B7" s="511" t="s">
        <v>408</v>
      </c>
      <c r="C7" s="511"/>
      <c r="D7" s="514"/>
      <c r="E7" s="514"/>
      <c r="F7" s="514"/>
      <c r="G7" s="514"/>
      <c r="H7" s="514"/>
      <c r="I7" s="514"/>
      <c r="J7" s="514"/>
      <c r="K7" s="514"/>
      <c r="L7" s="514"/>
      <c r="M7" s="514"/>
      <c r="N7" s="514"/>
      <c r="O7" s="514"/>
      <c r="P7" s="514"/>
      <c r="Q7" s="347"/>
    </row>
    <row r="8" spans="1:17" ht="15">
      <c r="A8" s="516">
        <v>1270</v>
      </c>
      <c r="B8" s="511" t="s">
        <v>256</v>
      </c>
      <c r="C8" s="511" t="s">
        <v>409</v>
      </c>
      <c r="D8" s="514">
        <v>18403.25</v>
      </c>
      <c r="E8" s="514">
        <v>18403.25</v>
      </c>
      <c r="F8" s="514">
        <v>18403.25</v>
      </c>
      <c r="G8" s="514">
        <v>18403.25</v>
      </c>
      <c r="H8" s="514">
        <v>18403.25</v>
      </c>
      <c r="I8" s="514">
        <v>18403.25</v>
      </c>
      <c r="J8" s="514">
        <v>18403.25</v>
      </c>
      <c r="K8" s="514">
        <v>18403.25</v>
      </c>
      <c r="L8" s="514">
        <v>18403.25</v>
      </c>
      <c r="M8" s="514">
        <v>18403.25</v>
      </c>
      <c r="N8" s="514">
        <v>18403.25</v>
      </c>
      <c r="O8" s="514">
        <v>18403.25</v>
      </c>
      <c r="P8" s="514">
        <v>18403.25</v>
      </c>
      <c r="Q8" s="510">
        <f t="shared" si="0" ref="Q8:Q72">AVERAGE(D8:P8)</f>
        <v>18403.25</v>
      </c>
    </row>
    <row r="9" spans="1:17" ht="15">
      <c r="A9" s="516">
        <v>1295</v>
      </c>
      <c r="B9" s="511" t="s">
        <v>258</v>
      </c>
      <c r="C9" s="511"/>
      <c r="D9" s="514">
        <v>637957.05000000005</v>
      </c>
      <c r="E9" s="514">
        <v>640497.63</v>
      </c>
      <c r="F9" s="514">
        <v>641897.56000000006</v>
      </c>
      <c r="G9" s="514">
        <v>641897.56000000006</v>
      </c>
      <c r="H9" s="514">
        <v>642782.05000000005</v>
      </c>
      <c r="I9" s="514">
        <v>648867.05000000005</v>
      </c>
      <c r="J9" s="514">
        <v>651330.69999999995</v>
      </c>
      <c r="K9" s="514">
        <v>656792.93999999994</v>
      </c>
      <c r="L9" s="514">
        <v>660397.12</v>
      </c>
      <c r="M9" s="514">
        <v>660397.12</v>
      </c>
      <c r="N9" s="514">
        <v>660397.12</v>
      </c>
      <c r="O9" s="514">
        <v>663314.37</v>
      </c>
      <c r="P9" s="514">
        <v>664217.97</v>
      </c>
      <c r="Q9" s="347">
        <f t="shared" si="0"/>
        <v>651595.86461538472</v>
      </c>
    </row>
    <row r="10" spans="1:17" ht="15">
      <c r="A10" s="516">
        <v>1300</v>
      </c>
      <c r="B10" s="511" t="s">
        <v>259</v>
      </c>
      <c r="C10" s="511" t="s">
        <v>409</v>
      </c>
      <c r="D10" s="514">
        <v>256644.86</v>
      </c>
      <c r="E10" s="514">
        <v>258304.06</v>
      </c>
      <c r="F10" s="514">
        <v>260264.25</v>
      </c>
      <c r="G10" s="514">
        <v>260870.17</v>
      </c>
      <c r="H10" s="514">
        <v>261043.29</v>
      </c>
      <c r="I10" s="514">
        <v>261348.15</v>
      </c>
      <c r="J10" s="514">
        <v>263084.82</v>
      </c>
      <c r="K10" s="514">
        <v>268391.13</v>
      </c>
      <c r="L10" s="514">
        <v>268214.92</v>
      </c>
      <c r="M10" s="514">
        <v>268214.92</v>
      </c>
      <c r="N10" s="514">
        <v>268214.92</v>
      </c>
      <c r="O10" s="514">
        <v>268214.92</v>
      </c>
      <c r="P10" s="514">
        <v>285020.26</v>
      </c>
      <c r="Q10" s="510">
        <f t="shared" si="0"/>
        <v>265217.74384615384</v>
      </c>
    </row>
    <row r="11" spans="1:17" ht="15">
      <c r="A11" s="516">
        <v>1305</v>
      </c>
      <c r="B11" s="511" t="s">
        <v>410</v>
      </c>
      <c r="C11" s="511"/>
      <c r="D11" s="514">
        <v>1507.61</v>
      </c>
      <c r="E11" s="514">
        <v>1507.61</v>
      </c>
      <c r="F11" s="514">
        <v>1507.61</v>
      </c>
      <c r="G11" s="514">
        <v>1507.61</v>
      </c>
      <c r="H11" s="514">
        <v>1507.61</v>
      </c>
      <c r="I11" s="514">
        <v>1507.61</v>
      </c>
      <c r="J11" s="514">
        <v>1507.61</v>
      </c>
      <c r="K11" s="514">
        <v>1507.61</v>
      </c>
      <c r="L11" s="514">
        <v>1507.61</v>
      </c>
      <c r="M11" s="514">
        <v>1507.61</v>
      </c>
      <c r="N11" s="514">
        <v>1507.61</v>
      </c>
      <c r="O11" s="514">
        <v>1507.61</v>
      </c>
      <c r="P11" s="514">
        <v>1507.61</v>
      </c>
      <c r="Q11" s="347">
        <f t="shared" si="0"/>
        <v>1507.6100000000004</v>
      </c>
    </row>
    <row r="12" spans="1:17" ht="15">
      <c r="A12" s="516">
        <v>1310</v>
      </c>
      <c r="B12" s="511" t="s">
        <v>411</v>
      </c>
      <c r="C12" s="511"/>
      <c r="D12" s="514">
        <v>838.63</v>
      </c>
      <c r="E12" s="514">
        <v>838.63</v>
      </c>
      <c r="F12" s="514">
        <v>838.63</v>
      </c>
      <c r="G12" s="514">
        <v>838.63</v>
      </c>
      <c r="H12" s="514">
        <v>838.63</v>
      </c>
      <c r="I12" s="514">
        <v>838.63</v>
      </c>
      <c r="J12" s="514">
        <v>838.63</v>
      </c>
      <c r="K12" s="514">
        <v>838.63</v>
      </c>
      <c r="L12" s="514">
        <v>838.63</v>
      </c>
      <c r="M12" s="514">
        <v>838.63</v>
      </c>
      <c r="N12" s="514">
        <v>838.63</v>
      </c>
      <c r="O12" s="514">
        <v>838.63</v>
      </c>
      <c r="P12" s="514">
        <v>838.63</v>
      </c>
      <c r="Q12" s="347">
        <f t="shared" si="0"/>
        <v>838.62999999999977</v>
      </c>
    </row>
    <row r="13" spans="1:17" ht="15">
      <c r="A13" s="516">
        <v>1315</v>
      </c>
      <c r="B13" s="511" t="s">
        <v>260</v>
      </c>
      <c r="C13" s="511"/>
      <c r="D13" s="514">
        <v>1925589.52</v>
      </c>
      <c r="E13" s="514">
        <v>1925589.52</v>
      </c>
      <c r="F13" s="514">
        <v>1925589.52</v>
      </c>
      <c r="G13" s="514">
        <v>1925589.52</v>
      </c>
      <c r="H13" s="514">
        <v>1927400.97</v>
      </c>
      <c r="I13" s="514">
        <v>1927465.89</v>
      </c>
      <c r="J13" s="514">
        <v>1927465.89</v>
      </c>
      <c r="K13" s="514">
        <v>1927465.89</v>
      </c>
      <c r="L13" s="514">
        <v>1927465.89</v>
      </c>
      <c r="M13" s="514">
        <v>1927465.89</v>
      </c>
      <c r="N13" s="514">
        <v>1927465.89</v>
      </c>
      <c r="O13" s="514">
        <v>1927465.89</v>
      </c>
      <c r="P13" s="514">
        <v>1927465.89</v>
      </c>
      <c r="Q13" s="347">
        <f t="shared" si="0"/>
        <v>1926883.5515384621</v>
      </c>
    </row>
    <row r="14" spans="1:17" ht="15">
      <c r="A14" s="516">
        <v>1320</v>
      </c>
      <c r="B14" s="511" t="s">
        <v>412</v>
      </c>
      <c r="C14" s="511"/>
      <c r="D14" s="514">
        <v>1391275.62</v>
      </c>
      <c r="E14" s="514">
        <v>1391275.62</v>
      </c>
      <c r="F14" s="514">
        <v>1391275.62</v>
      </c>
      <c r="G14" s="514">
        <v>1391275.62</v>
      </c>
      <c r="H14" s="514">
        <v>1391275.62</v>
      </c>
      <c r="I14" s="514">
        <v>1391275.62</v>
      </c>
      <c r="J14" s="514">
        <v>1391275.62</v>
      </c>
      <c r="K14" s="514">
        <v>1391275.62</v>
      </c>
      <c r="L14" s="514">
        <v>1391275.62</v>
      </c>
      <c r="M14" s="514">
        <v>1391275.62</v>
      </c>
      <c r="N14" s="514">
        <v>1391275.62</v>
      </c>
      <c r="O14" s="514">
        <v>1391275.62</v>
      </c>
      <c r="P14" s="514">
        <v>1391275.62</v>
      </c>
      <c r="Q14" s="347">
        <f t="shared" si="0"/>
        <v>1391275.6200000006</v>
      </c>
    </row>
    <row r="15" spans="1:17" ht="15">
      <c r="A15" s="516">
        <v>1330</v>
      </c>
      <c r="B15" s="511" t="s">
        <v>413</v>
      </c>
      <c r="C15" s="511" t="s">
        <v>409</v>
      </c>
      <c r="D15" s="514">
        <v>1740.23</v>
      </c>
      <c r="E15" s="514">
        <v>1740.23</v>
      </c>
      <c r="F15" s="514">
        <v>1740.23</v>
      </c>
      <c r="G15" s="514">
        <v>2259.59</v>
      </c>
      <c r="H15" s="514">
        <v>2259.59</v>
      </c>
      <c r="I15" s="514">
        <v>2259.59</v>
      </c>
      <c r="J15" s="514">
        <v>2259.59</v>
      </c>
      <c r="K15" s="514">
        <v>2259.59</v>
      </c>
      <c r="L15" s="514">
        <v>2259.59</v>
      </c>
      <c r="M15" s="514">
        <v>2259.59</v>
      </c>
      <c r="N15" s="514">
        <v>2259.59</v>
      </c>
      <c r="O15" s="514">
        <v>2259.59</v>
      </c>
      <c r="P15" s="514">
        <v>2259.59</v>
      </c>
      <c r="Q15" s="510">
        <f t="shared" si="0"/>
        <v>2139.7376923076922</v>
      </c>
    </row>
    <row r="16" spans="1:17" ht="15">
      <c r="A16" s="516">
        <v>1345</v>
      </c>
      <c r="B16" s="511" t="s">
        <v>261</v>
      </c>
      <c r="C16" s="511"/>
      <c r="D16" s="514">
        <v>212163.24</v>
      </c>
      <c r="E16" s="514">
        <v>212163.24</v>
      </c>
      <c r="F16" s="514">
        <v>212163.24</v>
      </c>
      <c r="G16" s="514">
        <v>212163.24</v>
      </c>
      <c r="H16" s="514">
        <v>212163.24</v>
      </c>
      <c r="I16" s="514">
        <v>212163.24</v>
      </c>
      <c r="J16" s="514">
        <v>212163.24</v>
      </c>
      <c r="K16" s="514">
        <v>212163.24</v>
      </c>
      <c r="L16" s="514">
        <v>212163.24</v>
      </c>
      <c r="M16" s="514">
        <v>212389.14</v>
      </c>
      <c r="N16" s="514">
        <v>212389.14</v>
      </c>
      <c r="O16" s="514">
        <v>212389.14</v>
      </c>
      <c r="P16" s="514">
        <v>216189.29</v>
      </c>
      <c r="Q16" s="347">
        <f t="shared" si="0"/>
        <v>212525.06692307693</v>
      </c>
    </row>
    <row r="17" spans="1:17" ht="15">
      <c r="A17" s="516">
        <v>1350</v>
      </c>
      <c r="B17" s="511" t="s">
        <v>262</v>
      </c>
      <c r="C17" s="511"/>
      <c r="D17" s="514">
        <v>2955205.62</v>
      </c>
      <c r="E17" s="514">
        <v>2957535.62</v>
      </c>
      <c r="F17" s="514">
        <v>2957741.35</v>
      </c>
      <c r="G17" s="514">
        <v>2958892.74</v>
      </c>
      <c r="H17" s="514">
        <v>2962135.78</v>
      </c>
      <c r="I17" s="514">
        <v>2962222.34</v>
      </c>
      <c r="J17" s="514">
        <v>2961432.34</v>
      </c>
      <c r="K17" s="514">
        <v>2962335.94</v>
      </c>
      <c r="L17" s="514">
        <v>2973532.92</v>
      </c>
      <c r="M17" s="514">
        <v>2973984.72</v>
      </c>
      <c r="N17" s="514">
        <v>3033790.69</v>
      </c>
      <c r="O17" s="514">
        <v>3137100.76</v>
      </c>
      <c r="P17" s="514">
        <v>3213526.72</v>
      </c>
      <c r="Q17" s="347">
        <f t="shared" si="0"/>
        <v>3000725.9646153846</v>
      </c>
    </row>
    <row r="18" spans="1:17" ht="15">
      <c r="A18" s="516">
        <v>1353</v>
      </c>
      <c r="B18" s="511" t="s">
        <v>263</v>
      </c>
      <c r="C18" s="511"/>
      <c r="D18" s="514">
        <v>205495.59</v>
      </c>
      <c r="E18" s="514">
        <v>205495.59</v>
      </c>
      <c r="F18" s="514">
        <v>205988.98</v>
      </c>
      <c r="G18" s="514">
        <v>206937.83</v>
      </c>
      <c r="H18" s="514">
        <v>207067.67</v>
      </c>
      <c r="I18" s="514">
        <v>207952.27</v>
      </c>
      <c r="J18" s="514">
        <v>207952.27</v>
      </c>
      <c r="K18" s="514">
        <v>207952.27</v>
      </c>
      <c r="L18" s="514">
        <v>207952.27</v>
      </c>
      <c r="M18" s="514">
        <v>207952.27</v>
      </c>
      <c r="N18" s="514">
        <v>210197.15</v>
      </c>
      <c r="O18" s="514">
        <v>209349.35</v>
      </c>
      <c r="P18" s="514">
        <v>209349.35</v>
      </c>
      <c r="Q18" s="347">
        <f t="shared" si="0"/>
        <v>207664.83538461541</v>
      </c>
    </row>
    <row r="19" spans="1:17" ht="15">
      <c r="A19" s="516">
        <v>1360</v>
      </c>
      <c r="B19" s="511" t="s">
        <v>264</v>
      </c>
      <c r="C19" s="511"/>
      <c r="D19" s="514">
        <v>136805.73000000001</v>
      </c>
      <c r="E19" s="514">
        <v>136805.73000000001</v>
      </c>
      <c r="F19" s="514">
        <v>136805.73000000001</v>
      </c>
      <c r="G19" s="514">
        <v>136805.73000000001</v>
      </c>
      <c r="H19" s="514">
        <v>136805.73000000001</v>
      </c>
      <c r="I19" s="514">
        <v>136941.26999999999</v>
      </c>
      <c r="J19" s="514">
        <v>137076.81</v>
      </c>
      <c r="K19" s="514">
        <v>137076.81</v>
      </c>
      <c r="L19" s="514">
        <v>137076.81</v>
      </c>
      <c r="M19" s="514">
        <v>137121.99</v>
      </c>
      <c r="N19" s="514">
        <v>137121.99</v>
      </c>
      <c r="O19" s="514">
        <v>137121.99</v>
      </c>
      <c r="P19" s="514">
        <v>137121.99</v>
      </c>
      <c r="Q19" s="347">
        <f t="shared" si="0"/>
        <v>136976.02384615384</v>
      </c>
    </row>
    <row r="20" spans="1:17" ht="15">
      <c r="A20" s="516">
        <v>1365</v>
      </c>
      <c r="B20" s="511" t="s">
        <v>265</v>
      </c>
      <c r="C20" s="511"/>
      <c r="D20" s="514">
        <v>31307.68</v>
      </c>
      <c r="E20" s="514">
        <v>31307.68</v>
      </c>
      <c r="F20" s="514">
        <v>31307.68</v>
      </c>
      <c r="G20" s="514">
        <v>31307.68</v>
      </c>
      <c r="H20" s="514">
        <v>31307.68</v>
      </c>
      <c r="I20" s="514">
        <v>31394.24</v>
      </c>
      <c r="J20" s="514">
        <v>31394.24</v>
      </c>
      <c r="K20" s="514">
        <v>31394.24</v>
      </c>
      <c r="L20" s="514">
        <v>31394.24</v>
      </c>
      <c r="M20" s="514">
        <v>31394.24</v>
      </c>
      <c r="N20" s="514">
        <v>33349.19</v>
      </c>
      <c r="O20" s="514">
        <v>33599</v>
      </c>
      <c r="P20" s="514">
        <v>33599</v>
      </c>
      <c r="Q20" s="347">
        <f t="shared" si="0"/>
        <v>31850.522307692307</v>
      </c>
    </row>
    <row r="21" spans="1:17" ht="15">
      <c r="A21" s="516">
        <v>1380</v>
      </c>
      <c r="B21" s="511" t="s">
        <v>266</v>
      </c>
      <c r="C21" s="511"/>
      <c r="D21" s="514">
        <v>364867.74</v>
      </c>
      <c r="E21" s="514">
        <v>368002.74</v>
      </c>
      <c r="F21" s="514">
        <v>368002.74</v>
      </c>
      <c r="G21" s="514">
        <v>368002.74</v>
      </c>
      <c r="H21" s="514">
        <v>368002.74</v>
      </c>
      <c r="I21" s="514">
        <v>368002.74</v>
      </c>
      <c r="J21" s="514">
        <v>368002.74</v>
      </c>
      <c r="K21" s="514">
        <v>368002.74</v>
      </c>
      <c r="L21" s="514">
        <v>368487.74</v>
      </c>
      <c r="M21" s="514">
        <v>368633.19</v>
      </c>
      <c r="N21" s="514">
        <v>368733.19</v>
      </c>
      <c r="O21" s="514">
        <v>368868.73</v>
      </c>
      <c r="P21" s="514">
        <v>379355.56</v>
      </c>
      <c r="Q21" s="347">
        <f t="shared" si="0"/>
        <v>368843.48692307685</v>
      </c>
    </row>
    <row r="22" spans="1:17" ht="15">
      <c r="A22" s="516">
        <v>1385</v>
      </c>
      <c r="B22" s="511" t="s">
        <v>414</v>
      </c>
      <c r="C22" s="511"/>
      <c r="D22" s="514"/>
      <c r="E22" s="514"/>
      <c r="F22" s="514"/>
      <c r="G22" s="514"/>
      <c r="H22" s="514"/>
      <c r="I22" s="514"/>
      <c r="J22" s="514"/>
      <c r="K22" s="514"/>
      <c r="L22" s="514"/>
      <c r="M22" s="514"/>
      <c r="N22" s="514">
        <v>8049.51</v>
      </c>
      <c r="O22" s="514">
        <v>3848.31</v>
      </c>
      <c r="P22" s="514">
        <v>3848.31</v>
      </c>
      <c r="Q22" s="347">
        <f t="shared" si="0"/>
        <v>5248.71</v>
      </c>
    </row>
    <row r="23" spans="1:17" ht="15">
      <c r="A23" s="516">
        <v>1395</v>
      </c>
      <c r="B23" s="511" t="s">
        <v>267</v>
      </c>
      <c r="C23" s="511" t="s">
        <v>409</v>
      </c>
      <c r="D23" s="514">
        <v>42177.88</v>
      </c>
      <c r="E23" s="514">
        <v>42177.88</v>
      </c>
      <c r="F23" s="514">
        <v>42177.88</v>
      </c>
      <c r="G23" s="514">
        <v>42177.88</v>
      </c>
      <c r="H23" s="514">
        <v>42177.88</v>
      </c>
      <c r="I23" s="514">
        <v>42177.88</v>
      </c>
      <c r="J23" s="514">
        <v>42177.88</v>
      </c>
      <c r="K23" s="514">
        <v>42177.88</v>
      </c>
      <c r="L23" s="514">
        <v>42177.88</v>
      </c>
      <c r="M23" s="514">
        <v>42177.88</v>
      </c>
      <c r="N23" s="514">
        <v>42177.88</v>
      </c>
      <c r="O23" s="514">
        <v>42177.88</v>
      </c>
      <c r="P23" s="514">
        <v>42177.88</v>
      </c>
      <c r="Q23" s="510">
        <f t="shared" si="0"/>
        <v>42177.88</v>
      </c>
    </row>
    <row r="24" spans="1:17" ht="15">
      <c r="A24" s="516">
        <v>1400</v>
      </c>
      <c r="B24" s="511" t="s">
        <v>268</v>
      </c>
      <c r="C24" s="511" t="s">
        <v>409</v>
      </c>
      <c r="D24" s="514">
        <v>1160365.28</v>
      </c>
      <c r="E24" s="514">
        <v>1162992.06</v>
      </c>
      <c r="F24" s="514">
        <v>1167701.54</v>
      </c>
      <c r="G24" s="514">
        <v>1174903.51</v>
      </c>
      <c r="H24" s="514">
        <v>1181527.1599999999</v>
      </c>
      <c r="I24" s="514">
        <v>1190382.0900000001</v>
      </c>
      <c r="J24" s="514">
        <v>1206893.94</v>
      </c>
      <c r="K24" s="514">
        <v>1215981.07</v>
      </c>
      <c r="L24" s="514">
        <v>1210888.55</v>
      </c>
      <c r="M24" s="514">
        <v>1212153.5900000001</v>
      </c>
      <c r="N24" s="514">
        <v>1214118.92</v>
      </c>
      <c r="O24" s="514">
        <v>1215634.93</v>
      </c>
      <c r="P24" s="514">
        <v>1227915.02</v>
      </c>
      <c r="Q24" s="510">
        <f t="shared" si="0"/>
        <v>1195496.7430769231</v>
      </c>
    </row>
    <row r="25" spans="1:17" ht="15">
      <c r="A25" s="516">
        <v>1405</v>
      </c>
      <c r="B25" s="511" t="s">
        <v>415</v>
      </c>
      <c r="C25" s="511"/>
      <c r="D25" s="514">
        <v>2347.39</v>
      </c>
      <c r="E25" s="514">
        <v>2347.39</v>
      </c>
      <c r="F25" s="514">
        <v>2347.39</v>
      </c>
      <c r="G25" s="514">
        <v>2347.39</v>
      </c>
      <c r="H25" s="514">
        <v>2347.39</v>
      </c>
      <c r="I25" s="514">
        <v>2347.39</v>
      </c>
      <c r="J25" s="514">
        <v>2347.39</v>
      </c>
      <c r="K25" s="514">
        <v>2347.39</v>
      </c>
      <c r="L25" s="514">
        <v>2347.39</v>
      </c>
      <c r="M25" s="514">
        <v>2347.39</v>
      </c>
      <c r="N25" s="514">
        <v>2347.39</v>
      </c>
      <c r="O25" s="514">
        <v>2347.39</v>
      </c>
      <c r="P25" s="514">
        <v>2347.39</v>
      </c>
      <c r="Q25" s="347">
        <f t="shared" si="0"/>
        <v>2347.39</v>
      </c>
    </row>
    <row r="26" spans="1:17" ht="15">
      <c r="A26" s="516">
        <v>1410</v>
      </c>
      <c r="B26" s="511" t="s">
        <v>416</v>
      </c>
      <c r="C26" s="511" t="s">
        <v>409</v>
      </c>
      <c r="D26" s="514">
        <v>124923.96</v>
      </c>
      <c r="E26" s="514">
        <v>124923.96</v>
      </c>
      <c r="F26" s="514">
        <v>124923.96</v>
      </c>
      <c r="G26" s="514">
        <v>124923.96</v>
      </c>
      <c r="H26" s="514">
        <v>124923.96</v>
      </c>
      <c r="I26" s="514">
        <v>128017.09</v>
      </c>
      <c r="J26" s="514">
        <v>128017.09</v>
      </c>
      <c r="K26" s="514">
        <v>128242.99</v>
      </c>
      <c r="L26" s="514">
        <v>128242.99</v>
      </c>
      <c r="M26" s="514">
        <v>128242.99</v>
      </c>
      <c r="N26" s="514">
        <v>128242.99</v>
      </c>
      <c r="O26" s="514">
        <v>131124.62</v>
      </c>
      <c r="P26" s="514">
        <v>131143.69</v>
      </c>
      <c r="Q26" s="510">
        <f t="shared" si="0"/>
        <v>127376.48076923077</v>
      </c>
    </row>
    <row r="27" spans="1:17" ht="15">
      <c r="A27" s="516">
        <v>1420</v>
      </c>
      <c r="B27" s="511" t="s">
        <v>269</v>
      </c>
      <c r="C27" s="511" t="s">
        <v>409</v>
      </c>
      <c r="D27" s="514">
        <v>221.52</v>
      </c>
      <c r="E27" s="514">
        <v>221.52</v>
      </c>
      <c r="F27" s="514">
        <v>221.52</v>
      </c>
      <c r="G27" s="514">
        <v>221.52</v>
      </c>
      <c r="H27" s="514">
        <v>221.52</v>
      </c>
      <c r="I27" s="514">
        <v>221.52</v>
      </c>
      <c r="J27" s="514">
        <v>221.52</v>
      </c>
      <c r="K27" s="514">
        <v>221.52</v>
      </c>
      <c r="L27" s="514">
        <v>221.52</v>
      </c>
      <c r="M27" s="514">
        <v>221.52</v>
      </c>
      <c r="N27" s="514">
        <v>221.52</v>
      </c>
      <c r="O27" s="514">
        <v>221.52</v>
      </c>
      <c r="P27" s="514">
        <v>221.52</v>
      </c>
      <c r="Q27" s="510">
        <f t="shared" si="0"/>
        <v>221.52</v>
      </c>
    </row>
    <row r="28" spans="1:17" ht="15">
      <c r="A28" s="516">
        <v>1430</v>
      </c>
      <c r="B28" s="511" t="s">
        <v>417</v>
      </c>
      <c r="C28" s="511"/>
      <c r="D28" s="514">
        <v>1430.57</v>
      </c>
      <c r="E28" s="514">
        <v>1430.57</v>
      </c>
      <c r="F28" s="514">
        <v>1430.57</v>
      </c>
      <c r="G28" s="514">
        <v>1430.57</v>
      </c>
      <c r="H28" s="514">
        <v>1430.57</v>
      </c>
      <c r="I28" s="514">
        <v>1430.57</v>
      </c>
      <c r="J28" s="514">
        <v>1430.57</v>
      </c>
      <c r="K28" s="514">
        <v>1430.57</v>
      </c>
      <c r="L28" s="514">
        <v>1430.57</v>
      </c>
      <c r="M28" s="514">
        <v>1430.57</v>
      </c>
      <c r="N28" s="514">
        <v>1430.57</v>
      </c>
      <c r="O28" s="514">
        <v>1430.57</v>
      </c>
      <c r="P28" s="514">
        <v>1430.57</v>
      </c>
      <c r="Q28" s="347">
        <f t="shared" si="0"/>
        <v>1430.57</v>
      </c>
    </row>
    <row r="29" spans="1:17" ht="15">
      <c r="A29" s="516">
        <v>1435</v>
      </c>
      <c r="B29" s="511" t="s">
        <v>418</v>
      </c>
      <c r="C29" s="511"/>
      <c r="D29" s="514">
        <v>8797.14</v>
      </c>
      <c r="E29" s="514">
        <v>8797.14</v>
      </c>
      <c r="F29" s="514">
        <v>8797.14</v>
      </c>
      <c r="G29" s="514">
        <v>8797.14</v>
      </c>
      <c r="H29" s="514">
        <v>8797.14</v>
      </c>
      <c r="I29" s="514">
        <v>8797.14</v>
      </c>
      <c r="J29" s="514">
        <v>8797.14</v>
      </c>
      <c r="K29" s="514">
        <v>9045.6299999999992</v>
      </c>
      <c r="L29" s="514">
        <v>9045.6299999999992</v>
      </c>
      <c r="M29" s="514">
        <v>9045.6299999999992</v>
      </c>
      <c r="N29" s="514">
        <v>9407.07</v>
      </c>
      <c r="O29" s="514">
        <v>9407.07</v>
      </c>
      <c r="P29" s="514">
        <v>9407.07</v>
      </c>
      <c r="Q29" s="347">
        <f t="shared" si="0"/>
        <v>8995.2369230769236</v>
      </c>
    </row>
    <row r="30" spans="1:17" ht="15">
      <c r="A30" s="516">
        <v>1440</v>
      </c>
      <c r="B30" s="511" t="s">
        <v>419</v>
      </c>
      <c r="C30" s="511" t="s">
        <v>409</v>
      </c>
      <c r="D30" s="514">
        <v>6874.01</v>
      </c>
      <c r="E30" s="514">
        <v>6874.01</v>
      </c>
      <c r="F30" s="514">
        <v>6874.01</v>
      </c>
      <c r="G30" s="514">
        <v>6874.01</v>
      </c>
      <c r="H30" s="514">
        <v>6874.01</v>
      </c>
      <c r="I30" s="514">
        <v>6874.01</v>
      </c>
      <c r="J30" s="514">
        <v>6874.01</v>
      </c>
      <c r="K30" s="514">
        <v>6874.01</v>
      </c>
      <c r="L30" s="514">
        <v>6874.01</v>
      </c>
      <c r="M30" s="514">
        <v>6874.01</v>
      </c>
      <c r="N30" s="514">
        <v>6874.01</v>
      </c>
      <c r="O30" s="514">
        <v>6874.01</v>
      </c>
      <c r="P30" s="514">
        <v>6874.01</v>
      </c>
      <c r="Q30" s="510">
        <f t="shared" si="0"/>
        <v>6874.0099999999993</v>
      </c>
    </row>
    <row r="31" spans="1:17" ht="15">
      <c r="A31" s="516">
        <v>1455</v>
      </c>
      <c r="B31" s="511" t="s">
        <v>270</v>
      </c>
      <c r="C31" s="511"/>
      <c r="D31" s="514">
        <v>90980.82</v>
      </c>
      <c r="E31" s="514">
        <v>90980.82</v>
      </c>
      <c r="F31" s="514">
        <v>90980.82</v>
      </c>
      <c r="G31" s="514">
        <v>90980.82</v>
      </c>
      <c r="H31" s="514">
        <v>91124.12</v>
      </c>
      <c r="I31" s="514">
        <v>91124.12</v>
      </c>
      <c r="J31" s="514">
        <v>91124.12</v>
      </c>
      <c r="K31" s="514">
        <v>91124.12</v>
      </c>
      <c r="L31" s="514">
        <v>91124.12</v>
      </c>
      <c r="M31" s="514">
        <v>91124.12</v>
      </c>
      <c r="N31" s="514">
        <v>91124.12</v>
      </c>
      <c r="O31" s="514">
        <v>91124.12</v>
      </c>
      <c r="P31" s="514">
        <v>91124.12</v>
      </c>
      <c r="Q31" s="347">
        <f t="shared" si="0"/>
        <v>91080.027692307689</v>
      </c>
    </row>
    <row r="32" spans="1:17" ht="15">
      <c r="A32" s="516">
        <v>1460</v>
      </c>
      <c r="B32" s="511" t="s">
        <v>271</v>
      </c>
      <c r="C32" s="511"/>
      <c r="D32" s="514">
        <v>11173.24</v>
      </c>
      <c r="E32" s="514">
        <v>11173.24</v>
      </c>
      <c r="F32" s="514">
        <v>11173.24</v>
      </c>
      <c r="G32" s="514">
        <v>11173.24</v>
      </c>
      <c r="H32" s="514">
        <v>11173.24</v>
      </c>
      <c r="I32" s="514">
        <v>11173.24</v>
      </c>
      <c r="J32" s="514">
        <v>11173.24</v>
      </c>
      <c r="K32" s="514">
        <v>11173.24</v>
      </c>
      <c r="L32" s="514">
        <v>11173.24</v>
      </c>
      <c r="M32" s="514">
        <v>11173.24</v>
      </c>
      <c r="N32" s="514">
        <v>11173.24</v>
      </c>
      <c r="O32" s="514">
        <v>11173.24</v>
      </c>
      <c r="P32" s="514">
        <v>11173.24</v>
      </c>
      <c r="Q32" s="347">
        <f t="shared" si="0"/>
        <v>11173.240000000002</v>
      </c>
    </row>
    <row r="33" spans="1:17" ht="15">
      <c r="A33" s="516">
        <v>1465</v>
      </c>
      <c r="B33" s="511" t="s">
        <v>420</v>
      </c>
      <c r="C33" s="511"/>
      <c r="D33" s="514">
        <v>957.65</v>
      </c>
      <c r="E33" s="514">
        <v>957.65</v>
      </c>
      <c r="F33" s="514">
        <v>957.65</v>
      </c>
      <c r="G33" s="514">
        <v>957.65</v>
      </c>
      <c r="H33" s="514">
        <v>957.65</v>
      </c>
      <c r="I33" s="514">
        <v>957.65</v>
      </c>
      <c r="J33" s="514">
        <v>957.65</v>
      </c>
      <c r="K33" s="514">
        <v>957.65</v>
      </c>
      <c r="L33" s="514">
        <v>957.65</v>
      </c>
      <c r="M33" s="514">
        <v>957.65</v>
      </c>
      <c r="N33" s="514">
        <v>957.65</v>
      </c>
      <c r="O33" s="514">
        <v>957.65</v>
      </c>
      <c r="P33" s="514">
        <v>957.65</v>
      </c>
      <c r="Q33" s="347">
        <f t="shared" si="0"/>
        <v>957.64999999999975</v>
      </c>
    </row>
    <row r="34" spans="1:17" ht="15">
      <c r="A34" s="516">
        <v>1470</v>
      </c>
      <c r="B34" s="511" t="s">
        <v>421</v>
      </c>
      <c r="C34" s="511"/>
      <c r="D34" s="514">
        <v>38765.50</v>
      </c>
      <c r="E34" s="514">
        <v>38765.50</v>
      </c>
      <c r="F34" s="514">
        <v>38765.50</v>
      </c>
      <c r="G34" s="514">
        <v>38765.50</v>
      </c>
      <c r="H34" s="514">
        <v>38765.50</v>
      </c>
      <c r="I34" s="514">
        <v>38765.50</v>
      </c>
      <c r="J34" s="514">
        <v>38765.50</v>
      </c>
      <c r="K34" s="514">
        <v>38765.50</v>
      </c>
      <c r="L34" s="514">
        <v>38765.50</v>
      </c>
      <c r="M34" s="514">
        <v>39597.019999999997</v>
      </c>
      <c r="N34" s="514">
        <v>39597.019999999997</v>
      </c>
      <c r="O34" s="514">
        <v>39597.019999999997</v>
      </c>
      <c r="P34" s="514">
        <v>39597.019999999997</v>
      </c>
      <c r="Q34" s="347">
        <f t="shared" si="0"/>
        <v>39021.352307692316</v>
      </c>
    </row>
    <row r="35" spans="1:17" ht="15">
      <c r="A35" s="516">
        <v>1475</v>
      </c>
      <c r="B35" s="511" t="s">
        <v>422</v>
      </c>
      <c r="C35" s="511"/>
      <c r="D35" s="514">
        <v>26825.53</v>
      </c>
      <c r="E35" s="514">
        <v>26825.53</v>
      </c>
      <c r="F35" s="514">
        <v>27078.05</v>
      </c>
      <c r="G35" s="514">
        <v>27078.05</v>
      </c>
      <c r="H35" s="514">
        <v>27078.05</v>
      </c>
      <c r="I35" s="514">
        <v>27078.05</v>
      </c>
      <c r="J35" s="514">
        <v>27078.05</v>
      </c>
      <c r="K35" s="514">
        <v>27078.05</v>
      </c>
      <c r="L35" s="514">
        <v>27078.05</v>
      </c>
      <c r="M35" s="514">
        <v>27497.74</v>
      </c>
      <c r="N35" s="514">
        <v>27497.74</v>
      </c>
      <c r="O35" s="514">
        <v>27497.74</v>
      </c>
      <c r="P35" s="514">
        <v>27497.74</v>
      </c>
      <c r="Q35" s="347">
        <f t="shared" si="0"/>
        <v>27168.33615384615</v>
      </c>
    </row>
    <row r="36" spans="1:17" ht="15">
      <c r="A36" s="516">
        <v>1480</v>
      </c>
      <c r="B36" s="511" t="s">
        <v>272</v>
      </c>
      <c r="C36" s="511"/>
      <c r="D36" s="514">
        <v>22457.85</v>
      </c>
      <c r="E36" s="514">
        <v>24226.77</v>
      </c>
      <c r="F36" s="514">
        <v>24226.77</v>
      </c>
      <c r="G36" s="514">
        <v>24226.77</v>
      </c>
      <c r="H36" s="514">
        <v>24273.86</v>
      </c>
      <c r="I36" s="514">
        <v>24273.86</v>
      </c>
      <c r="J36" s="514">
        <v>24273.86</v>
      </c>
      <c r="K36" s="514">
        <v>24300.34</v>
      </c>
      <c r="L36" s="514">
        <v>24511.45</v>
      </c>
      <c r="M36" s="514">
        <v>24511.45</v>
      </c>
      <c r="N36" s="514">
        <v>24511.45</v>
      </c>
      <c r="O36" s="514">
        <v>24511.45</v>
      </c>
      <c r="P36" s="514">
        <v>24511.45</v>
      </c>
      <c r="Q36" s="347">
        <f t="shared" si="0"/>
        <v>24216.717692307695</v>
      </c>
    </row>
    <row r="37" spans="1:17" ht="15">
      <c r="A37" s="516">
        <v>1485</v>
      </c>
      <c r="B37" s="511" t="s">
        <v>423</v>
      </c>
      <c r="C37" s="511"/>
      <c r="D37" s="514">
        <v>550.03</v>
      </c>
      <c r="E37" s="514">
        <v>550.03</v>
      </c>
      <c r="F37" s="514">
        <v>550.03</v>
      </c>
      <c r="G37" s="514">
        <v>550.03</v>
      </c>
      <c r="H37" s="514">
        <v>550.03</v>
      </c>
      <c r="I37" s="514">
        <v>550.03</v>
      </c>
      <c r="J37" s="514">
        <v>550.03</v>
      </c>
      <c r="K37" s="514">
        <v>550.03</v>
      </c>
      <c r="L37" s="514">
        <v>550.03</v>
      </c>
      <c r="M37" s="514">
        <v>550.03</v>
      </c>
      <c r="N37" s="514">
        <v>550.03</v>
      </c>
      <c r="O37" s="514">
        <v>550.03</v>
      </c>
      <c r="P37" s="514">
        <v>550.03</v>
      </c>
      <c r="Q37" s="347">
        <f t="shared" si="0"/>
        <v>550.02999999999986</v>
      </c>
    </row>
    <row r="38" spans="1:17" ht="15">
      <c r="A38" s="516">
        <v>1490</v>
      </c>
      <c r="B38" s="511" t="s">
        <v>273</v>
      </c>
      <c r="C38" s="511"/>
      <c r="D38" s="514">
        <v>1369.21</v>
      </c>
      <c r="E38" s="514">
        <v>1369.21</v>
      </c>
      <c r="F38" s="514">
        <v>1369.21</v>
      </c>
      <c r="G38" s="514">
        <v>1369.21</v>
      </c>
      <c r="H38" s="514">
        <v>1369.21</v>
      </c>
      <c r="I38" s="514">
        <v>1369.21</v>
      </c>
      <c r="J38" s="514">
        <v>1369.21</v>
      </c>
      <c r="K38" s="514">
        <v>1369.21</v>
      </c>
      <c r="L38" s="514">
        <v>1369.21</v>
      </c>
      <c r="M38" s="514">
        <v>1369.21</v>
      </c>
      <c r="N38" s="514">
        <v>1369.21</v>
      </c>
      <c r="O38" s="514">
        <v>1369.21</v>
      </c>
      <c r="P38" s="514">
        <v>1369.21</v>
      </c>
      <c r="Q38" s="347">
        <f t="shared" si="0"/>
        <v>1369.2099999999996</v>
      </c>
    </row>
    <row r="39" spans="1:17" ht="15">
      <c r="A39" s="516" t="s">
        <v>305</v>
      </c>
      <c r="B39" s="511">
        <v>110</v>
      </c>
      <c r="C39" s="511"/>
      <c r="D39" s="514">
        <v>9682370.2899999991</v>
      </c>
      <c r="E39" s="514">
        <v>9696430.7699999996</v>
      </c>
      <c r="F39" s="514">
        <v>9705452.0099999998</v>
      </c>
      <c r="G39" s="514">
        <v>9715879.5</v>
      </c>
      <c r="H39" s="514">
        <v>9728935.4800000004</v>
      </c>
      <c r="I39" s="514">
        <v>9748531.5800000001</v>
      </c>
      <c r="J39" s="514">
        <v>9768589.2899999991</v>
      </c>
      <c r="K39" s="514">
        <v>9789849.4399999995</v>
      </c>
      <c r="L39" s="514">
        <v>9800077.9800000004</v>
      </c>
      <c r="M39" s="514">
        <v>9803462.5600000005</v>
      </c>
      <c r="N39" s="514">
        <v>9877944.6400000006</v>
      </c>
      <c r="O39" s="514">
        <v>9983905.9499999993</v>
      </c>
      <c r="P39" s="514">
        <v>10104626.99</v>
      </c>
      <c r="Q39" s="347">
        <f t="shared" si="0"/>
        <v>9800465.883076923</v>
      </c>
    </row>
    <row r="40" spans="1:17" ht="15">
      <c r="A40" s="516">
        <v>1535</v>
      </c>
      <c r="B40" s="511" t="s">
        <v>276</v>
      </c>
      <c r="C40" s="511"/>
      <c r="D40" s="514"/>
      <c r="E40" s="514"/>
      <c r="F40" s="514"/>
      <c r="G40" s="514"/>
      <c r="H40" s="514"/>
      <c r="I40" s="514"/>
      <c r="J40" s="514"/>
      <c r="K40" s="514"/>
      <c r="L40" s="514"/>
      <c r="M40" s="514"/>
      <c r="N40" s="514"/>
      <c r="O40" s="514"/>
      <c r="P40" s="514"/>
      <c r="Q40" s="347" t="e">
        <f t="shared" si="0"/>
        <v>#DIV/0!</v>
      </c>
    </row>
    <row r="41" spans="1:17" ht="15">
      <c r="A41" s="516">
        <v>1540</v>
      </c>
      <c r="B41" s="511" t="s">
        <v>277</v>
      </c>
      <c r="C41" s="511"/>
      <c r="D41" s="514">
        <v>10253.19</v>
      </c>
      <c r="E41" s="514">
        <v>10253.19</v>
      </c>
      <c r="F41" s="514">
        <v>10253.19</v>
      </c>
      <c r="G41" s="514">
        <v>10253.19</v>
      </c>
      <c r="H41" s="514">
        <v>10253.19</v>
      </c>
      <c r="I41" s="514">
        <v>10253.19</v>
      </c>
      <c r="J41" s="514">
        <v>10253.19</v>
      </c>
      <c r="K41" s="514">
        <v>10253.19</v>
      </c>
      <c r="L41" s="514">
        <v>10253.19</v>
      </c>
      <c r="M41" s="514">
        <v>10253.19</v>
      </c>
      <c r="N41" s="514">
        <v>10343.549999999999</v>
      </c>
      <c r="O41" s="514">
        <v>10343.549999999999</v>
      </c>
      <c r="P41" s="514">
        <v>10479.09</v>
      </c>
      <c r="Q41" s="347">
        <f t="shared" si="0"/>
        <v>10284.468461538463</v>
      </c>
    </row>
    <row r="42" spans="1:17" ht="15">
      <c r="A42" s="516" t="s">
        <v>305</v>
      </c>
      <c r="B42" s="511">
        <v>120</v>
      </c>
      <c r="C42" s="511"/>
      <c r="D42" s="514">
        <v>10253.19</v>
      </c>
      <c r="E42" s="514">
        <v>10253.19</v>
      </c>
      <c r="F42" s="514">
        <v>10253.19</v>
      </c>
      <c r="G42" s="514">
        <v>10253.19</v>
      </c>
      <c r="H42" s="514">
        <v>10253.19</v>
      </c>
      <c r="I42" s="514">
        <v>10253.19</v>
      </c>
      <c r="J42" s="514">
        <v>10253.19</v>
      </c>
      <c r="K42" s="514">
        <v>10253.19</v>
      </c>
      <c r="L42" s="514">
        <v>10253.19</v>
      </c>
      <c r="M42" s="514">
        <v>10253.19</v>
      </c>
      <c r="N42" s="514">
        <v>10343.549999999999</v>
      </c>
      <c r="O42" s="514">
        <v>10343.549999999999</v>
      </c>
      <c r="P42" s="514">
        <v>10479.09</v>
      </c>
      <c r="Q42" s="347">
        <f t="shared" si="0"/>
        <v>10284.468461538463</v>
      </c>
    </row>
    <row r="43" spans="1:17" ht="15">
      <c r="A43" s="516">
        <v>1575</v>
      </c>
      <c r="B43" s="511" t="s">
        <v>424</v>
      </c>
      <c r="C43" s="511"/>
      <c r="D43" s="514">
        <v>-191</v>
      </c>
      <c r="E43" s="514">
        <v>-191</v>
      </c>
      <c r="F43" s="514">
        <v>-191</v>
      </c>
      <c r="G43" s="514">
        <v>-191</v>
      </c>
      <c r="H43" s="514">
        <v>-191</v>
      </c>
      <c r="I43" s="514">
        <v>-191</v>
      </c>
      <c r="J43" s="514">
        <v>-191</v>
      </c>
      <c r="K43" s="514">
        <v>-191</v>
      </c>
      <c r="L43" s="514">
        <v>-191</v>
      </c>
      <c r="M43" s="514">
        <v>-191</v>
      </c>
      <c r="N43" s="514">
        <v>-191</v>
      </c>
      <c r="O43" s="514">
        <v>-191</v>
      </c>
      <c r="P43" s="514">
        <v>-191</v>
      </c>
      <c r="Q43" s="347">
        <f t="shared" si="0"/>
        <v>-191</v>
      </c>
    </row>
    <row r="44" spans="1:17" ht="15">
      <c r="A44" s="516" t="s">
        <v>305</v>
      </c>
      <c r="B44" s="511">
        <v>130</v>
      </c>
      <c r="C44" s="511"/>
      <c r="D44" s="514">
        <v>-191</v>
      </c>
      <c r="E44" s="514">
        <v>-191</v>
      </c>
      <c r="F44" s="514">
        <v>-191</v>
      </c>
      <c r="G44" s="514">
        <v>-191</v>
      </c>
      <c r="H44" s="514">
        <v>-191</v>
      </c>
      <c r="I44" s="514">
        <v>-191</v>
      </c>
      <c r="J44" s="514">
        <v>-191</v>
      </c>
      <c r="K44" s="514">
        <v>-191</v>
      </c>
      <c r="L44" s="514">
        <v>-191</v>
      </c>
      <c r="M44" s="514">
        <v>-191</v>
      </c>
      <c r="N44" s="514">
        <v>-191</v>
      </c>
      <c r="O44" s="514">
        <v>-191</v>
      </c>
      <c r="P44" s="514">
        <v>-191</v>
      </c>
      <c r="Q44" s="347">
        <f t="shared" si="0"/>
        <v>-191</v>
      </c>
    </row>
    <row r="45" spans="1:17" ht="15">
      <c r="A45" s="516">
        <v>2915</v>
      </c>
      <c r="B45" s="511" t="s">
        <v>425</v>
      </c>
      <c r="C45" s="511"/>
      <c r="D45" s="514">
        <v>79329.320000000007</v>
      </c>
      <c r="E45" s="514">
        <v>79329.320000000007</v>
      </c>
      <c r="F45" s="514">
        <v>79329.320000000007</v>
      </c>
      <c r="G45" s="514">
        <v>79329.320000000007</v>
      </c>
      <c r="H45" s="514">
        <v>79329.320000000007</v>
      </c>
      <c r="I45" s="514">
        <v>79329.320000000007</v>
      </c>
      <c r="J45" s="514">
        <v>79329.320000000007</v>
      </c>
      <c r="K45" s="514">
        <v>79329.320000000007</v>
      </c>
      <c r="L45" s="514">
        <v>79329.320000000007</v>
      </c>
      <c r="M45" s="514">
        <v>79329.320000000007</v>
      </c>
      <c r="N45" s="514">
        <v>79329.320000000007</v>
      </c>
      <c r="O45" s="514">
        <v>79329.320000000007</v>
      </c>
      <c r="P45" s="514">
        <v>79329.320000000007</v>
      </c>
      <c r="Q45" s="347">
        <f t="shared" si="0"/>
        <v>79329.320000000036</v>
      </c>
    </row>
    <row r="46" spans="1:17" ht="15">
      <c r="A46" s="516">
        <v>2920</v>
      </c>
      <c r="B46" s="511" t="s">
        <v>426</v>
      </c>
      <c r="C46" s="511"/>
      <c r="D46" s="514">
        <v>102328.60</v>
      </c>
      <c r="E46" s="514">
        <v>102328.60</v>
      </c>
      <c r="F46" s="514">
        <v>102328.60</v>
      </c>
      <c r="G46" s="514">
        <v>102328.60</v>
      </c>
      <c r="H46" s="514">
        <v>102328.60</v>
      </c>
      <c r="I46" s="514">
        <v>102328.60</v>
      </c>
      <c r="J46" s="514">
        <v>102328.60</v>
      </c>
      <c r="K46" s="514">
        <v>102328.60</v>
      </c>
      <c r="L46" s="514">
        <v>102328.60</v>
      </c>
      <c r="M46" s="514">
        <v>102328.60</v>
      </c>
      <c r="N46" s="514">
        <v>102328.60</v>
      </c>
      <c r="O46" s="514">
        <v>102328.60</v>
      </c>
      <c r="P46" s="514">
        <v>102328.60</v>
      </c>
      <c r="Q46" s="347">
        <f t="shared" si="0"/>
        <v>102328.60</v>
      </c>
    </row>
    <row r="47" spans="1:17" ht="15">
      <c r="A47" s="516" t="s">
        <v>305</v>
      </c>
      <c r="B47" s="511">
        <v>165</v>
      </c>
      <c r="C47" s="511"/>
      <c r="D47" s="514">
        <v>181657.92</v>
      </c>
      <c r="E47" s="514">
        <v>181657.92</v>
      </c>
      <c r="F47" s="514">
        <v>181657.92</v>
      </c>
      <c r="G47" s="514">
        <v>181657.92</v>
      </c>
      <c r="H47" s="514">
        <v>181657.92</v>
      </c>
      <c r="I47" s="514">
        <v>181657.92</v>
      </c>
      <c r="J47" s="514">
        <v>181657.92</v>
      </c>
      <c r="K47" s="514">
        <v>181657.92</v>
      </c>
      <c r="L47" s="514">
        <v>181657.92</v>
      </c>
      <c r="M47" s="514">
        <v>181657.92</v>
      </c>
      <c r="N47" s="514">
        <v>181657.92</v>
      </c>
      <c r="O47" s="514">
        <v>181657.92</v>
      </c>
      <c r="P47" s="514">
        <v>181657.92</v>
      </c>
      <c r="Q47" s="347">
        <f t="shared" si="0"/>
        <v>181657.91999999996</v>
      </c>
    </row>
    <row r="48" spans="1:17" ht="15">
      <c r="A48" s="516">
        <v>2950</v>
      </c>
      <c r="B48" s="511" t="s">
        <v>427</v>
      </c>
      <c r="C48" s="511"/>
      <c r="D48" s="514">
        <v>5875</v>
      </c>
      <c r="E48" s="514">
        <v>5875</v>
      </c>
      <c r="F48" s="514">
        <v>5875</v>
      </c>
      <c r="G48" s="514">
        <v>5875</v>
      </c>
      <c r="H48" s="514">
        <v>5875</v>
      </c>
      <c r="I48" s="514">
        <v>5875</v>
      </c>
      <c r="J48" s="514">
        <v>5875</v>
      </c>
      <c r="K48" s="514">
        <v>5875</v>
      </c>
      <c r="L48" s="514">
        <v>5875</v>
      </c>
      <c r="M48" s="514">
        <v>5875</v>
      </c>
      <c r="N48" s="514">
        <v>5875</v>
      </c>
      <c r="O48" s="514">
        <v>5875</v>
      </c>
      <c r="P48" s="514">
        <v>5875</v>
      </c>
      <c r="Q48" s="347">
        <f t="shared" si="0"/>
        <v>5875</v>
      </c>
    </row>
    <row r="49" spans="1:17" ht="15">
      <c r="A49" s="516">
        <v>2985</v>
      </c>
      <c r="B49" s="511" t="s">
        <v>428</v>
      </c>
      <c r="C49" s="511"/>
      <c r="D49" s="514">
        <v>12904.10</v>
      </c>
      <c r="E49" s="514">
        <v>12904.10</v>
      </c>
      <c r="F49" s="514">
        <v>12904.10</v>
      </c>
      <c r="G49" s="514">
        <v>12904.10</v>
      </c>
      <c r="H49" s="514">
        <v>12904.10</v>
      </c>
      <c r="I49" s="514">
        <v>12904.10</v>
      </c>
      <c r="J49" s="514">
        <v>12904.10</v>
      </c>
      <c r="K49" s="514">
        <v>12904.10</v>
      </c>
      <c r="L49" s="514">
        <v>12904.10</v>
      </c>
      <c r="M49" s="514">
        <v>12904.10</v>
      </c>
      <c r="N49" s="514">
        <v>12904.10</v>
      </c>
      <c r="O49" s="514">
        <v>12904.10</v>
      </c>
      <c r="P49" s="514">
        <v>12904.10</v>
      </c>
      <c r="Q49" s="347">
        <f t="shared" si="0"/>
        <v>12904.100000000004</v>
      </c>
    </row>
    <row r="50" spans="1:17" ht="15">
      <c r="A50" s="516">
        <v>3000</v>
      </c>
      <c r="B50" s="511" t="s">
        <v>278</v>
      </c>
      <c r="C50" s="511"/>
      <c r="D50" s="514">
        <v>36497.82</v>
      </c>
      <c r="E50" s="514">
        <v>36497.82</v>
      </c>
      <c r="F50" s="514">
        <v>36497.82</v>
      </c>
      <c r="G50" s="514">
        <v>36497.82</v>
      </c>
      <c r="H50" s="514">
        <v>36497.82</v>
      </c>
      <c r="I50" s="514">
        <v>36497.82</v>
      </c>
      <c r="J50" s="514">
        <v>36497.82</v>
      </c>
      <c r="K50" s="514">
        <v>36497.82</v>
      </c>
      <c r="L50" s="514">
        <v>36497.82</v>
      </c>
      <c r="M50" s="514">
        <v>36497.82</v>
      </c>
      <c r="N50" s="514">
        <v>36497.82</v>
      </c>
      <c r="O50" s="514">
        <v>36497.82</v>
      </c>
      <c r="P50" s="514">
        <v>36497.82</v>
      </c>
      <c r="Q50" s="347">
        <f t="shared" si="0"/>
        <v>36497.82</v>
      </c>
    </row>
    <row r="51" spans="1:17" ht="15">
      <c r="A51" s="516">
        <v>3030</v>
      </c>
      <c r="B51" s="511" t="s">
        <v>429</v>
      </c>
      <c r="C51" s="511"/>
      <c r="D51" s="514"/>
      <c r="E51" s="514"/>
      <c r="F51" s="514"/>
      <c r="G51" s="514"/>
      <c r="H51" s="514"/>
      <c r="I51" s="514"/>
      <c r="J51" s="514"/>
      <c r="K51" s="514"/>
      <c r="L51" s="514"/>
      <c r="M51" s="514"/>
      <c r="N51" s="514"/>
      <c r="O51" s="514"/>
      <c r="P51" s="514"/>
      <c r="Q51" s="347"/>
    </row>
    <row r="52" spans="1:17" ht="15">
      <c r="A52" s="516">
        <v>3040</v>
      </c>
      <c r="B52" s="511" t="s">
        <v>430</v>
      </c>
      <c r="C52" s="511"/>
      <c r="D52" s="514">
        <v>86359.36</v>
      </c>
      <c r="E52" s="514">
        <v>86359.36</v>
      </c>
      <c r="F52" s="514">
        <v>191021.67</v>
      </c>
      <c r="G52" s="514">
        <v>191021.67</v>
      </c>
      <c r="H52" s="514">
        <v>204621.67</v>
      </c>
      <c r="I52" s="514">
        <v>204621.67</v>
      </c>
      <c r="J52" s="514">
        <v>204621.67</v>
      </c>
      <c r="K52" s="514">
        <v>204621.67</v>
      </c>
      <c r="L52" s="514">
        <v>204621.67</v>
      </c>
      <c r="M52" s="514">
        <v>204621.67</v>
      </c>
      <c r="N52" s="514">
        <v>204621.67</v>
      </c>
      <c r="O52" s="514">
        <v>204621.67</v>
      </c>
      <c r="P52" s="514">
        <v>204621.67</v>
      </c>
      <c r="Q52" s="347">
        <f t="shared" si="0"/>
        <v>184335.16076923074</v>
      </c>
    </row>
    <row r="53" spans="1:17" ht="15">
      <c r="A53" s="516" t="s">
        <v>305</v>
      </c>
      <c r="B53" s="511">
        <v>170</v>
      </c>
      <c r="C53" s="511"/>
      <c r="D53" s="514">
        <v>141636.28</v>
      </c>
      <c r="E53" s="514">
        <v>141636.28</v>
      </c>
      <c r="F53" s="514">
        <v>246298.59</v>
      </c>
      <c r="G53" s="514">
        <v>246298.59</v>
      </c>
      <c r="H53" s="514">
        <v>259898.59</v>
      </c>
      <c r="I53" s="514">
        <v>259898.59</v>
      </c>
      <c r="J53" s="514">
        <v>259898.59</v>
      </c>
      <c r="K53" s="514">
        <v>259898.59</v>
      </c>
      <c r="L53" s="514">
        <v>259898.59</v>
      </c>
      <c r="M53" s="514">
        <v>259898.59</v>
      </c>
      <c r="N53" s="514">
        <v>259898.59</v>
      </c>
      <c r="O53" s="514">
        <v>259898.59</v>
      </c>
      <c r="P53" s="514">
        <v>259898.59</v>
      </c>
      <c r="Q53" s="347">
        <f t="shared" si="0"/>
        <v>239612.08076923076</v>
      </c>
    </row>
    <row r="54" spans="1:17" ht="15">
      <c r="A54" s="502">
        <v>3500</v>
      </c>
      <c r="B54" s="511" t="s">
        <v>431</v>
      </c>
      <c r="C54" s="511"/>
      <c r="D54" s="514">
        <v>-55439.19</v>
      </c>
      <c r="E54" s="514">
        <v>-55439.19</v>
      </c>
      <c r="F54" s="514">
        <v>-55439.19</v>
      </c>
      <c r="G54" s="514">
        <v>-55439.19</v>
      </c>
      <c r="H54" s="514">
        <v>-55439.19</v>
      </c>
      <c r="I54" s="514">
        <v>-55439.19</v>
      </c>
      <c r="J54" s="514">
        <v>-55439.19</v>
      </c>
      <c r="K54" s="514">
        <v>-55439.19</v>
      </c>
      <c r="L54" s="514">
        <v>-55439.19</v>
      </c>
      <c r="M54" s="514">
        <v>-55439.19</v>
      </c>
      <c r="N54" s="514">
        <v>-55439.19</v>
      </c>
      <c r="O54" s="514">
        <v>-55439.19</v>
      </c>
      <c r="P54" s="514">
        <v>-55439.19</v>
      </c>
      <c r="Q54" s="501">
        <f t="shared" si="0"/>
        <v>-55439.189999999995</v>
      </c>
    </row>
    <row r="55" spans="1:17" ht="15">
      <c r="A55" s="502">
        <v>3520</v>
      </c>
      <c r="B55" s="511" t="s">
        <v>432</v>
      </c>
      <c r="C55" s="511"/>
      <c r="D55" s="514">
        <v>-1595267.88</v>
      </c>
      <c r="E55" s="514">
        <v>-1595267.88</v>
      </c>
      <c r="F55" s="514">
        <v>-1595267.88</v>
      </c>
      <c r="G55" s="514">
        <v>-1595267.88</v>
      </c>
      <c r="H55" s="514">
        <v>-1595267.88</v>
      </c>
      <c r="I55" s="514">
        <v>-1595267.88</v>
      </c>
      <c r="J55" s="514">
        <v>-1595267.88</v>
      </c>
      <c r="K55" s="514">
        <v>-1595267.88</v>
      </c>
      <c r="L55" s="514">
        <v>-1595267.88</v>
      </c>
      <c r="M55" s="514">
        <v>-1595267.88</v>
      </c>
      <c r="N55" s="514">
        <v>-1595267.88</v>
      </c>
      <c r="O55" s="514">
        <v>-1595267.88</v>
      </c>
      <c r="P55" s="514">
        <v>-1595267.88</v>
      </c>
      <c r="Q55" s="501">
        <f t="shared" si="0"/>
        <v>-1595267.8799999994</v>
      </c>
    </row>
    <row r="56" spans="1:17" ht="15">
      <c r="A56" s="505">
        <v>3550</v>
      </c>
      <c r="B56" s="511" t="s">
        <v>433</v>
      </c>
      <c r="C56" s="511"/>
      <c r="D56" s="514">
        <v>-93599.60</v>
      </c>
      <c r="E56" s="514">
        <v>-93599.60</v>
      </c>
      <c r="F56" s="514">
        <v>-93599.60</v>
      </c>
      <c r="G56" s="514">
        <v>-93599.60</v>
      </c>
      <c r="H56" s="514">
        <v>-93599.60</v>
      </c>
      <c r="I56" s="514">
        <v>-93599.60</v>
      </c>
      <c r="J56" s="514">
        <v>-93599.60</v>
      </c>
      <c r="K56" s="514">
        <v>-93599.60</v>
      </c>
      <c r="L56" s="514">
        <v>-93599.60</v>
      </c>
      <c r="M56" s="514">
        <v>-93599.60</v>
      </c>
      <c r="N56" s="514">
        <v>-93599.60</v>
      </c>
      <c r="O56" s="514">
        <v>-93599.60</v>
      </c>
      <c r="P56" s="514">
        <v>-93599.60</v>
      </c>
      <c r="Q56" s="507">
        <f t="shared" si="0"/>
        <v>-93599.60</v>
      </c>
    </row>
    <row r="57" spans="1:17" ht="15">
      <c r="A57" s="505">
        <v>3555</v>
      </c>
      <c r="B57" s="511" t="s">
        <v>434</v>
      </c>
      <c r="C57" s="511"/>
      <c r="D57" s="514">
        <v>-535385.25</v>
      </c>
      <c r="E57" s="514">
        <v>-535385.25</v>
      </c>
      <c r="F57" s="514">
        <v>-535385.25</v>
      </c>
      <c r="G57" s="514">
        <v>-535385.25</v>
      </c>
      <c r="H57" s="514">
        <v>-535385.25</v>
      </c>
      <c r="I57" s="514">
        <v>-535385.25</v>
      </c>
      <c r="J57" s="514">
        <v>-535385.25</v>
      </c>
      <c r="K57" s="514">
        <v>-535385.25</v>
      </c>
      <c r="L57" s="514">
        <v>-535385.25</v>
      </c>
      <c r="M57" s="514">
        <v>-535385.25</v>
      </c>
      <c r="N57" s="514">
        <v>-535385.25</v>
      </c>
      <c r="O57" s="514">
        <v>-535385.25</v>
      </c>
      <c r="P57" s="514">
        <v>-535385.25</v>
      </c>
      <c r="Q57" s="507">
        <f t="shared" si="0"/>
        <v>-535385.25</v>
      </c>
    </row>
    <row r="58" spans="1:17" ht="15">
      <c r="A58" s="505">
        <v>3557</v>
      </c>
      <c r="B58" s="511" t="s">
        <v>435</v>
      </c>
      <c r="C58" s="511"/>
      <c r="D58" s="514">
        <v>-23459.64</v>
      </c>
      <c r="E58" s="514">
        <v>-23459.64</v>
      </c>
      <c r="F58" s="514">
        <v>-23459.64</v>
      </c>
      <c r="G58" s="514">
        <v>-23459.64</v>
      </c>
      <c r="H58" s="514">
        <v>-23459.64</v>
      </c>
      <c r="I58" s="514">
        <v>-23459.64</v>
      </c>
      <c r="J58" s="514">
        <v>-23459.64</v>
      </c>
      <c r="K58" s="514">
        <v>-23459.64</v>
      </c>
      <c r="L58" s="514">
        <v>-23459.64</v>
      </c>
      <c r="M58" s="514">
        <v>-23459.64</v>
      </c>
      <c r="N58" s="514">
        <v>-23459.64</v>
      </c>
      <c r="O58" s="514">
        <v>-23459.64</v>
      </c>
      <c r="P58" s="514">
        <v>-23459.64</v>
      </c>
      <c r="Q58" s="507">
        <f t="shared" si="0"/>
        <v>-23459.640000000007</v>
      </c>
    </row>
    <row r="59" spans="1:17" ht="15">
      <c r="A59" s="505">
        <v>3565</v>
      </c>
      <c r="B59" s="511" t="s">
        <v>436</v>
      </c>
      <c r="C59" s="511"/>
      <c r="D59" s="514">
        <v>-41114.47</v>
      </c>
      <c r="E59" s="514">
        <v>-41114.47</v>
      </c>
      <c r="F59" s="514">
        <v>-41114.47</v>
      </c>
      <c r="G59" s="514">
        <v>-41114.47</v>
      </c>
      <c r="H59" s="514">
        <v>-41114.47</v>
      </c>
      <c r="I59" s="514">
        <v>-41114.47</v>
      </c>
      <c r="J59" s="514">
        <v>-41114.47</v>
      </c>
      <c r="K59" s="514">
        <v>-41114.47</v>
      </c>
      <c r="L59" s="514">
        <v>-41114.47</v>
      </c>
      <c r="M59" s="514">
        <v>-41114.47</v>
      </c>
      <c r="N59" s="514">
        <v>-41114.47</v>
      </c>
      <c r="O59" s="514">
        <v>-41114.47</v>
      </c>
      <c r="P59" s="514">
        <v>-41114.47</v>
      </c>
      <c r="Q59" s="507">
        <f t="shared" si="0"/>
        <v>-41114.469999999987</v>
      </c>
    </row>
    <row r="60" spans="1:17" ht="15">
      <c r="A60" s="502">
        <v>3600</v>
      </c>
      <c r="B60" s="511" t="s">
        <v>437</v>
      </c>
      <c r="C60" s="511" t="s">
        <v>409</v>
      </c>
      <c r="D60" s="514">
        <v>-13813.34</v>
      </c>
      <c r="E60" s="514">
        <v>-13813.34</v>
      </c>
      <c r="F60" s="514">
        <v>-13813.34</v>
      </c>
      <c r="G60" s="514">
        <v>-13813.34</v>
      </c>
      <c r="H60" s="514">
        <v>-13813.34</v>
      </c>
      <c r="I60" s="514">
        <v>-13813.34</v>
      </c>
      <c r="J60" s="514">
        <v>-13813.34</v>
      </c>
      <c r="K60" s="514">
        <v>-13813.34</v>
      </c>
      <c r="L60" s="514">
        <v>-13813.34</v>
      </c>
      <c r="M60" s="514">
        <v>-13813.34</v>
      </c>
      <c r="N60" s="514">
        <v>-13813.34</v>
      </c>
      <c r="O60" s="514">
        <v>-13813.34</v>
      </c>
      <c r="P60" s="514">
        <v>-13813.34</v>
      </c>
      <c r="Q60" s="347">
        <f t="shared" si="0"/>
        <v>-13813.339999999998</v>
      </c>
    </row>
    <row r="61" spans="1:17" ht="15">
      <c r="A61" s="502">
        <v>3605</v>
      </c>
      <c r="B61" s="511" t="s">
        <v>438</v>
      </c>
      <c r="C61" s="511" t="s">
        <v>409</v>
      </c>
      <c r="D61" s="514">
        <v>-248257.14</v>
      </c>
      <c r="E61" s="514">
        <v>-248257.14</v>
      </c>
      <c r="F61" s="514">
        <v>-248257.14</v>
      </c>
      <c r="G61" s="514">
        <v>-248257.14</v>
      </c>
      <c r="H61" s="514">
        <v>-248257.14</v>
      </c>
      <c r="I61" s="514">
        <v>-248257.14</v>
      </c>
      <c r="J61" s="514">
        <v>-248257.14</v>
      </c>
      <c r="K61" s="514">
        <v>-248257.14</v>
      </c>
      <c r="L61" s="514">
        <v>-248257.14</v>
      </c>
      <c r="M61" s="514">
        <v>-248257.14</v>
      </c>
      <c r="N61" s="514">
        <v>-248257.14</v>
      </c>
      <c r="O61" s="514">
        <v>-248257.14</v>
      </c>
      <c r="P61" s="514">
        <v>-248257.14</v>
      </c>
      <c r="Q61" s="347">
        <f t="shared" si="0"/>
        <v>-248257.1400000001</v>
      </c>
    </row>
    <row r="62" spans="1:17" ht="15">
      <c r="A62" s="495">
        <v>3705</v>
      </c>
      <c r="B62" s="511" t="s">
        <v>279</v>
      </c>
      <c r="C62" s="511"/>
      <c r="D62" s="514">
        <v>-425916.68</v>
      </c>
      <c r="E62" s="514">
        <v>-425916.68</v>
      </c>
      <c r="F62" s="514">
        <v>-425916.68</v>
      </c>
      <c r="G62" s="514">
        <v>-425916.68</v>
      </c>
      <c r="H62" s="514">
        <v>-425916.68</v>
      </c>
      <c r="I62" s="514">
        <v>-425916.68</v>
      </c>
      <c r="J62" s="514">
        <v>-425916.68</v>
      </c>
      <c r="K62" s="514">
        <v>-425916.68</v>
      </c>
      <c r="L62" s="514">
        <v>-425916.68</v>
      </c>
      <c r="M62" s="514">
        <v>-425916.68</v>
      </c>
      <c r="N62" s="514">
        <v>-425916.68</v>
      </c>
      <c r="O62" s="514">
        <v>-425916.68</v>
      </c>
      <c r="P62" s="514">
        <v>-425916.68</v>
      </c>
      <c r="Q62" s="347">
        <f t="shared" si="0"/>
        <v>-425916.68</v>
      </c>
    </row>
    <row r="63" spans="1:17" ht="15">
      <c r="A63" s="498">
        <v>3715</v>
      </c>
      <c r="B63" s="511" t="s">
        <v>439</v>
      </c>
      <c r="C63" s="511"/>
      <c r="D63" s="514">
        <v>-220764.29</v>
      </c>
      <c r="E63" s="514">
        <v>-220764.29</v>
      </c>
      <c r="F63" s="514">
        <v>-220764.29</v>
      </c>
      <c r="G63" s="514">
        <v>-234349.29</v>
      </c>
      <c r="H63" s="514">
        <v>-235584.29</v>
      </c>
      <c r="I63" s="514">
        <v>-235584.29</v>
      </c>
      <c r="J63" s="514">
        <v>-235584.29</v>
      </c>
      <c r="K63" s="514">
        <v>-235584.29</v>
      </c>
      <c r="L63" s="514">
        <v>-235584.29</v>
      </c>
      <c r="M63" s="514">
        <v>-235584.29</v>
      </c>
      <c r="N63" s="514">
        <v>-235584.29</v>
      </c>
      <c r="O63" s="514">
        <v>-235584.29</v>
      </c>
      <c r="P63" s="514">
        <v>-235584.29</v>
      </c>
      <c r="Q63" s="347">
        <f t="shared" si="0"/>
        <v>-232069.29</v>
      </c>
    </row>
    <row r="64" spans="1:17" ht="15">
      <c r="A64" s="502">
        <v>3720</v>
      </c>
      <c r="B64" s="511" t="s">
        <v>440</v>
      </c>
      <c r="C64" s="511"/>
      <c r="D64" s="514">
        <v>-1646.48</v>
      </c>
      <c r="E64" s="514">
        <v>-1646.48</v>
      </c>
      <c r="F64" s="514">
        <v>-1646.48</v>
      </c>
      <c r="G64" s="514">
        <v>-1646.48</v>
      </c>
      <c r="H64" s="514">
        <v>-1646.48</v>
      </c>
      <c r="I64" s="514">
        <v>-1646.48</v>
      </c>
      <c r="J64" s="514">
        <v>-1646.48</v>
      </c>
      <c r="K64" s="514">
        <v>-1646.48</v>
      </c>
      <c r="L64" s="514">
        <v>-1646.48</v>
      </c>
      <c r="M64" s="514">
        <v>-1646.48</v>
      </c>
      <c r="N64" s="514">
        <v>-1646.48</v>
      </c>
      <c r="O64" s="514">
        <v>-1646.48</v>
      </c>
      <c r="P64" s="514">
        <v>-1646.48</v>
      </c>
      <c r="Q64" s="501">
        <f t="shared" si="0"/>
        <v>-1646.4799999999998</v>
      </c>
    </row>
    <row r="65" spans="1:17" ht="15">
      <c r="A65" s="516" t="s">
        <v>305</v>
      </c>
      <c r="B65" s="511">
        <v>185</v>
      </c>
      <c r="C65" s="511"/>
      <c r="D65" s="514">
        <v>-3254663.96</v>
      </c>
      <c r="E65" s="514">
        <v>-3254663.96</v>
      </c>
      <c r="F65" s="514">
        <v>-3254663.96</v>
      </c>
      <c r="G65" s="514">
        <v>-3268248.96</v>
      </c>
      <c r="H65" s="514">
        <v>-3269483.96</v>
      </c>
      <c r="I65" s="514">
        <v>-3269483.96</v>
      </c>
      <c r="J65" s="514">
        <v>-3269483.96</v>
      </c>
      <c r="K65" s="514">
        <v>-3269483.96</v>
      </c>
      <c r="L65" s="514">
        <v>-3269483.96</v>
      </c>
      <c r="M65" s="514">
        <v>-3269483.96</v>
      </c>
      <c r="N65" s="514">
        <v>-3269483.96</v>
      </c>
      <c r="O65" s="514">
        <v>-3269483.96</v>
      </c>
      <c r="P65" s="514">
        <v>-3269483.96</v>
      </c>
      <c r="Q65" s="347">
        <f t="shared" si="0"/>
        <v>-3265968.9600000004</v>
      </c>
    </row>
    <row r="66" spans="1:17" ht="15">
      <c r="A66" s="516">
        <v>2030</v>
      </c>
      <c r="B66" s="511" t="s">
        <v>280</v>
      </c>
      <c r="C66" s="511"/>
      <c r="D66" s="514">
        <v>40985.870000000003</v>
      </c>
      <c r="E66" s="514">
        <v>40981.949999999997</v>
      </c>
      <c r="F66" s="514">
        <v>40978.03</v>
      </c>
      <c r="G66" s="514">
        <v>40974.11</v>
      </c>
      <c r="H66" s="514">
        <v>40970.19</v>
      </c>
      <c r="I66" s="514">
        <v>40966.269999999997</v>
      </c>
      <c r="J66" s="514">
        <v>40962.35</v>
      </c>
      <c r="K66" s="514">
        <v>40958.43</v>
      </c>
      <c r="L66" s="514">
        <v>40954.51</v>
      </c>
      <c r="M66" s="514">
        <v>40950.589999999997</v>
      </c>
      <c r="N66" s="514">
        <v>40946.67</v>
      </c>
      <c r="O66" s="514">
        <v>40942.75</v>
      </c>
      <c r="P66" s="514">
        <v>40938.83</v>
      </c>
      <c r="Q66" s="347">
        <f t="shared" si="0"/>
        <v>40962.350000000006</v>
      </c>
    </row>
    <row r="67" spans="1:17" ht="15">
      <c r="A67" s="516">
        <v>2055</v>
      </c>
      <c r="B67" s="511" t="s">
        <v>281</v>
      </c>
      <c r="C67" s="511"/>
      <c r="D67" s="514">
        <v>-71186.53</v>
      </c>
      <c r="E67" s="514">
        <v>-73321.509999999995</v>
      </c>
      <c r="F67" s="514">
        <v>-75461.16</v>
      </c>
      <c r="G67" s="514">
        <v>-77600.81</v>
      </c>
      <c r="H67" s="514">
        <v>-77563.44</v>
      </c>
      <c r="I67" s="514">
        <v>-79726.320000000007</v>
      </c>
      <c r="J67" s="514">
        <v>-81897.41</v>
      </c>
      <c r="K67" s="514">
        <v>-84086.71</v>
      </c>
      <c r="L67" s="514">
        <v>-86276.46</v>
      </c>
      <c r="M67" s="514">
        <v>-88477.77</v>
      </c>
      <c r="N67" s="514">
        <v>-90679.08</v>
      </c>
      <c r="O67" s="514">
        <v>-92896.24</v>
      </c>
      <c r="P67" s="514">
        <v>-95110.30</v>
      </c>
      <c r="Q67" s="347">
        <f t="shared" si="0"/>
        <v>-82637.210769230762</v>
      </c>
    </row>
    <row r="68" spans="1:17" ht="15">
      <c r="A68" s="516">
        <v>2060</v>
      </c>
      <c r="B68" s="511" t="s">
        <v>282</v>
      </c>
      <c r="C68" s="511" t="s">
        <v>409</v>
      </c>
      <c r="D68" s="514">
        <v>-17292.98</v>
      </c>
      <c r="E68" s="514">
        <v>-17967.40</v>
      </c>
      <c r="F68" s="514">
        <v>-18360.61</v>
      </c>
      <c r="G68" s="514">
        <v>-19041.73</v>
      </c>
      <c r="H68" s="514">
        <v>-19723.310000000001</v>
      </c>
      <c r="I68" s="514">
        <v>-20405.68</v>
      </c>
      <c r="J68" s="514">
        <v>-20899.419999999998</v>
      </c>
      <c r="K68" s="514">
        <v>-21591.08</v>
      </c>
      <c r="L68" s="514">
        <v>-22115.63</v>
      </c>
      <c r="M68" s="514">
        <v>-22815.93</v>
      </c>
      <c r="N68" s="514">
        <v>-23516.23</v>
      </c>
      <c r="O68" s="514">
        <v>-24216.53</v>
      </c>
      <c r="P68" s="514">
        <v>-24919.54</v>
      </c>
      <c r="Q68" s="510">
        <f t="shared" si="0"/>
        <v>-20989.697692307695</v>
      </c>
    </row>
    <row r="69" spans="1:17" ht="15">
      <c r="A69" s="516">
        <v>2065</v>
      </c>
      <c r="B69" s="511" t="s">
        <v>441</v>
      </c>
      <c r="C69" s="511"/>
      <c r="D69" s="514">
        <v>571.57000000000005</v>
      </c>
      <c r="E69" s="514">
        <v>567.63</v>
      </c>
      <c r="F69" s="514">
        <v>563.69000000000005</v>
      </c>
      <c r="G69" s="514">
        <v>559.75</v>
      </c>
      <c r="H69" s="514">
        <v>555.80999999999995</v>
      </c>
      <c r="I69" s="514">
        <v>551.87</v>
      </c>
      <c r="J69" s="514">
        <v>547.92999999999995</v>
      </c>
      <c r="K69" s="514">
        <v>543.99</v>
      </c>
      <c r="L69" s="514">
        <v>540.04999999999995</v>
      </c>
      <c r="M69" s="514">
        <v>536.11</v>
      </c>
      <c r="N69" s="514">
        <v>532.16999999999996</v>
      </c>
      <c r="O69" s="514">
        <v>528.23</v>
      </c>
      <c r="P69" s="514">
        <v>524.29</v>
      </c>
      <c r="Q69" s="347">
        <f t="shared" si="0"/>
        <v>547.92999999999995</v>
      </c>
    </row>
    <row r="70" spans="1:17" ht="15">
      <c r="A70" s="516">
        <v>2070</v>
      </c>
      <c r="B70" s="511" t="s">
        <v>442</v>
      </c>
      <c r="C70" s="511"/>
      <c r="D70" s="514">
        <v>-57.64</v>
      </c>
      <c r="E70" s="514">
        <v>-59.83</v>
      </c>
      <c r="F70" s="514">
        <v>-62.02</v>
      </c>
      <c r="G70" s="514">
        <v>-64.209999999999994</v>
      </c>
      <c r="H70" s="514">
        <v>-66.400000000000006</v>
      </c>
      <c r="I70" s="514">
        <v>-68.59</v>
      </c>
      <c r="J70" s="514">
        <v>-70.78</v>
      </c>
      <c r="K70" s="514">
        <v>-72.97</v>
      </c>
      <c r="L70" s="514">
        <v>-75.16</v>
      </c>
      <c r="M70" s="514">
        <v>-77.349999999999994</v>
      </c>
      <c r="N70" s="514">
        <v>-79.540000000000006</v>
      </c>
      <c r="O70" s="514">
        <v>-81.73</v>
      </c>
      <c r="P70" s="514">
        <v>-83.92</v>
      </c>
      <c r="Q70" s="347">
        <f t="shared" si="0"/>
        <v>-70.78</v>
      </c>
    </row>
    <row r="71" spans="1:17" ht="15">
      <c r="A71" s="516">
        <v>2075</v>
      </c>
      <c r="B71" s="511" t="s">
        <v>283</v>
      </c>
      <c r="C71" s="511"/>
      <c r="D71" s="514">
        <v>-1358098.32</v>
      </c>
      <c r="E71" s="514">
        <v>-1363125.96</v>
      </c>
      <c r="F71" s="514">
        <v>-1368153.60</v>
      </c>
      <c r="G71" s="514">
        <v>-1373181.24</v>
      </c>
      <c r="H71" s="514">
        <v>-1378213.61</v>
      </c>
      <c r="I71" s="514">
        <v>-1383246.15</v>
      </c>
      <c r="J71" s="514">
        <v>-1388278.69</v>
      </c>
      <c r="K71" s="514">
        <v>-1393311.23</v>
      </c>
      <c r="L71" s="514">
        <v>-1398343.77</v>
      </c>
      <c r="M71" s="514">
        <v>-1403376.31</v>
      </c>
      <c r="N71" s="514">
        <v>-1408408.85</v>
      </c>
      <c r="O71" s="514">
        <v>-1413441.40</v>
      </c>
      <c r="P71" s="514">
        <v>-1418473.95</v>
      </c>
      <c r="Q71" s="347">
        <f t="shared" si="0"/>
        <v>-1388281.0061538464</v>
      </c>
    </row>
    <row r="72" spans="1:17" ht="15">
      <c r="A72" s="516">
        <v>2080</v>
      </c>
      <c r="B72" s="511" t="s">
        <v>443</v>
      </c>
      <c r="C72" s="511"/>
      <c r="D72" s="514">
        <v>-28984.90</v>
      </c>
      <c r="E72" s="514">
        <v>-34781.879999999997</v>
      </c>
      <c r="F72" s="514">
        <v>-40578.86</v>
      </c>
      <c r="G72" s="514">
        <v>-46375.84</v>
      </c>
      <c r="H72" s="514">
        <v>-52172.82</v>
      </c>
      <c r="I72" s="514">
        <v>-57969.80</v>
      </c>
      <c r="J72" s="514">
        <v>-63766.78</v>
      </c>
      <c r="K72" s="514">
        <v>-69563.759999999995</v>
      </c>
      <c r="L72" s="514">
        <v>-75360.740000000005</v>
      </c>
      <c r="M72" s="514">
        <v>-81157.72</v>
      </c>
      <c r="N72" s="514">
        <v>-86954.70</v>
      </c>
      <c r="O72" s="514">
        <v>-92751.68</v>
      </c>
      <c r="P72" s="514">
        <v>-98548.66</v>
      </c>
      <c r="Q72" s="347">
        <f t="shared" si="0"/>
        <v>-63766.78</v>
      </c>
    </row>
    <row r="73" spans="1:17" ht="15">
      <c r="A73" s="516">
        <v>2090</v>
      </c>
      <c r="B73" s="511" t="s">
        <v>444</v>
      </c>
      <c r="C73" s="511" t="s">
        <v>409</v>
      </c>
      <c r="D73" s="514">
        <v>-319.47000000000003</v>
      </c>
      <c r="E73" s="514">
        <v>-326.72000000000003</v>
      </c>
      <c r="F73" s="514">
        <v>-333.97</v>
      </c>
      <c r="G73" s="514">
        <v>-343.38</v>
      </c>
      <c r="H73" s="514">
        <v>-352.79</v>
      </c>
      <c r="I73" s="514">
        <v>-362.20</v>
      </c>
      <c r="J73" s="514">
        <v>-371.61</v>
      </c>
      <c r="K73" s="514">
        <v>-381.02</v>
      </c>
      <c r="L73" s="514">
        <v>-390.43</v>
      </c>
      <c r="M73" s="514">
        <v>-399.84</v>
      </c>
      <c r="N73" s="514">
        <v>-409.25</v>
      </c>
      <c r="O73" s="514">
        <v>-418.66</v>
      </c>
      <c r="P73" s="514">
        <v>-428.07</v>
      </c>
      <c r="Q73" s="510">
        <f t="shared" si="1" ref="Q73:Q124">AVERAGE(D73:P73)</f>
        <v>-372.10846153846154</v>
      </c>
    </row>
    <row r="74" spans="1:17" ht="15">
      <c r="A74" s="516">
        <v>2105</v>
      </c>
      <c r="B74" s="511" t="s">
        <v>284</v>
      </c>
      <c r="C74" s="511"/>
      <c r="D74" s="514">
        <v>-135349.26</v>
      </c>
      <c r="E74" s="514">
        <v>-135938.60</v>
      </c>
      <c r="F74" s="514">
        <v>-136527.94</v>
      </c>
      <c r="G74" s="514">
        <v>-137117.28</v>
      </c>
      <c r="H74" s="514">
        <v>-137706.62</v>
      </c>
      <c r="I74" s="514">
        <v>-138295.96</v>
      </c>
      <c r="J74" s="514">
        <v>-138885.29999999999</v>
      </c>
      <c r="K74" s="514">
        <v>-139474.64000000001</v>
      </c>
      <c r="L74" s="514">
        <v>-140063.98000000001</v>
      </c>
      <c r="M74" s="514">
        <v>-140653.95000000001</v>
      </c>
      <c r="N74" s="514">
        <v>-141243.92000000001</v>
      </c>
      <c r="O74" s="514">
        <v>-141833.89000000001</v>
      </c>
      <c r="P74" s="514">
        <v>-138587.62</v>
      </c>
      <c r="Q74" s="347">
        <f t="shared" si="1"/>
        <v>-138590.68923076923</v>
      </c>
    </row>
    <row r="75" spans="1:17" ht="15">
      <c r="A75" s="516">
        <v>2110</v>
      </c>
      <c r="B75" s="511" t="s">
        <v>285</v>
      </c>
      <c r="C75" s="511"/>
      <c r="D75" s="514">
        <v>-824941.09</v>
      </c>
      <c r="E75" s="514">
        <v>-830407.90</v>
      </c>
      <c r="F75" s="514">
        <v>-835162.30</v>
      </c>
      <c r="G75" s="514">
        <v>-840123.73</v>
      </c>
      <c r="H75" s="514">
        <v>-845599.05</v>
      </c>
      <c r="I75" s="514">
        <v>-851074.53</v>
      </c>
      <c r="J75" s="514">
        <v>-856548.55</v>
      </c>
      <c r="K75" s="514">
        <v>-862024.24</v>
      </c>
      <c r="L75" s="514">
        <v>-867520.63</v>
      </c>
      <c r="M75" s="514">
        <v>-873017.85</v>
      </c>
      <c r="N75" s="514">
        <v>-878625.62</v>
      </c>
      <c r="O75" s="514">
        <v>-884424.35</v>
      </c>
      <c r="P75" s="514">
        <v>-874798.41</v>
      </c>
      <c r="Q75" s="347">
        <f t="shared" si="1"/>
        <v>-855712.94230769225</v>
      </c>
    </row>
    <row r="76" spans="1:17" ht="15">
      <c r="A76" s="516">
        <v>2113</v>
      </c>
      <c r="B76" s="511" t="s">
        <v>286</v>
      </c>
      <c r="C76" s="511"/>
      <c r="D76" s="514">
        <v>-97607.09</v>
      </c>
      <c r="E76" s="514">
        <v>-98034.60</v>
      </c>
      <c r="F76" s="514">
        <v>-98297.34</v>
      </c>
      <c r="G76" s="514">
        <v>-98503.34</v>
      </c>
      <c r="H76" s="514">
        <v>-98935.22</v>
      </c>
      <c r="I76" s="514">
        <v>-99369.56</v>
      </c>
      <c r="J76" s="514">
        <v>-99803.90</v>
      </c>
      <c r="K76" s="514">
        <v>-100238.24</v>
      </c>
      <c r="L76" s="514">
        <v>-100672.58</v>
      </c>
      <c r="M76" s="514">
        <v>-101106.92</v>
      </c>
      <c r="N76" s="514">
        <v>-101547.49</v>
      </c>
      <c r="O76" s="514">
        <v>-101283.57</v>
      </c>
      <c r="P76" s="514">
        <v>-101865.10</v>
      </c>
      <c r="Q76" s="347">
        <f t="shared" si="1"/>
        <v>-99789.611538461555</v>
      </c>
    </row>
    <row r="77" spans="1:17" ht="15">
      <c r="A77" s="516">
        <v>2120</v>
      </c>
      <c r="B77" s="511" t="s">
        <v>287</v>
      </c>
      <c r="C77" s="511"/>
      <c r="D77" s="514">
        <v>-15266.81</v>
      </c>
      <c r="E77" s="514">
        <v>-15437.82</v>
      </c>
      <c r="F77" s="514">
        <v>-15608.83</v>
      </c>
      <c r="G77" s="514">
        <v>-15779.84</v>
      </c>
      <c r="H77" s="514">
        <v>-15950.85</v>
      </c>
      <c r="I77" s="514">
        <v>-16122.03</v>
      </c>
      <c r="J77" s="514">
        <v>-16293.38</v>
      </c>
      <c r="K77" s="514">
        <v>-16464.73</v>
      </c>
      <c r="L77" s="514">
        <v>-16636.080000000002</v>
      </c>
      <c r="M77" s="514">
        <v>-16807.48</v>
      </c>
      <c r="N77" s="514">
        <v>-16978.88</v>
      </c>
      <c r="O77" s="514">
        <v>-17150.28</v>
      </c>
      <c r="P77" s="514">
        <v>-17321.68</v>
      </c>
      <c r="Q77" s="347">
        <f t="shared" si="1"/>
        <v>-16293.745384615384</v>
      </c>
    </row>
    <row r="78" spans="1:17" ht="15">
      <c r="A78" s="516">
        <v>2125</v>
      </c>
      <c r="B78" s="511" t="s">
        <v>288</v>
      </c>
      <c r="C78" s="511"/>
      <c r="D78" s="514">
        <v>-6092.57</v>
      </c>
      <c r="E78" s="514">
        <v>-6614.36</v>
      </c>
      <c r="F78" s="514">
        <v>-7136.15</v>
      </c>
      <c r="G78" s="514">
        <v>-7657.94</v>
      </c>
      <c r="H78" s="514">
        <v>-8179.73</v>
      </c>
      <c r="I78" s="514">
        <v>-8702.9599999999991</v>
      </c>
      <c r="J78" s="514">
        <v>-9226.19</v>
      </c>
      <c r="K78" s="514">
        <v>-9749.42</v>
      </c>
      <c r="L78" s="514">
        <v>-10272.65</v>
      </c>
      <c r="M78" s="514">
        <v>-10795.88</v>
      </c>
      <c r="N78" s="514">
        <v>-11351.70</v>
      </c>
      <c r="O78" s="514">
        <v>-11911.68</v>
      </c>
      <c r="P78" s="514">
        <v>-12471.66</v>
      </c>
      <c r="Q78" s="347">
        <f t="shared" si="1"/>
        <v>-9243.2992307692311</v>
      </c>
    </row>
    <row r="79" spans="1:17" ht="15">
      <c r="A79" s="516">
        <v>2140</v>
      </c>
      <c r="B79" s="511" t="s">
        <v>289</v>
      </c>
      <c r="C79" s="511"/>
      <c r="D79" s="514">
        <v>12072.11</v>
      </c>
      <c r="E79" s="514">
        <v>10368.40</v>
      </c>
      <c r="F79" s="514">
        <v>8664.69</v>
      </c>
      <c r="G79" s="514">
        <v>6960.98</v>
      </c>
      <c r="H79" s="514">
        <v>5257.27</v>
      </c>
      <c r="I79" s="514">
        <v>3553.56</v>
      </c>
      <c r="J79" s="514">
        <v>1849.85</v>
      </c>
      <c r="K79" s="514">
        <v>146.13999999999999</v>
      </c>
      <c r="L79" s="514">
        <v>-1557.57</v>
      </c>
      <c r="M79" s="514">
        <v>-3264.20</v>
      </c>
      <c r="N79" s="514">
        <v>-4971.29</v>
      </c>
      <c r="O79" s="514">
        <v>-6679.01</v>
      </c>
      <c r="P79" s="514">
        <v>-8435.2800000000007</v>
      </c>
      <c r="Q79" s="347">
        <f t="shared" si="1"/>
        <v>1843.5115384615392</v>
      </c>
    </row>
    <row r="80" spans="1:17" ht="15">
      <c r="A80" s="516">
        <v>2145</v>
      </c>
      <c r="B80" s="511" t="s">
        <v>445</v>
      </c>
      <c r="C80" s="511"/>
      <c r="D80" s="514"/>
      <c r="E80" s="514"/>
      <c r="F80" s="514"/>
      <c r="G80" s="514"/>
      <c r="H80" s="514"/>
      <c r="I80" s="514"/>
      <c r="J80" s="514"/>
      <c r="K80" s="514"/>
      <c r="L80" s="514"/>
      <c r="M80" s="514"/>
      <c r="N80" s="514">
        <v>-37.270000000000003</v>
      </c>
      <c r="O80" s="514">
        <v>4183.03</v>
      </c>
      <c r="P80" s="514">
        <v>4165.21</v>
      </c>
      <c r="Q80" s="347">
        <f t="shared" si="1"/>
        <v>2770.3233333333333</v>
      </c>
    </row>
    <row r="81" spans="1:17" ht="15">
      <c r="A81" s="516">
        <v>2155</v>
      </c>
      <c r="B81" s="511" t="s">
        <v>290</v>
      </c>
      <c r="C81" s="511" t="s">
        <v>409</v>
      </c>
      <c r="D81" s="514">
        <v>-49569.82</v>
      </c>
      <c r="E81" s="514">
        <v>-49765.09</v>
      </c>
      <c r="F81" s="514">
        <v>-49960.36</v>
      </c>
      <c r="G81" s="514">
        <v>-50155.63</v>
      </c>
      <c r="H81" s="514">
        <v>-50350.90</v>
      </c>
      <c r="I81" s="514">
        <v>-50546.17</v>
      </c>
      <c r="J81" s="514">
        <v>-50741.44</v>
      </c>
      <c r="K81" s="514">
        <v>-50936.71</v>
      </c>
      <c r="L81" s="514">
        <v>-51131.98</v>
      </c>
      <c r="M81" s="514">
        <v>-51327.25</v>
      </c>
      <c r="N81" s="514">
        <v>-51522.52</v>
      </c>
      <c r="O81" s="514">
        <v>-51717.79</v>
      </c>
      <c r="P81" s="514">
        <v>-51913.06</v>
      </c>
      <c r="Q81" s="510">
        <f t="shared" si="1"/>
        <v>-50741.439999999995</v>
      </c>
    </row>
    <row r="82" spans="1:17" ht="15">
      <c r="A82" s="516">
        <v>2160</v>
      </c>
      <c r="B82" s="511" t="s">
        <v>291</v>
      </c>
      <c r="C82" s="511" t="s">
        <v>409</v>
      </c>
      <c r="D82" s="514">
        <v>-1021006.32</v>
      </c>
      <c r="E82" s="514">
        <v>-1026390.53</v>
      </c>
      <c r="F82" s="514">
        <v>-1031605.51</v>
      </c>
      <c r="G82" s="514">
        <v>-1036518.13</v>
      </c>
      <c r="H82" s="514">
        <v>-1040571.56</v>
      </c>
      <c r="I82" s="514">
        <v>-1043816.42</v>
      </c>
      <c r="J82" s="514">
        <v>-1049014.1599999999</v>
      </c>
      <c r="K82" s="514">
        <v>-1054614.5900000001</v>
      </c>
      <c r="L82" s="514">
        <v>-1052450.3500000001</v>
      </c>
      <c r="M82" s="514">
        <v>-1058062.1599999999</v>
      </c>
      <c r="N82" s="514">
        <v>-1063683.07</v>
      </c>
      <c r="O82" s="514">
        <v>-1069313.95</v>
      </c>
      <c r="P82" s="514">
        <v>-1074998.74</v>
      </c>
      <c r="Q82" s="510">
        <f t="shared" si="1"/>
        <v>-1047849.6530769231</v>
      </c>
    </row>
    <row r="83" spans="1:17" ht="15">
      <c r="A83" s="516">
        <v>2165</v>
      </c>
      <c r="B83" s="511" t="s">
        <v>446</v>
      </c>
      <c r="C83" s="511"/>
      <c r="D83" s="514">
        <v>-1089.57</v>
      </c>
      <c r="E83" s="514">
        <v>-1100.44</v>
      </c>
      <c r="F83" s="514">
        <v>-1111.31</v>
      </c>
      <c r="G83" s="514">
        <v>-1122.18</v>
      </c>
      <c r="H83" s="514">
        <v>-1133.05</v>
      </c>
      <c r="I83" s="514">
        <v>-1143.92</v>
      </c>
      <c r="J83" s="514">
        <v>-1154.79</v>
      </c>
      <c r="K83" s="514">
        <v>-1165.6600000000001</v>
      </c>
      <c r="L83" s="514">
        <v>-1176.53</v>
      </c>
      <c r="M83" s="514">
        <v>-1187.4000000000001</v>
      </c>
      <c r="N83" s="514">
        <v>-1198.27</v>
      </c>
      <c r="O83" s="514">
        <v>-1209.1400000000001</v>
      </c>
      <c r="P83" s="514">
        <v>-1220.01</v>
      </c>
      <c r="Q83" s="347">
        <f t="shared" si="1"/>
        <v>-1154.79</v>
      </c>
    </row>
    <row r="84" spans="1:17" ht="15">
      <c r="A84" s="516">
        <v>2170</v>
      </c>
      <c r="B84" s="511" t="s">
        <v>447</v>
      </c>
      <c r="C84" s="511" t="s">
        <v>409</v>
      </c>
      <c r="D84" s="514">
        <v>49347.46</v>
      </c>
      <c r="E84" s="514">
        <v>49050.04</v>
      </c>
      <c r="F84" s="514">
        <v>48752.62</v>
      </c>
      <c r="G84" s="514">
        <v>48455.20</v>
      </c>
      <c r="H84" s="514">
        <v>48157.78</v>
      </c>
      <c r="I84" s="514">
        <v>47852.99</v>
      </c>
      <c r="J84" s="514">
        <v>47548.20</v>
      </c>
      <c r="K84" s="514">
        <v>47242.87</v>
      </c>
      <c r="L84" s="514">
        <v>46937.54</v>
      </c>
      <c r="M84" s="514">
        <v>46632.21</v>
      </c>
      <c r="N84" s="514">
        <v>46326.88</v>
      </c>
      <c r="O84" s="514">
        <v>52457.86</v>
      </c>
      <c r="P84" s="514">
        <v>52145.61</v>
      </c>
      <c r="Q84" s="510">
        <f t="shared" si="1"/>
        <v>48531.327692307692</v>
      </c>
    </row>
    <row r="85" spans="1:17" ht="15">
      <c r="A85" s="516">
        <v>2180</v>
      </c>
      <c r="B85" s="511" t="s">
        <v>292</v>
      </c>
      <c r="C85" s="511" t="s">
        <v>409</v>
      </c>
      <c r="D85" s="514">
        <v>451.70</v>
      </c>
      <c r="E85" s="514">
        <v>451.08</v>
      </c>
      <c r="F85" s="514">
        <v>450.46</v>
      </c>
      <c r="G85" s="514">
        <v>449.84</v>
      </c>
      <c r="H85" s="514">
        <v>449.22</v>
      </c>
      <c r="I85" s="514">
        <v>448.60</v>
      </c>
      <c r="J85" s="514">
        <v>447.98</v>
      </c>
      <c r="K85" s="514">
        <v>447.36</v>
      </c>
      <c r="L85" s="514">
        <v>446.74</v>
      </c>
      <c r="M85" s="514">
        <v>446.12</v>
      </c>
      <c r="N85" s="514">
        <v>445.50</v>
      </c>
      <c r="O85" s="514">
        <v>444.88</v>
      </c>
      <c r="P85" s="514">
        <v>444.26</v>
      </c>
      <c r="Q85" s="510">
        <f t="shared" si="1"/>
        <v>447.98000000000008</v>
      </c>
    </row>
    <row r="86" spans="1:17" ht="15">
      <c r="A86" s="516">
        <v>2190</v>
      </c>
      <c r="B86" s="511" t="s">
        <v>448</v>
      </c>
      <c r="C86" s="511"/>
      <c r="D86" s="514">
        <v>3449.60</v>
      </c>
      <c r="E86" s="514">
        <v>3442.98</v>
      </c>
      <c r="F86" s="514">
        <v>3436.36</v>
      </c>
      <c r="G86" s="514">
        <v>3429.74</v>
      </c>
      <c r="H86" s="514">
        <v>3423.12</v>
      </c>
      <c r="I86" s="514">
        <v>3416.50</v>
      </c>
      <c r="J86" s="514">
        <v>3409.88</v>
      </c>
      <c r="K86" s="514">
        <v>3403.26</v>
      </c>
      <c r="L86" s="514">
        <v>3396.64</v>
      </c>
      <c r="M86" s="514">
        <v>3390.02</v>
      </c>
      <c r="N86" s="514">
        <v>3383.40</v>
      </c>
      <c r="O86" s="514">
        <v>3376.78</v>
      </c>
      <c r="P86" s="514">
        <v>3370.16</v>
      </c>
      <c r="Q86" s="347">
        <f t="shared" si="1"/>
        <v>3409.88</v>
      </c>
    </row>
    <row r="87" spans="1:17" ht="15">
      <c r="A87" s="516">
        <v>2195</v>
      </c>
      <c r="B87" s="511" t="s">
        <v>449</v>
      </c>
      <c r="C87" s="511"/>
      <c r="D87" s="514">
        <v>-4131.8100000000004</v>
      </c>
      <c r="E87" s="514">
        <v>-4172.53</v>
      </c>
      <c r="F87" s="514">
        <v>-4213.25</v>
      </c>
      <c r="G87" s="514">
        <v>-4253.97</v>
      </c>
      <c r="H87" s="514">
        <v>-4294.6899999999996</v>
      </c>
      <c r="I87" s="514">
        <v>-4335.41</v>
      </c>
      <c r="J87" s="514">
        <v>-4376.13</v>
      </c>
      <c r="K87" s="514">
        <v>-4418</v>
      </c>
      <c r="L87" s="514">
        <v>-4459.87</v>
      </c>
      <c r="M87" s="514">
        <v>-4501.74</v>
      </c>
      <c r="N87" s="514">
        <v>-4545.29</v>
      </c>
      <c r="O87" s="514">
        <v>-4588.84</v>
      </c>
      <c r="P87" s="514">
        <v>-4632.3900000000003</v>
      </c>
      <c r="Q87" s="347">
        <f t="shared" si="1"/>
        <v>-4378.7630769230764</v>
      </c>
    </row>
    <row r="88" spans="1:17" ht="15">
      <c r="A88" s="516">
        <v>2200</v>
      </c>
      <c r="B88" s="511" t="s">
        <v>450</v>
      </c>
      <c r="C88" s="511" t="s">
        <v>409</v>
      </c>
      <c r="D88" s="514">
        <v>-2821.02</v>
      </c>
      <c r="E88" s="514">
        <v>-2852.84</v>
      </c>
      <c r="F88" s="514">
        <v>-2884.66</v>
      </c>
      <c r="G88" s="514">
        <v>-2916.48</v>
      </c>
      <c r="H88" s="514">
        <v>-2948.30</v>
      </c>
      <c r="I88" s="514">
        <v>-2980.12</v>
      </c>
      <c r="J88" s="514">
        <v>-3011.94</v>
      </c>
      <c r="K88" s="514">
        <v>-3043.76</v>
      </c>
      <c r="L88" s="514">
        <v>-3075.58</v>
      </c>
      <c r="M88" s="514">
        <v>-3107.40</v>
      </c>
      <c r="N88" s="514">
        <v>-3139.22</v>
      </c>
      <c r="O88" s="514">
        <v>-3171.04</v>
      </c>
      <c r="P88" s="514">
        <v>-3202.86</v>
      </c>
      <c r="Q88" s="510">
        <f t="shared" si="1"/>
        <v>-3011.94</v>
      </c>
    </row>
    <row r="89" spans="1:17" ht="15">
      <c r="A89" s="516">
        <v>2215</v>
      </c>
      <c r="B89" s="511" t="s">
        <v>293</v>
      </c>
      <c r="C89" s="511"/>
      <c r="D89" s="514">
        <v>-13580.56</v>
      </c>
      <c r="E89" s="514">
        <v>-13770.10</v>
      </c>
      <c r="F89" s="514">
        <v>-13959.64</v>
      </c>
      <c r="G89" s="514">
        <v>-14149.18</v>
      </c>
      <c r="H89" s="514">
        <v>-14339.02</v>
      </c>
      <c r="I89" s="514">
        <v>-14528.86</v>
      </c>
      <c r="J89" s="514">
        <v>-14718.70</v>
      </c>
      <c r="K89" s="514">
        <v>-14908.54</v>
      </c>
      <c r="L89" s="514">
        <v>-15098.38</v>
      </c>
      <c r="M89" s="514">
        <v>-15288.22</v>
      </c>
      <c r="N89" s="514">
        <v>-15478.06</v>
      </c>
      <c r="O89" s="514">
        <v>-15667.90</v>
      </c>
      <c r="P89" s="514">
        <v>-15857.74</v>
      </c>
      <c r="Q89" s="347">
        <f t="shared" si="1"/>
        <v>-14718.83846153846</v>
      </c>
    </row>
    <row r="90" spans="1:17" ht="15">
      <c r="A90" s="516">
        <v>2220</v>
      </c>
      <c r="B90" s="511" t="s">
        <v>294</v>
      </c>
      <c r="D90" s="514">
        <v>-5478.39</v>
      </c>
      <c r="E90" s="514">
        <v>-5540.46</v>
      </c>
      <c r="F90" s="514">
        <v>-5602.53</v>
      </c>
      <c r="G90" s="514">
        <v>-5664.60</v>
      </c>
      <c r="H90" s="514">
        <v>-5726.67</v>
      </c>
      <c r="I90" s="514">
        <v>-5788.74</v>
      </c>
      <c r="J90" s="514">
        <v>-5850.81</v>
      </c>
      <c r="K90" s="514">
        <v>-5912.88</v>
      </c>
      <c r="L90" s="514">
        <v>-5974.95</v>
      </c>
      <c r="M90" s="514">
        <v>-6037.02</v>
      </c>
      <c r="N90" s="514">
        <v>-6099.09</v>
      </c>
      <c r="O90" s="514">
        <v>-6161.16</v>
      </c>
      <c r="P90" s="514">
        <v>-6223.23</v>
      </c>
      <c r="Q90" s="347">
        <f t="shared" si="1"/>
        <v>-5850.8099999999986</v>
      </c>
    </row>
    <row r="91" spans="1:17" ht="15">
      <c r="A91" s="516">
        <v>2225</v>
      </c>
      <c r="B91" s="511" t="s">
        <v>451</v>
      </c>
      <c r="C91" s="511"/>
      <c r="D91" s="514">
        <v>-40.86</v>
      </c>
      <c r="E91" s="514">
        <v>-45.29</v>
      </c>
      <c r="F91" s="514">
        <v>-49.72</v>
      </c>
      <c r="G91" s="514">
        <v>-54.15</v>
      </c>
      <c r="H91" s="514">
        <v>-58.58</v>
      </c>
      <c r="I91" s="514">
        <v>-63.01</v>
      </c>
      <c r="J91" s="514">
        <v>-67.44</v>
      </c>
      <c r="K91" s="514">
        <v>-71.87</v>
      </c>
      <c r="L91" s="514">
        <v>-76.30</v>
      </c>
      <c r="M91" s="514">
        <v>-80.73</v>
      </c>
      <c r="N91" s="514">
        <v>-85.16</v>
      </c>
      <c r="O91" s="514">
        <v>-89.59</v>
      </c>
      <c r="P91" s="514">
        <v>-94.02</v>
      </c>
      <c r="Q91" s="347">
        <f t="shared" si="1"/>
        <v>-67.44</v>
      </c>
    </row>
    <row r="92" spans="1:17" ht="15">
      <c r="A92" s="516">
        <v>2230</v>
      </c>
      <c r="B92" s="511" t="s">
        <v>452</v>
      </c>
      <c r="C92" s="511"/>
      <c r="D92" s="514">
        <v>-38598.06</v>
      </c>
      <c r="E92" s="514">
        <v>-38799.96</v>
      </c>
      <c r="F92" s="514">
        <v>-39001.86</v>
      </c>
      <c r="G92" s="514">
        <v>-39203.76</v>
      </c>
      <c r="H92" s="514">
        <v>-39405.660000000003</v>
      </c>
      <c r="I92" s="514">
        <v>-39607.56</v>
      </c>
      <c r="J92" s="514">
        <v>-39809.46</v>
      </c>
      <c r="K92" s="514">
        <v>-40011.36</v>
      </c>
      <c r="L92" s="514">
        <v>-40213.26</v>
      </c>
      <c r="M92" s="514">
        <v>-40419.49</v>
      </c>
      <c r="N92" s="514">
        <v>-40625.72</v>
      </c>
      <c r="O92" s="514">
        <v>-40831.949999999997</v>
      </c>
      <c r="P92" s="514">
        <v>-41038.18</v>
      </c>
      <c r="Q92" s="347">
        <f t="shared" si="1"/>
        <v>-39812.790769230771</v>
      </c>
    </row>
    <row r="93" spans="1:17" ht="15">
      <c r="A93" s="516">
        <v>2235</v>
      </c>
      <c r="B93" s="511" t="s">
        <v>453</v>
      </c>
      <c r="C93" s="511"/>
      <c r="D93" s="514">
        <v>-15444.57</v>
      </c>
      <c r="E93" s="514">
        <v>-15593.60</v>
      </c>
      <c r="F93" s="514">
        <v>-15744.04</v>
      </c>
      <c r="G93" s="514">
        <v>-15894.48</v>
      </c>
      <c r="H93" s="514">
        <v>-16044.92</v>
      </c>
      <c r="I93" s="514">
        <v>-16195.36</v>
      </c>
      <c r="J93" s="514">
        <v>-16345.80</v>
      </c>
      <c r="K93" s="514">
        <v>-16496.240000000002</v>
      </c>
      <c r="L93" s="514">
        <v>-16646.68</v>
      </c>
      <c r="M93" s="514">
        <v>-16799.45</v>
      </c>
      <c r="N93" s="514">
        <v>-16952.22</v>
      </c>
      <c r="O93" s="514">
        <v>-17104.990000000002</v>
      </c>
      <c r="P93" s="514">
        <v>-17257.759999999998</v>
      </c>
      <c r="Q93" s="347">
        <f t="shared" si="1"/>
        <v>-16347.700769230771</v>
      </c>
    </row>
    <row r="94" spans="1:17" ht="15">
      <c r="A94" s="516">
        <v>2240</v>
      </c>
      <c r="B94" s="511" t="s">
        <v>295</v>
      </c>
      <c r="C94" s="511"/>
      <c r="D94" s="514">
        <v>-179.33</v>
      </c>
      <c r="E94" s="514">
        <v>-347.57</v>
      </c>
      <c r="F94" s="514">
        <v>-515.80999999999995</v>
      </c>
      <c r="G94" s="514">
        <v>-684.05</v>
      </c>
      <c r="H94" s="514">
        <v>-197.29</v>
      </c>
      <c r="I94" s="514">
        <v>-365.86</v>
      </c>
      <c r="J94" s="514">
        <v>-534.42999999999995</v>
      </c>
      <c r="K94" s="514">
        <v>-466.33</v>
      </c>
      <c r="L94" s="514">
        <v>-421.16</v>
      </c>
      <c r="M94" s="514">
        <v>-591.38</v>
      </c>
      <c r="N94" s="514">
        <v>-761.60</v>
      </c>
      <c r="O94" s="514">
        <v>-931.82</v>
      </c>
      <c r="P94" s="514">
        <v>-1102.04</v>
      </c>
      <c r="Q94" s="347">
        <f t="shared" si="1"/>
        <v>-546.05153846153837</v>
      </c>
    </row>
    <row r="95" spans="1:17" ht="15">
      <c r="A95" s="516">
        <v>2245</v>
      </c>
      <c r="B95" s="511" t="s">
        <v>454</v>
      </c>
      <c r="C95" s="511"/>
      <c r="D95" s="514">
        <v>-860.27</v>
      </c>
      <c r="E95" s="514">
        <v>-864.85</v>
      </c>
      <c r="F95" s="514">
        <v>-869.43</v>
      </c>
      <c r="G95" s="514">
        <v>-874.01</v>
      </c>
      <c r="H95" s="514">
        <v>-878.59</v>
      </c>
      <c r="I95" s="514">
        <v>-883.17</v>
      </c>
      <c r="J95" s="514">
        <v>-887.75</v>
      </c>
      <c r="K95" s="514">
        <v>-892.33</v>
      </c>
      <c r="L95" s="514">
        <v>-896.91</v>
      </c>
      <c r="M95" s="514">
        <v>-901.49</v>
      </c>
      <c r="N95" s="514">
        <v>-906.07</v>
      </c>
      <c r="O95" s="514">
        <v>-910.65</v>
      </c>
      <c r="P95" s="514">
        <v>-915.23</v>
      </c>
      <c r="Q95" s="347">
        <f t="shared" si="1"/>
        <v>-887.74999999999989</v>
      </c>
    </row>
    <row r="96" spans="1:17" ht="15">
      <c r="A96" s="516">
        <v>2250</v>
      </c>
      <c r="B96" s="511" t="s">
        <v>296</v>
      </c>
      <c r="C96" s="511"/>
      <c r="D96" s="514">
        <v>-535.96</v>
      </c>
      <c r="E96" s="514">
        <v>-543.57000000000005</v>
      </c>
      <c r="F96" s="514">
        <v>-551.17999999999995</v>
      </c>
      <c r="G96" s="514">
        <v>-558.79</v>
      </c>
      <c r="H96" s="514">
        <v>-566.40</v>
      </c>
      <c r="I96" s="514">
        <v>-574.01</v>
      </c>
      <c r="J96" s="514">
        <v>-581.62</v>
      </c>
      <c r="K96" s="514">
        <v>-589.23</v>
      </c>
      <c r="L96" s="514">
        <v>-596.84</v>
      </c>
      <c r="M96" s="514">
        <v>-604.45000000000005</v>
      </c>
      <c r="N96" s="514">
        <v>-612.05999999999995</v>
      </c>
      <c r="O96" s="514">
        <v>-619.66999999999996</v>
      </c>
      <c r="P96" s="514">
        <v>-627.28</v>
      </c>
      <c r="Q96" s="347">
        <f t="shared" si="1"/>
        <v>-581.62</v>
      </c>
    </row>
    <row r="97" spans="1:17" ht="15">
      <c r="A97" s="516">
        <v>2255</v>
      </c>
      <c r="B97" s="511" t="s">
        <v>297</v>
      </c>
      <c r="C97" s="511"/>
      <c r="D97" s="514">
        <v>1378.70</v>
      </c>
      <c r="E97" s="514">
        <v>1378.70</v>
      </c>
      <c r="F97" s="514">
        <v>1378.70</v>
      </c>
      <c r="G97" s="514">
        <v>1378.70</v>
      </c>
      <c r="H97" s="514">
        <v>1378.70</v>
      </c>
      <c r="I97" s="514">
        <v>1378.70</v>
      </c>
      <c r="J97" s="514">
        <v>1378.70</v>
      </c>
      <c r="K97" s="514">
        <v>1378.70</v>
      </c>
      <c r="L97" s="514">
        <v>1378.70</v>
      </c>
      <c r="M97" s="514">
        <v>1378.70</v>
      </c>
      <c r="N97" s="514">
        <v>1378.70</v>
      </c>
      <c r="O97" s="514">
        <v>1378.70</v>
      </c>
      <c r="P97" s="514">
        <v>1378.70</v>
      </c>
      <c r="Q97" s="347">
        <f t="shared" si="1"/>
        <v>1378.7000000000005</v>
      </c>
    </row>
    <row r="98" spans="1:17" ht="15">
      <c r="A98" s="516" t="s">
        <v>305</v>
      </c>
      <c r="B98" s="511">
        <v>210</v>
      </c>
      <c r="C98" s="511"/>
      <c r="D98" s="514">
        <v>-3600276.19</v>
      </c>
      <c r="E98" s="514">
        <v>-3629562.63</v>
      </c>
      <c r="F98" s="514">
        <v>-3657527.53</v>
      </c>
      <c r="G98" s="514">
        <v>-3685630.43</v>
      </c>
      <c r="H98" s="514">
        <v>-3710787.38</v>
      </c>
      <c r="I98" s="514">
        <v>-3738003.90</v>
      </c>
      <c r="J98" s="514">
        <v>-3766991.59</v>
      </c>
      <c r="K98" s="514">
        <v>-3796364.79</v>
      </c>
      <c r="L98" s="514">
        <v>-3817850.29</v>
      </c>
      <c r="M98" s="514">
        <v>-3847525.63</v>
      </c>
      <c r="N98" s="514">
        <v>-3877398.85</v>
      </c>
      <c r="O98" s="514">
        <v>-3896095.28</v>
      </c>
      <c r="P98" s="514">
        <v>-3907159.67</v>
      </c>
      <c r="Q98" s="347">
        <f t="shared" si="1"/>
        <v>-3763936.4738461543</v>
      </c>
    </row>
    <row r="99" spans="1:17" ht="15">
      <c r="A99" s="516">
        <v>2285</v>
      </c>
      <c r="B99" s="511" t="s">
        <v>299</v>
      </c>
      <c r="C99" s="511"/>
      <c r="D99" s="514">
        <v>-1735.31</v>
      </c>
      <c r="E99" s="514">
        <v>-1755.22</v>
      </c>
      <c r="F99" s="514">
        <v>-1775.13</v>
      </c>
      <c r="G99" s="514">
        <v>-1795.04</v>
      </c>
      <c r="H99" s="514">
        <v>-1814.95</v>
      </c>
      <c r="I99" s="514">
        <v>-1834.86</v>
      </c>
      <c r="J99" s="514">
        <v>-1854.77</v>
      </c>
      <c r="K99" s="514">
        <v>-1874.68</v>
      </c>
      <c r="L99" s="514">
        <v>-1894.59</v>
      </c>
      <c r="M99" s="514">
        <v>-1914.50</v>
      </c>
      <c r="N99" s="514">
        <v>-1934.58</v>
      </c>
      <c r="O99" s="514">
        <v>-1954.66</v>
      </c>
      <c r="P99" s="514">
        <v>-1975.01</v>
      </c>
      <c r="Q99" s="347">
        <f t="shared" si="1"/>
        <v>-1854.8692307692311</v>
      </c>
    </row>
    <row r="100" spans="1:17" ht="15">
      <c r="A100" s="516" t="s">
        <v>305</v>
      </c>
      <c r="B100" s="511">
        <v>220</v>
      </c>
      <c r="C100" s="511"/>
      <c r="D100" s="514">
        <v>-1735.31</v>
      </c>
      <c r="E100" s="514">
        <v>-1755.22</v>
      </c>
      <c r="F100" s="514">
        <v>-1775.13</v>
      </c>
      <c r="G100" s="514">
        <v>-1795.04</v>
      </c>
      <c r="H100" s="514">
        <v>-1814.95</v>
      </c>
      <c r="I100" s="514">
        <v>-1834.86</v>
      </c>
      <c r="J100" s="514">
        <v>-1854.77</v>
      </c>
      <c r="K100" s="514">
        <v>-1874.68</v>
      </c>
      <c r="L100" s="514">
        <v>-1894.59</v>
      </c>
      <c r="M100" s="514">
        <v>-1914.50</v>
      </c>
      <c r="N100" s="514">
        <v>-1934.58</v>
      </c>
      <c r="O100" s="514">
        <v>-1954.66</v>
      </c>
      <c r="P100" s="514">
        <v>-1975.01</v>
      </c>
      <c r="Q100" s="347">
        <f t="shared" si="1"/>
        <v>-1854.8692307692311</v>
      </c>
    </row>
    <row r="101" spans="1:17" ht="15">
      <c r="A101" s="516">
        <v>2315</v>
      </c>
      <c r="B101" s="511" t="s">
        <v>455</v>
      </c>
      <c r="C101" s="511"/>
      <c r="D101" s="514">
        <v>191</v>
      </c>
      <c r="E101" s="514">
        <v>191</v>
      </c>
      <c r="F101" s="514">
        <v>191</v>
      </c>
      <c r="G101" s="514">
        <v>191</v>
      </c>
      <c r="H101" s="514">
        <v>191</v>
      </c>
      <c r="I101" s="514">
        <v>191</v>
      </c>
      <c r="J101" s="514">
        <v>191</v>
      </c>
      <c r="K101" s="514">
        <v>191</v>
      </c>
      <c r="L101" s="514">
        <v>191</v>
      </c>
      <c r="M101" s="514">
        <v>191</v>
      </c>
      <c r="N101" s="514">
        <v>191</v>
      </c>
      <c r="O101" s="514">
        <v>191</v>
      </c>
      <c r="P101" s="514">
        <v>191</v>
      </c>
      <c r="Q101" s="347">
        <f t="shared" si="1"/>
        <v>191</v>
      </c>
    </row>
    <row r="102" spans="1:17" ht="15">
      <c r="A102" s="516" t="s">
        <v>305</v>
      </c>
      <c r="B102" s="511">
        <v>230</v>
      </c>
      <c r="C102" s="511"/>
      <c r="D102" s="514">
        <v>191</v>
      </c>
      <c r="E102" s="514">
        <v>191</v>
      </c>
      <c r="F102" s="514">
        <v>191</v>
      </c>
      <c r="G102" s="514">
        <v>191</v>
      </c>
      <c r="H102" s="514">
        <v>191</v>
      </c>
      <c r="I102" s="514">
        <v>191</v>
      </c>
      <c r="J102" s="514">
        <v>191</v>
      </c>
      <c r="K102" s="514">
        <v>191</v>
      </c>
      <c r="L102" s="514">
        <v>191</v>
      </c>
      <c r="M102" s="514">
        <v>191</v>
      </c>
      <c r="N102" s="514">
        <v>191</v>
      </c>
      <c r="O102" s="514">
        <v>191</v>
      </c>
      <c r="P102" s="514">
        <v>191</v>
      </c>
      <c r="Q102" s="347">
        <f t="shared" si="1"/>
        <v>191</v>
      </c>
    </row>
    <row r="103" spans="1:17" ht="15">
      <c r="A103" s="516">
        <v>2930</v>
      </c>
      <c r="B103" s="511" t="s">
        <v>456</v>
      </c>
      <c r="C103" s="511"/>
      <c r="D103" s="514">
        <v>-177029.51</v>
      </c>
      <c r="E103" s="514">
        <v>-177174.20</v>
      </c>
      <c r="F103" s="514">
        <v>-177318.88</v>
      </c>
      <c r="G103" s="514">
        <v>-177463.57</v>
      </c>
      <c r="H103" s="514">
        <v>-177608.26</v>
      </c>
      <c r="I103" s="514">
        <v>-177752.95</v>
      </c>
      <c r="J103" s="514">
        <v>-177897.63</v>
      </c>
      <c r="K103" s="514">
        <v>-178042.32</v>
      </c>
      <c r="L103" s="514">
        <v>-178187.01</v>
      </c>
      <c r="M103" s="514">
        <v>-178331.70</v>
      </c>
      <c r="N103" s="514">
        <v>-178476.38</v>
      </c>
      <c r="O103" s="514">
        <v>-178621.07</v>
      </c>
      <c r="P103" s="514">
        <v>-178765.76</v>
      </c>
      <c r="Q103" s="347">
        <f t="shared" si="1"/>
        <v>-177897.63384615385</v>
      </c>
    </row>
    <row r="104" spans="1:17" ht="15">
      <c r="A104" s="516" t="s">
        <v>305</v>
      </c>
      <c r="B104" s="511">
        <v>265</v>
      </c>
      <c r="C104" s="511"/>
      <c r="D104" s="514">
        <v>-177029.51</v>
      </c>
      <c r="E104" s="514">
        <v>-177174.20</v>
      </c>
      <c r="F104" s="514">
        <v>-177318.88</v>
      </c>
      <c r="G104" s="514">
        <v>-177463.57</v>
      </c>
      <c r="H104" s="514">
        <v>-177608.26</v>
      </c>
      <c r="I104" s="514">
        <v>-177752.95</v>
      </c>
      <c r="J104" s="514">
        <v>-177897.63</v>
      </c>
      <c r="K104" s="514">
        <v>-178042.32</v>
      </c>
      <c r="L104" s="514">
        <v>-178187.01</v>
      </c>
      <c r="M104" s="514">
        <v>-178331.70</v>
      </c>
      <c r="N104" s="514">
        <v>-178476.38</v>
      </c>
      <c r="O104" s="514">
        <v>-178621.07</v>
      </c>
      <c r="P104" s="514">
        <v>-178765.76</v>
      </c>
      <c r="Q104" s="347">
        <f t="shared" si="1"/>
        <v>-177897.63384615385</v>
      </c>
    </row>
    <row r="105" spans="1:17" ht="15">
      <c r="A105" s="516">
        <v>3080</v>
      </c>
      <c r="B105" s="511" t="s">
        <v>457</v>
      </c>
      <c r="C105" s="511"/>
      <c r="D105" s="514">
        <v>-3624.79</v>
      </c>
      <c r="E105" s="514">
        <v>-3722.71</v>
      </c>
      <c r="F105" s="514">
        <v>-3820.62</v>
      </c>
      <c r="G105" s="514">
        <v>-3918.54</v>
      </c>
      <c r="H105" s="514">
        <v>-4016.46</v>
      </c>
      <c r="I105" s="514">
        <v>-4114.37</v>
      </c>
      <c r="J105" s="514">
        <v>-4212.29</v>
      </c>
      <c r="K105" s="514">
        <v>-4310.21</v>
      </c>
      <c r="L105" s="514">
        <v>-4408.12</v>
      </c>
      <c r="M105" s="514">
        <v>-4506.04</v>
      </c>
      <c r="N105" s="514">
        <v>-4603.96</v>
      </c>
      <c r="O105" s="514">
        <v>-4701.87</v>
      </c>
      <c r="P105" s="514">
        <v>-4799.79</v>
      </c>
      <c r="Q105" s="347">
        <f t="shared" si="1"/>
        <v>-4212.29</v>
      </c>
    </row>
    <row r="106" spans="1:17" ht="15">
      <c r="A106" s="516">
        <v>3140</v>
      </c>
      <c r="B106" s="511" t="s">
        <v>458</v>
      </c>
      <c r="C106" s="511"/>
      <c r="D106" s="514">
        <v>-12031.58</v>
      </c>
      <c r="E106" s="514">
        <v>-12071.25</v>
      </c>
      <c r="F106" s="514">
        <v>-12110.92</v>
      </c>
      <c r="G106" s="514">
        <v>-12150.59</v>
      </c>
      <c r="H106" s="514">
        <v>-12190.26</v>
      </c>
      <c r="I106" s="514">
        <v>-12229.93</v>
      </c>
      <c r="J106" s="514">
        <v>-12269.60</v>
      </c>
      <c r="K106" s="514">
        <v>-12309.27</v>
      </c>
      <c r="L106" s="514">
        <v>-12348.94</v>
      </c>
      <c r="M106" s="514">
        <v>-12388.61</v>
      </c>
      <c r="N106" s="514">
        <v>-12428.28</v>
      </c>
      <c r="O106" s="514">
        <v>-12467.95</v>
      </c>
      <c r="P106" s="514">
        <v>-12507.62</v>
      </c>
      <c r="Q106" s="347">
        <f t="shared" si="1"/>
        <v>-12269.600000000002</v>
      </c>
    </row>
    <row r="107" spans="1:17" ht="15">
      <c r="A107" s="516">
        <v>3155</v>
      </c>
      <c r="B107" s="511" t="s">
        <v>300</v>
      </c>
      <c r="C107" s="511"/>
      <c r="D107" s="514">
        <v>-8519.49</v>
      </c>
      <c r="E107" s="514">
        <v>-9127.7999999999993</v>
      </c>
      <c r="F107" s="514">
        <v>-9736.09</v>
      </c>
      <c r="G107" s="514">
        <v>-10344.39</v>
      </c>
      <c r="H107" s="514">
        <v>-10952.69</v>
      </c>
      <c r="I107" s="514">
        <v>-11560.98</v>
      </c>
      <c r="J107" s="514">
        <v>-12169.28</v>
      </c>
      <c r="K107" s="514">
        <v>-12777.58</v>
      </c>
      <c r="L107" s="514">
        <v>-13385.88</v>
      </c>
      <c r="M107" s="514">
        <v>-13994.17</v>
      </c>
      <c r="N107" s="514">
        <v>-14602.47</v>
      </c>
      <c r="O107" s="514">
        <v>-15210.77</v>
      </c>
      <c r="P107" s="514">
        <v>-15819.06</v>
      </c>
      <c r="Q107" s="347">
        <f t="shared" si="1"/>
        <v>-12169.280769230769</v>
      </c>
    </row>
    <row r="108" spans="1:17" ht="15">
      <c r="A108" s="516">
        <v>3185</v>
      </c>
      <c r="B108" s="511" t="s">
        <v>459</v>
      </c>
      <c r="C108" s="511"/>
      <c r="D108" s="514"/>
      <c r="E108" s="514"/>
      <c r="F108" s="514"/>
      <c r="G108" s="514"/>
      <c r="H108" s="514"/>
      <c r="I108" s="514"/>
      <c r="J108" s="514"/>
      <c r="K108" s="514"/>
      <c r="L108" s="514"/>
      <c r="M108" s="514"/>
      <c r="N108" s="514"/>
      <c r="O108" s="514"/>
      <c r="P108" s="514"/>
      <c r="Q108" s="347"/>
    </row>
    <row r="109" spans="1:17" ht="15">
      <c r="A109" s="516">
        <v>3195</v>
      </c>
      <c r="B109" s="511" t="s">
        <v>460</v>
      </c>
      <c r="C109" s="511"/>
      <c r="D109" s="514">
        <v>-49850.62</v>
      </c>
      <c r="E109" s="514">
        <v>-50857.14</v>
      </c>
      <c r="F109" s="514">
        <v>-53604.99</v>
      </c>
      <c r="G109" s="514">
        <v>-56352.84</v>
      </c>
      <c r="H109" s="514">
        <v>-59328.39</v>
      </c>
      <c r="I109" s="514">
        <v>-62303.93</v>
      </c>
      <c r="J109" s="514">
        <v>-65279.47</v>
      </c>
      <c r="K109" s="514">
        <v>-68255.02</v>
      </c>
      <c r="L109" s="514">
        <v>-71230.570000000007</v>
      </c>
      <c r="M109" s="514">
        <v>-74206.13</v>
      </c>
      <c r="N109" s="514">
        <v>-77181.679999999993</v>
      </c>
      <c r="O109" s="514">
        <v>-80157.23</v>
      </c>
      <c r="P109" s="514">
        <v>-83132.77</v>
      </c>
      <c r="Q109" s="347">
        <f t="shared" si="1"/>
        <v>-65518.521538461544</v>
      </c>
    </row>
    <row r="110" spans="1:17" ht="15">
      <c r="A110" s="516" t="s">
        <v>305</v>
      </c>
      <c r="B110" s="511">
        <v>270</v>
      </c>
      <c r="C110" s="511"/>
      <c r="D110" s="514">
        <v>-74026.48</v>
      </c>
      <c r="E110" s="514">
        <v>-75778.899999999994</v>
      </c>
      <c r="F110" s="514">
        <v>-79272.62</v>
      </c>
      <c r="G110" s="514">
        <v>-82766.36</v>
      </c>
      <c r="H110" s="514">
        <v>-86487.80</v>
      </c>
      <c r="I110" s="514">
        <v>-90209.21</v>
      </c>
      <c r="J110" s="514">
        <v>-93930.64</v>
      </c>
      <c r="K110" s="514">
        <v>-97652.08</v>
      </c>
      <c r="L110" s="514">
        <v>-101373.51</v>
      </c>
      <c r="M110" s="514">
        <v>-105094.95</v>
      </c>
      <c r="N110" s="514">
        <v>-108816.39</v>
      </c>
      <c r="O110" s="514">
        <v>-112537.82</v>
      </c>
      <c r="P110" s="514">
        <v>-116259.24</v>
      </c>
      <c r="Q110" s="347">
        <f t="shared" si="1"/>
        <v>-94169.692307692312</v>
      </c>
    </row>
    <row r="111" spans="1:17" ht="15">
      <c r="A111" s="516">
        <v>4030</v>
      </c>
      <c r="B111" s="511" t="s">
        <v>461</v>
      </c>
      <c r="C111" s="511"/>
      <c r="D111" s="514">
        <v>-11134</v>
      </c>
      <c r="E111" s="514">
        <v>-11134</v>
      </c>
      <c r="F111" s="514">
        <v>-11134</v>
      </c>
      <c r="G111" s="514">
        <v>-11134</v>
      </c>
      <c r="H111" s="514">
        <v>-11134</v>
      </c>
      <c r="I111" s="514">
        <v>-11134</v>
      </c>
      <c r="J111" s="514">
        <v>-11134</v>
      </c>
      <c r="K111" s="514">
        <v>-11134</v>
      </c>
      <c r="L111" s="514">
        <v>-11134</v>
      </c>
      <c r="M111" s="514">
        <v>-11134</v>
      </c>
      <c r="N111" s="514">
        <v>-11134</v>
      </c>
      <c r="O111" s="514">
        <v>-11134</v>
      </c>
      <c r="P111" s="514">
        <v>-11134</v>
      </c>
      <c r="Q111" s="347">
        <f t="shared" si="1"/>
        <v>-11134</v>
      </c>
    </row>
    <row r="112" spans="1:17" ht="15">
      <c r="A112" s="516">
        <v>4050</v>
      </c>
      <c r="B112" s="511" t="s">
        <v>462</v>
      </c>
      <c r="C112" s="511"/>
      <c r="D112" s="514">
        <v>34441</v>
      </c>
      <c r="E112" s="514">
        <v>34625.800000000003</v>
      </c>
      <c r="F112" s="514">
        <v>34810.60</v>
      </c>
      <c r="G112" s="514">
        <v>34995.40</v>
      </c>
      <c r="H112" s="514">
        <v>35180.199999999997</v>
      </c>
      <c r="I112" s="514">
        <v>35365</v>
      </c>
      <c r="J112" s="514">
        <v>35549.800000000003</v>
      </c>
      <c r="K112" s="514">
        <v>35734.60</v>
      </c>
      <c r="L112" s="514">
        <v>35919.40</v>
      </c>
      <c r="M112" s="514">
        <v>36104.199999999997</v>
      </c>
      <c r="N112" s="514">
        <v>36289</v>
      </c>
      <c r="O112" s="514">
        <v>36473.800000000003</v>
      </c>
      <c r="P112" s="514">
        <v>36658.60</v>
      </c>
      <c r="Q112" s="347">
        <f t="shared" si="1"/>
        <v>35549.799999999996</v>
      </c>
    </row>
    <row r="113" spans="1:17" ht="15">
      <c r="A113" s="516">
        <v>4070</v>
      </c>
      <c r="B113" s="511" t="s">
        <v>463</v>
      </c>
      <c r="C113" s="511"/>
      <c r="D113" s="514">
        <v>2042973.32</v>
      </c>
      <c r="E113" s="514">
        <v>2047138.51</v>
      </c>
      <c r="F113" s="514">
        <v>2051303.70</v>
      </c>
      <c r="G113" s="514">
        <v>2055468.89</v>
      </c>
      <c r="H113" s="514">
        <v>2059634.08</v>
      </c>
      <c r="I113" s="514">
        <v>2063799.27</v>
      </c>
      <c r="J113" s="514">
        <v>2067964.46</v>
      </c>
      <c r="K113" s="514">
        <v>2072129.65</v>
      </c>
      <c r="L113" s="514">
        <v>2076294.84</v>
      </c>
      <c r="M113" s="514">
        <v>2080460.03</v>
      </c>
      <c r="N113" s="514">
        <v>2084625.22</v>
      </c>
      <c r="O113" s="514">
        <v>2088790.41</v>
      </c>
      <c r="P113" s="514">
        <v>2092955.60</v>
      </c>
      <c r="Q113" s="347">
        <f t="shared" si="1"/>
        <v>2067964.4600000004</v>
      </c>
    </row>
    <row r="114" spans="1:17" ht="15">
      <c r="A114" s="516">
        <v>4100</v>
      </c>
      <c r="B114" s="511" t="s">
        <v>464</v>
      </c>
      <c r="C114" s="511"/>
      <c r="D114" s="514">
        <v>35794.699999999997</v>
      </c>
      <c r="E114" s="514">
        <v>36054.699999999997</v>
      </c>
      <c r="F114" s="514">
        <v>36314.699999999997</v>
      </c>
      <c r="G114" s="514">
        <v>36574.699999999997</v>
      </c>
      <c r="H114" s="514">
        <v>36834.699999999997</v>
      </c>
      <c r="I114" s="514">
        <v>37094.699999999997</v>
      </c>
      <c r="J114" s="514">
        <v>37354.699999999997</v>
      </c>
      <c r="K114" s="514">
        <v>37614.699999999997</v>
      </c>
      <c r="L114" s="514">
        <v>37874.699999999997</v>
      </c>
      <c r="M114" s="514">
        <v>38134.699999999997</v>
      </c>
      <c r="N114" s="514">
        <v>38394.699999999997</v>
      </c>
      <c r="O114" s="514">
        <v>38654.699999999997</v>
      </c>
      <c r="P114" s="514">
        <v>38914.699999999997</v>
      </c>
      <c r="Q114" s="347">
        <f t="shared" si="1"/>
        <v>37354.700000000004</v>
      </c>
    </row>
    <row r="115" spans="1:17" ht="15">
      <c r="A115" s="516">
        <v>4105</v>
      </c>
      <c r="B115" s="511" t="s">
        <v>465</v>
      </c>
      <c r="C115" s="511"/>
      <c r="D115" s="514">
        <v>185214.48</v>
      </c>
      <c r="E115" s="514">
        <v>186204.10</v>
      </c>
      <c r="F115" s="514">
        <v>187193.72</v>
      </c>
      <c r="G115" s="514">
        <v>188183.34</v>
      </c>
      <c r="H115" s="514">
        <v>189172.96</v>
      </c>
      <c r="I115" s="514">
        <v>190162.58</v>
      </c>
      <c r="J115" s="514">
        <v>191152.20</v>
      </c>
      <c r="K115" s="514">
        <v>192141.82</v>
      </c>
      <c r="L115" s="514">
        <v>193131.44</v>
      </c>
      <c r="M115" s="514">
        <v>194121.06</v>
      </c>
      <c r="N115" s="514">
        <v>195110.68</v>
      </c>
      <c r="O115" s="514">
        <v>196100.30</v>
      </c>
      <c r="P115" s="514">
        <v>197089.92</v>
      </c>
      <c r="Q115" s="347">
        <f t="shared" si="1"/>
        <v>191152.19999999998</v>
      </c>
    </row>
    <row r="116" spans="1:17" ht="15">
      <c r="A116" s="516">
        <v>4107</v>
      </c>
      <c r="B116" s="511" t="s">
        <v>466</v>
      </c>
      <c r="C116" s="511"/>
      <c r="D116" s="514">
        <v>8984</v>
      </c>
      <c r="E116" s="514">
        <v>9027.36</v>
      </c>
      <c r="F116" s="514">
        <v>9070.7199999999993</v>
      </c>
      <c r="G116" s="514">
        <v>9114.08</v>
      </c>
      <c r="H116" s="514">
        <v>9157.44</v>
      </c>
      <c r="I116" s="514">
        <v>9200.7999999999993</v>
      </c>
      <c r="J116" s="514">
        <v>9244.16</v>
      </c>
      <c r="K116" s="514">
        <v>9287.52</v>
      </c>
      <c r="L116" s="514">
        <v>9330.8799999999992</v>
      </c>
      <c r="M116" s="514">
        <v>9374.24</v>
      </c>
      <c r="N116" s="514">
        <v>9417.60</v>
      </c>
      <c r="O116" s="514">
        <v>9460.9599999999991</v>
      </c>
      <c r="P116" s="514">
        <v>9504.32</v>
      </c>
      <c r="Q116" s="347">
        <f t="shared" si="1"/>
        <v>9244.1600000000035</v>
      </c>
    </row>
    <row r="117" spans="1:17" ht="15">
      <c r="A117" s="516">
        <v>4115</v>
      </c>
      <c r="B117" s="511" t="s">
        <v>467</v>
      </c>
      <c r="C117" s="511"/>
      <c r="D117" s="514">
        <v>18806.150000000001</v>
      </c>
      <c r="E117" s="514">
        <v>18920.36</v>
      </c>
      <c r="F117" s="514">
        <v>19034.57</v>
      </c>
      <c r="G117" s="514">
        <v>19148.78</v>
      </c>
      <c r="H117" s="514">
        <v>19262.990000000002</v>
      </c>
      <c r="I117" s="514">
        <v>19377.20</v>
      </c>
      <c r="J117" s="514">
        <v>19491.41</v>
      </c>
      <c r="K117" s="514">
        <v>19605.62</v>
      </c>
      <c r="L117" s="514">
        <v>19719.830000000002</v>
      </c>
      <c r="M117" s="514">
        <v>19834.04</v>
      </c>
      <c r="N117" s="514">
        <v>19948.25</v>
      </c>
      <c r="O117" s="514">
        <v>20062.46</v>
      </c>
      <c r="P117" s="514">
        <v>20176.669999999998</v>
      </c>
      <c r="Q117" s="347">
        <f t="shared" si="1"/>
        <v>19491.409999999996</v>
      </c>
    </row>
    <row r="118" spans="1:17" ht="15">
      <c r="A118" s="516">
        <v>4150</v>
      </c>
      <c r="B118" s="511" t="s">
        <v>468</v>
      </c>
      <c r="C118" s="511" t="s">
        <v>409</v>
      </c>
      <c r="D118" s="514">
        <v>11161.71</v>
      </c>
      <c r="E118" s="514">
        <v>11225.66</v>
      </c>
      <c r="F118" s="514">
        <v>11289.61</v>
      </c>
      <c r="G118" s="514">
        <v>11353.56</v>
      </c>
      <c r="H118" s="514">
        <v>11417.51</v>
      </c>
      <c r="I118" s="514">
        <v>11481.46</v>
      </c>
      <c r="J118" s="514">
        <v>11545.41</v>
      </c>
      <c r="K118" s="514">
        <v>11609.36</v>
      </c>
      <c r="L118" s="514">
        <v>11673.31</v>
      </c>
      <c r="M118" s="514">
        <v>11737.26</v>
      </c>
      <c r="N118" s="514">
        <v>11801.21</v>
      </c>
      <c r="O118" s="514">
        <v>11865.16</v>
      </c>
      <c r="P118" s="514">
        <v>11929.11</v>
      </c>
      <c r="Q118" s="347">
        <f t="shared" si="1"/>
        <v>11545.410000000002</v>
      </c>
    </row>
    <row r="119" spans="1:17" ht="15">
      <c r="A119" s="516">
        <v>4155</v>
      </c>
      <c r="B119" s="511" t="s">
        <v>469</v>
      </c>
      <c r="C119" s="511" t="s">
        <v>409</v>
      </c>
      <c r="D119" s="514">
        <v>194107.13</v>
      </c>
      <c r="E119" s="514">
        <v>195256.47</v>
      </c>
      <c r="F119" s="514">
        <v>196405.81</v>
      </c>
      <c r="G119" s="514">
        <v>197555.15</v>
      </c>
      <c r="H119" s="514">
        <v>198704.49</v>
      </c>
      <c r="I119" s="514">
        <v>199853.83</v>
      </c>
      <c r="J119" s="514">
        <v>201003.17</v>
      </c>
      <c r="K119" s="514">
        <v>202152.51</v>
      </c>
      <c r="L119" s="514">
        <v>203301.85</v>
      </c>
      <c r="M119" s="514">
        <v>204451.19</v>
      </c>
      <c r="N119" s="514">
        <v>205600.53</v>
      </c>
      <c r="O119" s="514">
        <v>206749.87</v>
      </c>
      <c r="P119" s="514">
        <v>207899.21</v>
      </c>
      <c r="Q119" s="347">
        <f t="shared" si="1"/>
        <v>201003.16999999998</v>
      </c>
    </row>
    <row r="120" spans="1:17" ht="15">
      <c r="A120" s="516">
        <v>4265</v>
      </c>
      <c r="B120" s="511" t="s">
        <v>302</v>
      </c>
      <c r="C120" s="511"/>
      <c r="D120" s="514">
        <v>161263.95000000001</v>
      </c>
      <c r="E120" s="514">
        <v>162151.26999999999</v>
      </c>
      <c r="F120" s="514">
        <v>163038.59</v>
      </c>
      <c r="G120" s="514">
        <v>163925.91</v>
      </c>
      <c r="H120" s="514">
        <v>164813.23000000001</v>
      </c>
      <c r="I120" s="514">
        <v>165700.54999999999</v>
      </c>
      <c r="J120" s="514">
        <v>166587.87</v>
      </c>
      <c r="K120" s="514">
        <v>167475.19</v>
      </c>
      <c r="L120" s="514">
        <v>168362.51</v>
      </c>
      <c r="M120" s="514">
        <v>169249.83</v>
      </c>
      <c r="N120" s="514">
        <v>170137.15</v>
      </c>
      <c r="O120" s="514">
        <v>171024.47</v>
      </c>
      <c r="P120" s="514">
        <v>171911.79</v>
      </c>
      <c r="Q120" s="347">
        <f t="shared" si="1"/>
        <v>166587.87</v>
      </c>
    </row>
    <row r="121" spans="1:17" ht="15">
      <c r="A121" s="516">
        <v>4275</v>
      </c>
      <c r="B121" s="511" t="s">
        <v>470</v>
      </c>
      <c r="C121" s="511"/>
      <c r="D121" s="514">
        <v>21630.57</v>
      </c>
      <c r="E121" s="514">
        <v>22090.50</v>
      </c>
      <c r="F121" s="514">
        <v>22550.43</v>
      </c>
      <c r="G121" s="514">
        <v>23038.66</v>
      </c>
      <c r="H121" s="514">
        <v>23529.46</v>
      </c>
      <c r="I121" s="514">
        <v>24020.26</v>
      </c>
      <c r="J121" s="514">
        <v>24511.06</v>
      </c>
      <c r="K121" s="514">
        <v>25001.86</v>
      </c>
      <c r="L121" s="514">
        <v>25492.66</v>
      </c>
      <c r="M121" s="514">
        <v>25983.46</v>
      </c>
      <c r="N121" s="514">
        <v>26474.26</v>
      </c>
      <c r="O121" s="514">
        <v>26965.06</v>
      </c>
      <c r="P121" s="514">
        <v>27455.86</v>
      </c>
      <c r="Q121" s="347">
        <f t="shared" si="1"/>
        <v>24518.776923076923</v>
      </c>
    </row>
    <row r="122" spans="1:17" ht="15">
      <c r="A122" s="516">
        <v>4280</v>
      </c>
      <c r="B122" s="511" t="s">
        <v>471</v>
      </c>
      <c r="C122" s="511"/>
      <c r="D122" s="514">
        <v>485.81</v>
      </c>
      <c r="E122" s="514">
        <v>489.24</v>
      </c>
      <c r="F122" s="514">
        <v>492.67</v>
      </c>
      <c r="G122" s="514">
        <v>496.10</v>
      </c>
      <c r="H122" s="514">
        <v>499.53</v>
      </c>
      <c r="I122" s="514">
        <v>502.96</v>
      </c>
      <c r="J122" s="514">
        <v>506.39</v>
      </c>
      <c r="K122" s="514">
        <v>509.82</v>
      </c>
      <c r="L122" s="514">
        <v>513.25</v>
      </c>
      <c r="M122" s="514">
        <v>516.67999999999995</v>
      </c>
      <c r="N122" s="514">
        <v>520.11</v>
      </c>
      <c r="O122" s="514">
        <v>523.54</v>
      </c>
      <c r="P122" s="514">
        <v>526.97</v>
      </c>
      <c r="Q122" s="347">
        <f t="shared" si="1"/>
        <v>506.39000000000004</v>
      </c>
    </row>
    <row r="123" spans="1:17" ht="15">
      <c r="A123" s="516" t="s">
        <v>305</v>
      </c>
      <c r="B123" s="511">
        <v>285</v>
      </c>
      <c r="C123" s="511"/>
      <c r="D123" s="514">
        <v>2703728.82</v>
      </c>
      <c r="E123" s="514">
        <v>2712049.97</v>
      </c>
      <c r="F123" s="514">
        <v>2720371.12</v>
      </c>
      <c r="G123" s="514">
        <v>2728720.57</v>
      </c>
      <c r="H123" s="514">
        <v>2737072.59</v>
      </c>
      <c r="I123" s="514">
        <v>2745424.61</v>
      </c>
      <c r="J123" s="514">
        <v>2753776.63</v>
      </c>
      <c r="K123" s="514">
        <v>2762128.65</v>
      </c>
      <c r="L123" s="514">
        <v>2770480.67</v>
      </c>
      <c r="M123" s="514">
        <v>2778832.69</v>
      </c>
      <c r="N123" s="514">
        <v>2787184.71</v>
      </c>
      <c r="O123" s="514">
        <v>2795536.73</v>
      </c>
      <c r="P123" s="514">
        <v>2803888.75</v>
      </c>
      <c r="Q123" s="347">
        <f t="shared" si="1"/>
        <v>2753784.3469230765</v>
      </c>
    </row>
    <row r="124" spans="1:17" ht="15">
      <c r="A124" s="516" t="s">
        <v>303</v>
      </c>
      <c r="B124" s="511"/>
      <c r="C124" s="511"/>
      <c r="D124" s="514">
        <v>5611915.0499999998</v>
      </c>
      <c r="E124" s="514">
        <v>5603093.2199999997</v>
      </c>
      <c r="F124" s="514">
        <v>5693474.71</v>
      </c>
      <c r="G124" s="514">
        <v>5666905.4100000001</v>
      </c>
      <c r="H124" s="514">
        <v>5671635.4199999999</v>
      </c>
      <c r="I124" s="514">
        <v>5668481.0099999998</v>
      </c>
      <c r="J124" s="514">
        <v>5664017.0300000003</v>
      </c>
      <c r="K124" s="514">
        <v>5660369.96</v>
      </c>
      <c r="L124" s="514">
        <v>5653578.9900000002</v>
      </c>
      <c r="M124" s="514">
        <v>5631754.21</v>
      </c>
      <c r="N124" s="514">
        <v>5680919.25</v>
      </c>
      <c r="O124" s="514">
        <v>5772649.9500000002</v>
      </c>
      <c r="P124" s="514">
        <v>5886907.7000000002</v>
      </c>
      <c r="Q124" s="347">
        <f t="shared" si="1"/>
        <v>5681977.0700000012</v>
      </c>
    </row>
    <row r="125" spans="1:17" ht="15">
      <c r="A125" s="511"/>
      <c r="B125" s="511"/>
      <c r="C125" s="511"/>
      <c r="D125" s="514"/>
      <c r="E125" s="514"/>
      <c r="F125" s="514"/>
      <c r="G125" s="514"/>
      <c r="H125" s="514"/>
      <c r="I125" s="514"/>
      <c r="J125" s="514"/>
      <c r="K125" s="514"/>
      <c r="L125" s="514"/>
      <c r="M125" s="514"/>
      <c r="N125" s="514"/>
      <c r="O125" s="514"/>
      <c r="P125" s="514"/>
      <c r="Q125" s="347"/>
    </row>
    <row r="126" spans="1:17" ht="15">
      <c r="A126" s="511"/>
      <c r="B126" s="511"/>
      <c r="C126" s="511"/>
      <c r="D126" s="514"/>
      <c r="E126" s="514"/>
      <c r="F126" s="514"/>
      <c r="G126" s="514"/>
      <c r="H126" s="514"/>
      <c r="I126" s="514"/>
      <c r="J126" s="514"/>
      <c r="K126" s="514"/>
      <c r="L126" s="514"/>
      <c r="M126" s="514"/>
      <c r="N126" s="514"/>
      <c r="O126" s="514"/>
      <c r="P126" s="514"/>
      <c r="Q126" s="347"/>
    </row>
    <row r="127" spans="1:17" ht="15">
      <c r="A127" s="516">
        <v>6640</v>
      </c>
      <c r="B127" s="511" t="s">
        <v>472</v>
      </c>
      <c r="C127" s="511"/>
      <c r="D127" s="514">
        <v>3.92</v>
      </c>
      <c r="E127" s="514">
        <v>3.92</v>
      </c>
      <c r="F127" s="514">
        <v>3.92</v>
      </c>
      <c r="G127" s="514">
        <v>3.92</v>
      </c>
      <c r="H127" s="514">
        <v>3.92</v>
      </c>
      <c r="I127" s="514">
        <v>3.92</v>
      </c>
      <c r="J127" s="514">
        <v>3.92</v>
      </c>
      <c r="K127" s="514">
        <v>3.92</v>
      </c>
      <c r="L127" s="514">
        <v>3.92</v>
      </c>
      <c r="M127" s="514">
        <v>3.92</v>
      </c>
      <c r="N127" s="514">
        <v>3.92</v>
      </c>
      <c r="O127" s="514">
        <v>3.92</v>
      </c>
      <c r="P127" s="514">
        <v>3.92</v>
      </c>
      <c r="Q127" s="347">
        <f t="shared" si="2" ref="Q127:Q170">SUM(E127:P127)</f>
        <v>47.040000000000013</v>
      </c>
    </row>
    <row r="128" spans="1:17" ht="15">
      <c r="A128" s="516">
        <v>6660</v>
      </c>
      <c r="B128" s="511" t="s">
        <v>306</v>
      </c>
      <c r="C128" s="511"/>
      <c r="D128" s="514">
        <v>2126.5100000000002</v>
      </c>
      <c r="E128" s="514">
        <v>2134.9800000000005</v>
      </c>
      <c r="F128" s="514">
        <v>2139.65</v>
      </c>
      <c r="G128" s="514">
        <v>2139.65</v>
      </c>
      <c r="H128" s="514">
        <v>2149.8900000000003</v>
      </c>
      <c r="I128" s="514">
        <v>2162.88</v>
      </c>
      <c r="J128" s="514">
        <v>2171.09</v>
      </c>
      <c r="K128" s="514">
        <v>2189.3000000000002</v>
      </c>
      <c r="L128" s="514">
        <v>2189.75</v>
      </c>
      <c r="M128" s="514">
        <v>2201.3100000000004</v>
      </c>
      <c r="N128" s="514">
        <v>2201.3100000000004</v>
      </c>
      <c r="O128" s="514">
        <v>2217.16</v>
      </c>
      <c r="P128" s="514">
        <v>2214.06</v>
      </c>
      <c r="Q128" s="347">
        <f t="shared" si="2"/>
        <v>26111.030000000006</v>
      </c>
    </row>
    <row r="129" spans="1:17" ht="15">
      <c r="A129" s="516">
        <v>6665</v>
      </c>
      <c r="B129" s="545" t="s">
        <v>473</v>
      </c>
      <c r="C129" s="511" t="s">
        <v>409</v>
      </c>
      <c r="D129" s="514">
        <v>676.42</v>
      </c>
      <c r="E129" s="514">
        <v>674.42</v>
      </c>
      <c r="F129" s="514">
        <v>680.29000000000008</v>
      </c>
      <c r="G129" s="514">
        <v>681.12</v>
      </c>
      <c r="H129" s="514">
        <v>681.58</v>
      </c>
      <c r="I129" s="514">
        <v>682.37</v>
      </c>
      <c r="J129" s="514">
        <v>687.41000000000008</v>
      </c>
      <c r="K129" s="514">
        <v>691.66000000000008</v>
      </c>
      <c r="L129" s="514">
        <v>700.7600000000001</v>
      </c>
      <c r="M129" s="514">
        <v>700.30</v>
      </c>
      <c r="N129" s="514">
        <v>700.30</v>
      </c>
      <c r="O129" s="514">
        <v>700.30</v>
      </c>
      <c r="P129" s="514">
        <v>703.0100000000001</v>
      </c>
      <c r="Q129" s="347">
        <f t="shared" si="2"/>
        <v>8283.52</v>
      </c>
    </row>
    <row r="130" spans="1:17" ht="15">
      <c r="A130" s="516">
        <v>6670</v>
      </c>
      <c r="B130" s="511" t="s">
        <v>474</v>
      </c>
      <c r="C130" s="511"/>
      <c r="D130" s="514">
        <v>3.94</v>
      </c>
      <c r="E130" s="514">
        <v>3.94</v>
      </c>
      <c r="F130" s="514">
        <v>3.94</v>
      </c>
      <c r="G130" s="514">
        <v>3.94</v>
      </c>
      <c r="H130" s="514">
        <v>3.94</v>
      </c>
      <c r="I130" s="514">
        <v>3.94</v>
      </c>
      <c r="J130" s="514">
        <v>3.94</v>
      </c>
      <c r="K130" s="514">
        <v>3.94</v>
      </c>
      <c r="L130" s="514">
        <v>3.94</v>
      </c>
      <c r="M130" s="514">
        <v>3.94</v>
      </c>
      <c r="N130" s="514">
        <v>3.94</v>
      </c>
      <c r="O130" s="514">
        <v>3.94</v>
      </c>
      <c r="P130" s="514">
        <v>3.94</v>
      </c>
      <c r="Q130" s="347">
        <f t="shared" si="2"/>
        <v>47.279999999999994</v>
      </c>
    </row>
    <row r="131" spans="1:17" ht="15">
      <c r="A131" s="516">
        <v>6675</v>
      </c>
      <c r="B131" s="511" t="s">
        <v>474</v>
      </c>
      <c r="C131" s="511"/>
      <c r="D131" s="514">
        <v>2.19</v>
      </c>
      <c r="E131" s="514">
        <v>2.19</v>
      </c>
      <c r="F131" s="514">
        <v>2.19</v>
      </c>
      <c r="G131" s="514">
        <v>2.19</v>
      </c>
      <c r="H131" s="514">
        <v>2.19</v>
      </c>
      <c r="I131" s="514">
        <v>2.19</v>
      </c>
      <c r="J131" s="514">
        <v>2.19</v>
      </c>
      <c r="K131" s="514">
        <v>2.19</v>
      </c>
      <c r="L131" s="514">
        <v>2.19</v>
      </c>
      <c r="M131" s="514">
        <v>2.19</v>
      </c>
      <c r="N131" s="514">
        <v>2.19</v>
      </c>
      <c r="O131" s="514">
        <v>2.19</v>
      </c>
      <c r="P131" s="514">
        <v>2.19</v>
      </c>
      <c r="Q131" s="347">
        <f t="shared" si="2"/>
        <v>26.280000000000005</v>
      </c>
    </row>
    <row r="132" spans="1:17" ht="15">
      <c r="A132" s="516">
        <v>6680</v>
      </c>
      <c r="B132" s="511" t="s">
        <v>475</v>
      </c>
      <c r="C132" s="511"/>
      <c r="D132" s="514">
        <v>5027.6400000000003</v>
      </c>
      <c r="E132" s="514">
        <v>5027.6400000000003</v>
      </c>
      <c r="F132" s="514">
        <v>5027.6400000000003</v>
      </c>
      <c r="G132" s="514">
        <v>5027.6400000000003</v>
      </c>
      <c r="H132" s="514">
        <v>5032.37</v>
      </c>
      <c r="I132" s="514">
        <v>5032.54</v>
      </c>
      <c r="J132" s="514">
        <v>5032.54</v>
      </c>
      <c r="K132" s="514">
        <v>5032.54</v>
      </c>
      <c r="L132" s="514">
        <v>5032.54</v>
      </c>
      <c r="M132" s="514">
        <v>5032.54</v>
      </c>
      <c r="N132" s="514">
        <v>5032.54</v>
      </c>
      <c r="O132" s="514">
        <v>5032.55</v>
      </c>
      <c r="P132" s="514">
        <v>5032.55</v>
      </c>
      <c r="Q132" s="347">
        <f t="shared" si="2"/>
        <v>60375.630000000012</v>
      </c>
    </row>
    <row r="133" spans="1:17" ht="15">
      <c r="A133" s="516">
        <v>6685</v>
      </c>
      <c r="B133" s="511" t="s">
        <v>476</v>
      </c>
      <c r="C133" s="511"/>
      <c r="D133" s="514">
        <v>5796.98</v>
      </c>
      <c r="E133" s="514">
        <v>5796.98</v>
      </c>
      <c r="F133" s="514">
        <v>5796.98</v>
      </c>
      <c r="G133" s="514">
        <v>5796.98</v>
      </c>
      <c r="H133" s="514">
        <v>5796.98</v>
      </c>
      <c r="I133" s="514">
        <v>5796.98</v>
      </c>
      <c r="J133" s="514">
        <v>5796.98</v>
      </c>
      <c r="K133" s="514">
        <v>5796.98</v>
      </c>
      <c r="L133" s="514">
        <v>5796.98</v>
      </c>
      <c r="M133" s="514">
        <v>5796.98</v>
      </c>
      <c r="N133" s="514">
        <v>5796.98</v>
      </c>
      <c r="O133" s="514">
        <v>5796.98</v>
      </c>
      <c r="P133" s="514">
        <v>5796.98</v>
      </c>
      <c r="Q133" s="347">
        <f t="shared" si="2"/>
        <v>69563.75999999998</v>
      </c>
    </row>
    <row r="134" spans="1:17" ht="15">
      <c r="A134" s="516">
        <v>6695</v>
      </c>
      <c r="B134" s="545" t="s">
        <v>476</v>
      </c>
      <c r="C134" s="511" t="s">
        <v>409</v>
      </c>
      <c r="D134" s="514">
        <v>7.25</v>
      </c>
      <c r="E134" s="514">
        <v>7.25</v>
      </c>
      <c r="F134" s="514">
        <v>7.25</v>
      </c>
      <c r="G134" s="514">
        <v>9.41</v>
      </c>
      <c r="H134" s="514">
        <v>9.41</v>
      </c>
      <c r="I134" s="514">
        <v>9.41</v>
      </c>
      <c r="J134" s="514">
        <v>9.41</v>
      </c>
      <c r="K134" s="514">
        <v>9.41</v>
      </c>
      <c r="L134" s="514">
        <v>9.41</v>
      </c>
      <c r="M134" s="514">
        <v>9.41</v>
      </c>
      <c r="N134" s="514">
        <v>9.41</v>
      </c>
      <c r="O134" s="514">
        <v>9.41</v>
      </c>
      <c r="P134" s="514">
        <v>9.41</v>
      </c>
      <c r="Q134" s="347">
        <f t="shared" si="2"/>
        <v>108.59999999999998</v>
      </c>
    </row>
    <row r="135" spans="1:17" ht="15">
      <c r="A135" s="516">
        <v>6710</v>
      </c>
      <c r="B135" s="511" t="s">
        <v>477</v>
      </c>
      <c r="C135" s="511"/>
      <c r="D135" s="514">
        <v>589.34</v>
      </c>
      <c r="E135" s="514">
        <v>589.34</v>
      </c>
      <c r="F135" s="514">
        <v>589.34</v>
      </c>
      <c r="G135" s="514">
        <v>589.34</v>
      </c>
      <c r="H135" s="514">
        <v>589.34</v>
      </c>
      <c r="I135" s="514">
        <v>589.34</v>
      </c>
      <c r="J135" s="514">
        <v>589.34</v>
      </c>
      <c r="K135" s="514">
        <v>589.34</v>
      </c>
      <c r="L135" s="514">
        <v>589.34</v>
      </c>
      <c r="M135" s="514">
        <v>589.96999999999991</v>
      </c>
      <c r="N135" s="514">
        <v>589.96999999999991</v>
      </c>
      <c r="O135" s="514">
        <v>589.97</v>
      </c>
      <c r="P135" s="514">
        <v>611.24</v>
      </c>
      <c r="Q135" s="347">
        <f t="shared" si="2"/>
        <v>7095.8700000000008</v>
      </c>
    </row>
    <row r="136" spans="1:17" ht="15">
      <c r="A136" s="516">
        <v>6715</v>
      </c>
      <c r="B136" s="511" t="s">
        <v>478</v>
      </c>
      <c r="C136" s="511"/>
      <c r="D136" s="514">
        <v>5468.1200000000017</v>
      </c>
      <c r="E136" s="514">
        <v>5466.8100000000013</v>
      </c>
      <c r="F136" s="514">
        <v>5468.510000000002</v>
      </c>
      <c r="G136" s="514">
        <v>5470.260000000002</v>
      </c>
      <c r="H136" s="514">
        <v>5475.3200000000024</v>
      </c>
      <c r="I136" s="514">
        <v>5475.4800000000023</v>
      </c>
      <c r="J136" s="514">
        <v>5474.0200000000023</v>
      </c>
      <c r="K136" s="514">
        <v>5475.6900000000023</v>
      </c>
      <c r="L136" s="514">
        <v>5496.3900000000021</v>
      </c>
      <c r="M136" s="514">
        <v>5497.2200000000021</v>
      </c>
      <c r="N136" s="514">
        <v>5607.7700000000023</v>
      </c>
      <c r="O136" s="514">
        <v>5798.7300000000014</v>
      </c>
      <c r="P136" s="514">
        <v>5968.8200000000006</v>
      </c>
      <c r="Q136" s="347">
        <f t="shared" si="2"/>
        <v>66675.020000000033</v>
      </c>
    </row>
    <row r="137" spans="1:17" ht="15">
      <c r="A137" s="516">
        <v>6717</v>
      </c>
      <c r="B137" s="511" t="s">
        <v>479</v>
      </c>
      <c r="C137" s="511"/>
      <c r="D137" s="514">
        <v>427.51</v>
      </c>
      <c r="E137" s="514">
        <v>427.51</v>
      </c>
      <c r="F137" s="514">
        <v>429.35</v>
      </c>
      <c r="G137" s="514">
        <v>432.15</v>
      </c>
      <c r="H137" s="514">
        <v>431.88</v>
      </c>
      <c r="I137" s="514">
        <v>434.34</v>
      </c>
      <c r="J137" s="514">
        <v>434.34</v>
      </c>
      <c r="K137" s="514">
        <v>434.34</v>
      </c>
      <c r="L137" s="514">
        <v>434.34</v>
      </c>
      <c r="M137" s="514">
        <v>434.34</v>
      </c>
      <c r="N137" s="514">
        <v>440.57</v>
      </c>
      <c r="O137" s="514">
        <v>583.88</v>
      </c>
      <c r="P137" s="514">
        <v>581.53</v>
      </c>
      <c r="Q137" s="347">
        <f t="shared" si="2"/>
        <v>5498.5700000000006</v>
      </c>
    </row>
    <row r="138" spans="1:17" ht="15">
      <c r="A138" s="516">
        <v>6725</v>
      </c>
      <c r="B138" s="511" t="s">
        <v>480</v>
      </c>
      <c r="C138" s="511"/>
      <c r="D138" s="514">
        <v>171.01</v>
      </c>
      <c r="E138" s="514">
        <v>171.01</v>
      </c>
      <c r="F138" s="514">
        <v>171.01</v>
      </c>
      <c r="G138" s="514">
        <v>171.01</v>
      </c>
      <c r="H138" s="514">
        <v>171.01</v>
      </c>
      <c r="I138" s="514">
        <v>171.18</v>
      </c>
      <c r="J138" s="514">
        <v>171.35</v>
      </c>
      <c r="K138" s="514">
        <v>171.35</v>
      </c>
      <c r="L138" s="514">
        <v>171.35</v>
      </c>
      <c r="M138" s="514">
        <v>171.40</v>
      </c>
      <c r="N138" s="514">
        <v>171.40</v>
      </c>
      <c r="O138" s="514">
        <v>171.40</v>
      </c>
      <c r="P138" s="514">
        <v>171.40</v>
      </c>
      <c r="Q138" s="347">
        <f t="shared" si="2"/>
        <v>2054.87</v>
      </c>
    </row>
    <row r="139" spans="1:17" ht="15">
      <c r="A139" s="516">
        <v>6730</v>
      </c>
      <c r="B139" s="511" t="s">
        <v>481</v>
      </c>
      <c r="C139" s="511"/>
      <c r="D139" s="514">
        <v>521.79</v>
      </c>
      <c r="E139" s="514">
        <v>521.79</v>
      </c>
      <c r="F139" s="514">
        <v>521.79</v>
      </c>
      <c r="G139" s="514">
        <v>521.79</v>
      </c>
      <c r="H139" s="514">
        <v>521.79</v>
      </c>
      <c r="I139" s="514">
        <v>523.23</v>
      </c>
      <c r="J139" s="514">
        <v>523.23</v>
      </c>
      <c r="K139" s="514">
        <v>523.23</v>
      </c>
      <c r="L139" s="514">
        <v>523.23</v>
      </c>
      <c r="M139" s="514">
        <v>523.23</v>
      </c>
      <c r="N139" s="514">
        <v>555.82000000000005</v>
      </c>
      <c r="O139" s="514">
        <v>559.98</v>
      </c>
      <c r="P139" s="514">
        <v>559.98</v>
      </c>
      <c r="Q139" s="347">
        <f t="shared" si="2"/>
        <v>6379.0899999999983</v>
      </c>
    </row>
    <row r="140" spans="1:17" ht="15">
      <c r="A140" s="516">
        <v>6745</v>
      </c>
      <c r="B140" s="511" t="s">
        <v>482</v>
      </c>
      <c r="C140" s="511"/>
      <c r="D140" s="514">
        <v>1689.1999999999998</v>
      </c>
      <c r="E140" s="514">
        <v>1703.71</v>
      </c>
      <c r="F140" s="514">
        <v>1703.71</v>
      </c>
      <c r="G140" s="514">
        <v>1703.71</v>
      </c>
      <c r="H140" s="514">
        <v>1703.71</v>
      </c>
      <c r="I140" s="514">
        <v>1703.71</v>
      </c>
      <c r="J140" s="514">
        <v>1703.71</v>
      </c>
      <c r="K140" s="514">
        <v>1703.71</v>
      </c>
      <c r="L140" s="514">
        <v>1703.71</v>
      </c>
      <c r="M140" s="514">
        <v>1706.63</v>
      </c>
      <c r="N140" s="514">
        <v>1707.09</v>
      </c>
      <c r="O140" s="514">
        <v>1707.7199999999998</v>
      </c>
      <c r="P140" s="514">
        <v>1756.27</v>
      </c>
      <c r="Q140" s="347">
        <f t="shared" si="2"/>
        <v>20507.39</v>
      </c>
    </row>
    <row r="141" spans="1:17" ht="15">
      <c r="A141" s="516">
        <v>6750</v>
      </c>
      <c r="B141" s="511" t="s">
        <v>483</v>
      </c>
      <c r="C141" s="511"/>
      <c r="D141" s="514"/>
      <c r="E141" s="514"/>
      <c r="F141" s="514"/>
      <c r="G141" s="514"/>
      <c r="H141" s="514"/>
      <c r="I141" s="514"/>
      <c r="J141" s="514"/>
      <c r="K141" s="514"/>
      <c r="L141" s="514"/>
      <c r="M141" s="514"/>
      <c r="N141" s="514">
        <v>37.270000000000003</v>
      </c>
      <c r="O141" s="514">
        <v>37.53</v>
      </c>
      <c r="P141" s="514">
        <v>17.82</v>
      </c>
      <c r="Q141" s="347">
        <f t="shared" si="2"/>
        <v>92.62</v>
      </c>
    </row>
    <row r="142" spans="1:17" ht="15">
      <c r="A142" s="516">
        <v>6760</v>
      </c>
      <c r="B142" s="545" t="s">
        <v>307</v>
      </c>
      <c r="C142" s="511" t="s">
        <v>409</v>
      </c>
      <c r="D142" s="514">
        <v>195.27</v>
      </c>
      <c r="E142" s="514">
        <v>195.27</v>
      </c>
      <c r="F142" s="514">
        <v>195.27</v>
      </c>
      <c r="G142" s="514">
        <v>195.27</v>
      </c>
      <c r="H142" s="514">
        <v>195.27</v>
      </c>
      <c r="I142" s="514">
        <v>195.27</v>
      </c>
      <c r="J142" s="514">
        <v>195.27</v>
      </c>
      <c r="K142" s="514">
        <v>195.27</v>
      </c>
      <c r="L142" s="514">
        <v>195.27</v>
      </c>
      <c r="M142" s="514">
        <v>195.27</v>
      </c>
      <c r="N142" s="514">
        <v>195.27</v>
      </c>
      <c r="O142" s="514">
        <v>195.27</v>
      </c>
      <c r="P142" s="514">
        <v>195.27</v>
      </c>
      <c r="Q142" s="347">
        <f t="shared" si="2"/>
        <v>2343.2400000000002</v>
      </c>
    </row>
    <row r="143" spans="1:17" ht="15">
      <c r="A143" s="516">
        <v>6765</v>
      </c>
      <c r="B143" s="545" t="s">
        <v>308</v>
      </c>
      <c r="C143" s="511" t="s">
        <v>409</v>
      </c>
      <c r="D143" s="514">
        <v>5396.7000000000016</v>
      </c>
      <c r="E143" s="514">
        <v>5384.2100000000009</v>
      </c>
      <c r="F143" s="514">
        <v>5406.9100000000017</v>
      </c>
      <c r="G143" s="514">
        <v>5441.8100000000013</v>
      </c>
      <c r="H143" s="514">
        <v>5476.6100000000015</v>
      </c>
      <c r="I143" s="514">
        <v>5521.5600000000013</v>
      </c>
      <c r="J143" s="514">
        <v>5589.2800000000016</v>
      </c>
      <c r="K143" s="514">
        <v>5600.4300000000021</v>
      </c>
      <c r="L143" s="514">
        <v>5642.1000000000013</v>
      </c>
      <c r="M143" s="514">
        <v>5611.8100000000013</v>
      </c>
      <c r="N143" s="514">
        <v>5620.9100000000017</v>
      </c>
      <c r="O143" s="514">
        <v>5630.88</v>
      </c>
      <c r="P143" s="514">
        <v>5684.79</v>
      </c>
      <c r="Q143" s="347">
        <f t="shared" si="2"/>
        <v>66611.30</v>
      </c>
    </row>
    <row r="144" spans="1:17" ht="15">
      <c r="A144" s="516">
        <v>6770</v>
      </c>
      <c r="B144" s="511" t="s">
        <v>484</v>
      </c>
      <c r="C144" s="511"/>
      <c r="D144" s="514">
        <v>10.87</v>
      </c>
      <c r="E144" s="514">
        <v>10.87</v>
      </c>
      <c r="F144" s="514">
        <v>10.87</v>
      </c>
      <c r="G144" s="514">
        <v>10.87</v>
      </c>
      <c r="H144" s="514">
        <v>10.87</v>
      </c>
      <c r="I144" s="514">
        <v>10.87</v>
      </c>
      <c r="J144" s="514">
        <v>10.87</v>
      </c>
      <c r="K144" s="514">
        <v>10.87</v>
      </c>
      <c r="L144" s="514">
        <v>10.87</v>
      </c>
      <c r="M144" s="514">
        <v>10.87</v>
      </c>
      <c r="N144" s="514">
        <v>10.87</v>
      </c>
      <c r="O144" s="514">
        <v>10.87</v>
      </c>
      <c r="P144" s="514">
        <v>10.87</v>
      </c>
      <c r="Q144" s="347">
        <f t="shared" si="2"/>
        <v>130.44000000000003</v>
      </c>
    </row>
    <row r="145" spans="1:17" ht="15">
      <c r="A145" s="516">
        <v>6775</v>
      </c>
      <c r="B145" s="545" t="s">
        <v>485</v>
      </c>
      <c r="C145" s="511" t="s">
        <v>409</v>
      </c>
      <c r="D145" s="514">
        <v>297.42</v>
      </c>
      <c r="E145" s="514">
        <v>297.42</v>
      </c>
      <c r="F145" s="514">
        <v>297.42</v>
      </c>
      <c r="G145" s="514">
        <v>297.42</v>
      </c>
      <c r="H145" s="514">
        <v>297.42</v>
      </c>
      <c r="I145" s="514">
        <v>304.79000000000002</v>
      </c>
      <c r="J145" s="514">
        <v>304.79000000000002</v>
      </c>
      <c r="K145" s="514">
        <v>305.33</v>
      </c>
      <c r="L145" s="514">
        <v>305.33</v>
      </c>
      <c r="M145" s="514">
        <v>305.33</v>
      </c>
      <c r="N145" s="514">
        <v>305.33</v>
      </c>
      <c r="O145" s="514">
        <v>327.58</v>
      </c>
      <c r="P145" s="514">
        <v>312.25</v>
      </c>
      <c r="Q145" s="347">
        <f t="shared" si="2"/>
        <v>3660.41</v>
      </c>
    </row>
    <row r="146" spans="1:17" ht="15">
      <c r="A146" s="516">
        <v>6785</v>
      </c>
      <c r="B146" s="511" t="s">
        <v>486</v>
      </c>
      <c r="C146" s="511"/>
      <c r="D146" s="514">
        <v>0.62</v>
      </c>
      <c r="E146" s="514">
        <v>0.62</v>
      </c>
      <c r="F146" s="514">
        <v>0.62</v>
      </c>
      <c r="G146" s="514">
        <v>0.62</v>
      </c>
      <c r="H146" s="514">
        <v>0.62</v>
      </c>
      <c r="I146" s="514">
        <v>0.62</v>
      </c>
      <c r="J146" s="514">
        <v>0.62</v>
      </c>
      <c r="K146" s="514">
        <v>0.62</v>
      </c>
      <c r="L146" s="514">
        <v>0.62</v>
      </c>
      <c r="M146" s="514">
        <v>0.62</v>
      </c>
      <c r="N146" s="514">
        <v>0.62</v>
      </c>
      <c r="O146" s="514">
        <v>0.62</v>
      </c>
      <c r="P146" s="514">
        <v>0.62</v>
      </c>
      <c r="Q146" s="347">
        <f t="shared" si="2"/>
        <v>7.44</v>
      </c>
    </row>
    <row r="147" spans="1:17" ht="15">
      <c r="A147" s="516">
        <v>6795</v>
      </c>
      <c r="B147" s="511" t="s">
        <v>487</v>
      </c>
      <c r="C147" s="511"/>
      <c r="D147" s="514">
        <v>6.62</v>
      </c>
      <c r="E147" s="514">
        <v>6.62</v>
      </c>
      <c r="F147" s="514">
        <v>6.62</v>
      </c>
      <c r="G147" s="514">
        <v>6.62</v>
      </c>
      <c r="H147" s="514">
        <v>6.62</v>
      </c>
      <c r="I147" s="514">
        <v>6.62</v>
      </c>
      <c r="J147" s="514">
        <v>6.62</v>
      </c>
      <c r="K147" s="514">
        <v>6.62</v>
      </c>
      <c r="L147" s="514">
        <v>6.62</v>
      </c>
      <c r="M147" s="514">
        <v>6.62</v>
      </c>
      <c r="N147" s="514">
        <v>6.62</v>
      </c>
      <c r="O147" s="514">
        <v>6.62</v>
      </c>
      <c r="P147" s="514">
        <v>6.62</v>
      </c>
      <c r="Q147" s="347">
        <f t="shared" si="2"/>
        <v>79.44</v>
      </c>
    </row>
    <row r="148" spans="1:17" ht="15">
      <c r="A148" s="516">
        <v>6800</v>
      </c>
      <c r="B148" s="511" t="s">
        <v>488</v>
      </c>
      <c r="C148" s="511"/>
      <c r="D148" s="514">
        <v>40.72</v>
      </c>
      <c r="E148" s="514">
        <v>40.72</v>
      </c>
      <c r="F148" s="514">
        <v>40.72</v>
      </c>
      <c r="G148" s="514">
        <v>40.72</v>
      </c>
      <c r="H148" s="514">
        <v>40.72</v>
      </c>
      <c r="I148" s="514">
        <v>40.72</v>
      </c>
      <c r="J148" s="514">
        <v>40.72</v>
      </c>
      <c r="K148" s="514">
        <v>41.87</v>
      </c>
      <c r="L148" s="514">
        <v>41.87</v>
      </c>
      <c r="M148" s="514">
        <v>41.87</v>
      </c>
      <c r="N148" s="514">
        <v>43.55</v>
      </c>
      <c r="O148" s="514">
        <v>43.55</v>
      </c>
      <c r="P148" s="514">
        <v>43.55</v>
      </c>
      <c r="Q148" s="347">
        <f t="shared" si="2"/>
        <v>500.58000000000004</v>
      </c>
    </row>
    <row r="149" spans="1:17" ht="15">
      <c r="A149" s="516">
        <v>6805</v>
      </c>
      <c r="B149" s="511" t="s">
        <v>489</v>
      </c>
      <c r="C149" s="511"/>
      <c r="D149" s="514">
        <v>31.82</v>
      </c>
      <c r="E149" s="514">
        <v>31.82</v>
      </c>
      <c r="F149" s="514">
        <v>31.82</v>
      </c>
      <c r="G149" s="514">
        <v>31.82</v>
      </c>
      <c r="H149" s="514">
        <v>31.82</v>
      </c>
      <c r="I149" s="514">
        <v>31.82</v>
      </c>
      <c r="J149" s="514">
        <v>31.82</v>
      </c>
      <c r="K149" s="514">
        <v>31.82</v>
      </c>
      <c r="L149" s="514">
        <v>31.82</v>
      </c>
      <c r="M149" s="514">
        <v>31.82</v>
      </c>
      <c r="N149" s="514">
        <v>31.82</v>
      </c>
      <c r="O149" s="514">
        <v>31.82</v>
      </c>
      <c r="P149" s="514">
        <v>31.82</v>
      </c>
      <c r="Q149" s="347">
        <f t="shared" si="2"/>
        <v>381.84</v>
      </c>
    </row>
    <row r="150" spans="1:17" ht="15">
      <c r="A150" s="516">
        <v>6820</v>
      </c>
      <c r="B150" s="511" t="s">
        <v>490</v>
      </c>
      <c r="C150" s="511"/>
      <c r="D150" s="514">
        <v>189.54000000000002</v>
      </c>
      <c r="E150" s="514">
        <v>189.54000000000002</v>
      </c>
      <c r="F150" s="514">
        <v>189.54000000000002</v>
      </c>
      <c r="G150" s="514">
        <v>189.54000000000002</v>
      </c>
      <c r="H150" s="514">
        <v>189.84</v>
      </c>
      <c r="I150" s="514">
        <v>189.84</v>
      </c>
      <c r="J150" s="514">
        <v>189.84</v>
      </c>
      <c r="K150" s="514">
        <v>189.84</v>
      </c>
      <c r="L150" s="514">
        <v>189.84</v>
      </c>
      <c r="M150" s="514">
        <v>189.84</v>
      </c>
      <c r="N150" s="514">
        <v>189.84</v>
      </c>
      <c r="O150" s="514">
        <v>189.84</v>
      </c>
      <c r="P150" s="514">
        <v>189.84</v>
      </c>
      <c r="Q150" s="347">
        <f t="shared" si="2"/>
        <v>2277.1799999999998</v>
      </c>
    </row>
    <row r="151" spans="1:17" ht="15">
      <c r="A151" s="516">
        <v>6825</v>
      </c>
      <c r="B151" s="511" t="s">
        <v>491</v>
      </c>
      <c r="C151" s="511"/>
      <c r="D151" s="514">
        <v>62.069999999999993</v>
      </c>
      <c r="E151" s="514">
        <v>62.069999999999993</v>
      </c>
      <c r="F151" s="514">
        <v>62.069999999999993</v>
      </c>
      <c r="G151" s="514">
        <v>62.069999999999993</v>
      </c>
      <c r="H151" s="514">
        <v>62.069999999999993</v>
      </c>
      <c r="I151" s="514">
        <v>62.069999999999993</v>
      </c>
      <c r="J151" s="514">
        <v>62.069999999999993</v>
      </c>
      <c r="K151" s="514">
        <v>62.069999999999993</v>
      </c>
      <c r="L151" s="514">
        <v>62.069999999999993</v>
      </c>
      <c r="M151" s="514">
        <v>62.069999999999993</v>
      </c>
      <c r="N151" s="514">
        <v>62.069999999999993</v>
      </c>
      <c r="O151" s="514">
        <v>62.07</v>
      </c>
      <c r="P151" s="514">
        <v>62.07</v>
      </c>
      <c r="Q151" s="347">
        <f t="shared" si="2"/>
        <v>744.83999999999992</v>
      </c>
    </row>
    <row r="152" spans="1:17" ht="15">
      <c r="A152" s="516">
        <v>6830</v>
      </c>
      <c r="B152" s="511" t="s">
        <v>492</v>
      </c>
      <c r="C152" s="511"/>
      <c r="D152" s="514">
        <v>4.43</v>
      </c>
      <c r="E152" s="514">
        <v>4.43</v>
      </c>
      <c r="F152" s="514">
        <v>4.43</v>
      </c>
      <c r="G152" s="514">
        <v>4.43</v>
      </c>
      <c r="H152" s="514">
        <v>4.43</v>
      </c>
      <c r="I152" s="514">
        <v>4.43</v>
      </c>
      <c r="J152" s="514">
        <v>4.43</v>
      </c>
      <c r="K152" s="514">
        <v>4.43</v>
      </c>
      <c r="L152" s="514">
        <v>4.43</v>
      </c>
      <c r="M152" s="514">
        <v>4.43</v>
      </c>
      <c r="N152" s="514">
        <v>4.43</v>
      </c>
      <c r="O152" s="514">
        <v>4.43</v>
      </c>
      <c r="P152" s="514">
        <v>4.43</v>
      </c>
      <c r="Q152" s="347">
        <f t="shared" si="2"/>
        <v>53.16</v>
      </c>
    </row>
    <row r="153" spans="1:17" ht="15">
      <c r="A153" s="516">
        <v>6835</v>
      </c>
      <c r="B153" s="511" t="s">
        <v>493</v>
      </c>
      <c r="C153" s="511"/>
      <c r="D153" s="514">
        <v>201.89999999999998</v>
      </c>
      <c r="E153" s="514">
        <v>201.89999999999998</v>
      </c>
      <c r="F153" s="514">
        <v>201.89999999999998</v>
      </c>
      <c r="G153" s="514">
        <v>201.89999999999998</v>
      </c>
      <c r="H153" s="514">
        <v>201.89999999999998</v>
      </c>
      <c r="I153" s="514">
        <v>201.89999999999998</v>
      </c>
      <c r="J153" s="514">
        <v>201.89999999999998</v>
      </c>
      <c r="K153" s="514">
        <v>201.89999999999998</v>
      </c>
      <c r="L153" s="514">
        <v>201.89999999999998</v>
      </c>
      <c r="M153" s="514">
        <v>206.23</v>
      </c>
      <c r="N153" s="514">
        <v>206.23</v>
      </c>
      <c r="O153" s="514">
        <v>206.23</v>
      </c>
      <c r="P153" s="514">
        <v>206.23</v>
      </c>
      <c r="Q153" s="347">
        <f t="shared" si="2"/>
        <v>2440.12</v>
      </c>
    </row>
    <row r="154" spans="1:17" ht="15">
      <c r="A154" s="516">
        <v>6840</v>
      </c>
      <c r="B154" s="511" t="s">
        <v>494</v>
      </c>
      <c r="C154" s="511"/>
      <c r="D154" s="514">
        <v>149.03</v>
      </c>
      <c r="E154" s="514">
        <v>149.03</v>
      </c>
      <c r="F154" s="514">
        <v>150.44000000000003</v>
      </c>
      <c r="G154" s="514">
        <v>150.44000000000003</v>
      </c>
      <c r="H154" s="514">
        <v>150.44000000000003</v>
      </c>
      <c r="I154" s="514">
        <v>150.44000000000003</v>
      </c>
      <c r="J154" s="514">
        <v>150.44000000000003</v>
      </c>
      <c r="K154" s="514">
        <v>150.44000000000003</v>
      </c>
      <c r="L154" s="514">
        <v>150.44000000000003</v>
      </c>
      <c r="M154" s="514">
        <v>152.77000000000001</v>
      </c>
      <c r="N154" s="514">
        <v>152.77000000000001</v>
      </c>
      <c r="O154" s="514">
        <v>152.77000000000001</v>
      </c>
      <c r="P154" s="514">
        <v>152.77000000000001</v>
      </c>
      <c r="Q154" s="347">
        <f t="shared" si="2"/>
        <v>1813.1900000000003</v>
      </c>
    </row>
    <row r="155" spans="1:17" ht="15">
      <c r="A155" s="516">
        <v>6845</v>
      </c>
      <c r="B155" s="511" t="s">
        <v>495</v>
      </c>
      <c r="C155" s="511"/>
      <c r="D155" s="514">
        <v>155.96</v>
      </c>
      <c r="E155" s="514">
        <v>168.24</v>
      </c>
      <c r="F155" s="514">
        <v>168.24</v>
      </c>
      <c r="G155" s="514">
        <v>168.24</v>
      </c>
      <c r="H155" s="514">
        <v>173.15</v>
      </c>
      <c r="I155" s="514">
        <v>168.57</v>
      </c>
      <c r="J155" s="514">
        <v>168.57</v>
      </c>
      <c r="K155" s="514">
        <v>170.41</v>
      </c>
      <c r="L155" s="514">
        <v>171.72</v>
      </c>
      <c r="M155" s="514">
        <v>170.22</v>
      </c>
      <c r="N155" s="514">
        <v>170.22</v>
      </c>
      <c r="O155" s="514">
        <v>170.22</v>
      </c>
      <c r="P155" s="514">
        <v>170.22</v>
      </c>
      <c r="Q155" s="347">
        <f t="shared" si="2"/>
        <v>2038.0200000000002</v>
      </c>
    </row>
    <row r="156" spans="1:17" ht="15">
      <c r="A156" s="516">
        <v>6850</v>
      </c>
      <c r="B156" s="511" t="s">
        <v>496</v>
      </c>
      <c r="C156" s="511"/>
      <c r="D156" s="514">
        <v>4.58</v>
      </c>
      <c r="E156" s="514">
        <v>4.58</v>
      </c>
      <c r="F156" s="514">
        <v>4.58</v>
      </c>
      <c r="G156" s="514">
        <v>4.58</v>
      </c>
      <c r="H156" s="514">
        <v>4.58</v>
      </c>
      <c r="I156" s="514">
        <v>4.58</v>
      </c>
      <c r="J156" s="514">
        <v>4.58</v>
      </c>
      <c r="K156" s="514">
        <v>4.58</v>
      </c>
      <c r="L156" s="514">
        <v>4.58</v>
      </c>
      <c r="M156" s="514">
        <v>4.58</v>
      </c>
      <c r="N156" s="514">
        <v>4.58</v>
      </c>
      <c r="O156" s="514">
        <v>4.58</v>
      </c>
      <c r="P156" s="514">
        <v>4.58</v>
      </c>
      <c r="Q156" s="347">
        <f t="shared" si="2"/>
        <v>54.959999999999987</v>
      </c>
    </row>
    <row r="157" spans="1:17" ht="15">
      <c r="A157" s="516">
        <v>6855</v>
      </c>
      <c r="B157" s="511" t="s">
        <v>497</v>
      </c>
      <c r="C157" s="511"/>
      <c r="D157" s="514">
        <v>7.61</v>
      </c>
      <c r="E157" s="514">
        <v>7.61</v>
      </c>
      <c r="F157" s="514">
        <v>7.61</v>
      </c>
      <c r="G157" s="514">
        <v>7.61</v>
      </c>
      <c r="H157" s="514">
        <v>7.61</v>
      </c>
      <c r="I157" s="514">
        <v>7.61</v>
      </c>
      <c r="J157" s="514">
        <v>7.61</v>
      </c>
      <c r="K157" s="514">
        <v>7.61</v>
      </c>
      <c r="L157" s="514">
        <v>7.61</v>
      </c>
      <c r="M157" s="514">
        <v>7.61</v>
      </c>
      <c r="N157" s="514">
        <v>7.61</v>
      </c>
      <c r="O157" s="514">
        <v>7.61</v>
      </c>
      <c r="P157" s="514">
        <v>7.61</v>
      </c>
      <c r="Q157" s="347">
        <f t="shared" si="2"/>
        <v>91.32</v>
      </c>
    </row>
    <row r="158" spans="1:17" ht="15">
      <c r="A158" s="516">
        <v>6890</v>
      </c>
      <c r="B158" s="511" t="s">
        <v>498</v>
      </c>
      <c r="C158" s="511"/>
      <c r="D158" s="514">
        <v>19.91</v>
      </c>
      <c r="E158" s="514">
        <v>19.91</v>
      </c>
      <c r="F158" s="514">
        <v>19.91</v>
      </c>
      <c r="G158" s="514">
        <v>19.91</v>
      </c>
      <c r="H158" s="514">
        <v>19.91</v>
      </c>
      <c r="I158" s="514">
        <v>19.91</v>
      </c>
      <c r="J158" s="514">
        <v>19.91</v>
      </c>
      <c r="K158" s="514">
        <v>19.91</v>
      </c>
      <c r="L158" s="514">
        <v>19.91</v>
      </c>
      <c r="M158" s="514">
        <v>19.91</v>
      </c>
      <c r="N158" s="514">
        <v>20.079999999999998</v>
      </c>
      <c r="O158" s="514">
        <v>20.079999999999998</v>
      </c>
      <c r="P158" s="514">
        <v>20.35</v>
      </c>
      <c r="Q158" s="347">
        <f t="shared" si="2"/>
        <v>239.69999999999996</v>
      </c>
    </row>
    <row r="159" spans="1:17" ht="15">
      <c r="A159" s="516">
        <v>6920</v>
      </c>
      <c r="B159" s="511" t="s">
        <v>499</v>
      </c>
      <c r="C159" s="511"/>
      <c r="D159" s="514"/>
      <c r="E159" s="514"/>
      <c r="F159" s="514"/>
      <c r="G159" s="514"/>
      <c r="H159" s="514"/>
      <c r="I159" s="514"/>
      <c r="J159" s="514"/>
      <c r="K159" s="514"/>
      <c r="L159" s="514"/>
      <c r="M159" s="514"/>
      <c r="N159" s="514"/>
      <c r="O159" s="514"/>
      <c r="P159" s="514"/>
      <c r="Q159" s="347">
        <f t="shared" si="2"/>
        <v>0</v>
      </c>
    </row>
    <row r="160" spans="1:17" ht="15">
      <c r="A160" s="516">
        <v>7225</v>
      </c>
      <c r="B160" s="511" t="s">
        <v>500</v>
      </c>
      <c r="C160" s="511"/>
      <c r="D160" s="514">
        <v>-184.80</v>
      </c>
      <c r="E160" s="514">
        <v>-184.80</v>
      </c>
      <c r="F160" s="514">
        <v>-184.80</v>
      </c>
      <c r="G160" s="514">
        <v>-184.80</v>
      </c>
      <c r="H160" s="514">
        <v>-184.80</v>
      </c>
      <c r="I160" s="514">
        <v>-184.80</v>
      </c>
      <c r="J160" s="514">
        <v>-184.80</v>
      </c>
      <c r="K160" s="514">
        <v>-184.80</v>
      </c>
      <c r="L160" s="514">
        <v>-184.80</v>
      </c>
      <c r="M160" s="514">
        <v>-184.80</v>
      </c>
      <c r="N160" s="514">
        <v>-184.80</v>
      </c>
      <c r="O160" s="514">
        <v>-184.80</v>
      </c>
      <c r="P160" s="514">
        <v>-184.80</v>
      </c>
      <c r="Q160" s="347">
        <f t="shared" si="2"/>
        <v>-2217.60</v>
      </c>
    </row>
    <row r="161" spans="1:17" ht="15">
      <c r="A161" s="516">
        <v>7245</v>
      </c>
      <c r="B161" s="511" t="s">
        <v>501</v>
      </c>
      <c r="C161" s="511"/>
      <c r="D161" s="514">
        <v>-4165.1899999999996</v>
      </c>
      <c r="E161" s="514">
        <v>-4165.1899999999996</v>
      </c>
      <c r="F161" s="514">
        <v>-4165.1899999999996</v>
      </c>
      <c r="G161" s="514">
        <v>-4165.1899999999996</v>
      </c>
      <c r="H161" s="514">
        <v>-4165.1899999999996</v>
      </c>
      <c r="I161" s="514">
        <v>-4165.1899999999996</v>
      </c>
      <c r="J161" s="514">
        <v>-4165.1899999999996</v>
      </c>
      <c r="K161" s="514">
        <v>-4165.1899999999996</v>
      </c>
      <c r="L161" s="514">
        <v>-4165.1899999999996</v>
      </c>
      <c r="M161" s="514">
        <v>-4165.1899999999996</v>
      </c>
      <c r="N161" s="514">
        <v>-4165.1899999999996</v>
      </c>
      <c r="O161" s="514">
        <v>-4165.1899999999996</v>
      </c>
      <c r="P161" s="514">
        <v>-4165.1899999999996</v>
      </c>
      <c r="Q161" s="347">
        <f t="shared" si="2"/>
        <v>-49982.280000000006</v>
      </c>
    </row>
    <row r="162" spans="1:17" ht="15">
      <c r="A162" s="516">
        <v>7275</v>
      </c>
      <c r="B162" s="511" t="s">
        <v>502</v>
      </c>
      <c r="C162" s="511"/>
      <c r="D162" s="514">
        <v>-260</v>
      </c>
      <c r="E162" s="514">
        <v>-260</v>
      </c>
      <c r="F162" s="514">
        <v>-260</v>
      </c>
      <c r="G162" s="514">
        <v>-260</v>
      </c>
      <c r="H162" s="514">
        <v>-260</v>
      </c>
      <c r="I162" s="514">
        <v>-260</v>
      </c>
      <c r="J162" s="514">
        <v>-260</v>
      </c>
      <c r="K162" s="514">
        <v>-260</v>
      </c>
      <c r="L162" s="514">
        <v>-260</v>
      </c>
      <c r="M162" s="514">
        <v>-260</v>
      </c>
      <c r="N162" s="514">
        <v>-260</v>
      </c>
      <c r="O162" s="514">
        <v>-260</v>
      </c>
      <c r="P162" s="514">
        <v>-260</v>
      </c>
      <c r="Q162" s="347">
        <f t="shared" si="2"/>
        <v>-3120</v>
      </c>
    </row>
    <row r="163" spans="1:17" ht="15">
      <c r="A163" s="516">
        <v>7280</v>
      </c>
      <c r="B163" s="511" t="s">
        <v>503</v>
      </c>
      <c r="C163" s="511"/>
      <c r="D163" s="514">
        <v>-989.62</v>
      </c>
      <c r="E163" s="514">
        <v>-989.62</v>
      </c>
      <c r="F163" s="514">
        <v>-989.62</v>
      </c>
      <c r="G163" s="514">
        <v>-989.62</v>
      </c>
      <c r="H163" s="514">
        <v>-989.62</v>
      </c>
      <c r="I163" s="514">
        <v>-989.62</v>
      </c>
      <c r="J163" s="514">
        <v>-989.62</v>
      </c>
      <c r="K163" s="514">
        <v>-989.62</v>
      </c>
      <c r="L163" s="514">
        <v>-989.62</v>
      </c>
      <c r="M163" s="514">
        <v>-989.62</v>
      </c>
      <c r="N163" s="514">
        <v>-989.62</v>
      </c>
      <c r="O163" s="514">
        <v>-989.62</v>
      </c>
      <c r="P163" s="514">
        <v>-989.62</v>
      </c>
      <c r="Q163" s="347">
        <f t="shared" si="2"/>
        <v>-11875.440000000002</v>
      </c>
    </row>
    <row r="164" spans="1:17" ht="15">
      <c r="A164" s="516">
        <v>7283</v>
      </c>
      <c r="B164" s="511" t="s">
        <v>504</v>
      </c>
      <c r="C164" s="511"/>
      <c r="D164" s="514">
        <v>-43.36</v>
      </c>
      <c r="E164" s="514">
        <v>-43.36</v>
      </c>
      <c r="F164" s="514">
        <v>-43.36</v>
      </c>
      <c r="G164" s="514">
        <v>-43.36</v>
      </c>
      <c r="H164" s="514">
        <v>-43.36</v>
      </c>
      <c r="I164" s="514">
        <v>-43.36</v>
      </c>
      <c r="J164" s="514">
        <v>-43.36</v>
      </c>
      <c r="K164" s="514">
        <v>-43.36</v>
      </c>
      <c r="L164" s="514">
        <v>-43.36</v>
      </c>
      <c r="M164" s="514">
        <v>-43.36</v>
      </c>
      <c r="N164" s="514">
        <v>-43.36</v>
      </c>
      <c r="O164" s="514">
        <v>-43.36</v>
      </c>
      <c r="P164" s="514">
        <v>-43.36</v>
      </c>
      <c r="Q164" s="347">
        <f t="shared" si="2"/>
        <v>-520.32000000000005</v>
      </c>
    </row>
    <row r="165" spans="1:17" ht="15">
      <c r="A165" s="516">
        <v>7290</v>
      </c>
      <c r="B165" s="511" t="s">
        <v>505</v>
      </c>
      <c r="C165" s="511"/>
      <c r="D165" s="514">
        <v>-114.21</v>
      </c>
      <c r="E165" s="514">
        <v>-114.21</v>
      </c>
      <c r="F165" s="514">
        <v>-114.21</v>
      </c>
      <c r="G165" s="514">
        <v>-114.21</v>
      </c>
      <c r="H165" s="514">
        <v>-114.21</v>
      </c>
      <c r="I165" s="514">
        <v>-114.21</v>
      </c>
      <c r="J165" s="514">
        <v>-114.21</v>
      </c>
      <c r="K165" s="514">
        <v>-114.21</v>
      </c>
      <c r="L165" s="514">
        <v>-114.21</v>
      </c>
      <c r="M165" s="514">
        <v>-114.21</v>
      </c>
      <c r="N165" s="514">
        <v>-114.21</v>
      </c>
      <c r="O165" s="514">
        <v>-114.21</v>
      </c>
      <c r="P165" s="514">
        <v>-114.21</v>
      </c>
      <c r="Q165" s="347">
        <f t="shared" si="2"/>
        <v>-1370.5200000000002</v>
      </c>
    </row>
    <row r="166" spans="1:17" ht="15">
      <c r="A166" s="516">
        <v>7325</v>
      </c>
      <c r="B166" s="511" t="s">
        <v>506</v>
      </c>
      <c r="C166" s="511" t="s">
        <v>409</v>
      </c>
      <c r="D166" s="514">
        <v>-63.95</v>
      </c>
      <c r="E166" s="514">
        <v>-63.95</v>
      </c>
      <c r="F166" s="514">
        <v>-63.95</v>
      </c>
      <c r="G166" s="514">
        <v>-63.95</v>
      </c>
      <c r="H166" s="514">
        <v>-63.95</v>
      </c>
      <c r="I166" s="514">
        <v>-63.95</v>
      </c>
      <c r="J166" s="514">
        <v>-63.95</v>
      </c>
      <c r="K166" s="514">
        <v>-63.95</v>
      </c>
      <c r="L166" s="514">
        <v>-63.95</v>
      </c>
      <c r="M166" s="514">
        <v>-63.95</v>
      </c>
      <c r="N166" s="514">
        <v>-63.95</v>
      </c>
      <c r="O166" s="514">
        <v>-63.95</v>
      </c>
      <c r="P166" s="514">
        <v>-63.95</v>
      </c>
      <c r="Q166" s="347">
        <f t="shared" si="2"/>
        <v>-767.40000000000009</v>
      </c>
    </row>
    <row r="167" spans="1:17" ht="15">
      <c r="A167" s="516">
        <v>7330</v>
      </c>
      <c r="B167" s="511" t="s">
        <v>506</v>
      </c>
      <c r="C167" s="511" t="s">
        <v>409</v>
      </c>
      <c r="D167" s="514">
        <v>-1149.3399999999999</v>
      </c>
      <c r="E167" s="514">
        <v>-1149.3399999999999</v>
      </c>
      <c r="F167" s="514">
        <v>-1149.3399999999999</v>
      </c>
      <c r="G167" s="514">
        <v>-1149.3399999999999</v>
      </c>
      <c r="H167" s="514">
        <v>-1149.3399999999999</v>
      </c>
      <c r="I167" s="514">
        <v>-1149.3399999999999</v>
      </c>
      <c r="J167" s="514">
        <v>-1149.3399999999999</v>
      </c>
      <c r="K167" s="514">
        <v>-1149.3399999999999</v>
      </c>
      <c r="L167" s="514">
        <v>-1149.3399999999999</v>
      </c>
      <c r="M167" s="514">
        <v>-1149.3399999999999</v>
      </c>
      <c r="N167" s="514">
        <v>-1149.3399999999999</v>
      </c>
      <c r="O167" s="514">
        <v>-1149.3399999999999</v>
      </c>
      <c r="P167" s="514">
        <v>-1149.3399999999999</v>
      </c>
      <c r="Q167" s="347">
        <f t="shared" si="2"/>
        <v>-13792.08</v>
      </c>
    </row>
    <row r="168" spans="1:17" ht="15">
      <c r="A168" s="516">
        <v>7430</v>
      </c>
      <c r="B168" s="511" t="s">
        <v>309</v>
      </c>
      <c r="C168" s="511"/>
      <c r="D168" s="514">
        <v>-887.32</v>
      </c>
      <c r="E168" s="514">
        <v>-887.32</v>
      </c>
      <c r="F168" s="514">
        <v>-887.32</v>
      </c>
      <c r="G168" s="514">
        <v>-887.32</v>
      </c>
      <c r="H168" s="514">
        <v>-887.32</v>
      </c>
      <c r="I168" s="514">
        <v>-887.32</v>
      </c>
      <c r="J168" s="514">
        <v>-887.32</v>
      </c>
      <c r="K168" s="514">
        <v>-887.32</v>
      </c>
      <c r="L168" s="514">
        <v>-887.32</v>
      </c>
      <c r="M168" s="514">
        <v>-887.32</v>
      </c>
      <c r="N168" s="514">
        <v>-887.32</v>
      </c>
      <c r="O168" s="514">
        <v>-887.32</v>
      </c>
      <c r="P168" s="514">
        <v>-887.32</v>
      </c>
      <c r="Q168" s="347">
        <f t="shared" si="2"/>
        <v>-10647.839999999998</v>
      </c>
    </row>
    <row r="169" spans="1:17" ht="15">
      <c r="A169" s="516">
        <v>7440</v>
      </c>
      <c r="B169" s="511" t="s">
        <v>507</v>
      </c>
      <c r="C169" s="511"/>
      <c r="D169" s="514">
        <v>-459.93</v>
      </c>
      <c r="E169" s="514">
        <v>-459.93</v>
      </c>
      <c r="F169" s="514">
        <v>-459.93</v>
      </c>
      <c r="G169" s="514">
        <v>-488.23</v>
      </c>
      <c r="H169" s="514">
        <v>-490.80</v>
      </c>
      <c r="I169" s="514">
        <v>-490.80</v>
      </c>
      <c r="J169" s="514">
        <v>-490.80</v>
      </c>
      <c r="K169" s="514">
        <v>-490.80</v>
      </c>
      <c r="L169" s="514">
        <v>-490.80</v>
      </c>
      <c r="M169" s="514">
        <v>-490.80</v>
      </c>
      <c r="N169" s="514">
        <v>-490.80</v>
      </c>
      <c r="O169" s="514">
        <v>-490.80</v>
      </c>
      <c r="P169" s="514">
        <v>-490.80</v>
      </c>
      <c r="Q169" s="347">
        <f t="shared" si="2"/>
        <v>-5825.2900000000009</v>
      </c>
    </row>
    <row r="170" spans="1:17" ht="15">
      <c r="A170" s="516">
        <v>7445</v>
      </c>
      <c r="B170" s="511" t="s">
        <v>508</v>
      </c>
      <c r="C170" s="511"/>
      <c r="D170" s="514">
        <v>-3.43</v>
      </c>
      <c r="E170" s="514">
        <v>-3.43</v>
      </c>
      <c r="F170" s="514">
        <v>-3.43</v>
      </c>
      <c r="G170" s="514">
        <v>-3.43</v>
      </c>
      <c r="H170" s="514">
        <v>-3.43</v>
      </c>
      <c r="I170" s="514">
        <v>-3.43</v>
      </c>
      <c r="J170" s="514">
        <v>-3.43</v>
      </c>
      <c r="K170" s="514">
        <v>-3.43</v>
      </c>
      <c r="L170" s="514">
        <v>-3.43</v>
      </c>
      <c r="M170" s="514">
        <v>-3.43</v>
      </c>
      <c r="N170" s="514">
        <v>-3.43</v>
      </c>
      <c r="O170" s="514">
        <v>-3.43</v>
      </c>
      <c r="P170" s="514">
        <v>-3.43</v>
      </c>
      <c r="Q170" s="347">
        <f t="shared" si="2"/>
        <v>-41.16</v>
      </c>
    </row>
    <row r="171" spans="1:17" ht="15">
      <c r="A171" s="511"/>
      <c r="B171" s="511"/>
      <c r="C171" s="511"/>
      <c r="D171" s="514"/>
      <c r="E171" s="514"/>
      <c r="F171" s="514"/>
      <c r="G171" s="514"/>
      <c r="H171" s="514"/>
      <c r="I171" s="514"/>
      <c r="J171" s="514"/>
      <c r="K171" s="514"/>
      <c r="L171" s="514"/>
      <c r="M171" s="514"/>
      <c r="N171" s="514"/>
      <c r="O171" s="514"/>
      <c r="P171" s="514"/>
      <c r="Q171" s="347"/>
    </row>
    <row r="172" spans="1:17" ht="15">
      <c r="A172" s="516">
        <v>7540</v>
      </c>
      <c r="B172" s="511" t="s">
        <v>509</v>
      </c>
      <c r="C172" s="511"/>
      <c r="D172" s="514">
        <v>9197.6200000000008</v>
      </c>
      <c r="E172" s="514">
        <v>57612.64</v>
      </c>
      <c r="F172" s="514"/>
      <c r="G172" s="514"/>
      <c r="H172" s="514"/>
      <c r="I172" s="514"/>
      <c r="J172" s="514"/>
      <c r="K172" s="514">
        <v>51030</v>
      </c>
      <c r="L172" s="514"/>
      <c r="M172" s="514"/>
      <c r="N172" s="514"/>
      <c r="O172" s="514"/>
      <c r="P172" s="514">
        <v>2309.0700000000002</v>
      </c>
      <c r="Q172" s="347">
        <f>SUM(E172:P172)</f>
        <v>110951.71</v>
      </c>
    </row>
    <row r="173" spans="1:17" ht="15">
      <c r="A173" s="516">
        <v>7545</v>
      </c>
      <c r="B173" s="511" t="s">
        <v>510</v>
      </c>
      <c r="C173" s="511" t="s">
        <v>409</v>
      </c>
      <c r="D173" s="514"/>
      <c r="E173" s="514"/>
      <c r="F173" s="514"/>
      <c r="G173" s="514"/>
      <c r="H173" s="514"/>
      <c r="I173" s="514"/>
      <c r="J173" s="514"/>
      <c r="K173" s="514"/>
      <c r="L173" s="514"/>
      <c r="M173" s="514"/>
      <c r="N173" s="514"/>
      <c r="O173" s="514">
        <v>27889.19</v>
      </c>
      <c r="P173" s="514"/>
      <c r="Q173" s="347">
        <f>SUM(E173:P173)</f>
        <v>27889.19</v>
      </c>
    </row>
    <row r="174" spans="1:17" ht="15">
      <c r="A174" s="516">
        <v>7550</v>
      </c>
      <c r="B174" s="511" t="s">
        <v>511</v>
      </c>
      <c r="C174" s="511" t="s">
        <v>409</v>
      </c>
      <c r="D174" s="514">
        <v>7124.98</v>
      </c>
      <c r="E174" s="514">
        <v>-57231.64</v>
      </c>
      <c r="F174" s="514">
        <v>381</v>
      </c>
      <c r="G174" s="514">
        <v>381</v>
      </c>
      <c r="H174" s="514">
        <v>381</v>
      </c>
      <c r="I174" s="514">
        <v>381</v>
      </c>
      <c r="J174" s="514">
        <v>381</v>
      </c>
      <c r="K174" s="514">
        <v>-50649</v>
      </c>
      <c r="L174" s="514">
        <v>381</v>
      </c>
      <c r="M174" s="514">
        <v>381</v>
      </c>
      <c r="N174" s="514">
        <v>381</v>
      </c>
      <c r="O174" s="514">
        <v>-33366.250000000015</v>
      </c>
      <c r="P174" s="514">
        <v>138198.89000000001</v>
      </c>
      <c r="Q174" s="347">
        <f>SUM(E174:P174)</f>
        <v>0</v>
      </c>
    </row>
    <row r="175" spans="1:17" ht="15">
      <c r="A175" s="516">
        <v>7555</v>
      </c>
      <c r="B175" s="511" t="s">
        <v>512</v>
      </c>
      <c r="C175" s="511" t="s">
        <v>409</v>
      </c>
      <c r="D175" s="514"/>
      <c r="E175" s="514"/>
      <c r="F175" s="514"/>
      <c r="G175" s="514"/>
      <c r="H175" s="514"/>
      <c r="I175" s="514"/>
      <c r="J175" s="514"/>
      <c r="K175" s="514"/>
      <c r="L175" s="514"/>
      <c r="M175" s="514"/>
      <c r="N175" s="514"/>
      <c r="O175" s="514">
        <v>5858.06</v>
      </c>
      <c r="P175" s="514"/>
      <c r="Q175" s="347">
        <f>SUM(E175:P175)</f>
        <v>5858.06</v>
      </c>
    </row>
    <row r="176" spans="1:16" ht="15">
      <c r="A176" s="511"/>
      <c r="B176" s="511"/>
      <c r="C176" s="511"/>
      <c r="D176" s="514"/>
      <c r="E176" s="514"/>
      <c r="F176" s="514"/>
      <c r="G176" s="514"/>
      <c r="H176" s="514"/>
      <c r="I176" s="514"/>
      <c r="J176" s="514"/>
      <c r="K176" s="514"/>
      <c r="L176" s="514"/>
      <c r="M176" s="514"/>
      <c r="N176" s="514"/>
      <c r="O176" s="514"/>
      <c r="P176" s="514"/>
    </row>
    <row r="177" spans="4:16" ht="15">
      <c r="D177" s="514"/>
      <c r="E177" s="514"/>
      <c r="F177" s="514"/>
      <c r="G177" s="514"/>
      <c r="H177" s="514"/>
      <c r="I177" s="514"/>
      <c r="J177" s="514"/>
      <c r="K177" s="514"/>
      <c r="L177" s="514"/>
      <c r="M177" s="514"/>
      <c r="N177" s="514"/>
      <c r="O177" s="514"/>
      <c r="P177" s="514"/>
    </row>
    <row r="178" spans="4:16" ht="15">
      <c r="D178" s="514"/>
      <c r="E178" s="514"/>
      <c r="F178" s="514"/>
      <c r="G178" s="514"/>
      <c r="H178" s="514"/>
      <c r="I178" s="514"/>
      <c r="J178" s="514"/>
      <c r="K178" s="514"/>
      <c r="L178" s="514"/>
      <c r="M178" s="514"/>
      <c r="N178" s="514"/>
      <c r="O178" s="514"/>
      <c r="P178" s="514"/>
    </row>
    <row r="179" spans="4:16" ht="15">
      <c r="D179" s="514"/>
      <c r="E179" s="514"/>
      <c r="F179" s="514"/>
      <c r="G179" s="514"/>
      <c r="H179" s="514"/>
      <c r="I179" s="514"/>
      <c r="J179" s="514"/>
      <c r="K179" s="514"/>
      <c r="L179" s="514"/>
      <c r="M179" s="514"/>
      <c r="N179" s="514"/>
      <c r="O179" s="514"/>
      <c r="P179" s="514"/>
    </row>
    <row r="180" spans="4:16" ht="15">
      <c r="D180" s="514"/>
      <c r="E180" s="514"/>
      <c r="F180" s="514"/>
      <c r="G180" s="514"/>
      <c r="H180" s="514"/>
      <c r="I180" s="514"/>
      <c r="J180" s="514"/>
      <c r="K180" s="514"/>
      <c r="L180" s="514"/>
      <c r="M180" s="514"/>
      <c r="N180" s="514"/>
      <c r="O180" s="514"/>
      <c r="P180" s="514"/>
    </row>
    <row r="181" spans="4:16" ht="15">
      <c r="D181" s="514"/>
      <c r="E181" s="514"/>
      <c r="F181" s="514"/>
      <c r="G181" s="514"/>
      <c r="H181" s="514"/>
      <c r="I181" s="514"/>
      <c r="J181" s="514"/>
      <c r="K181" s="514"/>
      <c r="L181" s="514"/>
      <c r="M181" s="514"/>
      <c r="N181" s="514"/>
      <c r="O181" s="514"/>
      <c r="P181" s="514"/>
    </row>
    <row r="182" spans="4:16" ht="15">
      <c r="D182" s="514"/>
      <c r="E182" s="514"/>
      <c r="F182" s="514"/>
      <c r="G182" s="514"/>
      <c r="H182" s="514"/>
      <c r="I182" s="514"/>
      <c r="J182" s="514"/>
      <c r="K182" s="514"/>
      <c r="L182" s="514"/>
      <c r="M182" s="514"/>
      <c r="N182" s="514"/>
      <c r="O182" s="514"/>
      <c r="P182" s="514"/>
    </row>
    <row r="183" spans="4:16" ht="15">
      <c r="D183" s="514"/>
      <c r="E183" s="514"/>
      <c r="F183" s="514"/>
      <c r="G183" s="514"/>
      <c r="H183" s="514"/>
      <c r="I183" s="514"/>
      <c r="J183" s="514"/>
      <c r="K183" s="514"/>
      <c r="L183" s="514"/>
      <c r="M183" s="514"/>
      <c r="N183" s="514"/>
      <c r="O183" s="514"/>
      <c r="P183" s="514"/>
    </row>
    <row r="184" spans="4:16" ht="15">
      <c r="D184" s="514"/>
      <c r="E184" s="514"/>
      <c r="F184" s="514"/>
      <c r="G184" s="514"/>
      <c r="H184" s="514"/>
      <c r="I184" s="514"/>
      <c r="J184" s="514"/>
      <c r="K184" s="514"/>
      <c r="L184" s="514"/>
      <c r="M184" s="514"/>
      <c r="N184" s="514"/>
      <c r="O184" s="514"/>
      <c r="P184" s="514"/>
    </row>
    <row r="185" spans="4:16" ht="15">
      <c r="D185" s="514"/>
      <c r="E185" s="514"/>
      <c r="F185" s="514"/>
      <c r="G185" s="514"/>
      <c r="H185" s="514"/>
      <c r="I185" s="514"/>
      <c r="J185" s="514"/>
      <c r="K185" s="514"/>
      <c r="L185" s="514"/>
      <c r="M185" s="514"/>
      <c r="N185" s="514"/>
      <c r="O185" s="514"/>
      <c r="P185" s="514"/>
    </row>
    <row r="186" spans="4:16" ht="15">
      <c r="D186" s="514"/>
      <c r="E186" s="514"/>
      <c r="F186" s="514"/>
      <c r="G186" s="514"/>
      <c r="H186" s="514"/>
      <c r="I186" s="514"/>
      <c r="J186" s="514"/>
      <c r="K186" s="514"/>
      <c r="L186" s="514"/>
      <c r="M186" s="514"/>
      <c r="N186" s="514"/>
      <c r="O186" s="514"/>
      <c r="P186" s="514"/>
    </row>
    <row r="187" spans="4:16" ht="15">
      <c r="D187" s="514"/>
      <c r="E187" s="514"/>
      <c r="F187" s="514"/>
      <c r="G187" s="514"/>
      <c r="H187" s="514"/>
      <c r="I187" s="514"/>
      <c r="J187" s="514"/>
      <c r="K187" s="514"/>
      <c r="L187" s="514"/>
      <c r="M187" s="514"/>
      <c r="N187" s="514"/>
      <c r="O187" s="514"/>
      <c r="P187" s="514"/>
    </row>
    <row r="188" spans="4:16" ht="15">
      <c r="D188" s="514"/>
      <c r="E188" s="514"/>
      <c r="F188" s="514"/>
      <c r="G188" s="514"/>
      <c r="H188" s="514"/>
      <c r="I188" s="514"/>
      <c r="J188" s="514"/>
      <c r="K188" s="514"/>
      <c r="L188" s="514"/>
      <c r="M188" s="514"/>
      <c r="N188" s="514"/>
      <c r="O188" s="514"/>
      <c r="P188" s="514"/>
    </row>
    <row r="189" spans="4:16" ht="15">
      <c r="D189" s="514"/>
      <c r="E189" s="514"/>
      <c r="F189" s="514"/>
      <c r="G189" s="514"/>
      <c r="H189" s="514"/>
      <c r="I189" s="514"/>
      <c r="J189" s="514"/>
      <c r="K189" s="514"/>
      <c r="L189" s="514"/>
      <c r="M189" s="514"/>
      <c r="N189" s="514"/>
      <c r="O189" s="514"/>
      <c r="P189" s="514"/>
    </row>
    <row r="190" spans="4:16" ht="15">
      <c r="D190" s="514"/>
      <c r="E190" s="514"/>
      <c r="F190" s="514"/>
      <c r="G190" s="514"/>
      <c r="H190" s="514"/>
      <c r="I190" s="514"/>
      <c r="J190" s="514"/>
      <c r="K190" s="514"/>
      <c r="L190" s="514"/>
      <c r="M190" s="514"/>
      <c r="N190" s="514"/>
      <c r="O190" s="514"/>
      <c r="P190" s="514"/>
    </row>
    <row r="191" spans="4:16" ht="15">
      <c r="D191" s="514"/>
      <c r="E191" s="514"/>
      <c r="F191" s="514"/>
      <c r="G191" s="514"/>
      <c r="H191" s="514"/>
      <c r="I191" s="514"/>
      <c r="J191" s="514"/>
      <c r="K191" s="514"/>
      <c r="L191" s="514"/>
      <c r="M191" s="514"/>
      <c r="N191" s="514"/>
      <c r="O191" s="514"/>
      <c r="P191" s="514"/>
    </row>
    <row r="192" spans="4:16" ht="15">
      <c r="D192" s="514"/>
      <c r="E192" s="514"/>
      <c r="F192" s="514"/>
      <c r="G192" s="514"/>
      <c r="H192" s="514"/>
      <c r="I192" s="514"/>
      <c r="J192" s="514"/>
      <c r="K192" s="514"/>
      <c r="L192" s="514"/>
      <c r="M192" s="514"/>
      <c r="N192" s="514"/>
      <c r="O192" s="514"/>
      <c r="P192" s="514"/>
    </row>
    <row r="193" spans="4:16" ht="15">
      <c r="D193" s="514"/>
      <c r="E193" s="514"/>
      <c r="F193" s="514"/>
      <c r="G193" s="514"/>
      <c r="H193" s="514"/>
      <c r="I193" s="514"/>
      <c r="J193" s="514"/>
      <c r="K193" s="514"/>
      <c r="L193" s="514"/>
      <c r="M193" s="514"/>
      <c r="N193" s="514"/>
      <c r="O193" s="514"/>
      <c r="P193" s="514"/>
    </row>
    <row r="194" spans="4:16" ht="15">
      <c r="D194" s="514"/>
      <c r="E194" s="514"/>
      <c r="F194" s="514"/>
      <c r="G194" s="514"/>
      <c r="H194" s="514"/>
      <c r="I194" s="514"/>
      <c r="J194" s="514"/>
      <c r="K194" s="514"/>
      <c r="L194" s="514"/>
      <c r="M194" s="514"/>
      <c r="N194" s="514"/>
      <c r="O194" s="514"/>
      <c r="P194" s="514"/>
    </row>
    <row r="195" spans="4:16" ht="15">
      <c r="D195" s="514"/>
      <c r="E195" s="514"/>
      <c r="F195" s="514"/>
      <c r="G195" s="514"/>
      <c r="H195" s="514"/>
      <c r="I195" s="514"/>
      <c r="J195" s="514"/>
      <c r="K195" s="514"/>
      <c r="L195" s="514"/>
      <c r="M195" s="514"/>
      <c r="N195" s="514"/>
      <c r="O195" s="514"/>
      <c r="P195" s="514"/>
    </row>
    <row r="196" spans="4:16" ht="15">
      <c r="D196" s="514"/>
      <c r="E196" s="514"/>
      <c r="F196" s="514"/>
      <c r="G196" s="514"/>
      <c r="H196" s="514"/>
      <c r="I196" s="514"/>
      <c r="J196" s="514"/>
      <c r="K196" s="514"/>
      <c r="L196" s="514"/>
      <c r="M196" s="514"/>
      <c r="N196" s="514"/>
      <c r="O196" s="514"/>
      <c r="P196" s="514"/>
    </row>
    <row r="197" spans="4:16" ht="15">
      <c r="D197" s="514"/>
      <c r="E197" s="514"/>
      <c r="F197" s="514"/>
      <c r="G197" s="514"/>
      <c r="H197" s="514"/>
      <c r="I197" s="514"/>
      <c r="J197" s="514"/>
      <c r="K197" s="514"/>
      <c r="L197" s="514"/>
      <c r="M197" s="514"/>
      <c r="N197" s="514"/>
      <c r="O197" s="514"/>
      <c r="P197" s="514"/>
    </row>
    <row r="198" spans="4:16" ht="15">
      <c r="D198" s="514"/>
      <c r="E198" s="514"/>
      <c r="F198" s="514"/>
      <c r="G198" s="514"/>
      <c r="H198" s="514"/>
      <c r="I198" s="514"/>
      <c r="J198" s="514"/>
      <c r="K198" s="514"/>
      <c r="L198" s="514"/>
      <c r="M198" s="514"/>
      <c r="N198" s="514"/>
      <c r="O198" s="514"/>
      <c r="P198" s="514"/>
    </row>
    <row r="199" spans="4:16" ht="15">
      <c r="D199" s="514"/>
      <c r="E199" s="514"/>
      <c r="F199" s="514"/>
      <c r="G199" s="514"/>
      <c r="H199" s="514"/>
      <c r="I199" s="514"/>
      <c r="J199" s="514"/>
      <c r="K199" s="514"/>
      <c r="L199" s="514"/>
      <c r="M199" s="514"/>
      <c r="N199" s="514"/>
      <c r="O199" s="514"/>
      <c r="P199" s="514"/>
    </row>
    <row r="200" spans="4:16" ht="15">
      <c r="D200" s="514"/>
      <c r="E200" s="514"/>
      <c r="F200" s="514"/>
      <c r="G200" s="514"/>
      <c r="H200" s="514"/>
      <c r="I200" s="514"/>
      <c r="J200" s="514"/>
      <c r="K200" s="514"/>
      <c r="L200" s="514"/>
      <c r="M200" s="514"/>
      <c r="N200" s="514"/>
      <c r="O200" s="514"/>
      <c r="P200" s="514"/>
    </row>
    <row r="201" spans="4:16" ht="15">
      <c r="D201" s="514"/>
      <c r="E201" s="514"/>
      <c r="F201" s="514"/>
      <c r="G201" s="514"/>
      <c r="H201" s="514"/>
      <c r="I201" s="514"/>
      <c r="J201" s="514"/>
      <c r="K201" s="514"/>
      <c r="L201" s="514"/>
      <c r="M201" s="514"/>
      <c r="N201" s="514"/>
      <c r="O201" s="514"/>
      <c r="P201" s="514"/>
    </row>
    <row r="202" spans="4:16" ht="15">
      <c r="D202" s="514"/>
      <c r="E202" s="514"/>
      <c r="F202" s="514"/>
      <c r="G202" s="514"/>
      <c r="H202" s="514"/>
      <c r="I202" s="514"/>
      <c r="J202" s="514"/>
      <c r="K202" s="514"/>
      <c r="L202" s="514"/>
      <c r="M202" s="514"/>
      <c r="N202" s="514"/>
      <c r="O202" s="514"/>
      <c r="P202" s="514"/>
    </row>
    <row r="203" spans="4:16" ht="15">
      <c r="D203" s="514"/>
      <c r="E203" s="514"/>
      <c r="F203" s="514"/>
      <c r="G203" s="514"/>
      <c r="H203" s="514"/>
      <c r="I203" s="514"/>
      <c r="J203" s="514"/>
      <c r="K203" s="514"/>
      <c r="L203" s="514"/>
      <c r="M203" s="514"/>
      <c r="N203" s="514"/>
      <c r="O203" s="514"/>
      <c r="P203" s="514"/>
    </row>
    <row r="204" spans="4:16" ht="15">
      <c r="D204" s="514"/>
      <c r="E204" s="514"/>
      <c r="F204" s="514"/>
      <c r="G204" s="514"/>
      <c r="H204" s="514"/>
      <c r="I204" s="514"/>
      <c r="J204" s="514"/>
      <c r="K204" s="514"/>
      <c r="L204" s="514"/>
      <c r="M204" s="514"/>
      <c r="N204" s="514"/>
      <c r="O204" s="514"/>
      <c r="P204" s="514"/>
    </row>
    <row r="205" spans="4:16" ht="15">
      <c r="D205" s="514"/>
      <c r="E205" s="514"/>
      <c r="F205" s="514"/>
      <c r="G205" s="514"/>
      <c r="H205" s="514"/>
      <c r="I205" s="514"/>
      <c r="J205" s="514"/>
      <c r="K205" s="514"/>
      <c r="L205" s="514"/>
      <c r="M205" s="514"/>
      <c r="N205" s="514"/>
      <c r="O205" s="514"/>
      <c r="P205" s="514"/>
    </row>
    <row r="206" spans="4:16" ht="15">
      <c r="D206" s="514"/>
      <c r="E206" s="514"/>
      <c r="F206" s="514"/>
      <c r="G206" s="514"/>
      <c r="H206" s="514"/>
      <c r="I206" s="514"/>
      <c r="J206" s="514"/>
      <c r="K206" s="514"/>
      <c r="L206" s="514"/>
      <c r="M206" s="514"/>
      <c r="N206" s="514"/>
      <c r="O206" s="514"/>
      <c r="P206" s="514"/>
    </row>
    <row r="207" spans="4:16" ht="15">
      <c r="D207" s="514"/>
      <c r="E207" s="514"/>
      <c r="F207" s="514"/>
      <c r="G207" s="514"/>
      <c r="H207" s="514"/>
      <c r="I207" s="514"/>
      <c r="J207" s="514"/>
      <c r="K207" s="514"/>
      <c r="L207" s="514"/>
      <c r="M207" s="514"/>
      <c r="N207" s="514"/>
      <c r="O207" s="514"/>
      <c r="P207" s="514"/>
    </row>
    <row r="208" spans="4:16" ht="15">
      <c r="D208" s="514"/>
      <c r="E208" s="514"/>
      <c r="F208" s="514"/>
      <c r="G208" s="514"/>
      <c r="H208" s="514"/>
      <c r="I208" s="514"/>
      <c r="J208" s="514"/>
      <c r="K208" s="514"/>
      <c r="L208" s="514"/>
      <c r="M208" s="514"/>
      <c r="N208" s="514"/>
      <c r="O208" s="514"/>
      <c r="P208" s="514"/>
    </row>
    <row r="209" spans="4:16" ht="15">
      <c r="D209" s="514"/>
      <c r="E209" s="514"/>
      <c r="F209" s="514"/>
      <c r="G209" s="514"/>
      <c r="H209" s="514"/>
      <c r="I209" s="514"/>
      <c r="J209" s="514"/>
      <c r="K209" s="514"/>
      <c r="L209" s="514"/>
      <c r="M209" s="514"/>
      <c r="N209" s="514"/>
      <c r="O209" s="514"/>
      <c r="P209" s="514"/>
    </row>
    <row r="210" spans="4:16" ht="15">
      <c r="D210" s="514"/>
      <c r="E210" s="514"/>
      <c r="F210" s="514"/>
      <c r="G210" s="514"/>
      <c r="H210" s="514"/>
      <c r="I210" s="514"/>
      <c r="J210" s="514"/>
      <c r="K210" s="514"/>
      <c r="L210" s="514"/>
      <c r="M210" s="514"/>
      <c r="N210" s="514"/>
      <c r="O210" s="514"/>
      <c r="P210" s="514"/>
    </row>
    <row r="211" spans="4:16" ht="15">
      <c r="D211" s="514"/>
      <c r="E211" s="514"/>
      <c r="F211" s="514"/>
      <c r="G211" s="514"/>
      <c r="H211" s="514"/>
      <c r="I211" s="514"/>
      <c r="J211" s="514"/>
      <c r="K211" s="514"/>
      <c r="L211" s="514"/>
      <c r="M211" s="514"/>
      <c r="N211" s="514"/>
      <c r="O211" s="514"/>
      <c r="P211" s="514"/>
    </row>
    <row r="212" spans="4:16" ht="15">
      <c r="D212" s="514"/>
      <c r="E212" s="514"/>
      <c r="F212" s="514"/>
      <c r="G212" s="514"/>
      <c r="H212" s="514"/>
      <c r="I212" s="514"/>
      <c r="J212" s="514"/>
      <c r="K212" s="514"/>
      <c r="L212" s="514"/>
      <c r="M212" s="514"/>
      <c r="N212" s="514"/>
      <c r="O212" s="514"/>
      <c r="P212" s="514"/>
    </row>
    <row r="213" spans="4:16" ht="15">
      <c r="D213" s="514"/>
      <c r="E213" s="514"/>
      <c r="F213" s="514"/>
      <c r="G213" s="514"/>
      <c r="H213" s="514"/>
      <c r="I213" s="514"/>
      <c r="J213" s="514"/>
      <c r="K213" s="514"/>
      <c r="L213" s="514"/>
      <c r="M213" s="514"/>
      <c r="N213" s="514"/>
      <c r="O213" s="514"/>
      <c r="P213" s="514"/>
    </row>
    <row r="214" spans="4:16" ht="15">
      <c r="D214" s="514"/>
      <c r="E214" s="514"/>
      <c r="F214" s="514"/>
      <c r="G214" s="514"/>
      <c r="H214" s="514"/>
      <c r="I214" s="514"/>
      <c r="J214" s="514"/>
      <c r="K214" s="514"/>
      <c r="L214" s="514"/>
      <c r="M214" s="514"/>
      <c r="N214" s="514"/>
      <c r="O214" s="514"/>
      <c r="P214" s="514"/>
    </row>
    <row r="215" spans="4:16" ht="15">
      <c r="D215" s="514"/>
      <c r="E215" s="514"/>
      <c r="F215" s="514"/>
      <c r="G215" s="514"/>
      <c r="H215" s="514"/>
      <c r="I215" s="514"/>
      <c r="J215" s="514"/>
      <c r="K215" s="514"/>
      <c r="L215" s="514"/>
      <c r="M215" s="514"/>
      <c r="N215" s="514"/>
      <c r="O215" s="514"/>
      <c r="P215" s="514"/>
    </row>
    <row r="216" spans="4:16" ht="15">
      <c r="D216" s="514"/>
      <c r="E216" s="514"/>
      <c r="F216" s="514"/>
      <c r="G216" s="514"/>
      <c r="H216" s="514"/>
      <c r="I216" s="514"/>
      <c r="J216" s="514"/>
      <c r="K216" s="514"/>
      <c r="L216" s="514"/>
      <c r="M216" s="514"/>
      <c r="N216" s="514"/>
      <c r="O216" s="514"/>
      <c r="P216" s="514"/>
    </row>
    <row r="217" spans="4:16" ht="15">
      <c r="D217" s="514"/>
      <c r="E217" s="514"/>
      <c r="F217" s="514"/>
      <c r="G217" s="514"/>
      <c r="H217" s="514"/>
      <c r="I217" s="514"/>
      <c r="J217" s="514"/>
      <c r="K217" s="514"/>
      <c r="L217" s="514"/>
      <c r="M217" s="514"/>
      <c r="N217" s="514"/>
      <c r="O217" s="514"/>
      <c r="P217" s="514"/>
    </row>
    <row r="218" spans="4:16" ht="15">
      <c r="D218" s="514"/>
      <c r="E218" s="514"/>
      <c r="F218" s="514"/>
      <c r="G218" s="514"/>
      <c r="H218" s="514"/>
      <c r="I218" s="514"/>
      <c r="J218" s="514"/>
      <c r="K218" s="514"/>
      <c r="L218" s="514"/>
      <c r="M218" s="514"/>
      <c r="N218" s="514"/>
      <c r="O218" s="514"/>
      <c r="P218" s="514"/>
    </row>
    <row r="219" spans="4:16" ht="15">
      <c r="D219" s="514"/>
      <c r="E219" s="514"/>
      <c r="F219" s="514"/>
      <c r="G219" s="514"/>
      <c r="H219" s="514"/>
      <c r="I219" s="514"/>
      <c r="J219" s="514"/>
      <c r="K219" s="514"/>
      <c r="L219" s="514"/>
      <c r="M219" s="514"/>
      <c r="N219" s="514"/>
      <c r="O219" s="514"/>
      <c r="P219" s="514"/>
    </row>
    <row r="220" spans="4:16" ht="15">
      <c r="D220" s="514"/>
      <c r="E220" s="514"/>
      <c r="F220" s="514"/>
      <c r="G220" s="514"/>
      <c r="H220" s="514"/>
      <c r="I220" s="514"/>
      <c r="J220" s="514"/>
      <c r="K220" s="514"/>
      <c r="L220" s="514"/>
      <c r="M220" s="514"/>
      <c r="N220" s="514"/>
      <c r="O220" s="514"/>
      <c r="P220" s="514"/>
    </row>
    <row r="221" spans="4:16" ht="15">
      <c r="D221" s="514"/>
      <c r="E221" s="514"/>
      <c r="F221" s="514"/>
      <c r="G221" s="514"/>
      <c r="H221" s="514"/>
      <c r="I221" s="514"/>
      <c r="J221" s="514"/>
      <c r="K221" s="514"/>
      <c r="L221" s="514"/>
      <c r="M221" s="514"/>
      <c r="N221" s="514"/>
      <c r="O221" s="514"/>
      <c r="P221" s="514"/>
    </row>
    <row r="222" spans="4:16" ht="15">
      <c r="D222" s="514"/>
      <c r="E222" s="514"/>
      <c r="F222" s="514"/>
      <c r="G222" s="514"/>
      <c r="H222" s="514"/>
      <c r="I222" s="514"/>
      <c r="J222" s="514"/>
      <c r="K222" s="514"/>
      <c r="L222" s="514"/>
      <c r="M222" s="514"/>
      <c r="N222" s="514"/>
      <c r="O222" s="514"/>
      <c r="P222" s="514"/>
    </row>
    <row r="223" spans="4:16" ht="15">
      <c r="D223" s="514"/>
      <c r="E223" s="514"/>
      <c r="F223" s="514"/>
      <c r="G223" s="514"/>
      <c r="H223" s="514"/>
      <c r="I223" s="514"/>
      <c r="J223" s="514"/>
      <c r="K223" s="514"/>
      <c r="L223" s="514"/>
      <c r="M223" s="514"/>
      <c r="N223" s="514"/>
      <c r="O223" s="514"/>
      <c r="P223" s="514"/>
    </row>
    <row r="224" spans="4:16" ht="15">
      <c r="D224" s="514"/>
      <c r="E224" s="514"/>
      <c r="F224" s="514"/>
      <c r="G224" s="514"/>
      <c r="H224" s="514"/>
      <c r="I224" s="514"/>
      <c r="J224" s="514"/>
      <c r="K224" s="514"/>
      <c r="L224" s="514"/>
      <c r="M224" s="514"/>
      <c r="N224" s="514"/>
      <c r="O224" s="514"/>
      <c r="P224" s="514"/>
    </row>
    <row r="225" spans="4:16" ht="15">
      <c r="D225" s="514"/>
      <c r="E225" s="514"/>
      <c r="F225" s="514"/>
      <c r="G225" s="514"/>
      <c r="H225" s="514"/>
      <c r="I225" s="514"/>
      <c r="J225" s="514"/>
      <c r="K225" s="514"/>
      <c r="L225" s="514"/>
      <c r="M225" s="514"/>
      <c r="N225" s="514"/>
      <c r="O225" s="514"/>
      <c r="P225" s="514"/>
    </row>
    <row r="226" spans="4:16" ht="15">
      <c r="D226" s="514"/>
      <c r="E226" s="514"/>
      <c r="F226" s="514"/>
      <c r="G226" s="514"/>
      <c r="H226" s="514"/>
      <c r="I226" s="514"/>
      <c r="J226" s="514"/>
      <c r="K226" s="514"/>
      <c r="L226" s="514"/>
      <c r="M226" s="514"/>
      <c r="N226" s="514"/>
      <c r="O226" s="514"/>
      <c r="P226" s="514"/>
    </row>
    <row r="227" spans="4:16" ht="15">
      <c r="D227" s="514"/>
      <c r="E227" s="514"/>
      <c r="F227" s="514"/>
      <c r="G227" s="514"/>
      <c r="H227" s="514"/>
      <c r="I227" s="514"/>
      <c r="J227" s="514"/>
      <c r="K227" s="514"/>
      <c r="L227" s="514"/>
      <c r="M227" s="514"/>
      <c r="N227" s="514"/>
      <c r="O227" s="514"/>
      <c r="P227" s="514"/>
    </row>
    <row r="228" spans="4:16" ht="15">
      <c r="D228" s="514"/>
      <c r="E228" s="514"/>
      <c r="F228" s="514"/>
      <c r="G228" s="514"/>
      <c r="H228" s="514"/>
      <c r="I228" s="514"/>
      <c r="J228" s="514"/>
      <c r="K228" s="514"/>
      <c r="L228" s="514"/>
      <c r="M228" s="514"/>
      <c r="N228" s="514"/>
      <c r="O228" s="514"/>
      <c r="P228" s="514"/>
    </row>
    <row r="229" spans="4:16" ht="15">
      <c r="D229" s="514"/>
      <c r="E229" s="514"/>
      <c r="F229" s="514"/>
      <c r="G229" s="514"/>
      <c r="H229" s="514"/>
      <c r="I229" s="514"/>
      <c r="J229" s="514"/>
      <c r="K229" s="514"/>
      <c r="L229" s="514"/>
      <c r="M229" s="514"/>
      <c r="N229" s="514"/>
      <c r="O229" s="514"/>
      <c r="P229" s="514"/>
    </row>
    <row r="230" spans="4:16" ht="15">
      <c r="D230" s="514"/>
      <c r="E230" s="514"/>
      <c r="F230" s="514"/>
      <c r="G230" s="514"/>
      <c r="H230" s="514"/>
      <c r="I230" s="514"/>
      <c r="J230" s="514"/>
      <c r="K230" s="514"/>
      <c r="L230" s="514"/>
      <c r="M230" s="514"/>
      <c r="N230" s="514"/>
      <c r="O230" s="514"/>
      <c r="P230" s="514"/>
    </row>
    <row r="231" spans="4:16" ht="15">
      <c r="D231" s="514"/>
      <c r="E231" s="514"/>
      <c r="F231" s="514"/>
      <c r="G231" s="514"/>
      <c r="H231" s="514"/>
      <c r="I231" s="514"/>
      <c r="J231" s="514"/>
      <c r="K231" s="514"/>
      <c r="L231" s="514"/>
      <c r="M231" s="514"/>
      <c r="N231" s="514"/>
      <c r="O231" s="514"/>
      <c r="P231" s="514"/>
    </row>
    <row r="232" spans="4:16" ht="15">
      <c r="D232" s="514"/>
      <c r="E232" s="514"/>
      <c r="F232" s="514"/>
      <c r="G232" s="514"/>
      <c r="H232" s="514"/>
      <c r="I232" s="514"/>
      <c r="J232" s="514"/>
      <c r="K232" s="514"/>
      <c r="L232" s="514"/>
      <c r="M232" s="514"/>
      <c r="N232" s="514"/>
      <c r="O232" s="514"/>
      <c r="P232" s="514"/>
    </row>
    <row r="233" spans="4:16" ht="15">
      <c r="D233" s="514"/>
      <c r="E233" s="514"/>
      <c r="F233" s="514"/>
      <c r="G233" s="514"/>
      <c r="H233" s="514"/>
      <c r="I233" s="514"/>
      <c r="J233" s="514"/>
      <c r="K233" s="514"/>
      <c r="L233" s="514"/>
      <c r="M233" s="514"/>
      <c r="N233" s="514"/>
      <c r="O233" s="514"/>
      <c r="P233" s="514"/>
    </row>
    <row r="234" spans="4:16" ht="15">
      <c r="D234" s="514"/>
      <c r="E234" s="514"/>
      <c r="F234" s="514"/>
      <c r="G234" s="514"/>
      <c r="H234" s="514"/>
      <c r="I234" s="514"/>
      <c r="J234" s="514"/>
      <c r="K234" s="514"/>
      <c r="L234" s="514"/>
      <c r="M234" s="514"/>
      <c r="N234" s="514"/>
      <c r="O234" s="514"/>
      <c r="P234" s="514"/>
    </row>
    <row r="235" spans="4:16" ht="15">
      <c r="D235" s="514"/>
      <c r="E235" s="514"/>
      <c r="F235" s="514"/>
      <c r="G235" s="514"/>
      <c r="H235" s="514"/>
      <c r="I235" s="514"/>
      <c r="J235" s="514"/>
      <c r="K235" s="514"/>
      <c r="L235" s="514"/>
      <c r="M235" s="514"/>
      <c r="N235" s="514"/>
      <c r="O235" s="514"/>
      <c r="P235" s="514"/>
    </row>
    <row r="236" spans="4:16" ht="15">
      <c r="D236" s="514"/>
      <c r="E236" s="514"/>
      <c r="F236" s="514"/>
      <c r="G236" s="514"/>
      <c r="H236" s="514"/>
      <c r="I236" s="514"/>
      <c r="J236" s="514"/>
      <c r="K236" s="514"/>
      <c r="L236" s="514"/>
      <c r="M236" s="514"/>
      <c r="N236" s="514"/>
      <c r="O236" s="514"/>
      <c r="P236" s="514"/>
    </row>
    <row r="237" spans="4:16" ht="15">
      <c r="D237" s="514"/>
      <c r="E237" s="514"/>
      <c r="F237" s="514"/>
      <c r="G237" s="514"/>
      <c r="H237" s="514"/>
      <c r="I237" s="514"/>
      <c r="J237" s="514"/>
      <c r="K237" s="514"/>
      <c r="L237" s="514"/>
      <c r="M237" s="514"/>
      <c r="N237" s="514"/>
      <c r="O237" s="514"/>
      <c r="P237" s="514"/>
    </row>
    <row r="238" spans="4:16" ht="15">
      <c r="D238" s="514"/>
      <c r="E238" s="514"/>
      <c r="F238" s="514"/>
      <c r="G238" s="514"/>
      <c r="H238" s="514"/>
      <c r="I238" s="514"/>
      <c r="J238" s="514"/>
      <c r="K238" s="514"/>
      <c r="L238" s="514"/>
      <c r="M238" s="514"/>
      <c r="N238" s="514"/>
      <c r="O238" s="514"/>
      <c r="P238" s="514"/>
    </row>
    <row r="239" spans="4:16" ht="15">
      <c r="D239" s="514"/>
      <c r="E239" s="514"/>
      <c r="F239" s="514"/>
      <c r="G239" s="514"/>
      <c r="H239" s="514"/>
      <c r="I239" s="514"/>
      <c r="J239" s="514"/>
      <c r="K239" s="514"/>
      <c r="L239" s="514"/>
      <c r="M239" s="514"/>
      <c r="N239" s="514"/>
      <c r="O239" s="514"/>
      <c r="P239" s="514"/>
    </row>
    <row r="240" spans="4:16" ht="15">
      <c r="D240" s="514"/>
      <c r="E240" s="514"/>
      <c r="F240" s="514"/>
      <c r="G240" s="514"/>
      <c r="H240" s="514"/>
      <c r="I240" s="514"/>
      <c r="J240" s="514"/>
      <c r="K240" s="514"/>
      <c r="L240" s="514"/>
      <c r="M240" s="514"/>
      <c r="N240" s="514"/>
      <c r="O240" s="514"/>
      <c r="P240" s="514"/>
    </row>
    <row r="241" spans="4:16" ht="15">
      <c r="D241" s="514"/>
      <c r="E241" s="514"/>
      <c r="F241" s="514"/>
      <c r="G241" s="514"/>
      <c r="H241" s="514"/>
      <c r="I241" s="514"/>
      <c r="J241" s="514"/>
      <c r="K241" s="514"/>
      <c r="L241" s="514"/>
      <c r="M241" s="514"/>
      <c r="N241" s="514"/>
      <c r="O241" s="514"/>
      <c r="P241" s="514"/>
    </row>
    <row r="242" spans="4:16" ht="15">
      <c r="D242" s="514"/>
      <c r="E242" s="514"/>
      <c r="F242" s="514"/>
      <c r="G242" s="514"/>
      <c r="H242" s="514"/>
      <c r="I242" s="514"/>
      <c r="J242" s="514"/>
      <c r="K242" s="514"/>
      <c r="L242" s="514"/>
      <c r="M242" s="514"/>
      <c r="N242" s="514"/>
      <c r="O242" s="514"/>
      <c r="P242" s="514"/>
    </row>
    <row r="243" spans="4:16" ht="15">
      <c r="D243" s="514"/>
      <c r="E243" s="514"/>
      <c r="F243" s="514"/>
      <c r="G243" s="514"/>
      <c r="H243" s="514"/>
      <c r="I243" s="514"/>
      <c r="J243" s="514"/>
      <c r="K243" s="514"/>
      <c r="L243" s="514"/>
      <c r="M243" s="514"/>
      <c r="N243" s="514"/>
      <c r="O243" s="514"/>
      <c r="P243" s="514"/>
    </row>
    <row r="244" spans="4:16" ht="15">
      <c r="D244" s="514"/>
      <c r="E244" s="514"/>
      <c r="F244" s="514"/>
      <c r="G244" s="514"/>
      <c r="H244" s="514"/>
      <c r="I244" s="514"/>
      <c r="J244" s="514"/>
      <c r="K244" s="514"/>
      <c r="L244" s="514"/>
      <c r="M244" s="514"/>
      <c r="N244" s="514"/>
      <c r="O244" s="514"/>
      <c r="P244" s="514"/>
    </row>
    <row r="245" spans="4:16" ht="15">
      <c r="D245" s="514"/>
      <c r="E245" s="514"/>
      <c r="F245" s="514"/>
      <c r="G245" s="514"/>
      <c r="H245" s="514"/>
      <c r="I245" s="514"/>
      <c r="J245" s="514"/>
      <c r="K245" s="514"/>
      <c r="L245" s="514"/>
      <c r="M245" s="514"/>
      <c r="N245" s="514"/>
      <c r="O245" s="514"/>
      <c r="P245" s="514"/>
    </row>
  </sheetData>
  <pageMargins left="0.7" right="0.7" top="0.75" bottom="0.75" header="0.3" footer="0.3"/>
  <pageSetup horizontalDpi="300" verticalDpi="300" orientation="portrait" r:id="rId1"/>
  <headerFooter>
    <oddFooter>&amp;L&amp;"Times New Roman,Regular"&amp;9O3129681.v1</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H297"/>
  <sheetViews>
    <sheetView workbookViewId="0" topLeftCell="A1"/>
  </sheetViews>
  <sheetFormatPr defaultColWidth="10.85546875" defaultRowHeight="12"/>
  <cols>
    <col min="1" max="1" width="7.85714285714286" style="2" customWidth="1"/>
    <col min="2" max="2" width="38.2857142857143" style="2" customWidth="1"/>
    <col min="3" max="5" width="15.7142857142857" style="2" customWidth="1"/>
    <col min="6" max="6" width="15" style="2" bestFit="1" customWidth="1"/>
    <col min="7" max="16384" width="10.8571428571429" style="2"/>
  </cols>
  <sheetData>
    <row r="1" spans="1:5" ht="12">
      <c r="A1" s="1" t="s">
        <v>349</v>
      </c>
      <c r="B1" s="1"/>
      <c r="E1" s="921" t="s">
        <v>1</v>
      </c>
    </row>
    <row r="2" spans="1:5" ht="12">
      <c r="A2" s="1"/>
      <c r="B2" s="1"/>
      <c r="E2" s="921"/>
    </row>
    <row r="3" spans="1:5" ht="12">
      <c r="A3" s="1" t="s">
        <v>116</v>
      </c>
      <c r="B3" s="1"/>
      <c r="E3" s="922" t="s">
        <v>670</v>
      </c>
    </row>
    <row r="4" spans="1:5" ht="12">
      <c r="A4" s="449" t="s">
        <v>675</v>
      </c>
      <c r="B4" s="1"/>
      <c r="E4" s="921" t="s">
        <v>351</v>
      </c>
    </row>
    <row r="5" spans="1:5" ht="12">
      <c r="A5" s="1" t="s">
        <v>118</v>
      </c>
      <c r="B5" s="1"/>
      <c r="E5" s="712" t="s">
        <v>117</v>
      </c>
    </row>
    <row r="6" spans="1:5" ht="12">
      <c r="A6" s="1"/>
      <c r="B6" s="1"/>
      <c r="C6" s="1"/>
      <c r="D6" s="1"/>
      <c r="E6" s="1"/>
    </row>
    <row r="7" spans="1:5" ht="12">
      <c r="A7" s="950" t="s">
        <v>352</v>
      </c>
      <c r="B7" s="951"/>
      <c r="C7" s="951"/>
      <c r="D7" s="951"/>
      <c r="E7" s="951"/>
    </row>
    <row r="8" spans="1:5" ht="12">
      <c r="A8" s="951"/>
      <c r="B8" s="951"/>
      <c r="C8" s="951"/>
      <c r="D8" s="951"/>
      <c r="E8" s="951"/>
    </row>
    <row r="9" spans="1:5" ht="12.75" thickBot="1">
      <c r="A9" s="12"/>
      <c r="B9" s="12"/>
      <c r="C9" s="12"/>
      <c r="D9" s="12"/>
      <c r="E9" s="12"/>
    </row>
    <row r="10" spans="1:5" s="19" customFormat="1" ht="12">
      <c r="A10" s="15"/>
      <c r="B10" s="17">
        <v>-1</v>
      </c>
      <c r="C10" s="18">
        <f t="shared" si="0" ref="C10:D10">B10-1</f>
        <v>-2</v>
      </c>
      <c r="D10" s="18">
        <f t="shared" si="0"/>
        <v>-3</v>
      </c>
      <c r="E10" s="18">
        <f>D10-1</f>
        <v>-4</v>
      </c>
    </row>
    <row r="11" spans="1:5" ht="12">
      <c r="A11" s="760" t="s">
        <v>93</v>
      </c>
      <c r="B11" s="1"/>
      <c r="C11" s="760" t="s">
        <v>354</v>
      </c>
      <c r="D11" s="760" t="s">
        <v>355</v>
      </c>
      <c r="E11" s="760" t="s">
        <v>198</v>
      </c>
    </row>
    <row r="12" spans="1:5" ht="12">
      <c r="A12" s="26" t="s">
        <v>96</v>
      </c>
      <c r="B12" s="27" t="s">
        <v>242</v>
      </c>
      <c r="C12" s="27" t="s">
        <v>356</v>
      </c>
      <c r="D12" s="27" t="s">
        <v>107</v>
      </c>
      <c r="E12" s="27" t="s">
        <v>357</v>
      </c>
    </row>
    <row r="13" spans="1:5" ht="12">
      <c r="A13" s="30">
        <v>1</v>
      </c>
      <c r="B13" s="1" t="s">
        <v>319</v>
      </c>
      <c r="C13" s="1"/>
      <c r="D13" s="897"/>
      <c r="E13" s="897"/>
    </row>
    <row r="14" spans="1:5" ht="12">
      <c r="A14" s="30">
        <f>A13+1</f>
        <v>2</v>
      </c>
      <c r="C14" s="1"/>
      <c r="D14" s="897"/>
      <c r="E14" s="897"/>
    </row>
    <row r="15" spans="1:5" ht="12">
      <c r="A15" s="30">
        <f t="shared" si="1" ref="A15:A40">A14+1</f>
        <v>3</v>
      </c>
      <c r="B15" s="2" t="s">
        <v>358</v>
      </c>
      <c r="C15" s="34"/>
      <c r="D15" s="35"/>
      <c r="E15" s="35">
        <f>C15+D15</f>
        <v>0</v>
      </c>
    </row>
    <row r="16" spans="1:5" ht="12">
      <c r="A16" s="30">
        <f t="shared" si="1"/>
        <v>4</v>
      </c>
      <c r="C16" s="1"/>
      <c r="D16" s="31"/>
      <c r="E16" s="31"/>
    </row>
    <row r="17" spans="1:5" ht="12">
      <c r="A17" s="30">
        <f t="shared" si="1"/>
        <v>5</v>
      </c>
      <c r="B17" s="2" t="s">
        <v>359</v>
      </c>
      <c r="C17" s="36"/>
      <c r="D17" s="31"/>
      <c r="E17" s="31">
        <f>C17+D17</f>
        <v>0</v>
      </c>
    </row>
    <row r="18" spans="1:5" ht="12">
      <c r="A18" s="30">
        <f t="shared" si="1"/>
        <v>6</v>
      </c>
      <c r="C18" s="1"/>
      <c r="D18" s="31"/>
      <c r="E18" s="31"/>
    </row>
    <row r="19" spans="1:5" ht="12">
      <c r="A19" s="30">
        <f t="shared" si="1"/>
        <v>7</v>
      </c>
      <c r="B19" s="2" t="s">
        <v>360</v>
      </c>
      <c r="C19" s="36"/>
      <c r="D19" s="491"/>
      <c r="E19" s="31">
        <f>C19+D19</f>
        <v>0</v>
      </c>
    </row>
    <row r="20" spans="1:5" ht="12">
      <c r="A20" s="30">
        <f t="shared" si="1"/>
        <v>8</v>
      </c>
      <c r="C20" s="1"/>
      <c r="D20" s="31"/>
      <c r="E20" s="31"/>
    </row>
    <row r="21" spans="1:5" ht="12">
      <c r="A21" s="30">
        <f>A20+1</f>
        <v>9</v>
      </c>
      <c r="B21" s="2" t="s">
        <v>363</v>
      </c>
      <c r="D21" s="31"/>
      <c r="E21" s="31"/>
    </row>
    <row r="22" spans="1:5" ht="12">
      <c r="A22" s="30">
        <f t="shared" si="1"/>
        <v>10</v>
      </c>
      <c r="C22" s="491" t="s">
        <v>671</v>
      </c>
      <c r="D22" s="491" t="s">
        <v>671</v>
      </c>
      <c r="E22" s="491" t="s">
        <v>671</v>
      </c>
    </row>
    <row r="23" spans="1:5" ht="12">
      <c r="A23" s="30">
        <f t="shared" si="1"/>
        <v>11</v>
      </c>
      <c r="C23" s="892"/>
      <c r="D23" s="892"/>
      <c r="E23" s="892"/>
    </row>
    <row r="24" spans="1:5" ht="12.75" thickBot="1">
      <c r="A24" s="30">
        <f t="shared" si="1"/>
        <v>12</v>
      </c>
      <c r="B24" s="2" t="s">
        <v>323</v>
      </c>
      <c r="C24" s="891">
        <f>SUM(C14:C23)</f>
        <v>0</v>
      </c>
      <c r="D24" s="891">
        <f>SUM(D14:D23)</f>
        <v>0</v>
      </c>
      <c r="E24" s="891" t="s">
        <v>173</v>
      </c>
    </row>
    <row r="25" spans="1:5" ht="12.75" thickTop="1">
      <c r="A25" s="30">
        <f t="shared" si="1"/>
        <v>13</v>
      </c>
      <c r="B25" s="1" t="s">
        <v>185</v>
      </c>
      <c r="C25" s="1"/>
      <c r="D25" s="49"/>
      <c r="E25" s="49"/>
    </row>
    <row r="26" spans="1:6" ht="12">
      <c r="A26" s="30">
        <f t="shared" si="1"/>
        <v>14</v>
      </c>
      <c r="C26" s="1"/>
      <c r="D26" s="49"/>
      <c r="E26" s="49"/>
      <c r="F26" s="462"/>
    </row>
    <row r="27" spans="1:6" ht="12">
      <c r="A27" s="30">
        <f t="shared" si="1"/>
        <v>15</v>
      </c>
      <c r="B27" s="2" t="s">
        <v>358</v>
      </c>
      <c r="C27" s="34">
        <f>+'SAND A 6'!G15</f>
        <v>1287932</v>
      </c>
      <c r="D27" s="35"/>
      <c r="E27" s="279">
        <f>C27+D27</f>
        <v>1287932</v>
      </c>
      <c r="F27" s="462">
        <f>-E84</f>
        <v>1286788.8319999999</v>
      </c>
    </row>
    <row r="28" spans="1:6" ht="12">
      <c r="A28" s="30">
        <f t="shared" si="1"/>
        <v>16</v>
      </c>
      <c r="D28" s="31"/>
      <c r="E28" s="280"/>
      <c r="F28" s="462"/>
    </row>
    <row r="29" spans="1:6" ht="12">
      <c r="A29" s="30">
        <f t="shared" si="1"/>
        <v>17</v>
      </c>
      <c r="B29" s="2" t="s">
        <v>359</v>
      </c>
      <c r="C29" s="36"/>
      <c r="D29" s="31"/>
      <c r="E29" s="36">
        <f>C29+D29</f>
        <v>0</v>
      </c>
      <c r="F29" s="462">
        <f>-E85</f>
        <v>0</v>
      </c>
    </row>
    <row r="30" spans="1:6" ht="12">
      <c r="A30" s="30">
        <f t="shared" si="1"/>
        <v>18</v>
      </c>
      <c r="D30" s="31"/>
      <c r="F30" s="462"/>
    </row>
    <row r="31" spans="1:6" ht="12">
      <c r="A31" s="30">
        <f t="shared" si="1"/>
        <v>19</v>
      </c>
      <c r="B31" s="2" t="s">
        <v>360</v>
      </c>
      <c r="C31" s="36">
        <f>-'SAND A 10'!G13</f>
        <v>-419043</v>
      </c>
      <c r="D31" s="31"/>
      <c r="E31" s="36">
        <f>C31+D31</f>
        <v>-419043</v>
      </c>
      <c r="F31" s="462">
        <f>-E86</f>
        <v>-309769.19040000002</v>
      </c>
    </row>
    <row r="32" spans="1:6" ht="12">
      <c r="A32" s="30">
        <f t="shared" si="1"/>
        <v>20</v>
      </c>
      <c r="D32" s="31"/>
      <c r="F32" s="462"/>
    </row>
    <row r="33" spans="1:6" s="420" customFormat="1" ht="12.75">
      <c r="A33" s="458">
        <f t="shared" si="1"/>
        <v>21</v>
      </c>
      <c r="B33" s="449" t="s">
        <v>200</v>
      </c>
      <c r="C33" s="69">
        <f>-'SAND A 12-14'!G46</f>
        <v>-777083</v>
      </c>
      <c r="D33" s="69"/>
      <c r="E33" s="36">
        <f>C33+D33</f>
        <v>-777083</v>
      </c>
      <c r="F33" s="462">
        <f>-E87</f>
        <v>-760868.43680000002</v>
      </c>
    </row>
    <row r="34" spans="1:6" s="420" customFormat="1" ht="12.75">
      <c r="A34" s="458">
        <f t="shared" si="1"/>
        <v>22</v>
      </c>
      <c r="B34" s="449"/>
      <c r="C34" s="461"/>
      <c r="D34" s="461"/>
      <c r="E34" s="461"/>
      <c r="F34" s="462"/>
    </row>
    <row r="35" spans="1:6" s="420" customFormat="1" ht="12.75">
      <c r="A35" s="458">
        <f t="shared" si="1"/>
        <v>23</v>
      </c>
      <c r="B35" s="449" t="s">
        <v>361</v>
      </c>
      <c r="C35" s="462">
        <f>+'SAND A 12-14'!G94</f>
        <v>112247</v>
      </c>
      <c r="D35" s="462"/>
      <c r="E35" s="36">
        <f>C35+D35</f>
        <v>112247</v>
      </c>
      <c r="F35" s="462">
        <f>-E88</f>
        <v>29652.828799999999</v>
      </c>
    </row>
    <row r="36" spans="1:6" s="420" customFormat="1" ht="12.75">
      <c r="A36" s="458">
        <f t="shared" si="1"/>
        <v>24</v>
      </c>
      <c r="B36" s="449"/>
      <c r="C36" s="69"/>
      <c r="D36" s="69"/>
      <c r="E36" s="69"/>
      <c r="F36" s="462"/>
    </row>
    <row r="37" spans="1:6" ht="12">
      <c r="A37" s="30">
        <f>A32+1</f>
        <v>21</v>
      </c>
      <c r="B37" s="2" t="s">
        <v>363</v>
      </c>
      <c r="D37" s="31"/>
      <c r="F37" s="462"/>
    </row>
    <row r="38" spans="1:6" ht="12">
      <c r="A38" s="30">
        <f t="shared" si="1"/>
        <v>22</v>
      </c>
      <c r="C38" s="31" t="s">
        <v>671</v>
      </c>
      <c r="D38" s="31" t="s">
        <v>671</v>
      </c>
      <c r="E38" s="280" t="s">
        <v>671</v>
      </c>
      <c r="F38" s="462"/>
    </row>
    <row r="39" spans="1:6" ht="12">
      <c r="A39" s="30">
        <f t="shared" si="1"/>
        <v>23</v>
      </c>
      <c r="C39" s="892"/>
      <c r="D39" s="892"/>
      <c r="E39" s="917"/>
      <c r="F39" s="462"/>
    </row>
    <row r="40" spans="1:6" ht="12.75" thickBot="1">
      <c r="A40" s="30">
        <f t="shared" si="1"/>
        <v>24</v>
      </c>
      <c r="B40" s="2" t="s">
        <v>323</v>
      </c>
      <c r="C40" s="898">
        <f>SUM(C26:C39)</f>
        <v>204053</v>
      </c>
      <c r="D40" s="891">
        <f>SUM(D26:D39)</f>
        <v>0</v>
      </c>
      <c r="E40" s="898">
        <f>SUM(E26:E39)</f>
        <v>204053</v>
      </c>
      <c r="F40" s="462">
        <f>SUM(F26:F39)</f>
        <v>245804.03359999994</v>
      </c>
    </row>
    <row r="41" spans="1:6" ht="12.75" thickTop="1">
      <c r="A41" s="1"/>
      <c r="B41" s="1"/>
      <c r="C41" s="1"/>
      <c r="D41" s="49"/>
      <c r="E41" s="49"/>
      <c r="F41" s="462"/>
    </row>
    <row r="42" spans="1:5" ht="12">
      <c r="A42" s="760"/>
      <c r="B42" s="1"/>
      <c r="C42" s="1"/>
      <c r="D42" s="49"/>
      <c r="E42" s="49"/>
    </row>
    <row r="43" spans="1:5" ht="12">
      <c r="A43" s="1"/>
      <c r="B43" s="1"/>
      <c r="C43" s="1"/>
      <c r="D43" s="49"/>
      <c r="E43" s="49"/>
    </row>
    <row r="44" spans="1:5" ht="12">
      <c r="A44" s="1"/>
      <c r="B44" s="1"/>
      <c r="C44" s="1"/>
      <c r="D44" s="49"/>
      <c r="E44" s="49"/>
    </row>
    <row r="45" spans="1:3" ht="12">
      <c r="A45" s="1"/>
      <c r="B45" s="1"/>
      <c r="C45" s="1"/>
    </row>
    <row r="46" spans="1:6" ht="12.75">
      <c r="A46" s="1"/>
      <c r="B46" s="472" t="s">
        <v>347</v>
      </c>
      <c r="C46" s="462">
        <f>+'SAND B 14'!G62</f>
        <v>32284</v>
      </c>
      <c r="D46" s="420"/>
      <c r="E46" s="462">
        <f>+D46+C46</f>
        <v>32284</v>
      </c>
      <c r="F46" s="462">
        <f>+E94</f>
        <v>32607.252799999998</v>
      </c>
    </row>
    <row r="47" spans="1:6" ht="12.75">
      <c r="A47" s="1"/>
      <c r="B47" s="472" t="s">
        <v>348</v>
      </c>
      <c r="C47" s="462">
        <f>+'SAND B 14'!G63</f>
        <v>-19428</v>
      </c>
      <c r="D47" s="420"/>
      <c r="E47" s="462">
        <f>+D47+C47</f>
        <v>-19428</v>
      </c>
      <c r="F47" s="462">
        <f>+E95</f>
        <v>-24226.2768</v>
      </c>
    </row>
    <row r="48" spans="1:6" ht="13.5" thickBot="1">
      <c r="A48" s="1"/>
      <c r="B48" s="473" t="s">
        <v>391</v>
      </c>
      <c r="C48" s="467">
        <f>SUM(C46:C47)</f>
        <v>12856</v>
      </c>
      <c r="D48" s="420"/>
      <c r="E48" s="467">
        <f>E46+E47</f>
        <v>12856</v>
      </c>
      <c r="F48" s="462">
        <f>SUM(F46:F47)</f>
        <v>8380.9759999999987</v>
      </c>
    </row>
    <row r="49" spans="1:6" ht="13.5" thickTop="1">
      <c r="A49" s="1"/>
      <c r="B49" s="420"/>
      <c r="C49" s="420"/>
      <c r="D49" s="420"/>
      <c r="E49" s="420"/>
      <c r="F49" s="420"/>
    </row>
    <row r="50" spans="1:6" ht="12.75">
      <c r="A50" s="1"/>
      <c r="B50" s="474" t="s">
        <v>342</v>
      </c>
      <c r="C50" s="462" t="e">
        <f>SUM(#REF!)</f>
        <v>#REF!</v>
      </c>
      <c r="D50" s="420"/>
      <c r="E50" s="462" t="e">
        <f>(C50+D50)</f>
        <v>#REF!</v>
      </c>
      <c r="F50" s="462">
        <f>+E99</f>
        <v>89973.500210686558</v>
      </c>
    </row>
    <row r="51" spans="1:6" ht="12.75">
      <c r="A51" s="1"/>
      <c r="B51" s="474" t="s">
        <v>344</v>
      </c>
      <c r="C51" s="468">
        <v>0.16350000000000001</v>
      </c>
      <c r="D51" s="420"/>
      <c r="E51" s="468">
        <f>+C51</f>
        <v>0.16350000000000001</v>
      </c>
      <c r="F51" s="32">
        <f>+E100</f>
        <v>0.163543577281175</v>
      </c>
    </row>
    <row r="52" spans="1:6" ht="13.5" thickBot="1">
      <c r="A52" s="1"/>
      <c r="B52" s="475" t="s">
        <v>345</v>
      </c>
      <c r="C52" s="467" t="e">
        <f>+C51*C50</f>
        <v>#REF!</v>
      </c>
      <c r="D52" s="420"/>
      <c r="E52" s="467" t="e">
        <f>(E51*E50)</f>
        <v>#REF!</v>
      </c>
      <c r="F52" s="462">
        <f>+F50*F51</f>
        <v>14714.588084964233</v>
      </c>
    </row>
    <row r="53" spans="1:3" ht="12.75" thickTop="1">
      <c r="A53" s="1"/>
      <c r="B53" s="1"/>
      <c r="C53" s="1"/>
    </row>
    <row r="54" spans="1:3" ht="12">
      <c r="A54" s="1"/>
      <c r="B54" s="1"/>
      <c r="C54" s="1"/>
    </row>
    <row r="55" spans="1:3" ht="12">
      <c r="A55" s="1"/>
      <c r="B55" s="1"/>
      <c r="C55" s="1"/>
    </row>
    <row r="56" spans="1:3" ht="12">
      <c r="A56" s="1"/>
      <c r="B56" s="1"/>
      <c r="C56" s="1"/>
    </row>
    <row r="57" spans="1:8" ht="15.75">
      <c r="A57" s="21"/>
      <c r="B57" s="572" t="s">
        <v>673</v>
      </c>
      <c r="C57" s="573"/>
      <c r="D57" s="574" t="s">
        <v>329</v>
      </c>
      <c r="E57" s="573"/>
      <c r="F57" s="575"/>
      <c r="G57" s="575"/>
      <c r="H57" s="575"/>
    </row>
    <row r="58" spans="2:8" ht="15.75">
      <c r="B58" s="576" t="s">
        <v>330</v>
      </c>
      <c r="C58" s="577"/>
      <c r="D58" s="578" t="s">
        <v>331</v>
      </c>
      <c r="E58" s="578" t="s">
        <v>331</v>
      </c>
      <c r="F58" s="579" t="s">
        <v>332</v>
      </c>
      <c r="G58" s="580"/>
      <c r="H58" s="581"/>
    </row>
    <row r="59" spans="2:8" ht="15.75">
      <c r="B59" s="576"/>
      <c r="C59" s="577"/>
      <c r="D59" s="578" t="s">
        <v>333</v>
      </c>
      <c r="E59" s="578" t="s">
        <v>333</v>
      </c>
      <c r="F59" s="579" t="s">
        <v>333</v>
      </c>
      <c r="G59" s="580"/>
      <c r="H59" s="581"/>
    </row>
    <row r="60" spans="2:8" ht="15.75">
      <c r="B60" s="582" t="s">
        <v>319</v>
      </c>
      <c r="C60" s="577"/>
      <c r="D60" s="583" t="s">
        <v>539</v>
      </c>
      <c r="E60" s="583" t="s">
        <v>540</v>
      </c>
      <c r="F60" s="584" t="s">
        <v>540</v>
      </c>
      <c r="G60" s="580"/>
      <c r="H60" s="581"/>
    </row>
    <row r="61" spans="2:8" ht="15.75">
      <c r="B61" s="576"/>
      <c r="C61" s="585"/>
      <c r="D61" s="585"/>
      <c r="E61" s="585"/>
      <c r="F61" s="585"/>
      <c r="G61" s="585"/>
      <c r="H61" s="586"/>
    </row>
    <row r="62" spans="2:8" ht="15.75">
      <c r="B62" s="576" t="s">
        <v>334</v>
      </c>
      <c r="C62" s="585"/>
      <c r="D62" s="587">
        <v>0</v>
      </c>
      <c r="E62" s="588">
        <v>0</v>
      </c>
      <c r="F62" s="588">
        <f t="shared" si="2" ref="F62:F68">E62-D62</f>
        <v>0</v>
      </c>
      <c r="G62" s="585"/>
      <c r="H62" s="586"/>
    </row>
    <row r="63" spans="2:8" ht="15.75">
      <c r="B63" s="576" t="s">
        <v>335</v>
      </c>
      <c r="C63" s="585"/>
      <c r="D63" s="589">
        <v>0</v>
      </c>
      <c r="E63" s="590">
        <v>0</v>
      </c>
      <c r="F63" s="590">
        <f t="shared" si="2"/>
        <v>0</v>
      </c>
      <c r="G63" s="585"/>
      <c r="H63" s="586"/>
    </row>
    <row r="64" spans="2:8" ht="15.75">
      <c r="B64" s="576" t="s">
        <v>336</v>
      </c>
      <c r="C64" s="591"/>
      <c r="D64" s="592">
        <v>0</v>
      </c>
      <c r="E64" s="593">
        <v>0</v>
      </c>
      <c r="F64" s="590">
        <f t="shared" si="2"/>
        <v>0</v>
      </c>
      <c r="G64" s="585"/>
      <c r="H64" s="586"/>
    </row>
    <row r="65" spans="2:8" ht="15.75">
      <c r="B65" s="576" t="s">
        <v>200</v>
      </c>
      <c r="C65" s="591"/>
      <c r="D65" s="592">
        <v>0</v>
      </c>
      <c r="E65" s="593">
        <v>0</v>
      </c>
      <c r="F65" s="590">
        <f t="shared" si="2"/>
        <v>0</v>
      </c>
      <c r="G65" s="585"/>
      <c r="H65" s="586"/>
    </row>
    <row r="66" spans="2:8" ht="15.75">
      <c r="B66" s="576" t="s">
        <v>337</v>
      </c>
      <c r="C66" s="591"/>
      <c r="D66" s="592">
        <v>0</v>
      </c>
      <c r="E66" s="593">
        <v>0</v>
      </c>
      <c r="F66" s="590">
        <f t="shared" si="2"/>
        <v>0</v>
      </c>
      <c r="G66" s="585"/>
      <c r="H66" s="586"/>
    </row>
    <row r="67" spans="2:8" ht="15.75">
      <c r="B67" s="576" t="s">
        <v>338</v>
      </c>
      <c r="C67" s="591"/>
      <c r="D67" s="592">
        <v>0</v>
      </c>
      <c r="E67" s="593">
        <v>0</v>
      </c>
      <c r="F67" s="590">
        <f t="shared" si="2"/>
        <v>0</v>
      </c>
      <c r="G67" s="585"/>
      <c r="H67" s="586"/>
    </row>
    <row r="68" spans="2:8" ht="15.75">
      <c r="B68" s="576" t="s">
        <v>339</v>
      </c>
      <c r="C68" s="591"/>
      <c r="D68" s="594">
        <v>0</v>
      </c>
      <c r="E68" s="577">
        <v>0</v>
      </c>
      <c r="F68" s="595">
        <f t="shared" si="2"/>
        <v>0</v>
      </c>
      <c r="G68" s="585"/>
      <c r="H68" s="586"/>
    </row>
    <row r="69" spans="2:8" ht="15.75">
      <c r="B69" s="576"/>
      <c r="C69" s="591"/>
      <c r="D69" s="591"/>
      <c r="E69" s="596"/>
      <c r="F69" s="597"/>
      <c r="G69" s="585"/>
      <c r="H69" s="586"/>
    </row>
    <row r="70" spans="2:8" ht="15.75">
      <c r="B70" s="582" t="s">
        <v>340</v>
      </c>
      <c r="C70" s="598"/>
      <c r="D70" s="599">
        <f>SUM(D62:D68)</f>
        <v>0</v>
      </c>
      <c r="E70" s="599">
        <f>SUM(E62:E68)</f>
        <v>0</v>
      </c>
      <c r="F70" s="599">
        <f>SUM(F62:F68)</f>
        <v>0</v>
      </c>
      <c r="G70" s="585"/>
      <c r="H70" s="586"/>
    </row>
    <row r="71" spans="2:8" ht="15.75">
      <c r="B71" s="576"/>
      <c r="C71" s="585"/>
      <c r="D71" s="585"/>
      <c r="E71" s="597"/>
      <c r="F71" s="597"/>
      <c r="G71" s="585"/>
      <c r="H71" s="586"/>
    </row>
    <row r="72" spans="2:8" ht="15.75">
      <c r="B72" s="576" t="s">
        <v>541</v>
      </c>
      <c r="C72" s="585"/>
      <c r="D72" s="587">
        <v>0</v>
      </c>
      <c r="E72" s="588">
        <v>0</v>
      </c>
      <c r="F72" s="588">
        <f>E72-D72</f>
        <v>0</v>
      </c>
      <c r="G72" s="586"/>
      <c r="H72" s="586"/>
    </row>
    <row r="73" spans="2:8" ht="15.75">
      <c r="B73" s="576" t="s">
        <v>542</v>
      </c>
      <c r="C73" s="585"/>
      <c r="D73" s="594">
        <v>0</v>
      </c>
      <c r="E73" s="595">
        <v>0</v>
      </c>
      <c r="F73" s="595">
        <f>E73-D73</f>
        <v>0</v>
      </c>
      <c r="G73" s="586"/>
      <c r="H73" s="586"/>
    </row>
    <row r="74" spans="2:8" ht="15.75">
      <c r="B74" s="582" t="s">
        <v>341</v>
      </c>
      <c r="C74" s="585"/>
      <c r="D74" s="599">
        <f>-D72+D73</f>
        <v>0</v>
      </c>
      <c r="E74" s="599">
        <f>-E72+E73</f>
        <v>0</v>
      </c>
      <c r="F74" s="599">
        <f>-F72+F73</f>
        <v>0</v>
      </c>
      <c r="G74" s="585"/>
      <c r="H74" s="586"/>
    </row>
    <row r="75" spans="2:8" ht="15.75">
      <c r="B75" s="576"/>
      <c r="C75" s="585"/>
      <c r="D75" s="585"/>
      <c r="E75" s="597"/>
      <c r="F75" s="597"/>
      <c r="G75" s="585"/>
      <c r="H75" s="586"/>
    </row>
    <row r="76" spans="2:8" ht="15.75">
      <c r="B76" s="582" t="s">
        <v>342</v>
      </c>
      <c r="C76" s="585"/>
      <c r="D76" s="587">
        <v>0</v>
      </c>
      <c r="E76" s="588">
        <f>(D76+F76)</f>
        <v>0</v>
      </c>
      <c r="F76" s="600">
        <v>0</v>
      </c>
      <c r="G76" s="586" t="s">
        <v>343</v>
      </c>
      <c r="H76" s="586"/>
    </row>
    <row r="77" spans="2:8" ht="15.75">
      <c r="B77" s="576" t="s">
        <v>344</v>
      </c>
      <c r="C77" s="585"/>
      <c r="D77" s="585"/>
      <c r="E77" s="601">
        <v>0</v>
      </c>
      <c r="F77" s="590"/>
      <c r="G77" s="585"/>
      <c r="H77" s="586"/>
    </row>
    <row r="78" spans="2:8" ht="15.75">
      <c r="B78" s="576" t="s">
        <v>345</v>
      </c>
      <c r="C78" s="585"/>
      <c r="D78" s="602">
        <v>0</v>
      </c>
      <c r="E78" s="603">
        <f>(E77*E76)</f>
        <v>0</v>
      </c>
      <c r="F78" s="599">
        <f>-E78+D78</f>
        <v>0</v>
      </c>
      <c r="G78" s="585"/>
      <c r="H78" s="586"/>
    </row>
    <row r="79" spans="2:8" ht="15.75">
      <c r="B79" s="576"/>
      <c r="C79" s="585"/>
      <c r="D79" s="585"/>
      <c r="E79" s="585"/>
      <c r="F79" s="585"/>
      <c r="G79" s="585"/>
      <c r="H79" s="586"/>
    </row>
    <row r="80" spans="2:8" ht="15.75">
      <c r="B80" s="576"/>
      <c r="C80" s="585"/>
      <c r="D80" s="585"/>
      <c r="E80" s="585"/>
      <c r="F80" s="585"/>
      <c r="G80" s="585"/>
      <c r="H80" s="586"/>
    </row>
    <row r="81" spans="2:8" ht="15.75">
      <c r="B81" s="576"/>
      <c r="C81" s="585"/>
      <c r="D81" s="585"/>
      <c r="E81" s="585"/>
      <c r="F81" s="585"/>
      <c r="G81" s="585"/>
      <c r="H81" s="586"/>
    </row>
    <row r="82" spans="2:8" ht="15.75">
      <c r="B82" s="604" t="s">
        <v>185</v>
      </c>
      <c r="C82" s="585"/>
      <c r="D82" s="605" t="s">
        <v>346</v>
      </c>
      <c r="E82" s="585"/>
      <c r="F82" s="585"/>
      <c r="G82" s="585"/>
      <c r="H82" s="586"/>
    </row>
    <row r="83" spans="2:8" ht="15.75">
      <c r="B83" s="576"/>
      <c r="C83" s="585"/>
      <c r="D83" s="585"/>
      <c r="E83" s="585"/>
      <c r="F83" s="585"/>
      <c r="G83" s="585"/>
      <c r="H83" s="586"/>
    </row>
    <row r="84" spans="2:8" ht="15.75">
      <c r="B84" s="576" t="s">
        <v>334</v>
      </c>
      <c r="C84" s="585"/>
      <c r="D84" s="587">
        <v>0</v>
      </c>
      <c r="E84" s="588">
        <v>-1286788.8319999999</v>
      </c>
      <c r="F84" s="588">
        <f t="shared" si="3" ref="F84:F90">E84-D84</f>
        <v>-1286788.8319999999</v>
      </c>
      <c r="G84" s="585"/>
      <c r="H84" s="586"/>
    </row>
    <row r="85" spans="2:8" ht="15.75">
      <c r="B85" s="576" t="s">
        <v>335</v>
      </c>
      <c r="C85" s="585"/>
      <c r="D85" s="589">
        <v>0</v>
      </c>
      <c r="E85" s="588">
        <v>0</v>
      </c>
      <c r="F85" s="588">
        <f t="shared" si="3"/>
        <v>0</v>
      </c>
      <c r="G85" s="585"/>
      <c r="H85" s="586"/>
    </row>
    <row r="86" spans="2:8" ht="15.75">
      <c r="B86" s="576" t="s">
        <v>336</v>
      </c>
      <c r="C86" s="585"/>
      <c r="D86" s="592">
        <v>0</v>
      </c>
      <c r="E86" s="588">
        <v>309769.19040000002</v>
      </c>
      <c r="F86" s="588">
        <f t="shared" si="3"/>
        <v>309769.19040000002</v>
      </c>
      <c r="G86" s="585"/>
      <c r="H86" s="586"/>
    </row>
    <row r="87" spans="2:8" ht="15.75">
      <c r="B87" s="576" t="s">
        <v>200</v>
      </c>
      <c r="C87" s="585"/>
      <c r="D87" s="592">
        <v>0</v>
      </c>
      <c r="E87" s="588">
        <v>760868.43680000002</v>
      </c>
      <c r="F87" s="588">
        <f t="shared" si="3"/>
        <v>760868.43680000002</v>
      </c>
      <c r="G87" s="585"/>
      <c r="H87" s="586"/>
    </row>
    <row r="88" spans="2:8" ht="15.75">
      <c r="B88" s="576" t="s">
        <v>337</v>
      </c>
      <c r="C88" s="585"/>
      <c r="D88" s="592">
        <v>0</v>
      </c>
      <c r="E88" s="606">
        <v>-29652.828799999999</v>
      </c>
      <c r="F88" s="590">
        <f t="shared" si="3"/>
        <v>-29652.828799999999</v>
      </c>
      <c r="G88" s="585"/>
      <c r="H88" s="586"/>
    </row>
    <row r="89" spans="2:8" ht="15.75">
      <c r="B89" s="576" t="s">
        <v>338</v>
      </c>
      <c r="C89" s="585"/>
      <c r="D89" s="592">
        <v>0</v>
      </c>
      <c r="E89" s="590">
        <v>0</v>
      </c>
      <c r="F89" s="590">
        <f t="shared" si="3"/>
        <v>0</v>
      </c>
      <c r="G89" s="585"/>
      <c r="H89" s="586"/>
    </row>
    <row r="90" spans="2:8" ht="15.75">
      <c r="B90" s="576" t="s">
        <v>339</v>
      </c>
      <c r="C90" s="585"/>
      <c r="D90" s="594">
        <v>0</v>
      </c>
      <c r="E90" s="595">
        <v>0</v>
      </c>
      <c r="F90" s="595">
        <f t="shared" si="3"/>
        <v>0</v>
      </c>
      <c r="G90" s="585"/>
      <c r="H90" s="586"/>
    </row>
    <row r="91" spans="2:8" ht="15.75">
      <c r="B91" s="576"/>
      <c r="C91" s="585"/>
      <c r="D91" s="596"/>
      <c r="E91" s="597"/>
      <c r="F91" s="597"/>
      <c r="G91" s="585"/>
      <c r="H91" s="586"/>
    </row>
    <row r="92" spans="2:8" ht="15.75">
      <c r="B92" s="582" t="s">
        <v>340</v>
      </c>
      <c r="C92" s="585"/>
      <c r="D92" s="599">
        <f>SUM(D84:D90)</f>
        <v>0</v>
      </c>
      <c r="E92" s="599">
        <f>SUM(E84:E90)</f>
        <v>-245804.03359999994</v>
      </c>
      <c r="F92" s="599">
        <f>SUM(F84:F90)</f>
        <v>-245804.03359999994</v>
      </c>
      <c r="G92" s="585"/>
      <c r="H92" s="586"/>
    </row>
    <row r="93" spans="2:8" ht="15">
      <c r="B93" s="576"/>
      <c r="C93" s="607"/>
      <c r="D93" s="590"/>
      <c r="E93" s="590"/>
      <c r="F93" s="590"/>
      <c r="G93" s="607"/>
      <c r="H93" s="586"/>
    </row>
    <row r="94" spans="2:8" ht="15.75">
      <c r="B94" s="576" t="s">
        <v>347</v>
      </c>
      <c r="C94" s="585"/>
      <c r="D94" s="587">
        <v>0</v>
      </c>
      <c r="E94" s="588">
        <v>32607.252799999998</v>
      </c>
      <c r="F94" s="588"/>
      <c r="G94" s="585"/>
      <c r="H94" s="586"/>
    </row>
    <row r="95" spans="2:8" ht="15.75">
      <c r="B95" s="576" t="s">
        <v>348</v>
      </c>
      <c r="C95" s="585"/>
      <c r="D95" s="594">
        <v>0</v>
      </c>
      <c r="E95" s="916">
        <v>-24226.2768</v>
      </c>
      <c r="F95" s="916"/>
      <c r="G95" s="585"/>
      <c r="H95" s="586"/>
    </row>
    <row r="96" spans="2:8" ht="15.75">
      <c r="B96" s="582" t="s">
        <v>341</v>
      </c>
      <c r="C96" s="585"/>
      <c r="D96" s="599">
        <f>-D94+D95</f>
        <v>0</v>
      </c>
      <c r="E96" s="599">
        <f>-E94-E95</f>
        <v>-8380.9759999999987</v>
      </c>
      <c r="F96" s="599"/>
      <c r="G96" s="585"/>
      <c r="H96" s="586"/>
    </row>
    <row r="97" spans="2:8" ht="15.75">
      <c r="B97" s="576"/>
      <c r="C97" s="585"/>
      <c r="D97" s="597"/>
      <c r="E97" s="597"/>
      <c r="F97" s="597"/>
      <c r="G97" s="585"/>
      <c r="H97" s="586"/>
    </row>
    <row r="98" spans="2:8" ht="15.75">
      <c r="B98" s="576"/>
      <c r="C98" s="585"/>
      <c r="D98" s="590"/>
      <c r="E98" s="597"/>
      <c r="F98" s="597"/>
      <c r="G98" s="585"/>
      <c r="H98" s="586"/>
    </row>
    <row r="99" spans="2:8" ht="15.75">
      <c r="B99" s="582" t="s">
        <v>342</v>
      </c>
      <c r="C99" s="585"/>
      <c r="D99" s="587">
        <v>0</v>
      </c>
      <c r="E99" s="588">
        <v>89973.500210686558</v>
      </c>
      <c r="F99" s="599"/>
      <c r="G99" s="586" t="s">
        <v>343</v>
      </c>
      <c r="H99" s="586"/>
    </row>
    <row r="100" spans="2:8" ht="15.75">
      <c r="B100" s="576" t="s">
        <v>344</v>
      </c>
      <c r="C100" s="585"/>
      <c r="D100" s="595"/>
      <c r="E100" s="601">
        <v>0.163543577281175</v>
      </c>
      <c r="F100" s="597"/>
      <c r="G100" s="585"/>
      <c r="H100" s="586"/>
    </row>
    <row r="101" spans="2:8" ht="15.75">
      <c r="B101" s="576" t="s">
        <v>345</v>
      </c>
      <c r="C101" s="585"/>
      <c r="D101" s="602">
        <v>0</v>
      </c>
      <c r="E101" s="599">
        <f>(E100*E99)</f>
        <v>14714.588084964233</v>
      </c>
      <c r="F101" s="599">
        <f>-E101+D101</f>
        <v>-14714.588084964233</v>
      </c>
      <c r="G101" s="585"/>
      <c r="H101" s="586"/>
    </row>
    <row r="102" spans="2:8" ht="15">
      <c r="B102" s="576"/>
      <c r="C102" s="586"/>
      <c r="D102" s="586"/>
      <c r="E102" s="586"/>
      <c r="F102" s="586"/>
      <c r="G102" s="586"/>
      <c r="H102" s="586"/>
    </row>
    <row r="123" spans="1:3" ht="12">
      <c r="A123" s="56"/>
      <c r="B123" s="56"/>
      <c r="C123" s="56"/>
    </row>
    <row r="124" spans="1:3" ht="12">
      <c r="A124" s="56"/>
      <c r="B124" s="56"/>
      <c r="C124" s="56"/>
    </row>
    <row r="125" spans="1:3" ht="12">
      <c r="A125" s="56"/>
      <c r="B125" s="56"/>
      <c r="C125" s="56"/>
    </row>
    <row r="126" spans="1:3" ht="12">
      <c r="A126" s="56"/>
      <c r="B126" s="56"/>
      <c r="C126" s="56"/>
    </row>
    <row r="127" spans="1:3" ht="12">
      <c r="A127" s="56"/>
      <c r="B127" s="56"/>
      <c r="C127" s="56"/>
    </row>
    <row r="157" ht="12">
      <c r="A157" s="56"/>
    </row>
    <row r="226" ht="12">
      <c r="A226" s="1"/>
    </row>
    <row r="243" ht="12">
      <c r="A243" s="56"/>
    </row>
    <row r="244" ht="12">
      <c r="A244" s="56"/>
    </row>
    <row r="245" ht="12">
      <c r="A245" s="56"/>
    </row>
    <row r="246" ht="12">
      <c r="A246" s="56"/>
    </row>
    <row r="247" ht="12">
      <c r="A247" s="56"/>
    </row>
    <row r="248" ht="12">
      <c r="A248" s="56"/>
    </row>
    <row r="249" ht="12">
      <c r="A249" s="56"/>
    </row>
    <row r="250" ht="12">
      <c r="A250" s="56"/>
    </row>
    <row r="251" ht="12">
      <c r="A251" s="56"/>
    </row>
    <row r="252" ht="12">
      <c r="A252" s="56"/>
    </row>
    <row r="253" ht="12">
      <c r="A253" s="56"/>
    </row>
    <row r="254" ht="12">
      <c r="A254" s="56"/>
    </row>
    <row r="255" ht="12">
      <c r="A255" s="56"/>
    </row>
    <row r="256" ht="12">
      <c r="A256" s="56"/>
    </row>
    <row r="257" ht="12">
      <c r="A257" s="56"/>
    </row>
    <row r="258" ht="12">
      <c r="A258" s="56"/>
    </row>
    <row r="259" ht="12">
      <c r="A259" s="56"/>
    </row>
    <row r="260" ht="12">
      <c r="A260" s="56"/>
    </row>
    <row r="261" ht="12">
      <c r="A261" s="56"/>
    </row>
    <row r="262" ht="12">
      <c r="A262" s="56"/>
    </row>
    <row r="263" ht="12">
      <c r="A263" s="56"/>
    </row>
    <row r="264" ht="12">
      <c r="A264" s="56"/>
    </row>
    <row r="265" ht="12">
      <c r="A265" s="56"/>
    </row>
    <row r="266" ht="12">
      <c r="A266" s="56"/>
    </row>
    <row r="267" ht="12">
      <c r="A267" s="56"/>
    </row>
    <row r="268" ht="12">
      <c r="A268" s="56"/>
    </row>
    <row r="269" ht="12">
      <c r="A269" s="56"/>
    </row>
    <row r="270" ht="12">
      <c r="A270" s="56"/>
    </row>
    <row r="271" ht="12">
      <c r="A271" s="56"/>
    </row>
    <row r="272" ht="12">
      <c r="A272" s="56"/>
    </row>
    <row r="273" ht="12">
      <c r="A273" s="56"/>
    </row>
    <row r="274" ht="12">
      <c r="A274" s="56"/>
    </row>
    <row r="275" ht="12">
      <c r="A275" s="56"/>
    </row>
    <row r="276" ht="12">
      <c r="A276" s="56"/>
    </row>
    <row r="277" ht="12">
      <c r="A277" s="56"/>
    </row>
    <row r="278" ht="12">
      <c r="A278" s="56"/>
    </row>
    <row r="279" ht="12">
      <c r="A279" s="56"/>
    </row>
    <row r="280" ht="12">
      <c r="A280" s="56"/>
    </row>
    <row r="281" ht="12">
      <c r="A281" s="56"/>
    </row>
    <row r="282" ht="12">
      <c r="A282" s="56"/>
    </row>
    <row r="283" ht="12">
      <c r="A283" s="56"/>
    </row>
    <row r="284" ht="12">
      <c r="A284" s="56"/>
    </row>
    <row r="285" ht="12">
      <c r="A285" s="56"/>
    </row>
    <row r="286" ht="12">
      <c r="A286" s="56"/>
    </row>
    <row r="287" ht="12">
      <c r="A287" s="56"/>
    </row>
    <row r="288" ht="12">
      <c r="A288" s="56"/>
    </row>
    <row r="289" ht="12">
      <c r="A289" s="56"/>
    </row>
    <row r="290" ht="12">
      <c r="A290" s="56"/>
    </row>
    <row r="291" ht="12">
      <c r="A291" s="56"/>
    </row>
    <row r="292" ht="12">
      <c r="A292" s="56"/>
    </row>
    <row r="293" ht="12">
      <c r="A293" s="56"/>
    </row>
    <row r="294" ht="12">
      <c r="A294" s="56"/>
    </row>
    <row r="295" ht="12">
      <c r="A295" s="56"/>
    </row>
    <row r="296" ht="12">
      <c r="A296" s="56"/>
    </row>
    <row r="297" ht="12">
      <c r="A297" s="56"/>
    </row>
  </sheetData>
  <mergeCells count="1">
    <mergeCell ref="A7:E8"/>
  </mergeCells>
  <pageMargins left="0.7" right="0.7" top="0.75" bottom="0.75" header="0.3" footer="0.3"/>
  <pageSetup horizontalDpi="300" verticalDpi="300" orientation="portrait" r:id="rId1"/>
  <headerFooter>
    <oddFooter>&amp;L&amp;"Times New Roman,Regular"&amp;9O3129681.v1</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M332"/>
  <sheetViews>
    <sheetView workbookViewId="0" topLeftCell="A1"/>
  </sheetViews>
  <sheetFormatPr defaultColWidth="10.85546875" defaultRowHeight="12"/>
  <cols>
    <col min="1" max="1" width="4.14285714285714" style="2" customWidth="1"/>
    <col min="2" max="2" width="33" style="2" customWidth="1"/>
    <col min="3" max="3" width="12.7142857142857" style="2" customWidth="1"/>
    <col min="4" max="4" width="11.2857142857143" style="2" customWidth="1"/>
    <col min="5" max="5" width="11.4285714285714" style="2" customWidth="1"/>
    <col min="6" max="6" width="10.7142857142857" style="32" customWidth="1"/>
    <col min="7" max="7" width="12.1428571428571" style="2" bestFit="1" customWidth="1"/>
    <col min="8" max="8" width="11.5714285714286" style="2" bestFit="1" customWidth="1"/>
    <col min="9" max="13" width="11" style="2" bestFit="1" customWidth="1"/>
    <col min="14" max="16384" width="10.8571428571429" style="57"/>
  </cols>
  <sheetData>
    <row r="1" spans="1:13" s="4" customFormat="1" ht="12">
      <c r="A1" s="1" t="s">
        <v>0</v>
      </c>
      <c r="B1" s="1"/>
      <c r="C1" s="2"/>
      <c r="D1" s="2"/>
      <c r="G1" s="712" t="s">
        <v>1</v>
      </c>
      <c r="H1" s="2"/>
      <c r="I1" s="2"/>
      <c r="J1" s="2"/>
      <c r="K1" s="2"/>
      <c r="L1" s="2"/>
      <c r="M1" s="2"/>
    </row>
    <row r="2" spans="1:13" s="4" customFormat="1" ht="12">
      <c r="A2" s="1" t="s">
        <v>2</v>
      </c>
      <c r="B2" s="1"/>
      <c r="C2" s="3"/>
      <c r="D2" s="2"/>
      <c r="G2" s="706"/>
      <c r="H2" s="2"/>
      <c r="I2" s="2"/>
      <c r="J2" s="2"/>
      <c r="K2" s="2"/>
      <c r="L2" s="2"/>
      <c r="M2" s="2"/>
    </row>
    <row r="3" spans="1:13" s="4" customFormat="1" ht="12">
      <c r="A3" s="1"/>
      <c r="B3" s="1"/>
      <c r="C3" s="2"/>
      <c r="D3" s="2"/>
      <c r="G3" s="708" t="s">
        <v>3</v>
      </c>
      <c r="H3" s="2"/>
      <c r="I3" s="2"/>
      <c r="J3" s="2"/>
      <c r="K3" s="2"/>
      <c r="L3" s="2"/>
      <c r="M3" s="2"/>
    </row>
    <row r="4" spans="1:13" s="4" customFormat="1" ht="12">
      <c r="A4" s="1" t="s">
        <v>116</v>
      </c>
      <c r="B4" s="1"/>
      <c r="C4" s="94"/>
      <c r="D4" s="95"/>
      <c r="G4" s="708" t="s">
        <v>4</v>
      </c>
      <c r="H4" s="2"/>
      <c r="I4" s="2"/>
      <c r="J4" s="2"/>
      <c r="K4" s="2"/>
      <c r="L4" s="2"/>
      <c r="M4" s="2"/>
    </row>
    <row r="5" spans="1:13" s="4" customFormat="1" ht="12">
      <c r="A5" s="449" t="s">
        <v>675</v>
      </c>
      <c r="B5" s="1"/>
      <c r="C5" s="96"/>
      <c r="D5" s="95"/>
      <c r="G5" s="712" t="s">
        <v>117</v>
      </c>
      <c r="H5" s="2"/>
      <c r="I5" s="2"/>
      <c r="J5" s="2"/>
      <c r="K5" s="2"/>
      <c r="L5" s="2"/>
      <c r="M5" s="2"/>
    </row>
    <row r="6" spans="1:13" s="4" customFormat="1" ht="12">
      <c r="A6" s="1" t="s">
        <v>118</v>
      </c>
      <c r="B6" s="1"/>
      <c r="C6" s="96"/>
      <c r="D6" s="95"/>
      <c r="G6" s="706"/>
      <c r="H6" s="2"/>
      <c r="I6" s="2"/>
      <c r="J6" s="2"/>
      <c r="K6" s="2"/>
      <c r="L6" s="2"/>
      <c r="M6" s="2"/>
    </row>
    <row r="7" spans="1:13" s="4" customFormat="1" ht="12">
      <c r="A7" s="10" t="s">
        <v>5</v>
      </c>
      <c r="B7" s="11"/>
      <c r="C7" s="96"/>
      <c r="D7" s="95"/>
      <c r="G7" s="712" t="s">
        <v>6</v>
      </c>
      <c r="H7" s="2"/>
      <c r="I7" s="2"/>
      <c r="J7" s="2"/>
      <c r="K7" s="2"/>
      <c r="L7" s="2"/>
      <c r="M7" s="2"/>
    </row>
    <row r="8" spans="1:13" s="4" customFormat="1" ht="12.75" thickBot="1">
      <c r="A8" s="12"/>
      <c r="B8" s="12"/>
      <c r="C8" s="13"/>
      <c r="D8" s="13"/>
      <c r="E8" s="13"/>
      <c r="F8" s="14"/>
      <c r="G8" s="12"/>
      <c r="H8" s="2"/>
      <c r="I8" s="1"/>
      <c r="J8" s="2"/>
      <c r="K8" s="2"/>
      <c r="L8" s="2"/>
      <c r="M8" s="2"/>
    </row>
    <row r="9" spans="1:13" s="20" customFormat="1" ht="12">
      <c r="A9" s="15"/>
      <c r="B9" s="17">
        <v>-1</v>
      </c>
      <c r="C9" s="18">
        <f>+B9-1</f>
        <v>-2</v>
      </c>
      <c r="D9" s="18">
        <f t="shared" si="0" ref="D9:G9">C9-1</f>
        <v>-3</v>
      </c>
      <c r="E9" s="18">
        <f t="shared" si="0"/>
        <v>-4</v>
      </c>
      <c r="F9" s="18">
        <f t="shared" si="0"/>
        <v>-5</v>
      </c>
      <c r="G9" s="18">
        <f t="shared" si="0"/>
        <v>-6</v>
      </c>
      <c r="H9" s="19"/>
      <c r="I9" s="18"/>
      <c r="J9" s="19"/>
      <c r="K9" s="19"/>
      <c r="L9" s="19"/>
      <c r="M9" s="19"/>
    </row>
    <row r="10" spans="1:13" s="4" customFormat="1" ht="12" customHeight="1">
      <c r="A10" s="481" t="s">
        <v>93</v>
      </c>
      <c r="B10" s="21"/>
      <c r="C10" s="22" t="s">
        <v>9</v>
      </c>
      <c r="D10" s="709" t="s">
        <v>113</v>
      </c>
      <c r="E10" s="23" t="s">
        <v>10</v>
      </c>
      <c r="F10" s="24" t="s">
        <v>11</v>
      </c>
      <c r="G10" s="23" t="s">
        <v>11</v>
      </c>
      <c r="H10" s="2"/>
      <c r="I10" s="23"/>
      <c r="J10" s="37"/>
      <c r="K10" s="2"/>
      <c r="L10" s="2"/>
      <c r="M10" s="2"/>
    </row>
    <row r="11" spans="1:13" s="4" customFormat="1" ht="23.25" customHeight="1">
      <c r="A11" s="25" t="s">
        <v>96</v>
      </c>
      <c r="B11" s="26" t="s">
        <v>13</v>
      </c>
      <c r="C11" s="98" t="s">
        <v>14</v>
      </c>
      <c r="D11" s="27" t="s">
        <v>8</v>
      </c>
      <c r="E11" s="28" t="s">
        <v>16</v>
      </c>
      <c r="F11" s="29" t="s">
        <v>17</v>
      </c>
      <c r="G11" s="27" t="s">
        <v>18</v>
      </c>
      <c r="H11" s="2"/>
      <c r="I11" s="99"/>
      <c r="J11" s="37"/>
      <c r="K11" s="2"/>
      <c r="L11" s="2"/>
      <c r="M11" s="2"/>
    </row>
    <row r="12" spans="1:13" s="4" customFormat="1" ht="12">
      <c r="A12" s="30">
        <v>1</v>
      </c>
      <c r="B12" s="1" t="s">
        <v>19</v>
      </c>
      <c r="C12" s="31"/>
      <c r="D12" s="31"/>
      <c r="E12" s="31"/>
      <c r="F12" s="32"/>
      <c r="G12" s="31"/>
      <c r="H12" s="2"/>
      <c r="I12" s="2"/>
      <c r="J12" s="2"/>
      <c r="K12" s="2"/>
      <c r="L12" s="2"/>
      <c r="M12" s="2"/>
    </row>
    <row r="13" spans="1:13" s="4" customFormat="1" ht="12">
      <c r="A13" s="33">
        <f>A12+1</f>
        <v>2</v>
      </c>
      <c r="B13" s="2" t="s">
        <v>20</v>
      </c>
      <c r="C13" s="35"/>
      <c r="D13" s="35"/>
      <c r="E13" s="67"/>
      <c r="F13" s="32"/>
      <c r="G13" s="31"/>
      <c r="H13" s="2"/>
      <c r="I13" s="2"/>
      <c r="J13" s="2"/>
      <c r="K13" s="2"/>
      <c r="L13" s="2"/>
      <c r="M13" s="2"/>
    </row>
    <row r="14" spans="1:13" s="4" customFormat="1" ht="12">
      <c r="A14" s="33">
        <f t="shared" si="1" ref="A14:A64">A13+1</f>
        <v>3</v>
      </c>
      <c r="B14" s="2" t="s">
        <v>21</v>
      </c>
      <c r="C14" s="31"/>
      <c r="D14" s="31"/>
      <c r="E14" s="67"/>
      <c r="F14" s="32"/>
      <c r="G14" s="31"/>
      <c r="H14" s="2"/>
      <c r="I14" s="2"/>
      <c r="J14" s="2"/>
      <c r="K14" s="2"/>
      <c r="L14" s="2"/>
      <c r="M14" s="2"/>
    </row>
    <row r="15" spans="1:13" s="4" customFormat="1" ht="12">
      <c r="A15" s="33">
        <f t="shared" si="1"/>
        <v>4</v>
      </c>
      <c r="B15" s="2" t="s">
        <v>22</v>
      </c>
      <c r="C15" s="31">
        <f>+'SAND TB'!P17</f>
        <v>2229799.3199999998</v>
      </c>
      <c r="D15" s="41"/>
      <c r="E15" s="41">
        <f t="shared" si="2" ref="E15:E16">C15+D15</f>
        <v>2229799.3199999998</v>
      </c>
      <c r="F15" s="32">
        <f>1-42.24%</f>
        <v>0.5776</v>
      </c>
      <c r="G15" s="31">
        <f>IF(F15=0,"",ROUND(E15*F15,0))</f>
        <v>1287932</v>
      </c>
      <c r="H15" s="2"/>
      <c r="I15" s="2"/>
      <c r="J15" s="2"/>
      <c r="K15" s="2"/>
      <c r="L15" s="2"/>
      <c r="M15" s="2"/>
    </row>
    <row r="16" spans="1:13" s="4" customFormat="1" ht="12">
      <c r="A16" s="33">
        <f t="shared" si="1"/>
        <v>5</v>
      </c>
      <c r="B16" s="1" t="s">
        <v>23</v>
      </c>
      <c r="C16" s="31"/>
      <c r="D16" s="41"/>
      <c r="E16" s="41">
        <f t="shared" si="2"/>
        <v>0</v>
      </c>
      <c r="F16" s="32"/>
      <c r="G16" s="31" t="str">
        <f t="shared" si="3" ref="G16">IF(F16=0,"",ROUND(E16*F16,0))</f>
        <v/>
      </c>
      <c r="H16" s="2"/>
      <c r="I16" s="2"/>
      <c r="J16" s="2"/>
      <c r="K16" s="2"/>
      <c r="L16" s="2"/>
      <c r="M16" s="2"/>
    </row>
    <row r="17" spans="1:13" s="4" customFormat="1" ht="12">
      <c r="A17" s="33">
        <f t="shared" si="1"/>
        <v>6</v>
      </c>
      <c r="B17" s="2" t="s">
        <v>24</v>
      </c>
      <c r="C17" s="41"/>
      <c r="D17" s="41"/>
      <c r="E17" s="41"/>
      <c r="F17" s="32"/>
      <c r="G17" s="31"/>
      <c r="H17" s="2"/>
      <c r="I17" s="2"/>
      <c r="J17" s="2"/>
      <c r="K17" s="2"/>
      <c r="L17" s="2"/>
      <c r="M17" s="2"/>
    </row>
    <row r="18" spans="1:13" s="4" customFormat="1" ht="12">
      <c r="A18" s="33">
        <f t="shared" si="1"/>
        <v>7</v>
      </c>
      <c r="B18" s="2" t="s">
        <v>25</v>
      </c>
      <c r="C18" s="41"/>
      <c r="D18" s="41"/>
      <c r="E18" s="41"/>
      <c r="F18" s="32"/>
      <c r="G18" s="31"/>
      <c r="H18" s="2"/>
      <c r="I18" s="2"/>
      <c r="J18" s="2"/>
      <c r="K18" s="2"/>
      <c r="L18" s="2"/>
      <c r="M18" s="2"/>
    </row>
    <row r="19" spans="1:13" s="4" customFormat="1" ht="12">
      <c r="A19" s="33">
        <f t="shared" si="1"/>
        <v>8</v>
      </c>
      <c r="B19" s="38" t="s">
        <v>26</v>
      </c>
      <c r="C19" s="41"/>
      <c r="D19" s="41"/>
      <c r="E19" s="41"/>
      <c r="F19" s="32"/>
      <c r="G19" s="31"/>
      <c r="H19" s="2"/>
      <c r="I19" s="2"/>
      <c r="J19" s="2"/>
      <c r="K19" s="2"/>
      <c r="L19" s="2"/>
      <c r="M19" s="2"/>
    </row>
    <row r="20" spans="1:13" s="4" customFormat="1" ht="12">
      <c r="A20" s="33">
        <f t="shared" si="1"/>
        <v>9</v>
      </c>
      <c r="B20" s="2" t="s">
        <v>27</v>
      </c>
      <c r="C20" s="41"/>
      <c r="D20" s="41"/>
      <c r="E20" s="41"/>
      <c r="F20" s="32"/>
      <c r="G20" s="31"/>
      <c r="H20" s="2"/>
      <c r="I20" s="2"/>
      <c r="J20" s="2"/>
      <c r="K20" s="2"/>
      <c r="L20" s="2"/>
      <c r="M20" s="2"/>
    </row>
    <row r="21" spans="1:13" s="4" customFormat="1" ht="12">
      <c r="A21" s="33">
        <f t="shared" si="1"/>
        <v>10</v>
      </c>
      <c r="B21" s="2" t="s">
        <v>28</v>
      </c>
      <c r="C21" s="41"/>
      <c r="D21" s="41"/>
      <c r="E21" s="41"/>
      <c r="F21" s="32"/>
      <c r="G21" s="31"/>
      <c r="H21" s="2"/>
      <c r="I21" s="2"/>
      <c r="J21" s="2"/>
      <c r="K21" s="2"/>
      <c r="L21" s="2"/>
      <c r="M21" s="2"/>
    </row>
    <row r="22" spans="1:13" s="4" customFormat="1" ht="12">
      <c r="A22" s="33">
        <f t="shared" si="1"/>
        <v>11</v>
      </c>
      <c r="B22" s="2" t="s">
        <v>29</v>
      </c>
      <c r="C22" s="41"/>
      <c r="D22" s="41"/>
      <c r="E22" s="41"/>
      <c r="F22" s="32"/>
      <c r="G22" s="31"/>
      <c r="H22" s="2"/>
      <c r="I22" s="2"/>
      <c r="J22" s="2"/>
      <c r="K22" s="2"/>
      <c r="L22" s="2"/>
      <c r="M22" s="2"/>
    </row>
    <row r="23" spans="1:13" s="4" customFormat="1" ht="12">
      <c r="A23" s="33">
        <f t="shared" si="1"/>
        <v>12</v>
      </c>
      <c r="B23" s="2" t="s">
        <v>30</v>
      </c>
      <c r="C23" s="41"/>
      <c r="D23" s="41"/>
      <c r="E23" s="41"/>
      <c r="F23" s="32"/>
      <c r="G23" s="31"/>
      <c r="H23" s="2"/>
      <c r="I23" s="2"/>
      <c r="J23" s="2"/>
      <c r="K23" s="2"/>
      <c r="L23" s="2"/>
      <c r="M23" s="2"/>
    </row>
    <row r="24" spans="1:13" s="4" customFormat="1" ht="12">
      <c r="A24" s="33">
        <f t="shared" si="1"/>
        <v>13</v>
      </c>
      <c r="B24" s="2" t="s">
        <v>31</v>
      </c>
      <c r="C24" s="41"/>
      <c r="D24" s="41"/>
      <c r="E24" s="41"/>
      <c r="F24" s="32"/>
      <c r="G24" s="31"/>
      <c r="H24" s="2"/>
      <c r="I24" s="2"/>
      <c r="J24" s="2"/>
      <c r="K24" s="2"/>
      <c r="L24" s="2"/>
      <c r="M24" s="2"/>
    </row>
    <row r="25" spans="1:13" s="4" customFormat="1" ht="12">
      <c r="A25" s="33">
        <f t="shared" si="1"/>
        <v>14</v>
      </c>
      <c r="B25" s="2" t="s">
        <v>32</v>
      </c>
      <c r="C25" s="41"/>
      <c r="D25" s="41"/>
      <c r="E25" s="41"/>
      <c r="F25" s="32"/>
      <c r="G25" s="31"/>
      <c r="H25" s="2"/>
      <c r="I25" s="2"/>
      <c r="J25" s="2"/>
      <c r="K25" s="2"/>
      <c r="L25" s="2"/>
      <c r="M25" s="2"/>
    </row>
    <row r="26" spans="1:13" s="4" customFormat="1" ht="12">
      <c r="A26" s="33">
        <f t="shared" si="1"/>
        <v>15</v>
      </c>
      <c r="B26" s="2" t="s">
        <v>33</v>
      </c>
      <c r="C26" s="41"/>
      <c r="D26" s="41"/>
      <c r="E26" s="41"/>
      <c r="F26" s="32"/>
      <c r="G26" s="31"/>
      <c r="H26" s="2"/>
      <c r="I26" s="2"/>
      <c r="J26" s="2"/>
      <c r="K26" s="2"/>
      <c r="L26" s="2"/>
      <c r="M26" s="2"/>
    </row>
    <row r="27" spans="1:13" s="4" customFormat="1" ht="12">
      <c r="A27" s="33">
        <f t="shared" si="1"/>
        <v>16</v>
      </c>
      <c r="B27" s="1" t="s">
        <v>34</v>
      </c>
      <c r="C27" s="41"/>
      <c r="D27" s="41"/>
      <c r="E27" s="41"/>
      <c r="F27" s="32"/>
      <c r="G27" s="31"/>
      <c r="H27" s="2"/>
      <c r="I27" s="2"/>
      <c r="J27" s="2"/>
      <c r="K27" s="2"/>
      <c r="L27" s="2"/>
      <c r="M27" s="2"/>
    </row>
    <row r="28" spans="1:13" s="4" customFormat="1" ht="12">
      <c r="A28" s="33">
        <f t="shared" si="1"/>
        <v>17</v>
      </c>
      <c r="B28" s="2" t="s">
        <v>35</v>
      </c>
      <c r="C28" s="41"/>
      <c r="D28" s="41"/>
      <c r="E28" s="41"/>
      <c r="F28" s="32"/>
      <c r="G28" s="31"/>
      <c r="H28" s="2"/>
      <c r="I28" s="2"/>
      <c r="J28" s="2"/>
      <c r="K28" s="2"/>
      <c r="L28" s="2"/>
      <c r="M28" s="2"/>
    </row>
    <row r="29" spans="1:13" s="4" customFormat="1" ht="12">
      <c r="A29" s="33">
        <f t="shared" si="1"/>
        <v>18</v>
      </c>
      <c r="B29" s="2" t="s">
        <v>36</v>
      </c>
      <c r="C29" s="41"/>
      <c r="D29" s="41"/>
      <c r="E29" s="41"/>
      <c r="F29" s="32"/>
      <c r="G29" s="31"/>
      <c r="H29" s="2"/>
      <c r="I29" s="2"/>
      <c r="J29" s="2"/>
      <c r="K29" s="2"/>
      <c r="L29" s="2"/>
      <c r="M29" s="2"/>
    </row>
    <row r="30" spans="1:13" s="4" customFormat="1" ht="12">
      <c r="A30" s="33">
        <f t="shared" si="1"/>
        <v>19</v>
      </c>
      <c r="B30" s="2" t="s">
        <v>37</v>
      </c>
      <c r="C30" s="41"/>
      <c r="D30" s="41"/>
      <c r="E30" s="41"/>
      <c r="F30" s="32"/>
      <c r="G30" s="31"/>
      <c r="H30" s="2"/>
      <c r="I30" s="2"/>
      <c r="J30" s="2"/>
      <c r="K30" s="2"/>
      <c r="L30" s="2"/>
      <c r="M30" s="2"/>
    </row>
    <row r="31" spans="1:13" s="4" customFormat="1" ht="12">
      <c r="A31" s="33">
        <f t="shared" si="1"/>
        <v>20</v>
      </c>
      <c r="B31" s="2" t="s">
        <v>38</v>
      </c>
      <c r="C31" s="41"/>
      <c r="D31" s="41"/>
      <c r="E31" s="41"/>
      <c r="F31" s="32"/>
      <c r="G31" s="31"/>
      <c r="H31" s="2"/>
      <c r="I31" s="2"/>
      <c r="J31" s="2"/>
      <c r="K31" s="2"/>
      <c r="L31" s="2"/>
      <c r="M31" s="2"/>
    </row>
    <row r="32" spans="1:13" s="4" customFormat="1" ht="12">
      <c r="A32" s="33">
        <f t="shared" si="1"/>
        <v>21</v>
      </c>
      <c r="B32" s="2" t="s">
        <v>39</v>
      </c>
      <c r="C32" s="41"/>
      <c r="D32" s="41"/>
      <c r="E32" s="41"/>
      <c r="F32" s="32"/>
      <c r="G32" s="31"/>
      <c r="H32" s="2"/>
      <c r="I32" s="2"/>
      <c r="J32" s="2"/>
      <c r="K32" s="2"/>
      <c r="L32" s="2"/>
      <c r="M32" s="2"/>
    </row>
    <row r="33" spans="1:13" s="4" customFormat="1" ht="12">
      <c r="A33" s="33">
        <f t="shared" si="1"/>
        <v>22</v>
      </c>
      <c r="B33" s="1" t="s">
        <v>40</v>
      </c>
      <c r="C33" s="41"/>
      <c r="D33" s="41"/>
      <c r="E33" s="41"/>
      <c r="F33" s="32"/>
      <c r="G33" s="31"/>
      <c r="H33" s="2"/>
      <c r="I33" s="2"/>
      <c r="J33" s="2"/>
      <c r="K33" s="2"/>
      <c r="L33" s="2"/>
      <c r="M33" s="2"/>
    </row>
    <row r="34" spans="1:13" s="4" customFormat="1" ht="12">
      <c r="A34" s="33">
        <f t="shared" si="1"/>
        <v>23</v>
      </c>
      <c r="B34" s="2" t="s">
        <v>41</v>
      </c>
      <c r="C34" s="41"/>
      <c r="D34" s="41"/>
      <c r="E34" s="41"/>
      <c r="F34" s="32"/>
      <c r="G34" s="31"/>
      <c r="H34" s="2"/>
      <c r="I34" s="2"/>
      <c r="J34" s="2"/>
      <c r="K34" s="2"/>
      <c r="L34" s="2"/>
      <c r="M34" s="2"/>
    </row>
    <row r="35" spans="1:13" s="4" customFormat="1" ht="12">
      <c r="A35" s="33">
        <f t="shared" si="1"/>
        <v>24</v>
      </c>
      <c r="B35" s="2" t="s">
        <v>42</v>
      </c>
      <c r="C35" s="41"/>
      <c r="D35" s="41"/>
      <c r="E35" s="41"/>
      <c r="F35" s="32"/>
      <c r="G35" s="31"/>
      <c r="H35" s="2"/>
      <c r="I35" s="100"/>
      <c r="J35" s="100"/>
      <c r="K35" s="2"/>
      <c r="L35" s="2"/>
      <c r="M35" s="2"/>
    </row>
    <row r="36" spans="1:13" s="4" customFormat="1" ht="12">
      <c r="A36" s="33">
        <f t="shared" si="1"/>
        <v>25</v>
      </c>
      <c r="B36" s="38" t="s">
        <v>43</v>
      </c>
      <c r="C36" s="41"/>
      <c r="D36" s="41"/>
      <c r="E36" s="41"/>
      <c r="F36" s="32"/>
      <c r="G36" s="31"/>
      <c r="H36" s="2"/>
      <c r="I36" s="100"/>
      <c r="J36" s="100"/>
      <c r="K36" s="2"/>
      <c r="L36" s="2"/>
      <c r="M36" s="2"/>
    </row>
    <row r="37" spans="1:13" s="4" customFormat="1" ht="12">
      <c r="A37" s="33">
        <f t="shared" si="1"/>
        <v>26</v>
      </c>
      <c r="B37" s="2" t="s">
        <v>44</v>
      </c>
      <c r="C37" s="41"/>
      <c r="D37" s="41"/>
      <c r="E37" s="41"/>
      <c r="F37" s="32"/>
      <c r="G37" s="31"/>
      <c r="H37" s="2"/>
      <c r="I37" s="100"/>
      <c r="J37" s="100"/>
      <c r="K37" s="2"/>
      <c r="L37" s="2"/>
      <c r="M37" s="2"/>
    </row>
    <row r="38" spans="1:13" s="4" customFormat="1" ht="12">
      <c r="A38" s="33">
        <f t="shared" si="1"/>
        <v>27</v>
      </c>
      <c r="B38" s="2" t="s">
        <v>45</v>
      </c>
      <c r="C38" s="41"/>
      <c r="D38" s="41"/>
      <c r="E38" s="41"/>
      <c r="F38" s="32"/>
      <c r="G38" s="31"/>
      <c r="H38" s="2"/>
      <c r="I38" s="100"/>
      <c r="J38" s="100"/>
      <c r="K38" s="2"/>
      <c r="L38" s="2"/>
      <c r="M38" s="2"/>
    </row>
    <row r="39" spans="1:13" s="4" customFormat="1" ht="12">
      <c r="A39" s="33">
        <f t="shared" si="1"/>
        <v>28</v>
      </c>
      <c r="B39" s="2" t="s">
        <v>46</v>
      </c>
      <c r="C39" s="41"/>
      <c r="D39" s="41"/>
      <c r="E39" s="41"/>
      <c r="F39" s="32"/>
      <c r="G39" s="31"/>
      <c r="H39" s="2"/>
      <c r="I39" s="2"/>
      <c r="J39" s="2"/>
      <c r="K39" s="2"/>
      <c r="L39" s="2"/>
      <c r="M39" s="2"/>
    </row>
    <row r="40" spans="1:13" s="4" customFormat="1" ht="12">
      <c r="A40" s="33">
        <f t="shared" si="1"/>
        <v>29</v>
      </c>
      <c r="B40" s="2" t="s">
        <v>47</v>
      </c>
      <c r="C40" s="41"/>
      <c r="D40" s="41"/>
      <c r="E40" s="41"/>
      <c r="F40" s="32"/>
      <c r="G40" s="31"/>
      <c r="H40" s="2"/>
      <c r="I40" s="2"/>
      <c r="J40" s="2"/>
      <c r="K40" s="2"/>
      <c r="L40" s="2"/>
      <c r="M40" s="2"/>
    </row>
    <row r="41" spans="1:13" s="4" customFormat="1" ht="12">
      <c r="A41" s="33">
        <f t="shared" si="1"/>
        <v>30</v>
      </c>
      <c r="B41" s="1" t="s">
        <v>48</v>
      </c>
      <c r="C41" s="41"/>
      <c r="D41" s="41"/>
      <c r="E41" s="41"/>
      <c r="F41" s="32"/>
      <c r="G41" s="31"/>
      <c r="H41" s="2"/>
      <c r="I41" s="2"/>
      <c r="J41" s="2"/>
      <c r="K41" s="2"/>
      <c r="L41" s="2"/>
      <c r="M41" s="2"/>
    </row>
    <row r="42" spans="1:13" s="4" customFormat="1" ht="12">
      <c r="A42" s="33">
        <f t="shared" si="1"/>
        <v>31</v>
      </c>
      <c r="B42" s="39" t="s">
        <v>49</v>
      </c>
      <c r="C42" s="41"/>
      <c r="D42" s="41"/>
      <c r="E42" s="41"/>
      <c r="F42" s="32"/>
      <c r="G42" s="31"/>
      <c r="H42" s="2"/>
      <c r="I42" s="2"/>
      <c r="J42" s="2"/>
      <c r="K42" s="2"/>
      <c r="L42" s="2"/>
      <c r="M42" s="2"/>
    </row>
    <row r="43" spans="1:13" s="4" customFormat="1" ht="12">
      <c r="A43" s="33">
        <f t="shared" si="1"/>
        <v>32</v>
      </c>
      <c r="B43" s="39" t="s">
        <v>108</v>
      </c>
      <c r="C43" s="41"/>
      <c r="D43" s="41"/>
      <c r="E43" s="41"/>
      <c r="F43" s="32"/>
      <c r="G43" s="31"/>
      <c r="H43" s="2"/>
      <c r="I43" s="36"/>
      <c r="J43" s="2"/>
      <c r="K43" s="2"/>
      <c r="L43" s="2"/>
      <c r="M43" s="2"/>
    </row>
    <row r="44" spans="1:13" s="4" customFormat="1" ht="12">
      <c r="A44" s="33">
        <f t="shared" si="1"/>
        <v>33</v>
      </c>
      <c r="B44" s="38" t="s">
        <v>51</v>
      </c>
      <c r="C44" s="41"/>
      <c r="D44" s="41"/>
      <c r="E44" s="41"/>
      <c r="F44" s="32"/>
      <c r="G44" s="31"/>
      <c r="H44" s="2"/>
      <c r="I44" s="2"/>
      <c r="J44" s="2"/>
      <c r="K44" s="2"/>
      <c r="L44" s="2"/>
      <c r="M44" s="2"/>
    </row>
    <row r="45" spans="1:13" s="4" customFormat="1" ht="12">
      <c r="A45" s="33">
        <f t="shared" si="1"/>
        <v>34</v>
      </c>
      <c r="B45" s="38" t="s">
        <v>52</v>
      </c>
      <c r="C45" s="41"/>
      <c r="D45" s="41"/>
      <c r="E45" s="41"/>
      <c r="F45" s="32"/>
      <c r="G45" s="31"/>
      <c r="H45" s="2"/>
      <c r="I45" s="2"/>
      <c r="J45" s="2"/>
      <c r="K45" s="2"/>
      <c r="L45" s="2"/>
      <c r="M45" s="2"/>
    </row>
    <row r="46" spans="1:13" s="4" customFormat="1" ht="12">
      <c r="A46" s="33">
        <f t="shared" si="1"/>
        <v>35</v>
      </c>
      <c r="B46" s="39" t="s">
        <v>114</v>
      </c>
      <c r="C46" s="41"/>
      <c r="D46" s="41"/>
      <c r="E46" s="41"/>
      <c r="F46" s="32"/>
      <c r="G46" s="31"/>
      <c r="H46" s="2"/>
      <c r="I46" s="36"/>
      <c r="J46" s="2"/>
      <c r="K46" s="2"/>
      <c r="L46" s="2"/>
      <c r="M46" s="2"/>
    </row>
    <row r="47" spans="1:13" s="4" customFormat="1" ht="12">
      <c r="A47" s="33">
        <f t="shared" si="1"/>
        <v>36</v>
      </c>
      <c r="B47" s="39" t="s">
        <v>54</v>
      </c>
      <c r="C47" s="41"/>
      <c r="D47" s="41"/>
      <c r="E47" s="41"/>
      <c r="F47" s="32"/>
      <c r="G47" s="31"/>
      <c r="H47" s="2"/>
      <c r="I47" s="36"/>
      <c r="J47" s="2"/>
      <c r="K47" s="2"/>
      <c r="L47" s="2"/>
      <c r="M47" s="2"/>
    </row>
    <row r="48" spans="1:13" s="4" customFormat="1" ht="12">
      <c r="A48" s="33">
        <f t="shared" si="1"/>
        <v>37</v>
      </c>
      <c r="B48" s="101" t="s">
        <v>115</v>
      </c>
      <c r="C48" s="41"/>
      <c r="D48" s="41"/>
      <c r="E48" s="41"/>
      <c r="F48" s="32"/>
      <c r="G48" s="31"/>
      <c r="H48" s="2"/>
      <c r="I48" s="36"/>
      <c r="J48" s="2"/>
      <c r="K48" s="2"/>
      <c r="L48" s="2"/>
      <c r="M48" s="2"/>
    </row>
    <row r="49" spans="1:13" s="4" customFormat="1" ht="12">
      <c r="A49" s="33">
        <f t="shared" si="1"/>
        <v>38</v>
      </c>
      <c r="B49" s="39" t="s">
        <v>57</v>
      </c>
      <c r="C49" s="41"/>
      <c r="D49" s="41"/>
      <c r="E49" s="41"/>
      <c r="F49" s="32"/>
      <c r="G49" s="31"/>
      <c r="H49" s="2"/>
      <c r="I49" s="2"/>
      <c r="J49" s="2"/>
      <c r="K49" s="2"/>
      <c r="L49" s="2"/>
      <c r="M49" s="2"/>
    </row>
    <row r="50" spans="1:13" s="4" customFormat="1" ht="12">
      <c r="A50" s="33">
        <f t="shared" si="1"/>
        <v>39</v>
      </c>
      <c r="B50" s="39" t="s">
        <v>58</v>
      </c>
      <c r="C50" s="41"/>
      <c r="D50" s="41"/>
      <c r="E50" s="41"/>
      <c r="F50" s="32"/>
      <c r="G50" s="31"/>
      <c r="H50" s="2"/>
      <c r="I50" s="2"/>
      <c r="J50" s="2"/>
      <c r="K50" s="2"/>
      <c r="L50" s="2"/>
      <c r="M50" s="2"/>
    </row>
    <row r="51" spans="1:13" s="4" customFormat="1" ht="12">
      <c r="A51" s="33">
        <f t="shared" si="1"/>
        <v>40</v>
      </c>
      <c r="B51" s="39" t="s">
        <v>59</v>
      </c>
      <c r="C51" s="41"/>
      <c r="D51" s="41"/>
      <c r="E51" s="41"/>
      <c r="F51" s="32"/>
      <c r="G51" s="31"/>
      <c r="H51" s="2"/>
      <c r="I51" s="2"/>
      <c r="J51" s="2"/>
      <c r="K51" s="2"/>
      <c r="L51" s="2"/>
      <c r="M51" s="2"/>
    </row>
    <row r="52" spans="1:13" s="4" customFormat="1" ht="12">
      <c r="A52" s="33">
        <f t="shared" si="1"/>
        <v>41</v>
      </c>
      <c r="B52" s="1" t="s">
        <v>60</v>
      </c>
      <c r="C52" s="41"/>
      <c r="D52" s="41"/>
      <c r="E52" s="41"/>
      <c r="F52" s="32"/>
      <c r="G52" s="31"/>
      <c r="H52" s="2"/>
      <c r="I52" s="2"/>
      <c r="J52" s="2"/>
      <c r="K52" s="2"/>
      <c r="L52" s="2"/>
      <c r="M52" s="2"/>
    </row>
    <row r="53" spans="1:13" s="4" customFormat="1" ht="12">
      <c r="A53" s="33">
        <f t="shared" si="1"/>
        <v>42</v>
      </c>
      <c r="B53" s="39" t="s">
        <v>61</v>
      </c>
      <c r="C53" s="41"/>
      <c r="D53" s="41"/>
      <c r="E53" s="41"/>
      <c r="F53" s="32"/>
      <c r="G53" s="31"/>
      <c r="H53" s="2"/>
      <c r="I53" s="2"/>
      <c r="J53" s="2"/>
      <c r="K53" s="2"/>
      <c r="L53" s="2"/>
      <c r="M53" s="2"/>
    </row>
    <row r="54" spans="1:13" s="4" customFormat="1" ht="12">
      <c r="A54" s="33">
        <f t="shared" si="1"/>
        <v>43</v>
      </c>
      <c r="B54" s="39" t="s">
        <v>62</v>
      </c>
      <c r="C54" s="41"/>
      <c r="D54" s="41"/>
      <c r="E54" s="41"/>
      <c r="F54" s="32"/>
      <c r="G54" s="31"/>
      <c r="H54" s="2"/>
      <c r="I54" s="2"/>
      <c r="J54" s="2"/>
      <c r="K54" s="2"/>
      <c r="L54" s="2"/>
      <c r="M54" s="2"/>
    </row>
    <row r="55" spans="1:13" s="4" customFormat="1" ht="12">
      <c r="A55" s="33">
        <f t="shared" si="1"/>
        <v>44</v>
      </c>
      <c r="B55" s="39" t="s">
        <v>64</v>
      </c>
      <c r="C55" s="41"/>
      <c r="D55" s="41"/>
      <c r="E55" s="41"/>
      <c r="F55" s="32"/>
      <c r="G55" s="31"/>
      <c r="H55" s="2"/>
      <c r="I55" s="2"/>
      <c r="J55" s="2"/>
      <c r="K55" s="2"/>
      <c r="L55" s="2"/>
      <c r="M55" s="2"/>
    </row>
    <row r="56" spans="1:13" s="4" customFormat="1" ht="12">
      <c r="A56" s="33">
        <f t="shared" si="1"/>
        <v>45</v>
      </c>
      <c r="B56" s="39" t="s">
        <v>65</v>
      </c>
      <c r="C56" s="41"/>
      <c r="D56" s="41"/>
      <c r="E56" s="41"/>
      <c r="F56" s="32"/>
      <c r="G56" s="31"/>
      <c r="H56" s="2"/>
      <c r="I56" s="2"/>
      <c r="J56" s="2"/>
      <c r="K56" s="2"/>
      <c r="L56" s="2"/>
      <c r="M56" s="2"/>
    </row>
    <row r="57" spans="1:13" s="4" customFormat="1" ht="12">
      <c r="A57" s="33">
        <f t="shared" si="1"/>
        <v>46</v>
      </c>
      <c r="B57" s="39" t="s">
        <v>66</v>
      </c>
      <c r="C57" s="41"/>
      <c r="D57" s="41"/>
      <c r="E57" s="41"/>
      <c r="F57" s="32"/>
      <c r="G57" s="31"/>
      <c r="H57" s="2"/>
      <c r="I57" s="2"/>
      <c r="J57" s="2"/>
      <c r="K57" s="2"/>
      <c r="L57" s="2"/>
      <c r="M57" s="2"/>
    </row>
    <row r="58" spans="1:13" s="4" customFormat="1" ht="12">
      <c r="A58" s="33">
        <f t="shared" si="1"/>
        <v>47</v>
      </c>
      <c r="B58" s="39" t="s">
        <v>67</v>
      </c>
      <c r="C58" s="41"/>
      <c r="D58" s="41"/>
      <c r="E58" s="41"/>
      <c r="F58" s="32"/>
      <c r="G58" s="31"/>
      <c r="H58" s="2"/>
      <c r="I58" s="2"/>
      <c r="J58" s="2"/>
      <c r="K58" s="2"/>
      <c r="L58" s="2"/>
      <c r="M58" s="2"/>
    </row>
    <row r="59" spans="1:247" s="4" customFormat="1" ht="12">
      <c r="A59" s="33">
        <f t="shared" si="1"/>
        <v>48</v>
      </c>
      <c r="B59" s="39" t="s">
        <v>68</v>
      </c>
      <c r="C59" s="41"/>
      <c r="D59" s="41"/>
      <c r="E59" s="41"/>
      <c r="F59" s="32"/>
      <c r="G59" s="31"/>
      <c r="H59" s="21"/>
      <c r="I59" s="10"/>
      <c r="J59" s="2"/>
      <c r="K59" s="31"/>
      <c r="L59" s="31"/>
      <c r="M59" s="31"/>
      <c r="N59" s="42"/>
      <c r="O59" s="43"/>
      <c r="P59" s="42"/>
      <c r="Q59" s="44"/>
      <c r="R59" s="45"/>
      <c r="T59" s="42"/>
      <c r="U59" s="42"/>
      <c r="V59" s="42"/>
      <c r="W59" s="42"/>
      <c r="X59" s="43"/>
      <c r="Y59" s="42"/>
      <c r="Z59" s="44"/>
      <c r="AA59" s="45"/>
      <c r="AC59" s="42"/>
      <c r="AD59" s="42"/>
      <c r="AE59" s="42"/>
      <c r="AF59" s="42"/>
      <c r="AG59" s="43"/>
      <c r="AH59" s="42"/>
      <c r="AI59" s="44"/>
      <c r="AJ59" s="45"/>
      <c r="AL59" s="42"/>
      <c r="AM59" s="42"/>
      <c r="AN59" s="42"/>
      <c r="AO59" s="42"/>
      <c r="AP59" s="43"/>
      <c r="AQ59" s="42"/>
      <c r="AR59" s="44"/>
      <c r="AS59" s="45"/>
      <c r="AU59" s="42"/>
      <c r="AV59" s="42"/>
      <c r="AW59" s="42"/>
      <c r="AX59" s="42"/>
      <c r="AY59" s="43"/>
      <c r="AZ59" s="42"/>
      <c r="BA59" s="44"/>
      <c r="BB59" s="45"/>
      <c r="BD59" s="42"/>
      <c r="BE59" s="42"/>
      <c r="BF59" s="42"/>
      <c r="BG59" s="42"/>
      <c r="BH59" s="43"/>
      <c r="BI59" s="42"/>
      <c r="BJ59" s="44"/>
      <c r="BK59" s="45"/>
      <c r="BM59" s="42"/>
      <c r="BN59" s="42"/>
      <c r="BO59" s="42"/>
      <c r="BP59" s="42"/>
      <c r="BQ59" s="43"/>
      <c r="BR59" s="42"/>
      <c r="BS59" s="44"/>
      <c r="BT59" s="45"/>
      <c r="BV59" s="42"/>
      <c r="BW59" s="42"/>
      <c r="BX59" s="42"/>
      <c r="BY59" s="42"/>
      <c r="BZ59" s="43"/>
      <c r="CA59" s="42"/>
      <c r="CB59" s="44"/>
      <c r="CC59" s="45"/>
      <c r="CE59" s="42"/>
      <c r="CF59" s="42"/>
      <c r="CG59" s="42"/>
      <c r="CH59" s="42"/>
      <c r="CI59" s="43"/>
      <c r="CJ59" s="42"/>
      <c r="CK59" s="44"/>
      <c r="CL59" s="45"/>
      <c r="CN59" s="42"/>
      <c r="CO59" s="42"/>
      <c r="CP59" s="42"/>
      <c r="CQ59" s="42"/>
      <c r="CR59" s="43"/>
      <c r="CS59" s="42"/>
      <c r="CT59" s="44"/>
      <c r="CU59" s="45"/>
      <c r="CW59" s="42"/>
      <c r="CX59" s="42"/>
      <c r="CY59" s="42"/>
      <c r="CZ59" s="42"/>
      <c r="DA59" s="43"/>
      <c r="DB59" s="42"/>
      <c r="DC59" s="44"/>
      <c r="DD59" s="45"/>
      <c r="DF59" s="42"/>
      <c r="DG59" s="42"/>
      <c r="DH59" s="42"/>
      <c r="DI59" s="42"/>
      <c r="DJ59" s="43"/>
      <c r="DK59" s="42"/>
      <c r="DL59" s="44"/>
      <c r="DM59" s="45"/>
      <c r="DO59" s="42"/>
      <c r="DP59" s="42"/>
      <c r="DQ59" s="42"/>
      <c r="DR59" s="42"/>
      <c r="DS59" s="43"/>
      <c r="DT59" s="42"/>
      <c r="DU59" s="44"/>
      <c r="DV59" s="45"/>
      <c r="DX59" s="42"/>
      <c r="DY59" s="42"/>
      <c r="DZ59" s="42"/>
      <c r="EA59" s="42"/>
      <c r="EB59" s="43"/>
      <c r="EC59" s="42"/>
      <c r="ED59" s="44"/>
      <c r="EE59" s="45"/>
      <c r="EG59" s="42"/>
      <c r="EH59" s="42"/>
      <c r="EI59" s="42"/>
      <c r="EJ59" s="42"/>
      <c r="EK59" s="43"/>
      <c r="EL59" s="42"/>
      <c r="EM59" s="44"/>
      <c r="EN59" s="45"/>
      <c r="EP59" s="42"/>
      <c r="EQ59" s="42"/>
      <c r="ER59" s="42"/>
      <c r="ES59" s="42"/>
      <c r="ET59" s="43"/>
      <c r="EU59" s="42"/>
      <c r="EV59" s="44"/>
      <c r="EW59" s="45"/>
      <c r="EY59" s="42"/>
      <c r="EZ59" s="42"/>
      <c r="FA59" s="42"/>
      <c r="FB59" s="42"/>
      <c r="FC59" s="43"/>
      <c r="FD59" s="42"/>
      <c r="FE59" s="44"/>
      <c r="FF59" s="45"/>
      <c r="FH59" s="42"/>
      <c r="FI59" s="42"/>
      <c r="FJ59" s="42"/>
      <c r="FK59" s="42"/>
      <c r="FL59" s="43"/>
      <c r="FM59" s="42"/>
      <c r="FN59" s="44"/>
      <c r="FO59" s="45"/>
      <c r="FQ59" s="42"/>
      <c r="FR59" s="42"/>
      <c r="FS59" s="42"/>
      <c r="FT59" s="42"/>
      <c r="FU59" s="43"/>
      <c r="FV59" s="42"/>
      <c r="FW59" s="44"/>
      <c r="FX59" s="45"/>
      <c r="FZ59" s="42"/>
      <c r="GA59" s="42"/>
      <c r="GB59" s="42"/>
      <c r="GC59" s="42"/>
      <c r="GD59" s="43"/>
      <c r="GE59" s="42"/>
      <c r="GF59" s="44"/>
      <c r="GG59" s="45"/>
      <c r="GI59" s="42"/>
      <c r="GJ59" s="42"/>
      <c r="GK59" s="42"/>
      <c r="GL59" s="42"/>
      <c r="GM59" s="43"/>
      <c r="GN59" s="42"/>
      <c r="GO59" s="44"/>
      <c r="GP59" s="45"/>
      <c r="GR59" s="42"/>
      <c r="GS59" s="42"/>
      <c r="GT59" s="42"/>
      <c r="GU59" s="42"/>
      <c r="GV59" s="43"/>
      <c r="GW59" s="42"/>
      <c r="GX59" s="44"/>
      <c r="GY59" s="45"/>
      <c r="HA59" s="42"/>
      <c r="HB59" s="42"/>
      <c r="HC59" s="42"/>
      <c r="HD59" s="42"/>
      <c r="HE59" s="43"/>
      <c r="HF59" s="42"/>
      <c r="HG59" s="44"/>
      <c r="HH59" s="45"/>
      <c r="HJ59" s="42"/>
      <c r="HK59" s="42"/>
      <c r="HL59" s="42"/>
      <c r="HM59" s="42"/>
      <c r="HN59" s="43"/>
      <c r="HO59" s="42"/>
      <c r="HP59" s="44"/>
      <c r="HQ59" s="45"/>
      <c r="HS59" s="42"/>
      <c r="HT59" s="42"/>
      <c r="HU59" s="42"/>
      <c r="HV59" s="42"/>
      <c r="HW59" s="43"/>
      <c r="HX59" s="42"/>
      <c r="HY59" s="44"/>
      <c r="HZ59" s="45"/>
      <c r="IB59" s="42"/>
      <c r="IC59" s="42"/>
      <c r="ID59" s="42"/>
      <c r="IE59" s="42"/>
      <c r="IF59" s="43"/>
      <c r="IG59" s="42"/>
      <c r="IH59" s="44"/>
      <c r="II59" s="45"/>
      <c r="IK59" s="42"/>
      <c r="IL59" s="42"/>
      <c r="IM59" s="42"/>
    </row>
    <row r="60" spans="1:247" s="4" customFormat="1" ht="12">
      <c r="A60" s="33">
        <f t="shared" si="1"/>
        <v>49</v>
      </c>
      <c r="B60" s="38" t="s">
        <v>69</v>
      </c>
      <c r="C60" s="41"/>
      <c r="D60" s="41"/>
      <c r="E60" s="41"/>
      <c r="F60" s="32"/>
      <c r="G60" s="31"/>
      <c r="H60" s="21"/>
      <c r="I60" s="10"/>
      <c r="J60" s="2"/>
      <c r="K60" s="31"/>
      <c r="L60" s="31"/>
      <c r="M60" s="31"/>
      <c r="N60" s="42"/>
      <c r="O60" s="43"/>
      <c r="P60" s="42"/>
      <c r="Q60" s="44"/>
      <c r="R60" s="45"/>
      <c r="T60" s="42"/>
      <c r="U60" s="42"/>
      <c r="V60" s="42"/>
      <c r="W60" s="42"/>
      <c r="X60" s="43"/>
      <c r="Y60" s="42"/>
      <c r="Z60" s="44"/>
      <c r="AA60" s="45"/>
      <c r="AC60" s="42"/>
      <c r="AD60" s="42"/>
      <c r="AE60" s="42"/>
      <c r="AF60" s="42"/>
      <c r="AG60" s="43"/>
      <c r="AH60" s="42"/>
      <c r="AI60" s="44"/>
      <c r="AJ60" s="45"/>
      <c r="AL60" s="42"/>
      <c r="AM60" s="42"/>
      <c r="AN60" s="42"/>
      <c r="AO60" s="42"/>
      <c r="AP60" s="43"/>
      <c r="AQ60" s="42"/>
      <c r="AR60" s="44"/>
      <c r="AS60" s="45"/>
      <c r="AU60" s="42"/>
      <c r="AV60" s="42"/>
      <c r="AW60" s="42"/>
      <c r="AX60" s="42"/>
      <c r="AY60" s="43"/>
      <c r="AZ60" s="42"/>
      <c r="BA60" s="44"/>
      <c r="BB60" s="45"/>
      <c r="BD60" s="42"/>
      <c r="BE60" s="42"/>
      <c r="BF60" s="42"/>
      <c r="BG60" s="42"/>
      <c r="BH60" s="43"/>
      <c r="BI60" s="42"/>
      <c r="BJ60" s="44"/>
      <c r="BK60" s="45"/>
      <c r="BM60" s="42"/>
      <c r="BN60" s="42"/>
      <c r="BO60" s="42"/>
      <c r="BP60" s="42"/>
      <c r="BQ60" s="43"/>
      <c r="BR60" s="42"/>
      <c r="BS60" s="44"/>
      <c r="BT60" s="45"/>
      <c r="BV60" s="42"/>
      <c r="BW60" s="42"/>
      <c r="BX60" s="42"/>
      <c r="BY60" s="42"/>
      <c r="BZ60" s="43"/>
      <c r="CA60" s="42"/>
      <c r="CB60" s="44"/>
      <c r="CC60" s="45"/>
      <c r="CE60" s="42"/>
      <c r="CF60" s="42"/>
      <c r="CG60" s="42"/>
      <c r="CH60" s="42"/>
      <c r="CI60" s="43"/>
      <c r="CJ60" s="42"/>
      <c r="CK60" s="44"/>
      <c r="CL60" s="45"/>
      <c r="CN60" s="42"/>
      <c r="CO60" s="42"/>
      <c r="CP60" s="42"/>
      <c r="CQ60" s="42"/>
      <c r="CR60" s="43"/>
      <c r="CS60" s="42"/>
      <c r="CT60" s="44"/>
      <c r="CU60" s="45"/>
      <c r="CW60" s="42"/>
      <c r="CX60" s="42"/>
      <c r="CY60" s="42"/>
      <c r="CZ60" s="42"/>
      <c r="DA60" s="43"/>
      <c r="DB60" s="42"/>
      <c r="DC60" s="44"/>
      <c r="DD60" s="45"/>
      <c r="DF60" s="42"/>
      <c r="DG60" s="42"/>
      <c r="DH60" s="42"/>
      <c r="DI60" s="42"/>
      <c r="DJ60" s="43"/>
      <c r="DK60" s="42"/>
      <c r="DL60" s="44"/>
      <c r="DM60" s="45"/>
      <c r="DO60" s="42"/>
      <c r="DP60" s="42"/>
      <c r="DQ60" s="42"/>
      <c r="DR60" s="42"/>
      <c r="DS60" s="43"/>
      <c r="DT60" s="42"/>
      <c r="DU60" s="44"/>
      <c r="DV60" s="45"/>
      <c r="DX60" s="42"/>
      <c r="DY60" s="42"/>
      <c r="DZ60" s="42"/>
      <c r="EA60" s="42"/>
      <c r="EB60" s="43"/>
      <c r="EC60" s="42"/>
      <c r="ED60" s="44"/>
      <c r="EE60" s="45"/>
      <c r="EG60" s="42"/>
      <c r="EH60" s="42"/>
      <c r="EI60" s="42"/>
      <c r="EJ60" s="42"/>
      <c r="EK60" s="43"/>
      <c r="EL60" s="42"/>
      <c r="EM60" s="44"/>
      <c r="EN60" s="45"/>
      <c r="EP60" s="42"/>
      <c r="EQ60" s="42"/>
      <c r="ER60" s="42"/>
      <c r="ES60" s="42"/>
      <c r="ET60" s="43"/>
      <c r="EU60" s="42"/>
      <c r="EV60" s="44"/>
      <c r="EW60" s="45"/>
      <c r="EY60" s="42"/>
      <c r="EZ60" s="42"/>
      <c r="FA60" s="42"/>
      <c r="FB60" s="42"/>
      <c r="FC60" s="43"/>
      <c r="FD60" s="42"/>
      <c r="FE60" s="44"/>
      <c r="FF60" s="45"/>
      <c r="FH60" s="42"/>
      <c r="FI60" s="42"/>
      <c r="FJ60" s="42"/>
      <c r="FK60" s="42"/>
      <c r="FL60" s="43"/>
      <c r="FM60" s="42"/>
      <c r="FN60" s="44"/>
      <c r="FO60" s="45"/>
      <c r="FQ60" s="42"/>
      <c r="FR60" s="42"/>
      <c r="FS60" s="42"/>
      <c r="FT60" s="42"/>
      <c r="FU60" s="43"/>
      <c r="FV60" s="42"/>
      <c r="FW60" s="44"/>
      <c r="FX60" s="45"/>
      <c r="FZ60" s="42"/>
      <c r="GA60" s="42"/>
      <c r="GB60" s="42"/>
      <c r="GC60" s="42"/>
      <c r="GD60" s="43"/>
      <c r="GE60" s="42"/>
      <c r="GF60" s="44"/>
      <c r="GG60" s="45"/>
      <c r="GI60" s="42"/>
      <c r="GJ60" s="42"/>
      <c r="GK60" s="42"/>
      <c r="GL60" s="42"/>
      <c r="GM60" s="43"/>
      <c r="GN60" s="42"/>
      <c r="GO60" s="44"/>
      <c r="GP60" s="45"/>
      <c r="GR60" s="42"/>
      <c r="GS60" s="42"/>
      <c r="GT60" s="42"/>
      <c r="GU60" s="42"/>
      <c r="GV60" s="43"/>
      <c r="GW60" s="42"/>
      <c r="GX60" s="44"/>
      <c r="GY60" s="45"/>
      <c r="HA60" s="42"/>
      <c r="HB60" s="42"/>
      <c r="HC60" s="42"/>
      <c r="HD60" s="42"/>
      <c r="HE60" s="43"/>
      <c r="HF60" s="42"/>
      <c r="HG60" s="44"/>
      <c r="HH60" s="45"/>
      <c r="HJ60" s="42"/>
      <c r="HK60" s="42"/>
      <c r="HL60" s="42"/>
      <c r="HM60" s="42"/>
      <c r="HN60" s="43"/>
      <c r="HO60" s="42"/>
      <c r="HP60" s="44"/>
      <c r="HQ60" s="45"/>
      <c r="HS60" s="42"/>
      <c r="HT60" s="42"/>
      <c r="HU60" s="42"/>
      <c r="HV60" s="42"/>
      <c r="HW60" s="43"/>
      <c r="HX60" s="42"/>
      <c r="HY60" s="44"/>
      <c r="HZ60" s="45"/>
      <c r="IB60" s="42"/>
      <c r="IC60" s="42"/>
      <c r="ID60" s="42"/>
      <c r="IE60" s="42"/>
      <c r="IF60" s="43"/>
      <c r="IG60" s="42"/>
      <c r="IH60" s="44"/>
      <c r="II60" s="45"/>
      <c r="IK60" s="42"/>
      <c r="IL60" s="42"/>
      <c r="IM60" s="42"/>
    </row>
    <row r="61" spans="1:247" s="4" customFormat="1" ht="12">
      <c r="A61" s="33">
        <f t="shared" si="1"/>
        <v>50</v>
      </c>
      <c r="B61" s="39" t="s">
        <v>70</v>
      </c>
      <c r="C61" s="41"/>
      <c r="D61" s="41"/>
      <c r="E61" s="41"/>
      <c r="F61" s="32"/>
      <c r="G61" s="31"/>
      <c r="H61" s="21"/>
      <c r="I61" s="10"/>
      <c r="J61" s="2"/>
      <c r="K61" s="31"/>
      <c r="L61" s="31"/>
      <c r="M61" s="31"/>
      <c r="N61" s="42"/>
      <c r="O61" s="43"/>
      <c r="P61" s="42"/>
      <c r="Q61" s="44"/>
      <c r="R61" s="45"/>
      <c r="T61" s="42"/>
      <c r="U61" s="42"/>
      <c r="V61" s="42"/>
      <c r="W61" s="42"/>
      <c r="X61" s="43"/>
      <c r="Y61" s="42"/>
      <c r="Z61" s="44"/>
      <c r="AA61" s="45"/>
      <c r="AC61" s="42"/>
      <c r="AD61" s="42"/>
      <c r="AE61" s="42"/>
      <c r="AF61" s="42"/>
      <c r="AG61" s="43"/>
      <c r="AH61" s="42"/>
      <c r="AI61" s="44"/>
      <c r="AJ61" s="45"/>
      <c r="AL61" s="42"/>
      <c r="AM61" s="42"/>
      <c r="AN61" s="42"/>
      <c r="AO61" s="42"/>
      <c r="AP61" s="43"/>
      <c r="AQ61" s="42"/>
      <c r="AR61" s="44"/>
      <c r="AS61" s="45"/>
      <c r="AU61" s="42"/>
      <c r="AV61" s="42"/>
      <c r="AW61" s="42"/>
      <c r="AX61" s="42"/>
      <c r="AY61" s="43"/>
      <c r="AZ61" s="42"/>
      <c r="BA61" s="44"/>
      <c r="BB61" s="45"/>
      <c r="BD61" s="42"/>
      <c r="BE61" s="42"/>
      <c r="BF61" s="42"/>
      <c r="BG61" s="42"/>
      <c r="BH61" s="43"/>
      <c r="BI61" s="42"/>
      <c r="BJ61" s="44"/>
      <c r="BK61" s="45"/>
      <c r="BM61" s="42"/>
      <c r="BN61" s="42"/>
      <c r="BO61" s="42"/>
      <c r="BP61" s="42"/>
      <c r="BQ61" s="43"/>
      <c r="BR61" s="42"/>
      <c r="BS61" s="44"/>
      <c r="BT61" s="45"/>
      <c r="BV61" s="42"/>
      <c r="BW61" s="42"/>
      <c r="BX61" s="42"/>
      <c r="BY61" s="42"/>
      <c r="BZ61" s="43"/>
      <c r="CA61" s="42"/>
      <c r="CB61" s="44"/>
      <c r="CC61" s="45"/>
      <c r="CE61" s="42"/>
      <c r="CF61" s="42"/>
      <c r="CG61" s="42"/>
      <c r="CH61" s="42"/>
      <c r="CI61" s="43"/>
      <c r="CJ61" s="42"/>
      <c r="CK61" s="44"/>
      <c r="CL61" s="45"/>
      <c r="CN61" s="42"/>
      <c r="CO61" s="42"/>
      <c r="CP61" s="42"/>
      <c r="CQ61" s="42"/>
      <c r="CR61" s="43"/>
      <c r="CS61" s="42"/>
      <c r="CT61" s="44"/>
      <c r="CU61" s="45"/>
      <c r="CW61" s="42"/>
      <c r="CX61" s="42"/>
      <c r="CY61" s="42"/>
      <c r="CZ61" s="42"/>
      <c r="DA61" s="43"/>
      <c r="DB61" s="42"/>
      <c r="DC61" s="44"/>
      <c r="DD61" s="45"/>
      <c r="DF61" s="42"/>
      <c r="DG61" s="42"/>
      <c r="DH61" s="42"/>
      <c r="DI61" s="42"/>
      <c r="DJ61" s="43"/>
      <c r="DK61" s="42"/>
      <c r="DL61" s="44"/>
      <c r="DM61" s="45"/>
      <c r="DO61" s="42"/>
      <c r="DP61" s="42"/>
      <c r="DQ61" s="42"/>
      <c r="DR61" s="42"/>
      <c r="DS61" s="43"/>
      <c r="DT61" s="42"/>
      <c r="DU61" s="44"/>
      <c r="DV61" s="45"/>
      <c r="DX61" s="42"/>
      <c r="DY61" s="42"/>
      <c r="DZ61" s="42"/>
      <c r="EA61" s="42"/>
      <c r="EB61" s="43"/>
      <c r="EC61" s="42"/>
      <c r="ED61" s="44"/>
      <c r="EE61" s="45"/>
      <c r="EG61" s="42"/>
      <c r="EH61" s="42"/>
      <c r="EI61" s="42"/>
      <c r="EJ61" s="42"/>
      <c r="EK61" s="43"/>
      <c r="EL61" s="42"/>
      <c r="EM61" s="44"/>
      <c r="EN61" s="45"/>
      <c r="EP61" s="42"/>
      <c r="EQ61" s="42"/>
      <c r="ER61" s="42"/>
      <c r="ES61" s="42"/>
      <c r="ET61" s="43"/>
      <c r="EU61" s="42"/>
      <c r="EV61" s="44"/>
      <c r="EW61" s="45"/>
      <c r="EY61" s="42"/>
      <c r="EZ61" s="42"/>
      <c r="FA61" s="42"/>
      <c r="FB61" s="42"/>
      <c r="FC61" s="43"/>
      <c r="FD61" s="42"/>
      <c r="FE61" s="44"/>
      <c r="FF61" s="45"/>
      <c r="FH61" s="42"/>
      <c r="FI61" s="42"/>
      <c r="FJ61" s="42"/>
      <c r="FK61" s="42"/>
      <c r="FL61" s="43"/>
      <c r="FM61" s="42"/>
      <c r="FN61" s="44"/>
      <c r="FO61" s="45"/>
      <c r="FQ61" s="42"/>
      <c r="FR61" s="42"/>
      <c r="FS61" s="42"/>
      <c r="FT61" s="42"/>
      <c r="FU61" s="43"/>
      <c r="FV61" s="42"/>
      <c r="FW61" s="44"/>
      <c r="FX61" s="45"/>
      <c r="FZ61" s="42"/>
      <c r="GA61" s="42"/>
      <c r="GB61" s="42"/>
      <c r="GC61" s="42"/>
      <c r="GD61" s="43"/>
      <c r="GE61" s="42"/>
      <c r="GF61" s="44"/>
      <c r="GG61" s="45"/>
      <c r="GI61" s="42"/>
      <c r="GJ61" s="42"/>
      <c r="GK61" s="42"/>
      <c r="GL61" s="42"/>
      <c r="GM61" s="43"/>
      <c r="GN61" s="42"/>
      <c r="GO61" s="44"/>
      <c r="GP61" s="45"/>
      <c r="GR61" s="42"/>
      <c r="GS61" s="42"/>
      <c r="GT61" s="42"/>
      <c r="GU61" s="42"/>
      <c r="GV61" s="43"/>
      <c r="GW61" s="42"/>
      <c r="GX61" s="44"/>
      <c r="GY61" s="45"/>
      <c r="HA61" s="42"/>
      <c r="HB61" s="42"/>
      <c r="HC61" s="42"/>
      <c r="HD61" s="42"/>
      <c r="HE61" s="43"/>
      <c r="HF61" s="42"/>
      <c r="HG61" s="44"/>
      <c r="HH61" s="45"/>
      <c r="HJ61" s="42"/>
      <c r="HK61" s="42"/>
      <c r="HL61" s="42"/>
      <c r="HM61" s="42"/>
      <c r="HN61" s="43"/>
      <c r="HO61" s="42"/>
      <c r="HP61" s="44"/>
      <c r="HQ61" s="45"/>
      <c r="HS61" s="42"/>
      <c r="HT61" s="42"/>
      <c r="HU61" s="42"/>
      <c r="HV61" s="42"/>
      <c r="HW61" s="43"/>
      <c r="HX61" s="42"/>
      <c r="HY61" s="44"/>
      <c r="HZ61" s="45"/>
      <c r="IB61" s="42"/>
      <c r="IC61" s="42"/>
      <c r="ID61" s="42"/>
      <c r="IE61" s="42"/>
      <c r="IF61" s="43"/>
      <c r="IG61" s="42"/>
      <c r="IH61" s="44"/>
      <c r="II61" s="45"/>
      <c r="IK61" s="42"/>
      <c r="IL61" s="42"/>
      <c r="IM61" s="42"/>
    </row>
    <row r="62" spans="1:247" s="4" customFormat="1" ht="12">
      <c r="A62" s="33">
        <f t="shared" si="1"/>
        <v>51</v>
      </c>
      <c r="B62" s="39" t="s">
        <v>71</v>
      </c>
      <c r="C62" s="41"/>
      <c r="D62" s="31"/>
      <c r="E62" s="67"/>
      <c r="F62" s="32"/>
      <c r="G62" s="31"/>
      <c r="H62" s="21"/>
      <c r="I62" s="10"/>
      <c r="J62" s="2"/>
      <c r="K62" s="31"/>
      <c r="L62" s="31"/>
      <c r="M62" s="31"/>
      <c r="N62" s="42"/>
      <c r="O62" s="43"/>
      <c r="P62" s="42"/>
      <c r="Q62" s="44"/>
      <c r="R62" s="45"/>
      <c r="T62" s="42"/>
      <c r="U62" s="42"/>
      <c r="V62" s="42"/>
      <c r="W62" s="42"/>
      <c r="X62" s="43"/>
      <c r="Y62" s="42"/>
      <c r="Z62" s="44"/>
      <c r="AA62" s="45"/>
      <c r="AC62" s="42"/>
      <c r="AD62" s="42"/>
      <c r="AE62" s="42"/>
      <c r="AF62" s="42"/>
      <c r="AG62" s="43"/>
      <c r="AH62" s="42"/>
      <c r="AI62" s="44"/>
      <c r="AJ62" s="45"/>
      <c r="AL62" s="42"/>
      <c r="AM62" s="42"/>
      <c r="AN62" s="42"/>
      <c r="AO62" s="42"/>
      <c r="AP62" s="43"/>
      <c r="AQ62" s="42"/>
      <c r="AR62" s="44"/>
      <c r="AS62" s="45"/>
      <c r="AU62" s="42"/>
      <c r="AV62" s="42"/>
      <c r="AW62" s="42"/>
      <c r="AX62" s="42"/>
      <c r="AY62" s="43"/>
      <c r="AZ62" s="42"/>
      <c r="BA62" s="44"/>
      <c r="BB62" s="45"/>
      <c r="BD62" s="42"/>
      <c r="BE62" s="42"/>
      <c r="BF62" s="42"/>
      <c r="BG62" s="42"/>
      <c r="BH62" s="43"/>
      <c r="BI62" s="42"/>
      <c r="BJ62" s="44"/>
      <c r="BK62" s="45"/>
      <c r="BM62" s="42"/>
      <c r="BN62" s="42"/>
      <c r="BO62" s="42"/>
      <c r="BP62" s="42"/>
      <c r="BQ62" s="43"/>
      <c r="BR62" s="42"/>
      <c r="BS62" s="44"/>
      <c r="BT62" s="45"/>
      <c r="BV62" s="42"/>
      <c r="BW62" s="42"/>
      <c r="BX62" s="42"/>
      <c r="BY62" s="42"/>
      <c r="BZ62" s="43"/>
      <c r="CA62" s="42"/>
      <c r="CB62" s="44"/>
      <c r="CC62" s="45"/>
      <c r="CE62" s="42"/>
      <c r="CF62" s="42"/>
      <c r="CG62" s="42"/>
      <c r="CH62" s="42"/>
      <c r="CI62" s="43"/>
      <c r="CJ62" s="42"/>
      <c r="CK62" s="44"/>
      <c r="CL62" s="45"/>
      <c r="CN62" s="42"/>
      <c r="CO62" s="42"/>
      <c r="CP62" s="42"/>
      <c r="CQ62" s="42"/>
      <c r="CR62" s="43"/>
      <c r="CS62" s="42"/>
      <c r="CT62" s="44"/>
      <c r="CU62" s="45"/>
      <c r="CW62" s="42"/>
      <c r="CX62" s="42"/>
      <c r="CY62" s="42"/>
      <c r="CZ62" s="42"/>
      <c r="DA62" s="43"/>
      <c r="DB62" s="42"/>
      <c r="DC62" s="44"/>
      <c r="DD62" s="45"/>
      <c r="DF62" s="42"/>
      <c r="DG62" s="42"/>
      <c r="DH62" s="42"/>
      <c r="DI62" s="42"/>
      <c r="DJ62" s="43"/>
      <c r="DK62" s="42"/>
      <c r="DL62" s="44"/>
      <c r="DM62" s="45"/>
      <c r="DO62" s="42"/>
      <c r="DP62" s="42"/>
      <c r="DQ62" s="42"/>
      <c r="DR62" s="42"/>
      <c r="DS62" s="43"/>
      <c r="DT62" s="42"/>
      <c r="DU62" s="44"/>
      <c r="DV62" s="45"/>
      <c r="DX62" s="42"/>
      <c r="DY62" s="42"/>
      <c r="DZ62" s="42"/>
      <c r="EA62" s="42"/>
      <c r="EB62" s="43"/>
      <c r="EC62" s="42"/>
      <c r="ED62" s="44"/>
      <c r="EE62" s="45"/>
      <c r="EG62" s="42"/>
      <c r="EH62" s="42"/>
      <c r="EI62" s="42"/>
      <c r="EJ62" s="42"/>
      <c r="EK62" s="43"/>
      <c r="EL62" s="42"/>
      <c r="EM62" s="44"/>
      <c r="EN62" s="45"/>
      <c r="EP62" s="42"/>
      <c r="EQ62" s="42"/>
      <c r="ER62" s="42"/>
      <c r="ES62" s="42"/>
      <c r="ET62" s="43"/>
      <c r="EU62" s="42"/>
      <c r="EV62" s="44"/>
      <c r="EW62" s="45"/>
      <c r="EY62" s="42"/>
      <c r="EZ62" s="42"/>
      <c r="FA62" s="42"/>
      <c r="FB62" s="42"/>
      <c r="FC62" s="43"/>
      <c r="FD62" s="42"/>
      <c r="FE62" s="44"/>
      <c r="FF62" s="45"/>
      <c r="FH62" s="42"/>
      <c r="FI62" s="42"/>
      <c r="FJ62" s="42"/>
      <c r="FK62" s="42"/>
      <c r="FL62" s="43"/>
      <c r="FM62" s="42"/>
      <c r="FN62" s="44"/>
      <c r="FO62" s="45"/>
      <c r="FQ62" s="42"/>
      <c r="FR62" s="42"/>
      <c r="FS62" s="42"/>
      <c r="FT62" s="42"/>
      <c r="FU62" s="43"/>
      <c r="FV62" s="42"/>
      <c r="FW62" s="44"/>
      <c r="FX62" s="45"/>
      <c r="FZ62" s="42"/>
      <c r="GA62" s="42"/>
      <c r="GB62" s="42"/>
      <c r="GC62" s="42"/>
      <c r="GD62" s="43"/>
      <c r="GE62" s="42"/>
      <c r="GF62" s="44"/>
      <c r="GG62" s="45"/>
      <c r="GI62" s="42"/>
      <c r="GJ62" s="42"/>
      <c r="GK62" s="42"/>
      <c r="GL62" s="42"/>
      <c r="GM62" s="43"/>
      <c r="GN62" s="42"/>
      <c r="GO62" s="44"/>
      <c r="GP62" s="45"/>
      <c r="GR62" s="42"/>
      <c r="GS62" s="42"/>
      <c r="GT62" s="42"/>
      <c r="GU62" s="42"/>
      <c r="GV62" s="43"/>
      <c r="GW62" s="42"/>
      <c r="GX62" s="44"/>
      <c r="GY62" s="45"/>
      <c r="HA62" s="42"/>
      <c r="HB62" s="42"/>
      <c r="HC62" s="42"/>
      <c r="HD62" s="42"/>
      <c r="HE62" s="43"/>
      <c r="HF62" s="42"/>
      <c r="HG62" s="44"/>
      <c r="HH62" s="45"/>
      <c r="HJ62" s="42"/>
      <c r="HK62" s="42"/>
      <c r="HL62" s="42"/>
      <c r="HM62" s="42"/>
      <c r="HN62" s="43"/>
      <c r="HO62" s="42"/>
      <c r="HP62" s="44"/>
      <c r="HQ62" s="45"/>
      <c r="HS62" s="42"/>
      <c r="HT62" s="42"/>
      <c r="HU62" s="42"/>
      <c r="HV62" s="42"/>
      <c r="HW62" s="43"/>
      <c r="HX62" s="42"/>
      <c r="HY62" s="44"/>
      <c r="HZ62" s="45"/>
      <c r="IB62" s="42"/>
      <c r="IC62" s="42"/>
      <c r="ID62" s="42"/>
      <c r="IE62" s="42"/>
      <c r="IF62" s="43"/>
      <c r="IG62" s="42"/>
      <c r="IH62" s="44"/>
      <c r="II62" s="45"/>
      <c r="IK62" s="42"/>
      <c r="IL62" s="42"/>
      <c r="IM62" s="42"/>
    </row>
    <row r="63" spans="1:247" s="4" customFormat="1" ht="12">
      <c r="A63" s="33">
        <f t="shared" si="1"/>
        <v>52</v>
      </c>
      <c r="B63" s="39" t="s">
        <v>72</v>
      </c>
      <c r="C63" s="41"/>
      <c r="D63" s="41"/>
      <c r="E63" s="41"/>
      <c r="F63" s="32"/>
      <c r="G63" s="31"/>
      <c r="H63" s="21"/>
      <c r="I63" s="10"/>
      <c r="J63" s="2"/>
      <c r="K63" s="31"/>
      <c r="L63" s="31"/>
      <c r="M63" s="31"/>
      <c r="N63" s="42"/>
      <c r="O63" s="43"/>
      <c r="P63" s="42"/>
      <c r="Q63" s="44"/>
      <c r="R63" s="45"/>
      <c r="T63" s="42"/>
      <c r="U63" s="42"/>
      <c r="V63" s="42"/>
      <c r="W63" s="42"/>
      <c r="X63" s="43"/>
      <c r="Y63" s="42"/>
      <c r="Z63" s="44"/>
      <c r="AA63" s="45"/>
      <c r="AC63" s="42"/>
      <c r="AD63" s="42"/>
      <c r="AE63" s="42"/>
      <c r="AF63" s="42"/>
      <c r="AG63" s="43"/>
      <c r="AH63" s="42"/>
      <c r="AI63" s="44"/>
      <c r="AJ63" s="45"/>
      <c r="AL63" s="42"/>
      <c r="AM63" s="42"/>
      <c r="AN63" s="42"/>
      <c r="AO63" s="42"/>
      <c r="AP63" s="43"/>
      <c r="AQ63" s="42"/>
      <c r="AR63" s="44"/>
      <c r="AS63" s="45"/>
      <c r="AU63" s="42"/>
      <c r="AV63" s="42"/>
      <c r="AW63" s="42"/>
      <c r="AX63" s="42"/>
      <c r="AY63" s="43"/>
      <c r="AZ63" s="42"/>
      <c r="BA63" s="44"/>
      <c r="BB63" s="45"/>
      <c r="BD63" s="42"/>
      <c r="BE63" s="42"/>
      <c r="BF63" s="42"/>
      <c r="BG63" s="42"/>
      <c r="BH63" s="43"/>
      <c r="BI63" s="42"/>
      <c r="BJ63" s="44"/>
      <c r="BK63" s="45"/>
      <c r="BM63" s="42"/>
      <c r="BN63" s="42"/>
      <c r="BO63" s="42"/>
      <c r="BP63" s="42"/>
      <c r="BQ63" s="43"/>
      <c r="BR63" s="42"/>
      <c r="BS63" s="44"/>
      <c r="BT63" s="45"/>
      <c r="BV63" s="42"/>
      <c r="BW63" s="42"/>
      <c r="BX63" s="42"/>
      <c r="BY63" s="42"/>
      <c r="BZ63" s="43"/>
      <c r="CA63" s="42"/>
      <c r="CB63" s="44"/>
      <c r="CC63" s="45"/>
      <c r="CE63" s="42"/>
      <c r="CF63" s="42"/>
      <c r="CG63" s="42"/>
      <c r="CH63" s="42"/>
      <c r="CI63" s="43"/>
      <c r="CJ63" s="42"/>
      <c r="CK63" s="44"/>
      <c r="CL63" s="45"/>
      <c r="CN63" s="42"/>
      <c r="CO63" s="42"/>
      <c r="CP63" s="42"/>
      <c r="CQ63" s="42"/>
      <c r="CR63" s="43"/>
      <c r="CS63" s="42"/>
      <c r="CT63" s="44"/>
      <c r="CU63" s="45"/>
      <c r="CW63" s="42"/>
      <c r="CX63" s="42"/>
      <c r="CY63" s="42"/>
      <c r="CZ63" s="42"/>
      <c r="DA63" s="43"/>
      <c r="DB63" s="42"/>
      <c r="DC63" s="44"/>
      <c r="DD63" s="45"/>
      <c r="DF63" s="42"/>
      <c r="DG63" s="42"/>
      <c r="DH63" s="42"/>
      <c r="DI63" s="42"/>
      <c r="DJ63" s="43"/>
      <c r="DK63" s="42"/>
      <c r="DL63" s="44"/>
      <c r="DM63" s="45"/>
      <c r="DO63" s="42"/>
      <c r="DP63" s="42"/>
      <c r="DQ63" s="42"/>
      <c r="DR63" s="42"/>
      <c r="DS63" s="43"/>
      <c r="DT63" s="42"/>
      <c r="DU63" s="44"/>
      <c r="DV63" s="45"/>
      <c r="DX63" s="42"/>
      <c r="DY63" s="42"/>
      <c r="DZ63" s="42"/>
      <c r="EA63" s="42"/>
      <c r="EB63" s="43"/>
      <c r="EC63" s="42"/>
      <c r="ED63" s="44"/>
      <c r="EE63" s="45"/>
      <c r="EG63" s="42"/>
      <c r="EH63" s="42"/>
      <c r="EI63" s="42"/>
      <c r="EJ63" s="42"/>
      <c r="EK63" s="43"/>
      <c r="EL63" s="42"/>
      <c r="EM63" s="44"/>
      <c r="EN63" s="45"/>
      <c r="EP63" s="42"/>
      <c r="EQ63" s="42"/>
      <c r="ER63" s="42"/>
      <c r="ES63" s="42"/>
      <c r="ET63" s="43"/>
      <c r="EU63" s="42"/>
      <c r="EV63" s="44"/>
      <c r="EW63" s="45"/>
      <c r="EY63" s="42"/>
      <c r="EZ63" s="42"/>
      <c r="FA63" s="42"/>
      <c r="FB63" s="42"/>
      <c r="FC63" s="43"/>
      <c r="FD63" s="42"/>
      <c r="FE63" s="44"/>
      <c r="FF63" s="45"/>
      <c r="FH63" s="42"/>
      <c r="FI63" s="42"/>
      <c r="FJ63" s="42"/>
      <c r="FK63" s="42"/>
      <c r="FL63" s="43"/>
      <c r="FM63" s="42"/>
      <c r="FN63" s="44"/>
      <c r="FO63" s="45"/>
      <c r="FQ63" s="42"/>
      <c r="FR63" s="42"/>
      <c r="FS63" s="42"/>
      <c r="FT63" s="42"/>
      <c r="FU63" s="43"/>
      <c r="FV63" s="42"/>
      <c r="FW63" s="44"/>
      <c r="FX63" s="45"/>
      <c r="FZ63" s="42"/>
      <c r="GA63" s="42"/>
      <c r="GB63" s="42"/>
      <c r="GC63" s="42"/>
      <c r="GD63" s="43"/>
      <c r="GE63" s="42"/>
      <c r="GF63" s="44"/>
      <c r="GG63" s="45"/>
      <c r="GI63" s="42"/>
      <c r="GJ63" s="42"/>
      <c r="GK63" s="42"/>
      <c r="GL63" s="42"/>
      <c r="GM63" s="43"/>
      <c r="GN63" s="42"/>
      <c r="GO63" s="44"/>
      <c r="GP63" s="45"/>
      <c r="GR63" s="42"/>
      <c r="GS63" s="42"/>
      <c r="GT63" s="42"/>
      <c r="GU63" s="42"/>
      <c r="GV63" s="43"/>
      <c r="GW63" s="42"/>
      <c r="GX63" s="44"/>
      <c r="GY63" s="45"/>
      <c r="HA63" s="42"/>
      <c r="HB63" s="42"/>
      <c r="HC63" s="42"/>
      <c r="HD63" s="42"/>
      <c r="HE63" s="43"/>
      <c r="HF63" s="42"/>
      <c r="HG63" s="44"/>
      <c r="HH63" s="45"/>
      <c r="HJ63" s="42"/>
      <c r="HK63" s="42"/>
      <c r="HL63" s="42"/>
      <c r="HM63" s="42"/>
      <c r="HN63" s="43"/>
      <c r="HO63" s="42"/>
      <c r="HP63" s="44"/>
      <c r="HQ63" s="45"/>
      <c r="HS63" s="42"/>
      <c r="HT63" s="42"/>
      <c r="HU63" s="42"/>
      <c r="HV63" s="42"/>
      <c r="HW63" s="43"/>
      <c r="HX63" s="42"/>
      <c r="HY63" s="44"/>
      <c r="HZ63" s="45"/>
      <c r="IB63" s="42"/>
      <c r="IC63" s="42"/>
      <c r="ID63" s="42"/>
      <c r="IE63" s="42"/>
      <c r="IF63" s="43"/>
      <c r="IG63" s="42"/>
      <c r="IH63" s="44"/>
      <c r="II63" s="45"/>
      <c r="IK63" s="42"/>
      <c r="IL63" s="42"/>
      <c r="IM63" s="42"/>
    </row>
    <row r="64" spans="1:13" s="4" customFormat="1" ht="12">
      <c r="A64" s="33">
        <f t="shared" si="1"/>
        <v>53</v>
      </c>
      <c r="B64" s="37" t="s">
        <v>73</v>
      </c>
      <c r="C64" s="102">
        <f t="shared" si="4" ref="C64:E64">SUM(C13:C63)</f>
        <v>2229799.3199999998</v>
      </c>
      <c r="D64" s="102">
        <f t="shared" si="4"/>
        <v>0</v>
      </c>
      <c r="E64" s="102">
        <f t="shared" si="4"/>
        <v>2229799.3199999998</v>
      </c>
      <c r="F64" s="32"/>
      <c r="G64" s="102">
        <f>SUM(G13:G63)</f>
        <v>1287932</v>
      </c>
      <c r="H64" s="2"/>
      <c r="I64" s="83">
        <f>-1129453+79496-9933</f>
        <v>-1059890</v>
      </c>
      <c r="J64" s="83"/>
      <c r="K64" s="2"/>
      <c r="L64" s="2"/>
      <c r="M64" s="2"/>
    </row>
    <row r="65" spans="1:13" s="4" customFormat="1" ht="12">
      <c r="A65" s="2"/>
      <c r="B65" s="2"/>
      <c r="C65" s="2"/>
      <c r="D65" s="2"/>
      <c r="E65" s="2"/>
      <c r="F65" s="32"/>
      <c r="G65" s="2"/>
      <c r="H65" s="2"/>
      <c r="I65" s="2"/>
      <c r="J65" s="2"/>
      <c r="K65" s="2"/>
      <c r="L65" s="2"/>
      <c r="M65" s="2"/>
    </row>
    <row r="66" spans="1:13" s="4" customFormat="1" ht="12">
      <c r="A66" s="2"/>
      <c r="B66" s="2"/>
      <c r="C66" s="2"/>
      <c r="D66" s="2"/>
      <c r="E66" s="2"/>
      <c r="F66" s="32"/>
      <c r="G66" s="2"/>
      <c r="H66" s="2"/>
      <c r="I66" s="2"/>
      <c r="J66" s="2"/>
      <c r="K66" s="2"/>
      <c r="L66" s="2"/>
      <c r="M66" s="2"/>
    </row>
    <row r="67" spans="1:13" s="4" customFormat="1" ht="12">
      <c r="A67" s="2"/>
      <c r="B67" s="2"/>
      <c r="C67" s="2"/>
      <c r="D67" s="2"/>
      <c r="E67" s="2"/>
      <c r="F67" s="32"/>
      <c r="G67" s="2"/>
      <c r="H67" s="2"/>
      <c r="I67" s="2"/>
      <c r="J67" s="2"/>
      <c r="K67" s="2"/>
      <c r="L67" s="2"/>
      <c r="M67" s="2"/>
    </row>
    <row r="68" spans="1:13" s="4" customFormat="1" ht="12">
      <c r="A68" s="2"/>
      <c r="B68" s="1" t="s">
        <v>125</v>
      </c>
      <c r="C68" s="2"/>
      <c r="D68" s="2"/>
      <c r="E68" s="2"/>
      <c r="F68" s="32"/>
      <c r="G68" s="2"/>
      <c r="H68" s="2"/>
      <c r="I68" s="2"/>
      <c r="J68" s="2"/>
      <c r="K68" s="2"/>
      <c r="L68" s="2"/>
      <c r="M68" s="2"/>
    </row>
    <row r="69" spans="1:13" s="4" customFormat="1" ht="12">
      <c r="A69" s="2"/>
      <c r="B69" s="2"/>
      <c r="C69" s="2"/>
      <c r="D69" s="2"/>
      <c r="E69" s="2"/>
      <c r="F69" s="32"/>
      <c r="G69" s="2"/>
      <c r="H69" s="2"/>
      <c r="I69" s="2"/>
      <c r="J69" s="2"/>
      <c r="K69" s="2"/>
      <c r="L69" s="2"/>
      <c r="M69" s="2"/>
    </row>
    <row r="70" spans="1:13" s="4" customFormat="1" ht="12">
      <c r="A70" s="2"/>
      <c r="B70" s="249" t="s">
        <v>210</v>
      </c>
      <c r="C70" s="2"/>
      <c r="D70" s="2"/>
      <c r="E70" s="2"/>
      <c r="F70" s="32"/>
      <c r="G70" s="2"/>
      <c r="H70" s="2"/>
      <c r="I70" s="2"/>
      <c r="J70" s="2"/>
      <c r="K70" s="2"/>
      <c r="L70" s="2"/>
      <c r="M70" s="2"/>
    </row>
    <row r="71" spans="1:13" s="4" customFormat="1" ht="12">
      <c r="A71" s="2"/>
      <c r="B71" s="2"/>
      <c r="C71" s="2"/>
      <c r="D71" s="2"/>
      <c r="E71" s="2"/>
      <c r="F71" s="32"/>
      <c r="G71" s="2"/>
      <c r="H71" s="2"/>
      <c r="I71" s="2"/>
      <c r="J71" s="2"/>
      <c r="K71" s="2"/>
      <c r="L71" s="2"/>
      <c r="M71" s="2"/>
    </row>
    <row r="72" spans="1:14" s="4" customFormat="1" ht="12.75">
      <c r="A72" s="2"/>
      <c r="B72" s="252" t="s">
        <v>185</v>
      </c>
      <c r="C72" s="253"/>
      <c r="D72" s="254"/>
      <c r="E72" s="253" t="s">
        <v>186</v>
      </c>
      <c r="F72" s="253"/>
      <c r="G72" s="253"/>
      <c r="H72" s="253"/>
      <c r="I72" s="254"/>
      <c r="J72" s="254"/>
      <c r="K72" s="253" t="s">
        <v>8</v>
      </c>
      <c r="L72" s="254"/>
      <c r="M72" s="254"/>
      <c r="N72" s="253"/>
    </row>
    <row r="73" spans="1:14" s="4" customFormat="1" ht="12.75">
      <c r="A73" s="2"/>
      <c r="B73" s="255"/>
      <c r="C73" s="253" t="s">
        <v>188</v>
      </c>
      <c r="D73" s="254"/>
      <c r="E73" s="253" t="s">
        <v>189</v>
      </c>
      <c r="F73" s="253" t="s">
        <v>190</v>
      </c>
      <c r="G73" s="253" t="s">
        <v>188</v>
      </c>
      <c r="H73" s="253" t="s">
        <v>188</v>
      </c>
      <c r="I73" s="254"/>
      <c r="J73" s="254"/>
      <c r="K73" s="253" t="s">
        <v>211</v>
      </c>
      <c r="L73" s="253" t="s">
        <v>188</v>
      </c>
      <c r="M73" s="253" t="s">
        <v>188</v>
      </c>
      <c r="N73" s="253"/>
    </row>
    <row r="74" spans="1:14" s="4" customFormat="1" ht="12.75">
      <c r="A74" s="2"/>
      <c r="B74" s="252" t="s">
        <v>191</v>
      </c>
      <c r="C74" s="253" t="s">
        <v>10</v>
      </c>
      <c r="D74" s="256" t="s">
        <v>194</v>
      </c>
      <c r="E74" s="253" t="s">
        <v>195</v>
      </c>
      <c r="F74" s="253" t="s">
        <v>196</v>
      </c>
      <c r="G74" s="253" t="s">
        <v>193</v>
      </c>
      <c r="H74" s="253" t="s">
        <v>10</v>
      </c>
      <c r="I74" s="256" t="s">
        <v>194</v>
      </c>
      <c r="J74" s="256" t="s">
        <v>194</v>
      </c>
      <c r="K74" s="253" t="s">
        <v>212</v>
      </c>
      <c r="L74" s="253" t="s">
        <v>193</v>
      </c>
      <c r="M74" s="253" t="s">
        <v>10</v>
      </c>
      <c r="N74" s="253"/>
    </row>
    <row r="75" spans="1:14" s="4" customFormat="1" ht="12.75">
      <c r="A75" s="2"/>
      <c r="B75" s="255"/>
      <c r="C75" s="257" t="s">
        <v>198</v>
      </c>
      <c r="D75" s="259" t="s">
        <v>199</v>
      </c>
      <c r="E75" s="257" t="s">
        <v>214</v>
      </c>
      <c r="F75" s="258" t="s">
        <v>215</v>
      </c>
      <c r="G75" s="258" t="s">
        <v>107</v>
      </c>
      <c r="H75" s="257" t="s">
        <v>198</v>
      </c>
      <c r="I75" s="259" t="s">
        <v>216</v>
      </c>
      <c r="J75" s="259" t="s">
        <v>217</v>
      </c>
      <c r="K75" s="257" t="s">
        <v>218</v>
      </c>
      <c r="L75" s="257" t="s">
        <v>107</v>
      </c>
      <c r="M75" s="257" t="s">
        <v>198</v>
      </c>
      <c r="N75" s="257"/>
    </row>
    <row r="76" spans="1:14" s="4" customFormat="1" ht="12.75">
      <c r="A76" s="2"/>
      <c r="B76" s="255"/>
      <c r="C76" s="254"/>
      <c r="D76" s="254"/>
      <c r="E76" s="254"/>
      <c r="F76" s="254"/>
      <c r="G76" s="254"/>
      <c r="H76" s="254"/>
      <c r="I76" s="254"/>
      <c r="J76" s="254"/>
      <c r="K76" s="254"/>
      <c r="L76" s="254"/>
      <c r="M76" s="254"/>
      <c r="N76" s="254"/>
    </row>
    <row r="77" spans="1:14" s="4" customFormat="1" ht="12.75">
      <c r="A77" s="2"/>
      <c r="B77" s="255" t="s">
        <v>205</v>
      </c>
      <c r="C77" s="262" t="e">
        <f>(#REF!+#REF!)</f>
        <v>#REF!</v>
      </c>
      <c r="D77" s="263"/>
      <c r="E77" s="264">
        <v>0</v>
      </c>
      <c r="F77" s="260">
        <v>0</v>
      </c>
      <c r="G77" s="261">
        <v>0</v>
      </c>
      <c r="H77" s="262">
        <f t="shared" si="5" ref="H77:H83">(G77+F77)</f>
        <v>0</v>
      </c>
      <c r="I77" s="263"/>
      <c r="J77" s="262"/>
      <c r="K77" s="261">
        <v>0</v>
      </c>
      <c r="L77" s="265">
        <v>0</v>
      </c>
      <c r="M77" s="265">
        <f>(L77+K77)</f>
        <v>0</v>
      </c>
      <c r="N77" s="262"/>
    </row>
    <row r="78" spans="1:14" s="4" customFormat="1" ht="13.5">
      <c r="A78" s="2"/>
      <c r="B78" s="255" t="s">
        <v>206</v>
      </c>
      <c r="C78" s="266" t="e">
        <f>(#REF!+#REF!)</f>
        <v>#REF!</v>
      </c>
      <c r="D78" s="263"/>
      <c r="E78" s="264">
        <v>0</v>
      </c>
      <c r="F78" s="260">
        <v>0</v>
      </c>
      <c r="G78" s="267">
        <v>0</v>
      </c>
      <c r="H78" s="266">
        <f t="shared" si="5"/>
        <v>0</v>
      </c>
      <c r="I78" s="263"/>
      <c r="J78" s="266"/>
      <c r="K78" s="265">
        <v>0</v>
      </c>
      <c r="L78" s="266">
        <v>0</v>
      </c>
      <c r="M78" s="266">
        <f>(L78+K78)</f>
        <v>0</v>
      </c>
      <c r="N78" s="266"/>
    </row>
    <row r="79" spans="1:14" s="4" customFormat="1" ht="12.75">
      <c r="A79" s="2"/>
      <c r="B79" s="255" t="s">
        <v>219</v>
      </c>
      <c r="C79" s="266" t="e">
        <f>(#REF!+#REF!)</f>
        <v>#REF!</v>
      </c>
      <c r="D79" s="263"/>
      <c r="E79" s="264">
        <v>0</v>
      </c>
      <c r="F79" s="260">
        <v>0</v>
      </c>
      <c r="G79" s="266">
        <v>0</v>
      </c>
      <c r="H79" s="266">
        <f t="shared" si="5"/>
        <v>0</v>
      </c>
      <c r="I79" s="263"/>
      <c r="J79" s="266"/>
      <c r="K79" s="265">
        <v>0</v>
      </c>
      <c r="L79" s="266" t="e">
        <f>(E79*#REF!)</f>
        <v>#REF!</v>
      </c>
      <c r="M79" s="266" t="e">
        <f>(L79+K79)</f>
        <v>#REF!</v>
      </c>
      <c r="N79" s="266"/>
    </row>
    <row r="80" spans="1:14" s="4" customFormat="1" ht="12.75">
      <c r="A80" s="2"/>
      <c r="B80" s="255" t="s">
        <v>207</v>
      </c>
      <c r="C80" s="266" t="e">
        <f>(#REF!+#REF!)</f>
        <v>#REF!</v>
      </c>
      <c r="D80" s="263"/>
      <c r="E80" s="268">
        <v>0</v>
      </c>
      <c r="F80" s="260">
        <f>31774+93303+22578</f>
        <v>147655</v>
      </c>
      <c r="G80" s="266" t="e">
        <f>(L80/2)</f>
        <v>#REF!</v>
      </c>
      <c r="H80" s="266" t="e">
        <f t="shared" si="5"/>
        <v>#REF!</v>
      </c>
      <c r="I80" s="263"/>
      <c r="J80" s="266"/>
      <c r="K80" s="265">
        <v>0</v>
      </c>
      <c r="L80" s="266" t="e">
        <f>(E80*#REF!)</f>
        <v>#REF!</v>
      </c>
      <c r="M80" s="266" t="e">
        <f>(L80+K80)</f>
        <v>#REF!</v>
      </c>
      <c r="N80" s="266"/>
    </row>
    <row r="81" spans="1:14" s="4" customFormat="1" ht="12.75">
      <c r="A81" s="2"/>
      <c r="B81" s="255" t="s">
        <v>220</v>
      </c>
      <c r="C81" s="266" t="e">
        <f>(#REF!+#REF!)</f>
        <v>#REF!</v>
      </c>
      <c r="D81" s="263"/>
      <c r="E81" s="268">
        <v>0</v>
      </c>
      <c r="F81" s="260">
        <f>-5996+165143+260310+36925-72-19201</f>
        <v>437109</v>
      </c>
      <c r="G81" s="266">
        <v>19273</v>
      </c>
      <c r="H81" s="266">
        <f t="shared" si="5"/>
        <v>456382</v>
      </c>
      <c r="I81" s="263"/>
      <c r="J81" s="266"/>
      <c r="K81" s="265">
        <v>0</v>
      </c>
      <c r="L81" s="266" t="e">
        <f>(E81*#REF!)</f>
        <v>#REF!</v>
      </c>
      <c r="M81" s="266" t="e">
        <f>(L81+K81)</f>
        <v>#REF!</v>
      </c>
      <c r="N81" s="266"/>
    </row>
    <row r="82" spans="1:14" s="4" customFormat="1" ht="12.75">
      <c r="A82" s="2"/>
      <c r="B82" s="269" t="s">
        <v>221</v>
      </c>
      <c r="C82" s="271" t="e">
        <f>(#REF!+#REF!)</f>
        <v>#REF!</v>
      </c>
      <c r="D82" s="272">
        <v>0.5776</v>
      </c>
      <c r="E82" s="273"/>
      <c r="F82" s="270">
        <v>51338</v>
      </c>
      <c r="G82" s="271"/>
      <c r="H82" s="271">
        <f t="shared" si="5"/>
        <v>51338</v>
      </c>
      <c r="I82" s="272">
        <f>D82</f>
        <v>0.5776</v>
      </c>
      <c r="J82" s="271">
        <f>I82*H82</f>
        <v>29652.828799999999</v>
      </c>
      <c r="K82" s="270">
        <f>(417988+14339)-(378001+12383)</f>
        <v>41943</v>
      </c>
      <c r="L82" s="271">
        <f>M82-K82</f>
        <v>-24226.2768</v>
      </c>
      <c r="M82" s="271">
        <f>K82*(1-I82)</f>
        <v>17716.7232</v>
      </c>
      <c r="N82" s="271"/>
    </row>
    <row r="83" spans="1:14" s="4" customFormat="1" ht="12.75">
      <c r="A83" s="2"/>
      <c r="B83" s="255" t="s">
        <v>222</v>
      </c>
      <c r="C83" s="266" t="e">
        <f>(#REF!+#REF!)</f>
        <v>#REF!</v>
      </c>
      <c r="D83" s="263"/>
      <c r="E83" s="268">
        <v>0</v>
      </c>
      <c r="F83" s="260">
        <v>0</v>
      </c>
      <c r="G83" s="266" t="e">
        <f>(L83/2)</f>
        <v>#REF!</v>
      </c>
      <c r="H83" s="266" t="e">
        <f t="shared" si="5"/>
        <v>#REF!</v>
      </c>
      <c r="I83" s="263"/>
      <c r="J83" s="274"/>
      <c r="K83" s="265">
        <v>0</v>
      </c>
      <c r="L83" s="266" t="e">
        <f>(E83*#REF!)</f>
        <v>#REF!</v>
      </c>
      <c r="M83" s="266" t="e">
        <f>(L83+K83)</f>
        <v>#REF!</v>
      </c>
      <c r="N83" s="266"/>
    </row>
    <row r="84" spans="1:14" s="4" customFormat="1" ht="12.75">
      <c r="A84" s="2"/>
      <c r="B84" s="255"/>
      <c r="C84" s="275"/>
      <c r="D84" s="254"/>
      <c r="E84" s="254"/>
      <c r="F84" s="275"/>
      <c r="G84" s="275"/>
      <c r="H84" s="275"/>
      <c r="I84" s="254"/>
      <c r="J84" s="254"/>
      <c r="K84" s="275"/>
      <c r="L84" s="275"/>
      <c r="M84" s="275"/>
      <c r="N84" s="275"/>
    </row>
    <row r="85" spans="1:14" s="4" customFormat="1" ht="13.5">
      <c r="A85" s="2"/>
      <c r="B85" s="276" t="s">
        <v>73</v>
      </c>
      <c r="C85" s="267" t="e">
        <f>SUM(C77:C83)</f>
        <v>#REF!</v>
      </c>
      <c r="D85" s="277"/>
      <c r="E85" s="277"/>
      <c r="F85" s="267">
        <f>SUM(F77:F83)</f>
        <v>636102</v>
      </c>
      <c r="G85" s="267" t="e">
        <f>SUM(G77:G83)</f>
        <v>#REF!</v>
      </c>
      <c r="H85" s="267" t="e">
        <f>SUM(H77:H83)</f>
        <v>#REF!</v>
      </c>
      <c r="I85" s="254"/>
      <c r="J85" s="262">
        <f>SUM(J82:J84)</f>
        <v>29652.828799999999</v>
      </c>
      <c r="K85" s="262">
        <f>SUM(K77:K84)</f>
        <v>41943</v>
      </c>
      <c r="L85" s="262" t="e">
        <f>SUM(L77:L84)</f>
        <v>#REF!</v>
      </c>
      <c r="M85" s="262" t="e">
        <f>SUM(M77:M83)</f>
        <v>#REF!</v>
      </c>
      <c r="N85" s="262"/>
    </row>
    <row r="86" spans="1:13" s="4" customFormat="1" ht="12">
      <c r="A86" s="2"/>
      <c r="B86" s="2"/>
      <c r="C86" s="2"/>
      <c r="D86" s="2"/>
      <c r="E86" s="2"/>
      <c r="F86" s="32"/>
      <c r="G86" s="2"/>
      <c r="H86" s="2"/>
      <c r="I86" s="2"/>
      <c r="J86" s="2"/>
      <c r="K86" s="2"/>
      <c r="L86" s="2"/>
      <c r="M86" s="2"/>
    </row>
    <row r="87" spans="1:13" s="4" customFormat="1" ht="12">
      <c r="A87" s="2"/>
      <c r="B87" s="2"/>
      <c r="C87" s="2"/>
      <c r="D87" s="2"/>
      <c r="E87" s="2"/>
      <c r="F87" s="32"/>
      <c r="G87" s="2"/>
      <c r="H87" s="2"/>
      <c r="I87" s="2"/>
      <c r="J87" s="2"/>
      <c r="K87" s="2"/>
      <c r="L87" s="2"/>
      <c r="M87" s="2"/>
    </row>
    <row r="88" spans="1:13" s="4" customFormat="1" ht="12">
      <c r="A88" s="2"/>
      <c r="B88" s="4" t="s">
        <v>223</v>
      </c>
      <c r="C88" s="2"/>
      <c r="D88" s="2"/>
      <c r="E88" s="2"/>
      <c r="F88" s="32"/>
      <c r="G88" s="2"/>
      <c r="H88" s="2"/>
      <c r="I88" s="2"/>
      <c r="J88" s="2"/>
      <c r="K88" s="2"/>
      <c r="L88" s="2"/>
      <c r="M88" s="2"/>
    </row>
    <row r="89" spans="1:13" s="4" customFormat="1" ht="12">
      <c r="A89" s="2"/>
      <c r="B89" s="4" t="s">
        <v>224</v>
      </c>
      <c r="C89" s="2"/>
      <c r="D89" s="2"/>
      <c r="E89" s="2"/>
      <c r="F89" s="32"/>
      <c r="G89" s="2"/>
      <c r="H89" s="2"/>
      <c r="I89" s="2"/>
      <c r="J89" s="2"/>
      <c r="K89" s="2"/>
      <c r="L89" s="2"/>
      <c r="M89" s="2"/>
    </row>
    <row r="90" spans="1:13" s="4" customFormat="1" ht="12">
      <c r="A90" s="2"/>
      <c r="B90" s="4" t="s">
        <v>200</v>
      </c>
      <c r="C90" s="2"/>
      <c r="D90" s="2"/>
      <c r="E90" s="2"/>
      <c r="F90" s="32"/>
      <c r="G90" s="2"/>
      <c r="H90" s="2"/>
      <c r="I90" s="2"/>
      <c r="J90" s="2"/>
      <c r="K90" s="2"/>
      <c r="L90" s="2"/>
      <c r="M90" s="2"/>
    </row>
    <row r="91" spans="1:13" s="4" customFormat="1" ht="12">
      <c r="A91" s="2"/>
      <c r="B91" s="4" t="s">
        <v>217</v>
      </c>
      <c r="C91" s="2"/>
      <c r="D91" s="2"/>
      <c r="E91" s="2"/>
      <c r="F91" s="32"/>
      <c r="G91" s="2"/>
      <c r="H91" s="2"/>
      <c r="I91" s="2"/>
      <c r="J91" s="2"/>
      <c r="K91" s="2"/>
      <c r="L91" s="2"/>
      <c r="M91" s="2"/>
    </row>
    <row r="92" spans="1:13" s="4" customFormat="1" ht="12">
      <c r="A92" s="2"/>
      <c r="B92" s="4" t="s">
        <v>73</v>
      </c>
      <c r="C92" s="2"/>
      <c r="D92" s="2"/>
      <c r="E92" s="2"/>
      <c r="F92" s="32"/>
      <c r="G92" s="2"/>
      <c r="H92" s="2"/>
      <c r="I92" s="2"/>
      <c r="J92" s="2"/>
      <c r="K92" s="2"/>
      <c r="L92" s="2"/>
      <c r="M92" s="2"/>
    </row>
    <row r="93" spans="1:13" s="4" customFormat="1" ht="12">
      <c r="A93" s="2"/>
      <c r="B93" s="4" t="s">
        <v>225</v>
      </c>
      <c r="C93" s="2"/>
      <c r="D93" s="2"/>
      <c r="E93" s="2"/>
      <c r="F93" s="32"/>
      <c r="G93" s="2"/>
      <c r="H93" s="2"/>
      <c r="I93" s="2"/>
      <c r="J93" s="2"/>
      <c r="K93" s="2"/>
      <c r="L93" s="2"/>
      <c r="M93" s="2"/>
    </row>
    <row r="94" spans="1:13" s="4" customFormat="1" ht="12">
      <c r="A94" s="2"/>
      <c r="B94" s="2" t="s">
        <v>226</v>
      </c>
      <c r="C94" s="2"/>
      <c r="D94" s="2"/>
      <c r="E94" s="2"/>
      <c r="F94" s="32"/>
      <c r="G94" s="2"/>
      <c r="H94" s="2"/>
      <c r="I94" s="2"/>
      <c r="J94" s="2"/>
      <c r="K94" s="2"/>
      <c r="L94" s="2"/>
      <c r="M94" s="2"/>
    </row>
    <row r="95" spans="1:13" s="4" customFormat="1" ht="12">
      <c r="A95" s="2"/>
      <c r="B95" s="2"/>
      <c r="C95" s="2"/>
      <c r="D95" s="2"/>
      <c r="E95" s="2"/>
      <c r="F95" s="32"/>
      <c r="G95" s="2"/>
      <c r="H95" s="2"/>
      <c r="I95" s="2"/>
      <c r="J95" s="2"/>
      <c r="K95" s="2"/>
      <c r="L95" s="2"/>
      <c r="M95" s="2"/>
    </row>
    <row r="96" spans="1:13" s="4" customFormat="1" ht="12">
      <c r="A96" s="2"/>
      <c r="B96" s="2"/>
      <c r="C96" s="2"/>
      <c r="D96" s="2"/>
      <c r="E96" s="2"/>
      <c r="F96" s="32"/>
      <c r="G96" s="2"/>
      <c r="H96" s="2"/>
      <c r="I96" s="2"/>
      <c r="J96" s="2"/>
      <c r="K96" s="2"/>
      <c r="L96" s="2"/>
      <c r="M96" s="2"/>
    </row>
    <row r="97" spans="1:13" s="4" customFormat="1" ht="12">
      <c r="A97" s="2"/>
      <c r="B97" s="2"/>
      <c r="C97" s="2"/>
      <c r="D97" s="2"/>
      <c r="E97" s="2"/>
      <c r="F97" s="32"/>
      <c r="G97" s="2"/>
      <c r="H97" s="2"/>
      <c r="I97" s="2"/>
      <c r="J97" s="2"/>
      <c r="K97" s="2"/>
      <c r="L97" s="2"/>
      <c r="M97" s="2"/>
    </row>
    <row r="98" spans="1:13" s="4" customFormat="1" ht="12">
      <c r="A98" s="2"/>
      <c r="B98" s="2"/>
      <c r="C98" s="2"/>
      <c r="D98" s="2"/>
      <c r="E98" s="2"/>
      <c r="F98" s="32"/>
      <c r="G98" s="2"/>
      <c r="H98" s="2"/>
      <c r="I98" s="2"/>
      <c r="J98" s="2"/>
      <c r="K98" s="2"/>
      <c r="L98" s="2"/>
      <c r="M98" s="2"/>
    </row>
    <row r="99" spans="1:13" s="4" customFormat="1" ht="12">
      <c r="A99" s="2"/>
      <c r="B99" s="2"/>
      <c r="C99" s="2"/>
      <c r="D99" s="2"/>
      <c r="E99" s="2"/>
      <c r="F99" s="32"/>
      <c r="G99" s="2"/>
      <c r="H99" s="2"/>
      <c r="I99" s="2"/>
      <c r="J99" s="2"/>
      <c r="K99" s="2"/>
      <c r="L99" s="2"/>
      <c r="M99" s="2"/>
    </row>
    <row r="100" spans="1:13" s="4" customFormat="1" ht="12">
      <c r="A100" s="2"/>
      <c r="B100" s="2"/>
      <c r="C100" s="2"/>
      <c r="D100" s="2"/>
      <c r="E100" s="2"/>
      <c r="F100" s="32"/>
      <c r="G100" s="2"/>
      <c r="H100" s="2"/>
      <c r="I100" s="2"/>
      <c r="J100" s="2"/>
      <c r="K100" s="2"/>
      <c r="L100" s="2"/>
      <c r="M100" s="2"/>
    </row>
    <row r="101" spans="1:13" s="4" customFormat="1" ht="12">
      <c r="A101" s="2"/>
      <c r="B101" s="2"/>
      <c r="C101" s="2"/>
      <c r="D101" s="2"/>
      <c r="E101" s="2"/>
      <c r="F101" s="32"/>
      <c r="G101" s="2"/>
      <c r="H101" s="2"/>
      <c r="I101" s="2"/>
      <c r="J101" s="2"/>
      <c r="K101" s="2"/>
      <c r="L101" s="2"/>
      <c r="M101" s="2"/>
    </row>
    <row r="102" spans="1:13" s="4" customFormat="1" ht="12">
      <c r="A102" s="2"/>
      <c r="B102" s="2"/>
      <c r="C102" s="2"/>
      <c r="D102" s="2"/>
      <c r="E102" s="2"/>
      <c r="F102" s="32"/>
      <c r="G102" s="2"/>
      <c r="H102" s="2"/>
      <c r="I102" s="2"/>
      <c r="J102" s="2"/>
      <c r="K102" s="2"/>
      <c r="L102" s="2"/>
      <c r="M102" s="2"/>
    </row>
    <row r="103" spans="1:13" s="4" customFormat="1" ht="12">
      <c r="A103" s="2"/>
      <c r="B103" s="2"/>
      <c r="C103" s="2"/>
      <c r="D103" s="2"/>
      <c r="E103" s="2"/>
      <c r="F103" s="32"/>
      <c r="G103" s="2"/>
      <c r="H103" s="2"/>
      <c r="I103" s="2"/>
      <c r="J103" s="2"/>
      <c r="K103" s="2"/>
      <c r="L103" s="2"/>
      <c r="M103" s="2"/>
    </row>
    <row r="104" spans="1:13" s="4" customFormat="1" ht="12">
      <c r="A104" s="2"/>
      <c r="B104" s="2"/>
      <c r="C104" s="2"/>
      <c r="D104" s="2"/>
      <c r="E104" s="2"/>
      <c r="F104" s="32"/>
      <c r="G104" s="2"/>
      <c r="H104" s="2"/>
      <c r="I104" s="2"/>
      <c r="J104" s="2"/>
      <c r="K104" s="2"/>
      <c r="L104" s="2"/>
      <c r="M104" s="2"/>
    </row>
    <row r="105" spans="1:13" s="4" customFormat="1" ht="12">
      <c r="A105" s="2"/>
      <c r="B105" s="2"/>
      <c r="C105" s="2"/>
      <c r="D105" s="2"/>
      <c r="E105" s="2"/>
      <c r="F105" s="32"/>
      <c r="G105" s="2"/>
      <c r="H105" s="2"/>
      <c r="I105" s="2"/>
      <c r="J105" s="2"/>
      <c r="K105" s="2"/>
      <c r="L105" s="2"/>
      <c r="M105" s="2"/>
    </row>
    <row r="106" spans="1:13" s="4" customFormat="1" ht="12">
      <c r="A106" s="2"/>
      <c r="B106" s="2"/>
      <c r="C106" s="2"/>
      <c r="D106" s="2"/>
      <c r="E106" s="2"/>
      <c r="F106" s="32"/>
      <c r="G106" s="2"/>
      <c r="H106" s="2"/>
      <c r="I106" s="2"/>
      <c r="J106" s="2"/>
      <c r="K106" s="2"/>
      <c r="L106" s="2"/>
      <c r="M106" s="2"/>
    </row>
    <row r="107" spans="1:13" s="4" customFormat="1" ht="12">
      <c r="A107" s="2"/>
      <c r="B107" s="2"/>
      <c r="C107" s="2"/>
      <c r="D107" s="2"/>
      <c r="E107" s="2"/>
      <c r="F107" s="32"/>
      <c r="G107" s="2"/>
      <c r="H107" s="2"/>
      <c r="I107" s="2"/>
      <c r="J107" s="2"/>
      <c r="K107" s="2"/>
      <c r="L107" s="2"/>
      <c r="M107" s="2"/>
    </row>
    <row r="108" spans="1:13" s="4" customFormat="1" ht="12">
      <c r="A108" s="2"/>
      <c r="B108" s="2"/>
      <c r="C108" s="2"/>
      <c r="D108" s="2"/>
      <c r="E108" s="2"/>
      <c r="F108" s="32"/>
      <c r="G108" s="2"/>
      <c r="H108" s="2"/>
      <c r="I108" s="2"/>
      <c r="J108" s="2"/>
      <c r="K108" s="2"/>
      <c r="L108" s="2"/>
      <c r="M108" s="2"/>
    </row>
    <row r="109" spans="1:13" s="4" customFormat="1" ht="12">
      <c r="A109" s="2"/>
      <c r="B109" s="2"/>
      <c r="C109" s="2"/>
      <c r="D109" s="2"/>
      <c r="E109" s="2"/>
      <c r="F109" s="32"/>
      <c r="G109" s="2"/>
      <c r="H109" s="2"/>
      <c r="I109" s="2"/>
      <c r="J109" s="2"/>
      <c r="K109" s="2"/>
      <c r="L109" s="2"/>
      <c r="M109" s="2"/>
    </row>
    <row r="110" spans="1:13" s="4" customFormat="1" ht="12">
      <c r="A110" s="2"/>
      <c r="B110" s="2"/>
      <c r="C110" s="2"/>
      <c r="D110" s="2"/>
      <c r="E110" s="2"/>
      <c r="F110" s="32"/>
      <c r="G110" s="2"/>
      <c r="H110" s="2"/>
      <c r="I110" s="2"/>
      <c r="J110" s="2"/>
      <c r="K110" s="2"/>
      <c r="L110" s="2"/>
      <c r="M110" s="2"/>
    </row>
    <row r="111" spans="1:13" s="4" customFormat="1" ht="12">
      <c r="A111" s="2"/>
      <c r="B111" s="2"/>
      <c r="C111" s="2"/>
      <c r="D111" s="2"/>
      <c r="E111" s="2"/>
      <c r="F111" s="32"/>
      <c r="G111" s="2"/>
      <c r="H111" s="2"/>
      <c r="I111" s="2"/>
      <c r="J111" s="2"/>
      <c r="K111" s="2"/>
      <c r="L111" s="2"/>
      <c r="M111" s="2"/>
    </row>
    <row r="112" spans="1:13" s="4" customFormat="1" ht="12">
      <c r="A112" s="2"/>
      <c r="B112" s="2"/>
      <c r="C112" s="2"/>
      <c r="D112" s="2"/>
      <c r="E112" s="2"/>
      <c r="F112" s="32"/>
      <c r="G112" s="2"/>
      <c r="H112" s="2"/>
      <c r="I112" s="2"/>
      <c r="J112" s="2"/>
      <c r="K112" s="2"/>
      <c r="L112" s="2"/>
      <c r="M112" s="2"/>
    </row>
    <row r="113" spans="1:13" s="4" customFormat="1" ht="12">
      <c r="A113" s="2"/>
      <c r="B113" s="2"/>
      <c r="C113" s="2"/>
      <c r="D113" s="2"/>
      <c r="E113" s="2"/>
      <c r="F113" s="32"/>
      <c r="G113" s="2"/>
      <c r="H113" s="2"/>
      <c r="I113" s="2"/>
      <c r="J113" s="2"/>
      <c r="K113" s="2"/>
      <c r="L113" s="2"/>
      <c r="M113" s="2"/>
    </row>
    <row r="114" spans="1:13" s="4" customFormat="1" ht="12">
      <c r="A114" s="2"/>
      <c r="B114" s="2"/>
      <c r="C114" s="2"/>
      <c r="D114" s="2"/>
      <c r="E114" s="2"/>
      <c r="F114" s="32"/>
      <c r="G114" s="2"/>
      <c r="H114" s="2"/>
      <c r="I114" s="2"/>
      <c r="J114" s="2"/>
      <c r="K114" s="2"/>
      <c r="L114" s="2"/>
      <c r="M114" s="2"/>
    </row>
    <row r="115" spans="1:13" s="4" customFormat="1" ht="12">
      <c r="A115" s="2"/>
      <c r="B115" s="2"/>
      <c r="C115" s="2"/>
      <c r="D115" s="2"/>
      <c r="E115" s="2"/>
      <c r="F115" s="32"/>
      <c r="G115" s="2"/>
      <c r="H115" s="2"/>
      <c r="I115" s="2"/>
      <c r="J115" s="2"/>
      <c r="K115" s="2"/>
      <c r="L115" s="2"/>
      <c r="M115" s="2"/>
    </row>
    <row r="116" spans="1:13" s="4" customFormat="1" ht="12">
      <c r="A116" s="2"/>
      <c r="B116" s="2"/>
      <c r="C116" s="2"/>
      <c r="D116" s="2"/>
      <c r="E116" s="2"/>
      <c r="F116" s="32"/>
      <c r="G116" s="2"/>
      <c r="H116" s="2"/>
      <c r="I116" s="2"/>
      <c r="J116" s="2"/>
      <c r="K116" s="2"/>
      <c r="L116" s="2"/>
      <c r="M116" s="2"/>
    </row>
    <row r="117" spans="1:13" s="4" customFormat="1" ht="12">
      <c r="A117" s="56"/>
      <c r="B117" s="56"/>
      <c r="C117" s="2"/>
      <c r="D117" s="2"/>
      <c r="E117" s="2"/>
      <c r="F117" s="32"/>
      <c r="G117" s="2"/>
      <c r="H117" s="2"/>
      <c r="I117" s="2"/>
      <c r="J117" s="2"/>
      <c r="K117" s="2"/>
      <c r="L117" s="2"/>
      <c r="M117" s="2"/>
    </row>
    <row r="118" spans="1:13" s="4" customFormat="1" ht="12">
      <c r="A118" s="56"/>
      <c r="B118" s="56"/>
      <c r="C118" s="2"/>
      <c r="D118" s="2"/>
      <c r="E118" s="2"/>
      <c r="F118" s="32"/>
      <c r="G118" s="2"/>
      <c r="H118" s="2"/>
      <c r="I118" s="2"/>
      <c r="J118" s="2"/>
      <c r="K118" s="2"/>
      <c r="L118" s="2"/>
      <c r="M118" s="2"/>
    </row>
    <row r="119" spans="1:13" s="4" customFormat="1" ht="12">
      <c r="A119" s="56"/>
      <c r="B119" s="56"/>
      <c r="C119" s="2"/>
      <c r="D119" s="2"/>
      <c r="E119" s="2"/>
      <c r="F119" s="32"/>
      <c r="G119" s="2"/>
      <c r="H119" s="2"/>
      <c r="I119" s="2"/>
      <c r="J119" s="2"/>
      <c r="K119" s="2"/>
      <c r="L119" s="2"/>
      <c r="M119" s="2"/>
    </row>
    <row r="120" spans="1:13" s="4" customFormat="1" ht="12">
      <c r="A120" s="56"/>
      <c r="B120" s="56"/>
      <c r="C120" s="2"/>
      <c r="D120" s="2"/>
      <c r="E120" s="2"/>
      <c r="F120" s="32"/>
      <c r="G120" s="2"/>
      <c r="H120" s="2"/>
      <c r="I120" s="2"/>
      <c r="J120" s="2"/>
      <c r="K120" s="2"/>
      <c r="L120" s="2"/>
      <c r="M120" s="2"/>
    </row>
    <row r="121" spans="1:13" s="4" customFormat="1" ht="12">
      <c r="A121" s="56"/>
      <c r="B121" s="56"/>
      <c r="C121" s="2"/>
      <c r="D121" s="2"/>
      <c r="E121" s="2"/>
      <c r="F121" s="32"/>
      <c r="G121" s="2"/>
      <c r="H121" s="2"/>
      <c r="I121" s="2"/>
      <c r="J121" s="2"/>
      <c r="K121" s="2"/>
      <c r="L121" s="2"/>
      <c r="M121" s="2"/>
    </row>
    <row r="122" spans="1:13" s="4" customFormat="1" ht="12">
      <c r="A122" s="2"/>
      <c r="B122" s="2"/>
      <c r="C122" s="2"/>
      <c r="D122" s="2"/>
      <c r="E122" s="2"/>
      <c r="F122" s="32"/>
      <c r="G122" s="2"/>
      <c r="H122" s="2"/>
      <c r="I122" s="2"/>
      <c r="J122" s="2"/>
      <c r="K122" s="2"/>
      <c r="L122" s="2"/>
      <c r="M122" s="2"/>
    </row>
    <row r="123" spans="1:13" s="4" customFormat="1" ht="12">
      <c r="A123" s="2"/>
      <c r="B123" s="2"/>
      <c r="C123" s="2"/>
      <c r="D123" s="2"/>
      <c r="E123" s="2"/>
      <c r="F123" s="32"/>
      <c r="G123" s="2"/>
      <c r="H123" s="2"/>
      <c r="I123" s="2"/>
      <c r="J123" s="2"/>
      <c r="K123" s="2"/>
      <c r="L123" s="2"/>
      <c r="M123" s="2"/>
    </row>
    <row r="124" spans="1:13" s="4" customFormat="1" ht="12">
      <c r="A124" s="2"/>
      <c r="B124" s="2"/>
      <c r="C124" s="2"/>
      <c r="D124" s="2"/>
      <c r="E124" s="2"/>
      <c r="F124" s="32"/>
      <c r="G124" s="2"/>
      <c r="H124" s="2"/>
      <c r="I124" s="2"/>
      <c r="J124" s="2"/>
      <c r="K124" s="2"/>
      <c r="L124" s="2"/>
      <c r="M124" s="2"/>
    </row>
    <row r="125" spans="1:13" s="4" customFormat="1" ht="12">
      <c r="A125" s="2"/>
      <c r="B125" s="2"/>
      <c r="C125" s="2"/>
      <c r="D125" s="2"/>
      <c r="E125" s="2"/>
      <c r="F125" s="32"/>
      <c r="G125" s="2"/>
      <c r="H125" s="2"/>
      <c r="I125" s="2"/>
      <c r="J125" s="2"/>
      <c r="K125" s="2"/>
      <c r="L125" s="2"/>
      <c r="M125" s="2"/>
    </row>
    <row r="126" spans="1:13" s="4" customFormat="1" ht="12">
      <c r="A126" s="2"/>
      <c r="B126" s="2"/>
      <c r="C126" s="2"/>
      <c r="D126" s="2"/>
      <c r="E126" s="2"/>
      <c r="F126" s="32"/>
      <c r="G126" s="2"/>
      <c r="H126" s="2"/>
      <c r="I126" s="2"/>
      <c r="J126" s="2"/>
      <c r="K126" s="2"/>
      <c r="L126" s="2"/>
      <c r="M126" s="2"/>
    </row>
    <row r="127" spans="1:13" s="4" customFormat="1" ht="12">
      <c r="A127" s="2"/>
      <c r="B127" s="2"/>
      <c r="C127" s="2"/>
      <c r="D127" s="2"/>
      <c r="E127" s="2"/>
      <c r="F127" s="32"/>
      <c r="G127" s="2"/>
      <c r="H127" s="2"/>
      <c r="I127" s="2"/>
      <c r="J127" s="2"/>
      <c r="K127" s="2"/>
      <c r="L127" s="2"/>
      <c r="M127" s="2"/>
    </row>
    <row r="128" spans="1:13" s="4" customFormat="1" ht="12">
      <c r="A128" s="2"/>
      <c r="B128" s="2"/>
      <c r="C128" s="2"/>
      <c r="D128" s="2"/>
      <c r="E128" s="2"/>
      <c r="F128" s="32"/>
      <c r="G128" s="2"/>
      <c r="H128" s="2"/>
      <c r="I128" s="2"/>
      <c r="J128" s="2"/>
      <c r="K128" s="2"/>
      <c r="L128" s="2"/>
      <c r="M128" s="2"/>
    </row>
    <row r="129" spans="1:13" s="4" customFormat="1" ht="12">
      <c r="A129" s="2"/>
      <c r="B129" s="2"/>
      <c r="C129" s="2"/>
      <c r="D129" s="2"/>
      <c r="E129" s="2"/>
      <c r="F129" s="32"/>
      <c r="G129" s="2"/>
      <c r="H129" s="2"/>
      <c r="I129" s="2"/>
      <c r="J129" s="2"/>
      <c r="K129" s="2"/>
      <c r="L129" s="2"/>
      <c r="M129" s="2"/>
    </row>
    <row r="130" spans="1:13" s="4" customFormat="1" ht="12">
      <c r="A130" s="2"/>
      <c r="B130" s="2"/>
      <c r="C130" s="2"/>
      <c r="D130" s="2"/>
      <c r="E130" s="2"/>
      <c r="F130" s="32"/>
      <c r="G130" s="2"/>
      <c r="H130" s="2"/>
      <c r="I130" s="2"/>
      <c r="J130" s="2"/>
      <c r="K130" s="2"/>
      <c r="L130" s="2"/>
      <c r="M130" s="2"/>
    </row>
    <row r="131" spans="1:13" s="4" customFormat="1" ht="12">
      <c r="A131" s="2"/>
      <c r="B131" s="2"/>
      <c r="C131" s="2"/>
      <c r="D131" s="2"/>
      <c r="E131" s="2"/>
      <c r="F131" s="32"/>
      <c r="G131" s="2"/>
      <c r="H131" s="2"/>
      <c r="I131" s="2"/>
      <c r="J131" s="2"/>
      <c r="K131" s="2"/>
      <c r="L131" s="2"/>
      <c r="M131" s="2"/>
    </row>
    <row r="132" spans="1:13" s="4" customFormat="1" ht="12">
      <c r="A132" s="2"/>
      <c r="B132" s="2"/>
      <c r="C132" s="2"/>
      <c r="D132" s="2"/>
      <c r="E132" s="2"/>
      <c r="F132" s="32"/>
      <c r="G132" s="2"/>
      <c r="H132" s="2"/>
      <c r="I132" s="2"/>
      <c r="J132" s="2"/>
      <c r="K132" s="2"/>
      <c r="L132" s="2"/>
      <c r="M132" s="2"/>
    </row>
    <row r="133" spans="1:13" s="4" customFormat="1" ht="12">
      <c r="A133" s="2"/>
      <c r="B133" s="2"/>
      <c r="C133" s="2"/>
      <c r="D133" s="2"/>
      <c r="E133" s="2"/>
      <c r="F133" s="32"/>
      <c r="G133" s="2"/>
      <c r="H133" s="2"/>
      <c r="I133" s="2"/>
      <c r="J133" s="2"/>
      <c r="K133" s="2"/>
      <c r="L133" s="2"/>
      <c r="M133" s="2"/>
    </row>
    <row r="134" spans="1:13" s="4" customFormat="1" ht="12">
      <c r="A134" s="2"/>
      <c r="B134" s="2"/>
      <c r="C134" s="2"/>
      <c r="D134" s="2"/>
      <c r="E134" s="2"/>
      <c r="F134" s="32"/>
      <c r="G134" s="2"/>
      <c r="H134" s="2"/>
      <c r="I134" s="2"/>
      <c r="J134" s="2"/>
      <c r="K134" s="2"/>
      <c r="L134" s="2"/>
      <c r="M134" s="2"/>
    </row>
    <row r="135" spans="1:13" s="4" customFormat="1" ht="12">
      <c r="A135" s="2"/>
      <c r="B135" s="2"/>
      <c r="C135" s="2"/>
      <c r="D135" s="2"/>
      <c r="E135" s="2"/>
      <c r="F135" s="32"/>
      <c r="G135" s="2"/>
      <c r="H135" s="2"/>
      <c r="I135" s="2"/>
      <c r="J135" s="2"/>
      <c r="K135" s="2"/>
      <c r="L135" s="2"/>
      <c r="M135" s="2"/>
    </row>
    <row r="136" spans="1:13" s="4" customFormat="1" ht="12">
      <c r="A136" s="2"/>
      <c r="B136" s="2"/>
      <c r="C136" s="2"/>
      <c r="D136" s="2"/>
      <c r="E136" s="2"/>
      <c r="F136" s="32"/>
      <c r="G136" s="2"/>
      <c r="H136" s="2"/>
      <c r="I136" s="2"/>
      <c r="J136" s="2"/>
      <c r="K136" s="2"/>
      <c r="L136" s="2"/>
      <c r="M136" s="2"/>
    </row>
    <row r="137" spans="1:13" s="4" customFormat="1" ht="12">
      <c r="A137" s="2"/>
      <c r="B137" s="2"/>
      <c r="C137" s="2"/>
      <c r="D137" s="2"/>
      <c r="E137" s="2"/>
      <c r="F137" s="32"/>
      <c r="G137" s="2"/>
      <c r="H137" s="2"/>
      <c r="I137" s="2"/>
      <c r="J137" s="2"/>
      <c r="K137" s="2"/>
      <c r="L137" s="2"/>
      <c r="M137" s="2"/>
    </row>
    <row r="138" spans="1:13" s="4" customFormat="1" ht="12">
      <c r="A138" s="2"/>
      <c r="B138" s="2"/>
      <c r="C138" s="2"/>
      <c r="D138" s="2"/>
      <c r="E138" s="2"/>
      <c r="F138" s="32"/>
      <c r="G138" s="2"/>
      <c r="H138" s="2"/>
      <c r="I138" s="2"/>
      <c r="J138" s="2"/>
      <c r="K138" s="2"/>
      <c r="L138" s="2"/>
      <c r="M138" s="2"/>
    </row>
    <row r="139" spans="1:13" s="4" customFormat="1" ht="12">
      <c r="A139" s="2"/>
      <c r="B139" s="2"/>
      <c r="C139" s="2"/>
      <c r="D139" s="2"/>
      <c r="E139" s="2"/>
      <c r="F139" s="32"/>
      <c r="G139" s="2"/>
      <c r="H139" s="2"/>
      <c r="I139" s="2"/>
      <c r="J139" s="2"/>
      <c r="K139" s="2"/>
      <c r="L139" s="2"/>
      <c r="M139" s="2"/>
    </row>
    <row r="140" spans="1:13" s="4" customFormat="1" ht="12">
      <c r="A140" s="2"/>
      <c r="B140" s="2"/>
      <c r="C140" s="2"/>
      <c r="D140" s="2"/>
      <c r="E140" s="2"/>
      <c r="F140" s="32"/>
      <c r="G140" s="2"/>
      <c r="H140" s="2"/>
      <c r="I140" s="2"/>
      <c r="J140" s="2"/>
      <c r="K140" s="2"/>
      <c r="L140" s="2"/>
      <c r="M140" s="2"/>
    </row>
    <row r="141" spans="1:13" s="4" customFormat="1" ht="12">
      <c r="A141" s="2"/>
      <c r="B141" s="2"/>
      <c r="C141" s="2"/>
      <c r="D141" s="2"/>
      <c r="E141" s="2"/>
      <c r="F141" s="32"/>
      <c r="G141" s="2"/>
      <c r="H141" s="2"/>
      <c r="I141" s="2"/>
      <c r="J141" s="2"/>
      <c r="K141" s="2"/>
      <c r="L141" s="2"/>
      <c r="M141" s="2"/>
    </row>
    <row r="142" spans="1:13" s="4" customFormat="1" ht="12">
      <c r="A142" s="2"/>
      <c r="B142" s="2"/>
      <c r="C142" s="2"/>
      <c r="D142" s="2"/>
      <c r="E142" s="2"/>
      <c r="F142" s="32"/>
      <c r="G142" s="2"/>
      <c r="H142" s="2"/>
      <c r="I142" s="2"/>
      <c r="J142" s="2"/>
      <c r="K142" s="2"/>
      <c r="L142" s="2"/>
      <c r="M142" s="2"/>
    </row>
    <row r="143" spans="1:13" s="4" customFormat="1" ht="12">
      <c r="A143" s="2"/>
      <c r="B143" s="2"/>
      <c r="C143" s="2"/>
      <c r="D143" s="2"/>
      <c r="E143" s="2"/>
      <c r="F143" s="32"/>
      <c r="G143" s="2"/>
      <c r="H143" s="2"/>
      <c r="I143" s="2"/>
      <c r="J143" s="2"/>
      <c r="K143" s="2"/>
      <c r="L143" s="2"/>
      <c r="M143" s="2"/>
    </row>
    <row r="144" spans="1:13" s="4" customFormat="1" ht="12">
      <c r="A144" s="2"/>
      <c r="B144" s="2"/>
      <c r="C144" s="2"/>
      <c r="D144" s="2"/>
      <c r="E144" s="2"/>
      <c r="F144" s="32"/>
      <c r="G144" s="2"/>
      <c r="H144" s="2"/>
      <c r="I144" s="2"/>
      <c r="J144" s="2"/>
      <c r="K144" s="2"/>
      <c r="L144" s="2"/>
      <c r="M144" s="2"/>
    </row>
    <row r="145" spans="1:13" s="4" customFormat="1" ht="12">
      <c r="A145" s="2"/>
      <c r="B145" s="2"/>
      <c r="C145" s="2"/>
      <c r="D145" s="2"/>
      <c r="E145" s="2"/>
      <c r="F145" s="32"/>
      <c r="G145" s="2"/>
      <c r="H145" s="2"/>
      <c r="I145" s="2"/>
      <c r="J145" s="2"/>
      <c r="K145" s="2"/>
      <c r="L145" s="2"/>
      <c r="M145" s="2"/>
    </row>
    <row r="146" spans="1:13" s="4" customFormat="1" ht="12">
      <c r="A146" s="2"/>
      <c r="B146" s="2"/>
      <c r="C146" s="2"/>
      <c r="D146" s="2"/>
      <c r="E146" s="2"/>
      <c r="F146" s="32"/>
      <c r="G146" s="2"/>
      <c r="H146" s="2"/>
      <c r="I146" s="2"/>
      <c r="J146" s="2"/>
      <c r="K146" s="2"/>
      <c r="L146" s="2"/>
      <c r="M146" s="2"/>
    </row>
    <row r="147" spans="1:13" s="4" customFormat="1" ht="12">
      <c r="A147" s="2"/>
      <c r="B147" s="2"/>
      <c r="C147" s="2"/>
      <c r="D147" s="2"/>
      <c r="E147" s="2"/>
      <c r="F147" s="32"/>
      <c r="G147" s="2"/>
      <c r="H147" s="2"/>
      <c r="I147" s="2"/>
      <c r="J147" s="2"/>
      <c r="K147" s="2"/>
      <c r="L147" s="2"/>
      <c r="M147" s="2"/>
    </row>
    <row r="148" spans="1:13" s="4" customFormat="1" ht="12">
      <c r="A148" s="2"/>
      <c r="B148" s="2"/>
      <c r="C148" s="2"/>
      <c r="D148" s="2"/>
      <c r="E148" s="2"/>
      <c r="F148" s="32"/>
      <c r="G148" s="2"/>
      <c r="H148" s="2"/>
      <c r="I148" s="2"/>
      <c r="J148" s="2"/>
      <c r="K148" s="2"/>
      <c r="L148" s="2"/>
      <c r="M148" s="2"/>
    </row>
    <row r="149" spans="1:13" s="4" customFormat="1" ht="12">
      <c r="A149" s="2"/>
      <c r="B149" s="2"/>
      <c r="C149" s="2"/>
      <c r="D149" s="2"/>
      <c r="E149" s="2"/>
      <c r="F149" s="32"/>
      <c r="G149" s="2"/>
      <c r="H149" s="2"/>
      <c r="I149" s="2"/>
      <c r="J149" s="2"/>
      <c r="K149" s="2"/>
      <c r="L149" s="2"/>
      <c r="M149" s="2"/>
    </row>
    <row r="150" spans="1:13" s="4" customFormat="1" ht="12">
      <c r="A150" s="2"/>
      <c r="B150" s="2"/>
      <c r="C150" s="2"/>
      <c r="D150" s="2"/>
      <c r="E150" s="2"/>
      <c r="F150" s="32"/>
      <c r="G150" s="2"/>
      <c r="H150" s="2"/>
      <c r="I150" s="2"/>
      <c r="J150" s="2"/>
      <c r="K150" s="2"/>
      <c r="L150" s="2"/>
      <c r="M150" s="2"/>
    </row>
    <row r="151" spans="1:13" s="4" customFormat="1" ht="12">
      <c r="A151" s="56"/>
      <c r="B151" s="56"/>
      <c r="C151" s="2"/>
      <c r="D151" s="2"/>
      <c r="E151" s="2"/>
      <c r="F151" s="32"/>
      <c r="G151" s="2"/>
      <c r="H151" s="2"/>
      <c r="I151" s="2"/>
      <c r="J151" s="2"/>
      <c r="K151" s="2"/>
      <c r="L151" s="2"/>
      <c r="M151" s="2"/>
    </row>
    <row r="152" spans="1:13" s="4" customFormat="1" ht="12">
      <c r="A152" s="2"/>
      <c r="B152" s="2"/>
      <c r="C152" s="2"/>
      <c r="D152" s="2"/>
      <c r="E152" s="2"/>
      <c r="F152" s="32"/>
      <c r="G152" s="2"/>
      <c r="H152" s="2"/>
      <c r="I152" s="2"/>
      <c r="J152" s="2"/>
      <c r="K152" s="2"/>
      <c r="L152" s="2"/>
      <c r="M152" s="2"/>
    </row>
    <row r="153" spans="1:13" s="4" customFormat="1" ht="12">
      <c r="A153" s="2"/>
      <c r="B153" s="2"/>
      <c r="C153" s="2"/>
      <c r="D153" s="2"/>
      <c r="E153" s="2"/>
      <c r="F153" s="32"/>
      <c r="G153" s="2"/>
      <c r="H153" s="2"/>
      <c r="I153" s="2"/>
      <c r="J153" s="2"/>
      <c r="K153" s="2"/>
      <c r="L153" s="2"/>
      <c r="M153" s="2"/>
    </row>
    <row r="154" spans="1:13" s="4" customFormat="1" ht="12">
      <c r="A154" s="2"/>
      <c r="B154" s="2"/>
      <c r="C154" s="2"/>
      <c r="D154" s="2"/>
      <c r="E154" s="2"/>
      <c r="F154" s="32"/>
      <c r="G154" s="2"/>
      <c r="H154" s="2"/>
      <c r="I154" s="2"/>
      <c r="J154" s="2"/>
      <c r="K154" s="2"/>
      <c r="L154" s="2"/>
      <c r="M154" s="2"/>
    </row>
    <row r="155" spans="1:13" s="4" customFormat="1" ht="12">
      <c r="A155" s="2"/>
      <c r="B155" s="2"/>
      <c r="C155" s="2"/>
      <c r="D155" s="2"/>
      <c r="E155" s="2"/>
      <c r="F155" s="32"/>
      <c r="G155" s="2"/>
      <c r="H155" s="2"/>
      <c r="I155" s="2"/>
      <c r="J155" s="2"/>
      <c r="K155" s="2"/>
      <c r="L155" s="2"/>
      <c r="M155" s="2"/>
    </row>
    <row r="156" spans="1:13" s="4" customFormat="1" ht="12">
      <c r="A156" s="2"/>
      <c r="B156" s="2"/>
      <c r="C156" s="2"/>
      <c r="D156" s="2"/>
      <c r="E156" s="2"/>
      <c r="F156" s="32"/>
      <c r="G156" s="2"/>
      <c r="H156" s="2"/>
      <c r="I156" s="2"/>
      <c r="J156" s="2"/>
      <c r="K156" s="2"/>
      <c r="L156" s="2"/>
      <c r="M156" s="2"/>
    </row>
    <row r="157" spans="1:13" s="4" customFormat="1" ht="12">
      <c r="A157" s="2"/>
      <c r="B157" s="2"/>
      <c r="C157" s="2"/>
      <c r="D157" s="2"/>
      <c r="E157" s="2"/>
      <c r="F157" s="32"/>
      <c r="G157" s="2"/>
      <c r="H157" s="2"/>
      <c r="I157" s="2"/>
      <c r="J157" s="2"/>
      <c r="K157" s="2"/>
      <c r="L157" s="2"/>
      <c r="M157" s="2"/>
    </row>
    <row r="158" spans="1:13" s="4" customFormat="1" ht="12">
      <c r="A158" s="2"/>
      <c r="B158" s="2"/>
      <c r="C158" s="2"/>
      <c r="D158" s="2"/>
      <c r="E158" s="2"/>
      <c r="F158" s="32"/>
      <c r="G158" s="2"/>
      <c r="H158" s="2"/>
      <c r="I158" s="2"/>
      <c r="J158" s="2"/>
      <c r="K158" s="2"/>
      <c r="L158" s="2"/>
      <c r="M158" s="2"/>
    </row>
    <row r="159" spans="1:13" s="4" customFormat="1" ht="12">
      <c r="A159" s="2"/>
      <c r="B159" s="2"/>
      <c r="C159" s="2"/>
      <c r="D159" s="2"/>
      <c r="E159" s="2"/>
      <c r="F159" s="32"/>
      <c r="G159" s="2"/>
      <c r="H159" s="2"/>
      <c r="I159" s="2"/>
      <c r="J159" s="2"/>
      <c r="K159" s="2"/>
      <c r="L159" s="2"/>
      <c r="M159" s="2"/>
    </row>
    <row r="160" spans="1:13" s="4" customFormat="1" ht="12">
      <c r="A160" s="2"/>
      <c r="B160" s="2"/>
      <c r="C160" s="2"/>
      <c r="D160" s="2"/>
      <c r="E160" s="2"/>
      <c r="F160" s="32"/>
      <c r="G160" s="2"/>
      <c r="H160" s="2"/>
      <c r="I160" s="2"/>
      <c r="J160" s="2"/>
      <c r="K160" s="2"/>
      <c r="L160" s="2"/>
      <c r="M160" s="2"/>
    </row>
    <row r="161" spans="1:13" s="4" customFormat="1" ht="12">
      <c r="A161" s="2"/>
      <c r="B161" s="2"/>
      <c r="C161" s="2"/>
      <c r="D161" s="2"/>
      <c r="E161" s="2"/>
      <c r="F161" s="32"/>
      <c r="G161" s="2"/>
      <c r="H161" s="2"/>
      <c r="I161" s="2"/>
      <c r="J161" s="2"/>
      <c r="K161" s="2"/>
      <c r="L161" s="2"/>
      <c r="M161" s="2"/>
    </row>
    <row r="162" spans="1:13" s="4" customFormat="1" ht="12">
      <c r="A162" s="2"/>
      <c r="B162" s="2"/>
      <c r="C162" s="2"/>
      <c r="D162" s="2"/>
      <c r="E162" s="2"/>
      <c r="F162" s="32"/>
      <c r="G162" s="2"/>
      <c r="H162" s="2"/>
      <c r="I162" s="2"/>
      <c r="J162" s="2"/>
      <c r="K162" s="2"/>
      <c r="L162" s="2"/>
      <c r="M162" s="2"/>
    </row>
    <row r="163" spans="1:13" s="4" customFormat="1" ht="12">
      <c r="A163" s="2"/>
      <c r="B163" s="2"/>
      <c r="C163" s="2"/>
      <c r="D163" s="2"/>
      <c r="E163" s="2"/>
      <c r="F163" s="32"/>
      <c r="G163" s="2"/>
      <c r="H163" s="2"/>
      <c r="I163" s="2"/>
      <c r="J163" s="2"/>
      <c r="K163" s="2"/>
      <c r="L163" s="2"/>
      <c r="M163" s="2"/>
    </row>
    <row r="164" spans="1:13" s="4" customFormat="1" ht="12">
      <c r="A164" s="2"/>
      <c r="B164" s="2"/>
      <c r="C164" s="2"/>
      <c r="D164" s="2"/>
      <c r="E164" s="2"/>
      <c r="F164" s="32"/>
      <c r="G164" s="2"/>
      <c r="H164" s="2"/>
      <c r="I164" s="2"/>
      <c r="J164" s="2"/>
      <c r="K164" s="2"/>
      <c r="L164" s="2"/>
      <c r="M164" s="2"/>
    </row>
    <row r="165" spans="1:13" s="4" customFormat="1" ht="12">
      <c r="A165" s="2"/>
      <c r="B165" s="2"/>
      <c r="C165" s="2"/>
      <c r="D165" s="2"/>
      <c r="E165" s="2"/>
      <c r="F165" s="32"/>
      <c r="G165" s="2"/>
      <c r="H165" s="2"/>
      <c r="I165" s="2"/>
      <c r="J165" s="2"/>
      <c r="K165" s="2"/>
      <c r="L165" s="2"/>
      <c r="M165" s="2"/>
    </row>
    <row r="166" spans="1:13" s="4" customFormat="1" ht="12">
      <c r="A166" s="2"/>
      <c r="B166" s="2"/>
      <c r="C166" s="2"/>
      <c r="D166" s="2"/>
      <c r="E166" s="2"/>
      <c r="F166" s="32"/>
      <c r="G166" s="2"/>
      <c r="H166" s="2"/>
      <c r="I166" s="2"/>
      <c r="J166" s="2"/>
      <c r="K166" s="2"/>
      <c r="L166" s="2"/>
      <c r="M166" s="2"/>
    </row>
    <row r="167" spans="1:13" s="4" customFormat="1" ht="12">
      <c r="A167" s="2"/>
      <c r="B167" s="2"/>
      <c r="C167" s="2"/>
      <c r="D167" s="2"/>
      <c r="E167" s="2"/>
      <c r="F167" s="32"/>
      <c r="G167" s="2"/>
      <c r="H167" s="2"/>
      <c r="I167" s="2"/>
      <c r="J167" s="2"/>
      <c r="K167" s="2"/>
      <c r="L167" s="2"/>
      <c r="M167" s="2"/>
    </row>
    <row r="168" spans="1:13" s="4" customFormat="1" ht="12">
      <c r="A168" s="2"/>
      <c r="B168" s="2"/>
      <c r="C168" s="2"/>
      <c r="D168" s="2"/>
      <c r="E168" s="2"/>
      <c r="F168" s="32"/>
      <c r="G168" s="2"/>
      <c r="H168" s="2"/>
      <c r="I168" s="2"/>
      <c r="J168" s="2"/>
      <c r="K168" s="2"/>
      <c r="L168" s="2"/>
      <c r="M168" s="2"/>
    </row>
    <row r="169" spans="1:13" s="4" customFormat="1" ht="12">
      <c r="A169" s="2"/>
      <c r="B169" s="2"/>
      <c r="C169" s="2"/>
      <c r="D169" s="2"/>
      <c r="E169" s="2"/>
      <c r="F169" s="32"/>
      <c r="G169" s="2"/>
      <c r="H169" s="2"/>
      <c r="I169" s="2"/>
      <c r="J169" s="2"/>
      <c r="K169" s="2"/>
      <c r="L169" s="2"/>
      <c r="M169" s="2"/>
    </row>
    <row r="170" spans="1:13" s="4" customFormat="1" ht="12">
      <c r="A170" s="2"/>
      <c r="B170" s="2"/>
      <c r="C170" s="2"/>
      <c r="D170" s="2"/>
      <c r="E170" s="2"/>
      <c r="F170" s="32"/>
      <c r="G170" s="2"/>
      <c r="H170" s="2"/>
      <c r="I170" s="2"/>
      <c r="J170" s="2"/>
      <c r="K170" s="2"/>
      <c r="L170" s="2"/>
      <c r="M170" s="2"/>
    </row>
    <row r="171" spans="1:13" s="4" customFormat="1" ht="12">
      <c r="A171" s="2"/>
      <c r="B171" s="2"/>
      <c r="C171" s="2"/>
      <c r="D171" s="2"/>
      <c r="E171" s="2"/>
      <c r="F171" s="32"/>
      <c r="G171" s="2"/>
      <c r="H171" s="2"/>
      <c r="I171" s="2"/>
      <c r="J171" s="2"/>
      <c r="K171" s="2"/>
      <c r="L171" s="2"/>
      <c r="M171" s="2"/>
    </row>
    <row r="172" spans="1:13" s="4" customFormat="1" ht="12">
      <c r="A172" s="2"/>
      <c r="B172" s="2"/>
      <c r="C172" s="2"/>
      <c r="D172" s="2"/>
      <c r="E172" s="2"/>
      <c r="F172" s="32"/>
      <c r="G172" s="2"/>
      <c r="H172" s="2"/>
      <c r="I172" s="2"/>
      <c r="J172" s="2"/>
      <c r="K172" s="2"/>
      <c r="L172" s="2"/>
      <c r="M172" s="2"/>
    </row>
    <row r="173" spans="1:13" s="4" customFormat="1" ht="12">
      <c r="A173" s="2"/>
      <c r="B173" s="2"/>
      <c r="C173" s="2"/>
      <c r="D173" s="2"/>
      <c r="E173" s="2"/>
      <c r="F173" s="32"/>
      <c r="G173" s="2"/>
      <c r="H173" s="2"/>
      <c r="I173" s="2"/>
      <c r="J173" s="2"/>
      <c r="K173" s="2"/>
      <c r="L173" s="2"/>
      <c r="M173" s="2"/>
    </row>
    <row r="174" spans="1:13" s="4" customFormat="1" ht="12">
      <c r="A174" s="2"/>
      <c r="B174" s="2"/>
      <c r="C174" s="2"/>
      <c r="D174" s="2"/>
      <c r="E174" s="2"/>
      <c r="F174" s="32"/>
      <c r="G174" s="2"/>
      <c r="H174" s="2"/>
      <c r="I174" s="2"/>
      <c r="J174" s="2"/>
      <c r="K174" s="2"/>
      <c r="L174" s="2"/>
      <c r="M174" s="2"/>
    </row>
    <row r="175" spans="1:13" s="4" customFormat="1" ht="12">
      <c r="A175" s="2"/>
      <c r="B175" s="2"/>
      <c r="C175" s="2"/>
      <c r="D175" s="2"/>
      <c r="E175" s="2"/>
      <c r="F175" s="32"/>
      <c r="G175" s="2"/>
      <c r="H175" s="2"/>
      <c r="I175" s="2"/>
      <c r="J175" s="2"/>
      <c r="K175" s="2"/>
      <c r="L175" s="2"/>
      <c r="M175" s="2"/>
    </row>
    <row r="176" spans="1:13" s="4" customFormat="1" ht="12">
      <c r="A176" s="2"/>
      <c r="B176" s="2"/>
      <c r="C176" s="2"/>
      <c r="D176" s="2"/>
      <c r="E176" s="2"/>
      <c r="F176" s="32"/>
      <c r="G176" s="2"/>
      <c r="H176" s="2"/>
      <c r="I176" s="2"/>
      <c r="J176" s="2"/>
      <c r="K176" s="2"/>
      <c r="L176" s="2"/>
      <c r="M176" s="2"/>
    </row>
    <row r="177" spans="1:13" s="4" customFormat="1" ht="12">
      <c r="A177" s="2"/>
      <c r="B177" s="2"/>
      <c r="C177" s="2"/>
      <c r="D177" s="2"/>
      <c r="E177" s="2"/>
      <c r="F177" s="32"/>
      <c r="G177" s="2"/>
      <c r="H177" s="2"/>
      <c r="I177" s="2"/>
      <c r="J177" s="2"/>
      <c r="K177" s="2"/>
      <c r="L177" s="2"/>
      <c r="M177" s="2"/>
    </row>
    <row r="178" spans="1:13" s="4" customFormat="1" ht="12">
      <c r="A178" s="2"/>
      <c r="B178" s="2"/>
      <c r="C178" s="2"/>
      <c r="D178" s="2"/>
      <c r="E178" s="2"/>
      <c r="F178" s="32"/>
      <c r="G178" s="2"/>
      <c r="H178" s="2"/>
      <c r="I178" s="2"/>
      <c r="J178" s="2"/>
      <c r="K178" s="2"/>
      <c r="L178" s="2"/>
      <c r="M178" s="2"/>
    </row>
    <row r="179" spans="1:13" s="4" customFormat="1" ht="12">
      <c r="A179" s="2"/>
      <c r="B179" s="2"/>
      <c r="C179" s="2"/>
      <c r="D179" s="2"/>
      <c r="E179" s="2"/>
      <c r="F179" s="32"/>
      <c r="G179" s="2"/>
      <c r="H179" s="2"/>
      <c r="I179" s="2"/>
      <c r="J179" s="2"/>
      <c r="K179" s="2"/>
      <c r="L179" s="2"/>
      <c r="M179" s="2"/>
    </row>
    <row r="180" spans="1:13" s="4" customFormat="1" ht="12">
      <c r="A180" s="2"/>
      <c r="B180" s="2"/>
      <c r="C180" s="2"/>
      <c r="D180" s="2"/>
      <c r="E180" s="2"/>
      <c r="F180" s="32"/>
      <c r="G180" s="2"/>
      <c r="H180" s="2"/>
      <c r="I180" s="2"/>
      <c r="J180" s="2"/>
      <c r="K180" s="2"/>
      <c r="L180" s="2"/>
      <c r="M180" s="2"/>
    </row>
    <row r="181" spans="1:13" s="4" customFormat="1" ht="12">
      <c r="A181" s="2"/>
      <c r="B181" s="2"/>
      <c r="C181" s="2"/>
      <c r="D181" s="2"/>
      <c r="E181" s="2"/>
      <c r="F181" s="32"/>
      <c r="G181" s="2"/>
      <c r="H181" s="2"/>
      <c r="I181" s="2"/>
      <c r="J181" s="2"/>
      <c r="K181" s="2"/>
      <c r="L181" s="2"/>
      <c r="M181" s="2"/>
    </row>
    <row r="182" spans="1:13" s="4" customFormat="1" ht="12">
      <c r="A182" s="2"/>
      <c r="B182" s="2"/>
      <c r="C182" s="2"/>
      <c r="D182" s="2"/>
      <c r="E182" s="2"/>
      <c r="F182" s="32"/>
      <c r="G182" s="2"/>
      <c r="H182" s="2"/>
      <c r="I182" s="2"/>
      <c r="J182" s="2"/>
      <c r="K182" s="2"/>
      <c r="L182" s="2"/>
      <c r="M182" s="2"/>
    </row>
    <row r="183" spans="1:13" s="4" customFormat="1" ht="12">
      <c r="A183" s="2"/>
      <c r="B183" s="2"/>
      <c r="C183" s="2"/>
      <c r="D183" s="2"/>
      <c r="E183" s="2"/>
      <c r="F183" s="32"/>
      <c r="G183" s="2"/>
      <c r="H183" s="2"/>
      <c r="I183" s="2"/>
      <c r="J183" s="2"/>
      <c r="K183" s="2"/>
      <c r="L183" s="2"/>
      <c r="M183" s="2"/>
    </row>
    <row r="184" spans="1:13" s="4" customFormat="1" ht="12">
      <c r="A184" s="2"/>
      <c r="B184" s="2"/>
      <c r="C184" s="2"/>
      <c r="D184" s="2"/>
      <c r="E184" s="2"/>
      <c r="F184" s="32"/>
      <c r="G184" s="2"/>
      <c r="H184" s="2"/>
      <c r="I184" s="2"/>
      <c r="J184" s="2"/>
      <c r="K184" s="2"/>
      <c r="L184" s="2"/>
      <c r="M184" s="2"/>
    </row>
    <row r="185" spans="1:13" s="4" customFormat="1" ht="12">
      <c r="A185" s="2"/>
      <c r="B185" s="2"/>
      <c r="C185" s="2"/>
      <c r="D185" s="2"/>
      <c r="E185" s="2"/>
      <c r="F185" s="32"/>
      <c r="G185" s="2"/>
      <c r="H185" s="2"/>
      <c r="I185" s="2"/>
      <c r="J185" s="2"/>
      <c r="K185" s="2"/>
      <c r="L185" s="2"/>
      <c r="M185" s="2"/>
    </row>
    <row r="186" spans="1:13" s="4" customFormat="1" ht="12">
      <c r="A186" s="2"/>
      <c r="B186" s="2"/>
      <c r="C186" s="2"/>
      <c r="D186" s="2"/>
      <c r="E186" s="2"/>
      <c r="F186" s="32"/>
      <c r="G186" s="2"/>
      <c r="H186" s="2"/>
      <c r="I186" s="2"/>
      <c r="J186" s="2"/>
      <c r="K186" s="2"/>
      <c r="L186" s="2"/>
      <c r="M186" s="2"/>
    </row>
    <row r="187" spans="1:13" s="4" customFormat="1" ht="12">
      <c r="A187" s="2"/>
      <c r="B187" s="2"/>
      <c r="C187" s="2"/>
      <c r="D187" s="2"/>
      <c r="E187" s="2"/>
      <c r="F187" s="32"/>
      <c r="G187" s="2"/>
      <c r="H187" s="2"/>
      <c r="I187" s="2"/>
      <c r="J187" s="2"/>
      <c r="K187" s="2"/>
      <c r="L187" s="2"/>
      <c r="M187" s="2"/>
    </row>
    <row r="188" spans="1:13" s="4" customFormat="1" ht="12">
      <c r="A188" s="2"/>
      <c r="B188" s="2"/>
      <c r="C188" s="2"/>
      <c r="D188" s="2"/>
      <c r="E188" s="2"/>
      <c r="F188" s="32"/>
      <c r="G188" s="2"/>
      <c r="H188" s="2"/>
      <c r="I188" s="2"/>
      <c r="J188" s="2"/>
      <c r="K188" s="2"/>
      <c r="L188" s="2"/>
      <c r="M188" s="2"/>
    </row>
    <row r="189" spans="1:13" s="4" customFormat="1" ht="12">
      <c r="A189" s="2"/>
      <c r="B189" s="2"/>
      <c r="C189" s="2"/>
      <c r="D189" s="2"/>
      <c r="E189" s="2"/>
      <c r="F189" s="32"/>
      <c r="G189" s="2"/>
      <c r="H189" s="2"/>
      <c r="I189" s="2"/>
      <c r="J189" s="2"/>
      <c r="K189" s="2"/>
      <c r="L189" s="2"/>
      <c r="M189" s="2"/>
    </row>
    <row r="190" spans="1:13" s="4" customFormat="1" ht="12">
      <c r="A190" s="2"/>
      <c r="B190" s="2"/>
      <c r="C190" s="2"/>
      <c r="D190" s="2"/>
      <c r="E190" s="2"/>
      <c r="F190" s="32"/>
      <c r="G190" s="2"/>
      <c r="H190" s="2"/>
      <c r="I190" s="2"/>
      <c r="J190" s="2"/>
      <c r="K190" s="2"/>
      <c r="L190" s="2"/>
      <c r="M190" s="2"/>
    </row>
    <row r="191" spans="1:13" s="4" customFormat="1" ht="12">
      <c r="A191" s="2"/>
      <c r="B191" s="2"/>
      <c r="C191" s="2"/>
      <c r="D191" s="2"/>
      <c r="E191" s="2"/>
      <c r="F191" s="32"/>
      <c r="G191" s="2"/>
      <c r="H191" s="2"/>
      <c r="I191" s="2"/>
      <c r="J191" s="2"/>
      <c r="K191" s="2"/>
      <c r="L191" s="2"/>
      <c r="M191" s="2"/>
    </row>
    <row r="192" spans="1:13" s="4" customFormat="1" ht="12">
      <c r="A192" s="2"/>
      <c r="B192" s="2"/>
      <c r="C192" s="2"/>
      <c r="D192" s="2"/>
      <c r="E192" s="2"/>
      <c r="F192" s="32"/>
      <c r="G192" s="2"/>
      <c r="H192" s="2"/>
      <c r="I192" s="2"/>
      <c r="J192" s="2"/>
      <c r="K192" s="2"/>
      <c r="L192" s="2"/>
      <c r="M192" s="2"/>
    </row>
    <row r="193" spans="1:13" s="4" customFormat="1" ht="12">
      <c r="A193" s="2"/>
      <c r="B193" s="2"/>
      <c r="C193" s="2"/>
      <c r="D193" s="2"/>
      <c r="E193" s="2"/>
      <c r="F193" s="32"/>
      <c r="G193" s="2"/>
      <c r="H193" s="2"/>
      <c r="I193" s="2"/>
      <c r="J193" s="2"/>
      <c r="K193" s="2"/>
      <c r="L193" s="2"/>
      <c r="M193" s="2"/>
    </row>
    <row r="194" spans="1:13" s="4" customFormat="1" ht="12">
      <c r="A194" s="2"/>
      <c r="B194" s="2"/>
      <c r="C194" s="2"/>
      <c r="D194" s="2"/>
      <c r="E194" s="2"/>
      <c r="F194" s="32"/>
      <c r="G194" s="2"/>
      <c r="H194" s="2"/>
      <c r="I194" s="2"/>
      <c r="J194" s="2"/>
      <c r="K194" s="2"/>
      <c r="L194" s="2"/>
      <c r="M194" s="2"/>
    </row>
    <row r="195" spans="1:13" s="4" customFormat="1" ht="12">
      <c r="A195" s="2"/>
      <c r="B195" s="2"/>
      <c r="C195" s="2"/>
      <c r="D195" s="2"/>
      <c r="E195" s="2"/>
      <c r="F195" s="32"/>
      <c r="G195" s="2"/>
      <c r="H195" s="2"/>
      <c r="I195" s="2"/>
      <c r="J195" s="2"/>
      <c r="K195" s="2"/>
      <c r="L195" s="2"/>
      <c r="M195" s="2"/>
    </row>
    <row r="196" spans="1:13" s="4" customFormat="1" ht="12">
      <c r="A196" s="2"/>
      <c r="B196" s="2"/>
      <c r="C196" s="2"/>
      <c r="D196" s="2"/>
      <c r="E196" s="2"/>
      <c r="F196" s="32"/>
      <c r="G196" s="2"/>
      <c r="H196" s="2"/>
      <c r="I196" s="2"/>
      <c r="J196" s="2"/>
      <c r="K196" s="2"/>
      <c r="L196" s="2"/>
      <c r="M196" s="2"/>
    </row>
    <row r="197" spans="1:13" s="4" customFormat="1" ht="12">
      <c r="A197" s="2"/>
      <c r="B197" s="2"/>
      <c r="C197" s="2"/>
      <c r="D197" s="2"/>
      <c r="E197" s="2"/>
      <c r="F197" s="32"/>
      <c r="G197" s="2"/>
      <c r="H197" s="2"/>
      <c r="I197" s="2"/>
      <c r="J197" s="2"/>
      <c r="K197" s="2"/>
      <c r="L197" s="2"/>
      <c r="M197" s="2"/>
    </row>
    <row r="198" spans="1:13" s="4" customFormat="1" ht="12">
      <c r="A198" s="2"/>
      <c r="B198" s="2"/>
      <c r="C198" s="2"/>
      <c r="D198" s="2"/>
      <c r="E198" s="2"/>
      <c r="F198" s="32"/>
      <c r="G198" s="2"/>
      <c r="H198" s="2"/>
      <c r="I198" s="2"/>
      <c r="J198" s="2"/>
      <c r="K198" s="2"/>
      <c r="L198" s="2"/>
      <c r="M198" s="2"/>
    </row>
    <row r="199" spans="1:13" s="4" customFormat="1" ht="12">
      <c r="A199" s="2"/>
      <c r="B199" s="2"/>
      <c r="C199" s="2"/>
      <c r="D199" s="2"/>
      <c r="E199" s="2"/>
      <c r="F199" s="32"/>
      <c r="G199" s="2"/>
      <c r="H199" s="2"/>
      <c r="I199" s="2"/>
      <c r="J199" s="2"/>
      <c r="K199" s="2"/>
      <c r="L199" s="2"/>
      <c r="M199" s="2"/>
    </row>
    <row r="200" spans="1:13" s="4" customFormat="1" ht="12">
      <c r="A200" s="2"/>
      <c r="B200" s="2"/>
      <c r="C200" s="2"/>
      <c r="D200" s="2"/>
      <c r="E200" s="2"/>
      <c r="F200" s="32"/>
      <c r="G200" s="2"/>
      <c r="H200" s="2"/>
      <c r="I200" s="2"/>
      <c r="J200" s="2"/>
      <c r="K200" s="2"/>
      <c r="L200" s="2"/>
      <c r="M200" s="2"/>
    </row>
    <row r="201" spans="1:13" s="4" customFormat="1" ht="12">
      <c r="A201" s="2"/>
      <c r="B201" s="2"/>
      <c r="C201" s="2"/>
      <c r="D201" s="2"/>
      <c r="E201" s="2"/>
      <c r="F201" s="32"/>
      <c r="G201" s="2"/>
      <c r="H201" s="2"/>
      <c r="I201" s="2"/>
      <c r="J201" s="2"/>
      <c r="K201" s="2"/>
      <c r="L201" s="2"/>
      <c r="M201" s="2"/>
    </row>
    <row r="202" spans="1:13" s="4" customFormat="1" ht="12">
      <c r="A202" s="2"/>
      <c r="B202" s="2"/>
      <c r="C202" s="2"/>
      <c r="D202" s="2"/>
      <c r="E202" s="2"/>
      <c r="F202" s="32"/>
      <c r="G202" s="2"/>
      <c r="H202" s="2"/>
      <c r="I202" s="2"/>
      <c r="J202" s="2"/>
      <c r="K202" s="2"/>
      <c r="L202" s="2"/>
      <c r="M202" s="2"/>
    </row>
    <row r="203" spans="1:13" s="4" customFormat="1" ht="12">
      <c r="A203" s="2"/>
      <c r="B203" s="2"/>
      <c r="C203" s="2"/>
      <c r="D203" s="2"/>
      <c r="E203" s="2"/>
      <c r="F203" s="32"/>
      <c r="G203" s="2"/>
      <c r="H203" s="2"/>
      <c r="I203" s="2"/>
      <c r="J203" s="2"/>
      <c r="K203" s="2"/>
      <c r="L203" s="2"/>
      <c r="M203" s="2"/>
    </row>
    <row r="204" spans="1:13" s="4" customFormat="1" ht="12">
      <c r="A204" s="2"/>
      <c r="B204" s="2"/>
      <c r="C204" s="2"/>
      <c r="D204" s="2"/>
      <c r="E204" s="2"/>
      <c r="F204" s="32"/>
      <c r="G204" s="2"/>
      <c r="H204" s="2"/>
      <c r="I204" s="2"/>
      <c r="J204" s="2"/>
      <c r="K204" s="2"/>
      <c r="L204" s="2"/>
      <c r="M204" s="2"/>
    </row>
    <row r="205" spans="1:13" s="4" customFormat="1" ht="12">
      <c r="A205" s="2"/>
      <c r="B205" s="2"/>
      <c r="C205" s="2"/>
      <c r="D205" s="2"/>
      <c r="E205" s="2"/>
      <c r="F205" s="32"/>
      <c r="G205" s="2"/>
      <c r="H205" s="2"/>
      <c r="I205" s="2"/>
      <c r="J205" s="2"/>
      <c r="K205" s="2"/>
      <c r="L205" s="2"/>
      <c r="M205" s="2"/>
    </row>
    <row r="206" spans="1:13" s="4" customFormat="1" ht="12">
      <c r="A206" s="2"/>
      <c r="B206" s="2"/>
      <c r="C206" s="2"/>
      <c r="D206" s="2"/>
      <c r="E206" s="2"/>
      <c r="F206" s="32"/>
      <c r="G206" s="2"/>
      <c r="H206" s="2"/>
      <c r="I206" s="2"/>
      <c r="J206" s="2"/>
      <c r="K206" s="2"/>
      <c r="L206" s="2"/>
      <c r="M206" s="2"/>
    </row>
    <row r="207" spans="1:13" s="4" customFormat="1" ht="12">
      <c r="A207" s="2"/>
      <c r="B207" s="2"/>
      <c r="C207" s="2"/>
      <c r="D207" s="2"/>
      <c r="E207" s="2"/>
      <c r="F207" s="32"/>
      <c r="G207" s="2"/>
      <c r="H207" s="2"/>
      <c r="I207" s="2"/>
      <c r="J207" s="2"/>
      <c r="K207" s="2"/>
      <c r="L207" s="2"/>
      <c r="M207" s="2"/>
    </row>
    <row r="208" spans="1:13" s="4" customFormat="1" ht="12">
      <c r="A208" s="2"/>
      <c r="B208" s="2"/>
      <c r="C208" s="2"/>
      <c r="D208" s="2"/>
      <c r="E208" s="2"/>
      <c r="F208" s="32"/>
      <c r="G208" s="2"/>
      <c r="H208" s="2"/>
      <c r="I208" s="2"/>
      <c r="J208" s="2"/>
      <c r="K208" s="2"/>
      <c r="L208" s="2"/>
      <c r="M208" s="2"/>
    </row>
    <row r="209" spans="1:13" s="4" customFormat="1" ht="12">
      <c r="A209" s="2"/>
      <c r="B209" s="2"/>
      <c r="C209" s="2"/>
      <c r="D209" s="2"/>
      <c r="E209" s="2"/>
      <c r="F209" s="32"/>
      <c r="G209" s="2"/>
      <c r="H209" s="2"/>
      <c r="I209" s="2"/>
      <c r="J209" s="2"/>
      <c r="K209" s="2"/>
      <c r="L209" s="2"/>
      <c r="M209" s="2"/>
    </row>
    <row r="210" spans="1:13" s="4" customFormat="1" ht="12">
      <c r="A210" s="2"/>
      <c r="B210" s="2"/>
      <c r="C210" s="2"/>
      <c r="D210" s="2"/>
      <c r="E210" s="2"/>
      <c r="F210" s="32"/>
      <c r="G210" s="2"/>
      <c r="H210" s="2"/>
      <c r="I210" s="2"/>
      <c r="J210" s="2"/>
      <c r="K210" s="2"/>
      <c r="L210" s="2"/>
      <c r="M210" s="2"/>
    </row>
    <row r="211" spans="1:13" s="4" customFormat="1" ht="12">
      <c r="A211" s="2"/>
      <c r="B211" s="2"/>
      <c r="C211" s="2"/>
      <c r="D211" s="2"/>
      <c r="E211" s="2"/>
      <c r="F211" s="32"/>
      <c r="G211" s="2"/>
      <c r="H211" s="2"/>
      <c r="I211" s="2"/>
      <c r="J211" s="2"/>
      <c r="K211" s="2"/>
      <c r="L211" s="2"/>
      <c r="M211" s="2"/>
    </row>
    <row r="212" spans="1:13" s="4" customFormat="1" ht="12">
      <c r="A212" s="2"/>
      <c r="B212" s="2"/>
      <c r="C212" s="2"/>
      <c r="D212" s="2"/>
      <c r="E212" s="2"/>
      <c r="F212" s="32"/>
      <c r="G212" s="2"/>
      <c r="H212" s="2"/>
      <c r="I212" s="2"/>
      <c r="J212" s="2"/>
      <c r="K212" s="2"/>
      <c r="L212" s="2"/>
      <c r="M212" s="2"/>
    </row>
    <row r="213" spans="1:13" s="4" customFormat="1" ht="12">
      <c r="A213" s="2"/>
      <c r="B213" s="2"/>
      <c r="C213" s="2"/>
      <c r="D213" s="2"/>
      <c r="E213" s="2"/>
      <c r="F213" s="32"/>
      <c r="G213" s="2"/>
      <c r="H213" s="2"/>
      <c r="I213" s="2"/>
      <c r="J213" s="2"/>
      <c r="K213" s="2"/>
      <c r="L213" s="2"/>
      <c r="M213" s="2"/>
    </row>
    <row r="214" spans="1:13" s="4" customFormat="1" ht="12">
      <c r="A214" s="2"/>
      <c r="B214" s="2"/>
      <c r="C214" s="2"/>
      <c r="D214" s="2"/>
      <c r="E214" s="2"/>
      <c r="F214" s="32"/>
      <c r="G214" s="2"/>
      <c r="H214" s="2"/>
      <c r="I214" s="2"/>
      <c r="J214" s="2"/>
      <c r="K214" s="2"/>
      <c r="L214" s="2"/>
      <c r="M214" s="2"/>
    </row>
    <row r="215" spans="1:13" s="4" customFormat="1" ht="12">
      <c r="A215" s="2"/>
      <c r="B215" s="2"/>
      <c r="C215" s="2"/>
      <c r="D215" s="2"/>
      <c r="E215" s="2"/>
      <c r="F215" s="32"/>
      <c r="G215" s="2"/>
      <c r="H215" s="2"/>
      <c r="I215" s="2"/>
      <c r="J215" s="2"/>
      <c r="K215" s="2"/>
      <c r="L215" s="2"/>
      <c r="M215" s="2"/>
    </row>
    <row r="216" spans="1:13" s="4" customFormat="1" ht="12">
      <c r="A216" s="2"/>
      <c r="B216" s="2"/>
      <c r="C216" s="2"/>
      <c r="D216" s="2"/>
      <c r="E216" s="2"/>
      <c r="F216" s="32"/>
      <c r="G216" s="2"/>
      <c r="H216" s="2"/>
      <c r="I216" s="2"/>
      <c r="J216" s="2"/>
      <c r="K216" s="2"/>
      <c r="L216" s="2"/>
      <c r="M216" s="2"/>
    </row>
    <row r="217" spans="1:13" s="4" customFormat="1" ht="12">
      <c r="A217" s="2"/>
      <c r="B217" s="2"/>
      <c r="C217" s="2"/>
      <c r="D217" s="2"/>
      <c r="E217" s="2"/>
      <c r="F217" s="32"/>
      <c r="G217" s="2"/>
      <c r="H217" s="2"/>
      <c r="I217" s="2"/>
      <c r="J217" s="2"/>
      <c r="K217" s="2"/>
      <c r="L217" s="2"/>
      <c r="M217" s="2"/>
    </row>
    <row r="218" spans="1:13" s="4" customFormat="1" ht="12">
      <c r="A218" s="2"/>
      <c r="B218" s="2"/>
      <c r="C218" s="2"/>
      <c r="D218" s="2"/>
      <c r="E218" s="2"/>
      <c r="F218" s="32"/>
      <c r="G218" s="2"/>
      <c r="H218" s="2"/>
      <c r="I218" s="2"/>
      <c r="J218" s="2"/>
      <c r="K218" s="2"/>
      <c r="L218" s="2"/>
      <c r="M218" s="2"/>
    </row>
    <row r="219" spans="1:13" s="4" customFormat="1" ht="12">
      <c r="A219" s="2"/>
      <c r="B219" s="2"/>
      <c r="C219" s="2"/>
      <c r="D219" s="2"/>
      <c r="E219" s="2"/>
      <c r="F219" s="32"/>
      <c r="G219" s="2"/>
      <c r="H219" s="2"/>
      <c r="I219" s="2"/>
      <c r="J219" s="2"/>
      <c r="K219" s="2"/>
      <c r="L219" s="2"/>
      <c r="M219" s="2"/>
    </row>
    <row r="220" spans="1:13" s="4" customFormat="1" ht="12">
      <c r="A220" s="1"/>
      <c r="B220" s="2"/>
      <c r="C220" s="2"/>
      <c r="D220" s="2"/>
      <c r="E220" s="2"/>
      <c r="F220" s="32"/>
      <c r="G220" s="2"/>
      <c r="H220" s="2"/>
      <c r="I220" s="2"/>
      <c r="J220" s="2"/>
      <c r="K220" s="2"/>
      <c r="L220" s="2"/>
      <c r="M220" s="2"/>
    </row>
    <row r="221" spans="1:13" s="4" customFormat="1" ht="12">
      <c r="A221" s="2"/>
      <c r="B221" s="2"/>
      <c r="C221" s="2"/>
      <c r="D221" s="2"/>
      <c r="E221" s="2"/>
      <c r="F221" s="32"/>
      <c r="G221" s="2"/>
      <c r="H221" s="2"/>
      <c r="I221" s="2"/>
      <c r="J221" s="2"/>
      <c r="K221" s="2"/>
      <c r="L221" s="2"/>
      <c r="M221" s="2"/>
    </row>
    <row r="222" spans="1:13" s="4" customFormat="1" ht="12">
      <c r="A222" s="2"/>
      <c r="B222" s="2"/>
      <c r="C222" s="2"/>
      <c r="D222" s="2"/>
      <c r="E222" s="2"/>
      <c r="F222" s="32"/>
      <c r="G222" s="2"/>
      <c r="H222" s="2"/>
      <c r="I222" s="2"/>
      <c r="J222" s="2"/>
      <c r="K222" s="2"/>
      <c r="L222" s="2"/>
      <c r="M222" s="2"/>
    </row>
    <row r="223" spans="1:13" s="4" customFormat="1" ht="12">
      <c r="A223" s="2"/>
      <c r="B223" s="2"/>
      <c r="C223" s="2"/>
      <c r="D223" s="2"/>
      <c r="E223" s="2"/>
      <c r="F223" s="32"/>
      <c r="G223" s="2"/>
      <c r="H223" s="2"/>
      <c r="I223" s="2"/>
      <c r="J223" s="2"/>
      <c r="K223" s="2"/>
      <c r="L223" s="2"/>
      <c r="M223" s="2"/>
    </row>
    <row r="224" spans="1:13" s="4" customFormat="1" ht="12">
      <c r="A224" s="2"/>
      <c r="B224" s="2"/>
      <c r="C224" s="2"/>
      <c r="D224" s="2"/>
      <c r="E224" s="2"/>
      <c r="F224" s="32"/>
      <c r="G224" s="2"/>
      <c r="H224" s="2"/>
      <c r="I224" s="2"/>
      <c r="J224" s="2"/>
      <c r="K224" s="2"/>
      <c r="L224" s="2"/>
      <c r="M224" s="2"/>
    </row>
    <row r="225" spans="1:13" s="4" customFormat="1" ht="12">
      <c r="A225" s="2"/>
      <c r="B225" s="2"/>
      <c r="C225" s="2"/>
      <c r="D225" s="2"/>
      <c r="E225" s="2"/>
      <c r="F225" s="32"/>
      <c r="G225" s="2"/>
      <c r="H225" s="2"/>
      <c r="I225" s="2"/>
      <c r="J225" s="2"/>
      <c r="K225" s="2"/>
      <c r="L225" s="2"/>
      <c r="M225" s="2"/>
    </row>
    <row r="226" spans="1:13" s="4" customFormat="1" ht="12">
      <c r="A226" s="2"/>
      <c r="B226" s="2"/>
      <c r="C226" s="2"/>
      <c r="D226" s="2"/>
      <c r="E226" s="2"/>
      <c r="F226" s="32"/>
      <c r="G226" s="2"/>
      <c r="H226" s="2"/>
      <c r="I226" s="2"/>
      <c r="J226" s="2"/>
      <c r="K226" s="2"/>
      <c r="L226" s="2"/>
      <c r="M226" s="2"/>
    </row>
    <row r="227" spans="1:13" s="4" customFormat="1" ht="12">
      <c r="A227" s="2"/>
      <c r="B227" s="2"/>
      <c r="C227" s="2"/>
      <c r="D227" s="2"/>
      <c r="E227" s="2"/>
      <c r="F227" s="32"/>
      <c r="G227" s="2"/>
      <c r="H227" s="2"/>
      <c r="I227" s="2"/>
      <c r="J227" s="2"/>
      <c r="K227" s="2"/>
      <c r="L227" s="2"/>
      <c r="M227" s="2"/>
    </row>
    <row r="228" spans="1:13" s="4" customFormat="1" ht="12">
      <c r="A228" s="2"/>
      <c r="B228" s="2"/>
      <c r="C228" s="2"/>
      <c r="D228" s="2"/>
      <c r="E228" s="2"/>
      <c r="F228" s="32"/>
      <c r="G228" s="2"/>
      <c r="H228" s="2"/>
      <c r="I228" s="2"/>
      <c r="J228" s="2"/>
      <c r="K228" s="2"/>
      <c r="L228" s="2"/>
      <c r="M228" s="2"/>
    </row>
    <row r="229" spans="1:13" s="4" customFormat="1" ht="12">
      <c r="A229" s="2"/>
      <c r="B229" s="2"/>
      <c r="C229" s="2"/>
      <c r="D229" s="2"/>
      <c r="E229" s="2"/>
      <c r="F229" s="32"/>
      <c r="G229" s="2"/>
      <c r="H229" s="2"/>
      <c r="I229" s="2"/>
      <c r="J229" s="2"/>
      <c r="K229" s="2"/>
      <c r="L229" s="2"/>
      <c r="M229" s="2"/>
    </row>
    <row r="230" spans="1:13" s="4" customFormat="1" ht="12">
      <c r="A230" s="2"/>
      <c r="B230" s="2"/>
      <c r="C230" s="2"/>
      <c r="D230" s="2"/>
      <c r="E230" s="2"/>
      <c r="F230" s="32"/>
      <c r="G230" s="2"/>
      <c r="H230" s="2"/>
      <c r="I230" s="2"/>
      <c r="J230" s="2"/>
      <c r="K230" s="2"/>
      <c r="L230" s="2"/>
      <c r="M230" s="2"/>
    </row>
    <row r="231" spans="1:13" s="4" customFormat="1" ht="12">
      <c r="A231" s="2"/>
      <c r="B231" s="2"/>
      <c r="C231" s="2"/>
      <c r="D231" s="2"/>
      <c r="E231" s="2"/>
      <c r="F231" s="32"/>
      <c r="G231" s="2"/>
      <c r="H231" s="2"/>
      <c r="I231" s="2"/>
      <c r="J231" s="2"/>
      <c r="K231" s="2"/>
      <c r="L231" s="2"/>
      <c r="M231" s="2"/>
    </row>
    <row r="232" spans="1:13" s="4" customFormat="1" ht="12">
      <c r="A232" s="2"/>
      <c r="B232" s="2"/>
      <c r="C232" s="2"/>
      <c r="D232" s="2"/>
      <c r="E232" s="2"/>
      <c r="F232" s="32"/>
      <c r="G232" s="2"/>
      <c r="H232" s="2"/>
      <c r="I232" s="2"/>
      <c r="J232" s="2"/>
      <c r="K232" s="2"/>
      <c r="L232" s="2"/>
      <c r="M232" s="2"/>
    </row>
    <row r="233" spans="1:13" s="4" customFormat="1" ht="12">
      <c r="A233" s="2"/>
      <c r="B233" s="2"/>
      <c r="C233" s="2"/>
      <c r="D233" s="2"/>
      <c r="E233" s="2"/>
      <c r="F233" s="32"/>
      <c r="G233" s="2"/>
      <c r="H233" s="2"/>
      <c r="I233" s="2"/>
      <c r="J233" s="2"/>
      <c r="K233" s="2"/>
      <c r="L233" s="2"/>
      <c r="M233" s="2"/>
    </row>
    <row r="234" spans="1:13" s="4" customFormat="1" ht="12">
      <c r="A234" s="2"/>
      <c r="B234" s="2"/>
      <c r="C234" s="2"/>
      <c r="D234" s="2"/>
      <c r="E234" s="2"/>
      <c r="F234" s="32"/>
      <c r="G234" s="2"/>
      <c r="H234" s="2"/>
      <c r="I234" s="2"/>
      <c r="J234" s="2"/>
      <c r="K234" s="2"/>
      <c r="L234" s="2"/>
      <c r="M234" s="2"/>
    </row>
    <row r="235" spans="1:13" s="4" customFormat="1" ht="12">
      <c r="A235" s="2"/>
      <c r="B235" s="2"/>
      <c r="C235" s="2"/>
      <c r="D235" s="2"/>
      <c r="E235" s="2"/>
      <c r="F235" s="32"/>
      <c r="G235" s="2"/>
      <c r="H235" s="2"/>
      <c r="I235" s="2"/>
      <c r="J235" s="2"/>
      <c r="K235" s="2"/>
      <c r="L235" s="2"/>
      <c r="M235" s="2"/>
    </row>
    <row r="236" spans="1:13" s="4" customFormat="1" ht="12">
      <c r="A236" s="2"/>
      <c r="B236" s="2"/>
      <c r="C236" s="2"/>
      <c r="D236" s="2"/>
      <c r="E236" s="2"/>
      <c r="F236" s="32"/>
      <c r="G236" s="2"/>
      <c r="H236" s="2"/>
      <c r="I236" s="2"/>
      <c r="J236" s="2"/>
      <c r="K236" s="2"/>
      <c r="L236" s="2"/>
      <c r="M236" s="2"/>
    </row>
    <row r="237" spans="1:13" s="4" customFormat="1" ht="12">
      <c r="A237" s="56"/>
      <c r="B237" s="2"/>
      <c r="C237" s="2"/>
      <c r="D237" s="2"/>
      <c r="E237" s="2"/>
      <c r="F237" s="32"/>
      <c r="G237" s="2"/>
      <c r="H237" s="2"/>
      <c r="I237" s="2"/>
      <c r="J237" s="2"/>
      <c r="K237" s="2"/>
      <c r="L237" s="2"/>
      <c r="M237" s="2"/>
    </row>
    <row r="238" spans="1:13" s="4" customFormat="1" ht="12">
      <c r="A238" s="56"/>
      <c r="B238" s="2"/>
      <c r="C238" s="2"/>
      <c r="D238" s="2"/>
      <c r="E238" s="2"/>
      <c r="F238" s="32"/>
      <c r="G238" s="2"/>
      <c r="H238" s="2"/>
      <c r="I238" s="2"/>
      <c r="J238" s="2"/>
      <c r="K238" s="2"/>
      <c r="L238" s="2"/>
      <c r="M238" s="2"/>
    </row>
    <row r="239" spans="1:13" s="4" customFormat="1" ht="12">
      <c r="A239" s="56"/>
      <c r="B239" s="2"/>
      <c r="C239" s="2"/>
      <c r="D239" s="2"/>
      <c r="E239" s="2"/>
      <c r="F239" s="32"/>
      <c r="G239" s="2"/>
      <c r="H239" s="2"/>
      <c r="I239" s="2"/>
      <c r="J239" s="2"/>
      <c r="K239" s="2"/>
      <c r="L239" s="2"/>
      <c r="M239" s="2"/>
    </row>
    <row r="240" spans="1:13" s="4" customFormat="1" ht="12">
      <c r="A240" s="56"/>
      <c r="B240" s="2"/>
      <c r="C240" s="2"/>
      <c r="D240" s="2"/>
      <c r="E240" s="2"/>
      <c r="F240" s="32"/>
      <c r="G240" s="2"/>
      <c r="H240" s="2"/>
      <c r="I240" s="2"/>
      <c r="J240" s="2"/>
      <c r="K240" s="2"/>
      <c r="L240" s="2"/>
      <c r="M240" s="2"/>
    </row>
    <row r="241" spans="1:13" s="4" customFormat="1" ht="12">
      <c r="A241" s="56"/>
      <c r="B241" s="2"/>
      <c r="C241" s="2"/>
      <c r="D241" s="2"/>
      <c r="E241" s="2"/>
      <c r="F241" s="32"/>
      <c r="G241" s="2"/>
      <c r="H241" s="2"/>
      <c r="I241" s="2"/>
      <c r="J241" s="2"/>
      <c r="K241" s="2"/>
      <c r="L241" s="2"/>
      <c r="M241" s="2"/>
    </row>
    <row r="242" spans="1:13" s="4" customFormat="1" ht="12">
      <c r="A242" s="56"/>
      <c r="B242" s="2"/>
      <c r="C242" s="2"/>
      <c r="D242" s="2"/>
      <c r="E242" s="2"/>
      <c r="F242" s="32"/>
      <c r="G242" s="2"/>
      <c r="H242" s="2"/>
      <c r="I242" s="2"/>
      <c r="J242" s="2"/>
      <c r="K242" s="2"/>
      <c r="L242" s="2"/>
      <c r="M242" s="2"/>
    </row>
    <row r="243" spans="1:13" s="4" customFormat="1" ht="12">
      <c r="A243" s="56"/>
      <c r="B243" s="2"/>
      <c r="C243" s="2"/>
      <c r="D243" s="2"/>
      <c r="E243" s="2"/>
      <c r="F243" s="32"/>
      <c r="G243" s="2"/>
      <c r="H243" s="2"/>
      <c r="I243" s="2"/>
      <c r="J243" s="2"/>
      <c r="K243" s="2"/>
      <c r="L243" s="2"/>
      <c r="M243" s="2"/>
    </row>
    <row r="244" spans="1:13" s="4" customFormat="1" ht="12">
      <c r="A244" s="56"/>
      <c r="B244" s="2"/>
      <c r="C244" s="2"/>
      <c r="D244" s="2"/>
      <c r="E244" s="2"/>
      <c r="F244" s="32"/>
      <c r="G244" s="2"/>
      <c r="H244" s="2"/>
      <c r="I244" s="2"/>
      <c r="J244" s="2"/>
      <c r="K244" s="2"/>
      <c r="L244" s="2"/>
      <c r="M244" s="2"/>
    </row>
    <row r="245" spans="1:13" s="4" customFormat="1" ht="12">
      <c r="A245" s="56"/>
      <c r="B245" s="2"/>
      <c r="C245" s="2"/>
      <c r="D245" s="2"/>
      <c r="E245" s="2"/>
      <c r="F245" s="32"/>
      <c r="G245" s="2"/>
      <c r="H245" s="2"/>
      <c r="I245" s="2"/>
      <c r="J245" s="2"/>
      <c r="K245" s="2"/>
      <c r="L245" s="2"/>
      <c r="M245" s="2"/>
    </row>
    <row r="246" spans="1:13" s="4" customFormat="1" ht="12">
      <c r="A246" s="56"/>
      <c r="B246" s="2"/>
      <c r="C246" s="2"/>
      <c r="D246" s="2"/>
      <c r="E246" s="2"/>
      <c r="F246" s="32"/>
      <c r="G246" s="2"/>
      <c r="H246" s="2"/>
      <c r="I246" s="2"/>
      <c r="J246" s="2"/>
      <c r="K246" s="2"/>
      <c r="L246" s="2"/>
      <c r="M246" s="2"/>
    </row>
    <row r="247" spans="1:13" s="4" customFormat="1" ht="12">
      <c r="A247" s="56"/>
      <c r="B247" s="2"/>
      <c r="C247" s="2"/>
      <c r="D247" s="2"/>
      <c r="E247" s="2"/>
      <c r="F247" s="32"/>
      <c r="G247" s="2"/>
      <c r="H247" s="2"/>
      <c r="I247" s="2"/>
      <c r="J247" s="2"/>
      <c r="K247" s="2"/>
      <c r="L247" s="2"/>
      <c r="M247" s="2"/>
    </row>
    <row r="248" spans="1:13" s="4" customFormat="1" ht="12">
      <c r="A248" s="56"/>
      <c r="B248" s="2"/>
      <c r="C248" s="2"/>
      <c r="D248" s="2"/>
      <c r="E248" s="2"/>
      <c r="F248" s="32"/>
      <c r="G248" s="2"/>
      <c r="H248" s="2"/>
      <c r="I248" s="2"/>
      <c r="J248" s="2"/>
      <c r="K248" s="2"/>
      <c r="L248" s="2"/>
      <c r="M248" s="2"/>
    </row>
    <row r="249" spans="1:13" s="4" customFormat="1" ht="12">
      <c r="A249" s="56"/>
      <c r="B249" s="2"/>
      <c r="C249" s="2"/>
      <c r="D249" s="2"/>
      <c r="E249" s="2"/>
      <c r="F249" s="32"/>
      <c r="G249" s="2"/>
      <c r="H249" s="2"/>
      <c r="I249" s="2"/>
      <c r="J249" s="2"/>
      <c r="K249" s="2"/>
      <c r="L249" s="2"/>
      <c r="M249" s="2"/>
    </row>
    <row r="250" spans="1:13" s="4" customFormat="1" ht="12">
      <c r="A250" s="56"/>
      <c r="B250" s="2"/>
      <c r="C250" s="2"/>
      <c r="D250" s="2"/>
      <c r="E250" s="2"/>
      <c r="F250" s="32"/>
      <c r="G250" s="2"/>
      <c r="H250" s="2"/>
      <c r="I250" s="2"/>
      <c r="J250" s="2"/>
      <c r="K250" s="2"/>
      <c r="L250" s="2"/>
      <c r="M250" s="2"/>
    </row>
    <row r="251" spans="1:13" s="4" customFormat="1" ht="12">
      <c r="A251" s="56"/>
      <c r="B251" s="2"/>
      <c r="C251" s="2"/>
      <c r="D251" s="2"/>
      <c r="E251" s="2"/>
      <c r="F251" s="32"/>
      <c r="G251" s="2"/>
      <c r="H251" s="2"/>
      <c r="I251" s="2"/>
      <c r="J251" s="2"/>
      <c r="K251" s="2"/>
      <c r="L251" s="2"/>
      <c r="M251" s="2"/>
    </row>
    <row r="252" spans="1:13" s="4" customFormat="1" ht="12">
      <c r="A252" s="56"/>
      <c r="B252" s="2"/>
      <c r="C252" s="2"/>
      <c r="D252" s="2"/>
      <c r="E252" s="2"/>
      <c r="F252" s="32"/>
      <c r="G252" s="2"/>
      <c r="H252" s="2"/>
      <c r="I252" s="2"/>
      <c r="J252" s="2"/>
      <c r="K252" s="2"/>
      <c r="L252" s="2"/>
      <c r="M252" s="2"/>
    </row>
    <row r="253" spans="1:13" s="4" customFormat="1" ht="12">
      <c r="A253" s="56"/>
      <c r="B253" s="2"/>
      <c r="C253" s="2"/>
      <c r="D253" s="2"/>
      <c r="E253" s="2"/>
      <c r="F253" s="32"/>
      <c r="G253" s="2"/>
      <c r="H253" s="2"/>
      <c r="I253" s="2"/>
      <c r="J253" s="2"/>
      <c r="K253" s="2"/>
      <c r="L253" s="2"/>
      <c r="M253" s="2"/>
    </row>
    <row r="254" spans="1:13" s="4" customFormat="1" ht="12">
      <c r="A254" s="56"/>
      <c r="B254" s="2"/>
      <c r="C254" s="2"/>
      <c r="D254" s="2"/>
      <c r="E254" s="2"/>
      <c r="F254" s="32"/>
      <c r="G254" s="2"/>
      <c r="H254" s="2"/>
      <c r="I254" s="2"/>
      <c r="J254" s="2"/>
      <c r="K254" s="2"/>
      <c r="L254" s="2"/>
      <c r="M254" s="2"/>
    </row>
    <row r="255" spans="1:13" s="4" customFormat="1" ht="12">
      <c r="A255" s="56"/>
      <c r="B255" s="2"/>
      <c r="C255" s="2"/>
      <c r="D255" s="2"/>
      <c r="E255" s="2"/>
      <c r="F255" s="32"/>
      <c r="G255" s="2"/>
      <c r="H255" s="2"/>
      <c r="I255" s="2"/>
      <c r="J255" s="2"/>
      <c r="K255" s="2"/>
      <c r="L255" s="2"/>
      <c r="M255" s="2"/>
    </row>
    <row r="256" spans="1:13" s="4" customFormat="1" ht="12">
      <c r="A256" s="56"/>
      <c r="B256" s="2"/>
      <c r="C256" s="2"/>
      <c r="D256" s="2"/>
      <c r="E256" s="2"/>
      <c r="F256" s="32"/>
      <c r="G256" s="2"/>
      <c r="H256" s="2"/>
      <c r="I256" s="2"/>
      <c r="J256" s="2"/>
      <c r="K256" s="2"/>
      <c r="L256" s="2"/>
      <c r="M256" s="2"/>
    </row>
    <row r="257" spans="1:13" s="4" customFormat="1" ht="12">
      <c r="A257" s="56"/>
      <c r="B257" s="2"/>
      <c r="C257" s="2"/>
      <c r="D257" s="2"/>
      <c r="E257" s="2"/>
      <c r="F257" s="32"/>
      <c r="G257" s="2"/>
      <c r="H257" s="2"/>
      <c r="I257" s="2"/>
      <c r="J257" s="2"/>
      <c r="K257" s="2"/>
      <c r="L257" s="2"/>
      <c r="M257" s="2"/>
    </row>
    <row r="258" spans="1:13" s="4" customFormat="1" ht="12">
      <c r="A258" s="56"/>
      <c r="B258" s="2"/>
      <c r="C258" s="2"/>
      <c r="D258" s="2"/>
      <c r="E258" s="2"/>
      <c r="F258" s="32"/>
      <c r="G258" s="2"/>
      <c r="H258" s="2"/>
      <c r="I258" s="2"/>
      <c r="J258" s="2"/>
      <c r="K258" s="2"/>
      <c r="L258" s="2"/>
      <c r="M258" s="2"/>
    </row>
    <row r="259" spans="1:13" s="4" customFormat="1" ht="12">
      <c r="A259" s="56"/>
      <c r="B259" s="2"/>
      <c r="C259" s="2"/>
      <c r="D259" s="2"/>
      <c r="E259" s="2"/>
      <c r="F259" s="32"/>
      <c r="G259" s="2"/>
      <c r="H259" s="2"/>
      <c r="I259" s="2"/>
      <c r="J259" s="2"/>
      <c r="K259" s="2"/>
      <c r="L259" s="2"/>
      <c r="M259" s="2"/>
    </row>
    <row r="260" spans="1:13" s="4" customFormat="1" ht="12">
      <c r="A260" s="56"/>
      <c r="B260" s="2"/>
      <c r="C260" s="2"/>
      <c r="D260" s="2"/>
      <c r="E260" s="2"/>
      <c r="F260" s="32"/>
      <c r="G260" s="2"/>
      <c r="H260" s="2"/>
      <c r="I260" s="2"/>
      <c r="J260" s="2"/>
      <c r="K260" s="2"/>
      <c r="L260" s="2"/>
      <c r="M260" s="2"/>
    </row>
    <row r="261" spans="1:13" s="4" customFormat="1" ht="12">
      <c r="A261" s="56"/>
      <c r="B261" s="2"/>
      <c r="C261" s="2"/>
      <c r="D261" s="2"/>
      <c r="E261" s="2"/>
      <c r="F261" s="32"/>
      <c r="G261" s="2"/>
      <c r="H261" s="2"/>
      <c r="I261" s="2"/>
      <c r="J261" s="2"/>
      <c r="K261" s="2"/>
      <c r="L261" s="2"/>
      <c r="M261" s="2"/>
    </row>
    <row r="262" spans="1:13" s="4" customFormat="1" ht="12">
      <c r="A262" s="56"/>
      <c r="B262" s="2"/>
      <c r="C262" s="2"/>
      <c r="D262" s="2"/>
      <c r="E262" s="2"/>
      <c r="F262" s="32"/>
      <c r="G262" s="2"/>
      <c r="H262" s="2"/>
      <c r="I262" s="2"/>
      <c r="J262" s="2"/>
      <c r="K262" s="2"/>
      <c r="L262" s="2"/>
      <c r="M262" s="2"/>
    </row>
    <row r="263" spans="1:13" s="4" customFormat="1" ht="12">
      <c r="A263" s="56"/>
      <c r="B263" s="2"/>
      <c r="C263" s="2"/>
      <c r="D263" s="2"/>
      <c r="E263" s="2"/>
      <c r="F263" s="32"/>
      <c r="G263" s="2"/>
      <c r="H263" s="2"/>
      <c r="I263" s="2"/>
      <c r="J263" s="2"/>
      <c r="K263" s="2"/>
      <c r="L263" s="2"/>
      <c r="M263" s="2"/>
    </row>
    <row r="264" spans="1:13" s="4" customFormat="1" ht="12">
      <c r="A264" s="56"/>
      <c r="B264" s="2"/>
      <c r="C264" s="2"/>
      <c r="D264" s="2"/>
      <c r="E264" s="2"/>
      <c r="F264" s="32"/>
      <c r="G264" s="2"/>
      <c r="H264" s="2"/>
      <c r="I264" s="2"/>
      <c r="J264" s="2"/>
      <c r="K264" s="2"/>
      <c r="L264" s="2"/>
      <c r="M264" s="2"/>
    </row>
    <row r="265" spans="1:13" s="4" customFormat="1" ht="12">
      <c r="A265" s="56"/>
      <c r="B265" s="2"/>
      <c r="C265" s="2"/>
      <c r="D265" s="2"/>
      <c r="E265" s="2"/>
      <c r="F265" s="32"/>
      <c r="G265" s="2"/>
      <c r="H265" s="2"/>
      <c r="I265" s="2"/>
      <c r="J265" s="2"/>
      <c r="K265" s="2"/>
      <c r="L265" s="2"/>
      <c r="M265" s="2"/>
    </row>
    <row r="266" spans="1:13" s="4" customFormat="1" ht="12">
      <c r="A266" s="56"/>
      <c r="B266" s="2"/>
      <c r="C266" s="2"/>
      <c r="D266" s="2"/>
      <c r="E266" s="2"/>
      <c r="F266" s="32"/>
      <c r="G266" s="2"/>
      <c r="H266" s="2"/>
      <c r="I266" s="2"/>
      <c r="J266" s="2"/>
      <c r="K266" s="2"/>
      <c r="L266" s="2"/>
      <c r="M266" s="2"/>
    </row>
    <row r="267" spans="1:13" s="4" customFormat="1" ht="12">
      <c r="A267" s="56"/>
      <c r="B267" s="2"/>
      <c r="C267" s="2"/>
      <c r="D267" s="2"/>
      <c r="E267" s="2"/>
      <c r="F267" s="32"/>
      <c r="G267" s="2"/>
      <c r="H267" s="2"/>
      <c r="I267" s="2"/>
      <c r="J267" s="2"/>
      <c r="K267" s="2"/>
      <c r="L267" s="2"/>
      <c r="M267" s="2"/>
    </row>
    <row r="268" spans="1:13" s="4" customFormat="1" ht="12">
      <c r="A268" s="56"/>
      <c r="B268" s="2"/>
      <c r="C268" s="2"/>
      <c r="D268" s="2"/>
      <c r="E268" s="2"/>
      <c r="F268" s="32"/>
      <c r="G268" s="2"/>
      <c r="H268" s="2"/>
      <c r="I268" s="2"/>
      <c r="J268" s="2"/>
      <c r="K268" s="2"/>
      <c r="L268" s="2"/>
      <c r="M268" s="2"/>
    </row>
    <row r="269" spans="1:13" s="4" customFormat="1" ht="12">
      <c r="A269" s="56"/>
      <c r="B269" s="2"/>
      <c r="C269" s="2"/>
      <c r="D269" s="2"/>
      <c r="E269" s="2"/>
      <c r="F269" s="32"/>
      <c r="G269" s="2"/>
      <c r="H269" s="2"/>
      <c r="I269" s="2"/>
      <c r="J269" s="2"/>
      <c r="K269" s="2"/>
      <c r="L269" s="2"/>
      <c r="M269" s="2"/>
    </row>
    <row r="270" spans="1:13" s="4" customFormat="1" ht="12">
      <c r="A270" s="56"/>
      <c r="B270" s="2"/>
      <c r="C270" s="2"/>
      <c r="D270" s="2"/>
      <c r="E270" s="2"/>
      <c r="F270" s="32"/>
      <c r="G270" s="2"/>
      <c r="H270" s="2"/>
      <c r="I270" s="2"/>
      <c r="J270" s="2"/>
      <c r="K270" s="2"/>
      <c r="L270" s="2"/>
      <c r="M270" s="2"/>
    </row>
    <row r="271" spans="1:13" s="4" customFormat="1" ht="12">
      <c r="A271" s="56"/>
      <c r="B271" s="2"/>
      <c r="C271" s="2"/>
      <c r="D271" s="2"/>
      <c r="E271" s="2"/>
      <c r="F271" s="32"/>
      <c r="G271" s="2"/>
      <c r="H271" s="2"/>
      <c r="I271" s="2"/>
      <c r="J271" s="2"/>
      <c r="K271" s="2"/>
      <c r="L271" s="2"/>
      <c r="M271" s="2"/>
    </row>
    <row r="272" spans="1:13" s="4" customFormat="1" ht="12">
      <c r="A272" s="56"/>
      <c r="B272" s="2"/>
      <c r="C272" s="2"/>
      <c r="D272" s="2"/>
      <c r="E272" s="2"/>
      <c r="F272" s="32"/>
      <c r="G272" s="2"/>
      <c r="H272" s="2"/>
      <c r="I272" s="2"/>
      <c r="J272" s="2"/>
      <c r="K272" s="2"/>
      <c r="L272" s="2"/>
      <c r="M272" s="2"/>
    </row>
    <row r="273" spans="1:13" s="4" customFormat="1" ht="12">
      <c r="A273" s="56"/>
      <c r="B273" s="2"/>
      <c r="C273" s="2"/>
      <c r="D273" s="2"/>
      <c r="E273" s="2"/>
      <c r="F273" s="32"/>
      <c r="G273" s="2"/>
      <c r="H273" s="2"/>
      <c r="I273" s="2"/>
      <c r="J273" s="2"/>
      <c r="K273" s="2"/>
      <c r="L273" s="2"/>
      <c r="M273" s="2"/>
    </row>
    <row r="274" spans="1:13" s="4" customFormat="1" ht="12">
      <c r="A274" s="56"/>
      <c r="B274" s="2"/>
      <c r="C274" s="2"/>
      <c r="D274" s="2"/>
      <c r="E274" s="2"/>
      <c r="F274" s="32"/>
      <c r="G274" s="2"/>
      <c r="H274" s="2"/>
      <c r="I274" s="2"/>
      <c r="J274" s="2"/>
      <c r="K274" s="2"/>
      <c r="L274" s="2"/>
      <c r="M274" s="2"/>
    </row>
    <row r="275" spans="1:13" s="4" customFormat="1" ht="12">
      <c r="A275" s="56"/>
      <c r="B275" s="2"/>
      <c r="C275" s="2"/>
      <c r="D275" s="2"/>
      <c r="E275" s="2"/>
      <c r="F275" s="32"/>
      <c r="G275" s="2"/>
      <c r="H275" s="2"/>
      <c r="I275" s="2"/>
      <c r="J275" s="2"/>
      <c r="K275" s="2"/>
      <c r="L275" s="2"/>
      <c r="M275" s="2"/>
    </row>
    <row r="276" spans="1:13" s="4" customFormat="1" ht="12">
      <c r="A276" s="56"/>
      <c r="B276" s="2"/>
      <c r="C276" s="2"/>
      <c r="D276" s="2"/>
      <c r="E276" s="2"/>
      <c r="F276" s="32"/>
      <c r="G276" s="2"/>
      <c r="H276" s="2"/>
      <c r="I276" s="2"/>
      <c r="J276" s="2"/>
      <c r="K276" s="2"/>
      <c r="L276" s="2"/>
      <c r="M276" s="2"/>
    </row>
    <row r="277" spans="1:13" s="4" customFormat="1" ht="12">
      <c r="A277" s="56"/>
      <c r="B277" s="2"/>
      <c r="C277" s="2"/>
      <c r="D277" s="2"/>
      <c r="E277" s="2"/>
      <c r="F277" s="32"/>
      <c r="G277" s="2"/>
      <c r="H277" s="2"/>
      <c r="I277" s="2"/>
      <c r="J277" s="2"/>
      <c r="K277" s="2"/>
      <c r="L277" s="2"/>
      <c r="M277" s="2"/>
    </row>
    <row r="278" spans="1:13" s="4" customFormat="1" ht="12">
      <c r="A278" s="56"/>
      <c r="B278" s="2"/>
      <c r="C278" s="2"/>
      <c r="D278" s="2"/>
      <c r="E278" s="2"/>
      <c r="F278" s="32"/>
      <c r="G278" s="2"/>
      <c r="H278" s="2"/>
      <c r="I278" s="2"/>
      <c r="J278" s="2"/>
      <c r="K278" s="2"/>
      <c r="L278" s="2"/>
      <c r="M278" s="2"/>
    </row>
    <row r="279" spans="1:13" s="4" customFormat="1" ht="12">
      <c r="A279" s="56"/>
      <c r="B279" s="2"/>
      <c r="C279" s="2"/>
      <c r="D279" s="2"/>
      <c r="E279" s="2"/>
      <c r="F279" s="32"/>
      <c r="G279" s="2"/>
      <c r="H279" s="2"/>
      <c r="I279" s="2"/>
      <c r="J279" s="2"/>
      <c r="K279" s="2"/>
      <c r="L279" s="2"/>
      <c r="M279" s="2"/>
    </row>
    <row r="280" spans="1:13" s="4" customFormat="1" ht="12">
      <c r="A280" s="56"/>
      <c r="B280" s="2"/>
      <c r="C280" s="2"/>
      <c r="D280" s="2"/>
      <c r="E280" s="2"/>
      <c r="F280" s="32"/>
      <c r="G280" s="2"/>
      <c r="H280" s="2"/>
      <c r="I280" s="2"/>
      <c r="J280" s="2"/>
      <c r="K280" s="2"/>
      <c r="L280" s="2"/>
      <c r="M280" s="2"/>
    </row>
    <row r="281" spans="1:13" s="4" customFormat="1" ht="12">
      <c r="A281" s="56"/>
      <c r="B281" s="2"/>
      <c r="C281" s="2"/>
      <c r="D281" s="2"/>
      <c r="E281" s="2"/>
      <c r="F281" s="32"/>
      <c r="G281" s="2"/>
      <c r="H281" s="2"/>
      <c r="I281" s="2"/>
      <c r="J281" s="2"/>
      <c r="K281" s="2"/>
      <c r="L281" s="2"/>
      <c r="M281" s="2"/>
    </row>
    <row r="282" spans="1:13" s="4" customFormat="1" ht="12">
      <c r="A282" s="56"/>
      <c r="B282" s="2"/>
      <c r="C282" s="2"/>
      <c r="D282" s="2"/>
      <c r="E282" s="2"/>
      <c r="F282" s="32"/>
      <c r="G282" s="2"/>
      <c r="H282" s="2"/>
      <c r="I282" s="2"/>
      <c r="J282" s="2"/>
      <c r="K282" s="2"/>
      <c r="L282" s="2"/>
      <c r="M282" s="2"/>
    </row>
    <row r="283" spans="1:13" s="4" customFormat="1" ht="12">
      <c r="A283" s="56"/>
      <c r="B283" s="2"/>
      <c r="C283" s="2"/>
      <c r="D283" s="2"/>
      <c r="E283" s="2"/>
      <c r="F283" s="32"/>
      <c r="G283" s="2"/>
      <c r="H283" s="2"/>
      <c r="I283" s="2"/>
      <c r="J283" s="2"/>
      <c r="K283" s="2"/>
      <c r="L283" s="2"/>
      <c r="M283" s="2"/>
    </row>
    <row r="284" spans="1:13" s="4" customFormat="1" ht="12">
      <c r="A284" s="56"/>
      <c r="B284" s="2"/>
      <c r="C284" s="2"/>
      <c r="D284" s="2"/>
      <c r="E284" s="2"/>
      <c r="F284" s="32"/>
      <c r="G284" s="2"/>
      <c r="H284" s="2"/>
      <c r="I284" s="2"/>
      <c r="J284" s="2"/>
      <c r="K284" s="2"/>
      <c r="L284" s="2"/>
      <c r="M284" s="2"/>
    </row>
    <row r="285" spans="1:13" s="4" customFormat="1" ht="12">
      <c r="A285" s="56"/>
      <c r="B285" s="2"/>
      <c r="C285" s="2"/>
      <c r="D285" s="2"/>
      <c r="E285" s="2"/>
      <c r="F285" s="32"/>
      <c r="G285" s="2"/>
      <c r="H285" s="2"/>
      <c r="I285" s="2"/>
      <c r="J285" s="2"/>
      <c r="K285" s="2"/>
      <c r="L285" s="2"/>
      <c r="M285" s="2"/>
    </row>
    <row r="286" spans="1:13" s="4" customFormat="1" ht="12">
      <c r="A286" s="56"/>
      <c r="B286" s="2"/>
      <c r="C286" s="2"/>
      <c r="D286" s="2"/>
      <c r="E286" s="2"/>
      <c r="F286" s="32"/>
      <c r="G286" s="2"/>
      <c r="H286" s="2"/>
      <c r="I286" s="2"/>
      <c r="J286" s="2"/>
      <c r="K286" s="2"/>
      <c r="L286" s="2"/>
      <c r="M286" s="2"/>
    </row>
    <row r="287" spans="1:13" s="4" customFormat="1" ht="12">
      <c r="A287" s="56"/>
      <c r="B287" s="2"/>
      <c r="C287" s="2"/>
      <c r="D287" s="2"/>
      <c r="E287" s="2"/>
      <c r="F287" s="32"/>
      <c r="G287" s="2"/>
      <c r="H287" s="2"/>
      <c r="I287" s="2"/>
      <c r="J287" s="2"/>
      <c r="K287" s="2"/>
      <c r="L287" s="2"/>
      <c r="M287" s="2"/>
    </row>
    <row r="288" spans="1:13" s="4" customFormat="1" ht="12">
      <c r="A288" s="56"/>
      <c r="B288" s="2"/>
      <c r="C288" s="2"/>
      <c r="D288" s="2"/>
      <c r="E288" s="2"/>
      <c r="F288" s="32"/>
      <c r="G288" s="2"/>
      <c r="H288" s="2"/>
      <c r="I288" s="2"/>
      <c r="J288" s="2"/>
      <c r="K288" s="2"/>
      <c r="L288" s="2"/>
      <c r="M288" s="2"/>
    </row>
    <row r="289" spans="1:13" s="4" customFormat="1" ht="12">
      <c r="A289" s="56"/>
      <c r="B289" s="2"/>
      <c r="C289" s="2"/>
      <c r="D289" s="2"/>
      <c r="E289" s="2"/>
      <c r="F289" s="32"/>
      <c r="G289" s="2"/>
      <c r="H289" s="2"/>
      <c r="I289" s="2"/>
      <c r="J289" s="2"/>
      <c r="K289" s="2"/>
      <c r="L289" s="2"/>
      <c r="M289" s="2"/>
    </row>
    <row r="290" spans="1:13" s="4" customFormat="1" ht="12">
      <c r="A290" s="56"/>
      <c r="B290" s="2"/>
      <c r="C290" s="2"/>
      <c r="D290" s="2"/>
      <c r="E290" s="2"/>
      <c r="F290" s="32"/>
      <c r="G290" s="2"/>
      <c r="H290" s="2"/>
      <c r="I290" s="2"/>
      <c r="J290" s="2"/>
      <c r="K290" s="2"/>
      <c r="L290" s="2"/>
      <c r="M290" s="2"/>
    </row>
    <row r="291" spans="1:13" s="4" customFormat="1" ht="12">
      <c r="A291" s="56"/>
      <c r="B291" s="2"/>
      <c r="C291" s="2"/>
      <c r="D291" s="2"/>
      <c r="E291" s="2"/>
      <c r="F291" s="32"/>
      <c r="G291" s="2"/>
      <c r="H291" s="2"/>
      <c r="I291" s="2"/>
      <c r="J291" s="2"/>
      <c r="K291" s="2"/>
      <c r="L291" s="2"/>
      <c r="M291" s="2"/>
    </row>
    <row r="292" spans="1:13" s="4" customFormat="1" ht="12">
      <c r="A292" s="2"/>
      <c r="B292" s="2"/>
      <c r="C292" s="2"/>
      <c r="D292" s="2"/>
      <c r="E292" s="2"/>
      <c r="F292" s="32"/>
      <c r="G292" s="2"/>
      <c r="H292" s="2"/>
      <c r="I292" s="2"/>
      <c r="J292" s="2"/>
      <c r="K292" s="2"/>
      <c r="L292" s="2"/>
      <c r="M292" s="2"/>
    </row>
    <row r="293" spans="1:13" s="4" customFormat="1" ht="12">
      <c r="A293" s="2"/>
      <c r="B293" s="2"/>
      <c r="C293" s="2"/>
      <c r="D293" s="2"/>
      <c r="E293" s="2"/>
      <c r="F293" s="32"/>
      <c r="G293" s="2"/>
      <c r="H293" s="2"/>
      <c r="I293" s="2"/>
      <c r="J293" s="2"/>
      <c r="K293" s="2"/>
      <c r="L293" s="2"/>
      <c r="M293" s="2"/>
    </row>
    <row r="294" spans="1:13" s="4" customFormat="1" ht="12">
      <c r="A294" s="2"/>
      <c r="B294" s="2"/>
      <c r="C294" s="2"/>
      <c r="D294" s="2"/>
      <c r="E294" s="2"/>
      <c r="F294" s="32"/>
      <c r="G294" s="2"/>
      <c r="H294" s="2"/>
      <c r="I294" s="2"/>
      <c r="J294" s="2"/>
      <c r="K294" s="2"/>
      <c r="L294" s="2"/>
      <c r="M294" s="2"/>
    </row>
    <row r="295" spans="1:13" s="4" customFormat="1" ht="12">
      <c r="A295" s="2"/>
      <c r="B295" s="2"/>
      <c r="C295" s="2"/>
      <c r="D295" s="2"/>
      <c r="E295" s="2"/>
      <c r="F295" s="32"/>
      <c r="G295" s="2"/>
      <c r="H295" s="2"/>
      <c r="I295" s="2"/>
      <c r="J295" s="2"/>
      <c r="K295" s="2"/>
      <c r="L295" s="2"/>
      <c r="M295" s="2"/>
    </row>
    <row r="296" spans="1:13" s="4" customFormat="1" ht="12">
      <c r="A296" s="2"/>
      <c r="B296" s="2"/>
      <c r="C296" s="2"/>
      <c r="D296" s="2"/>
      <c r="E296" s="2"/>
      <c r="F296" s="32"/>
      <c r="G296" s="2"/>
      <c r="H296" s="2"/>
      <c r="I296" s="2"/>
      <c r="J296" s="2"/>
      <c r="K296" s="2"/>
      <c r="L296" s="2"/>
      <c r="M296" s="2"/>
    </row>
    <row r="297" spans="1:13" s="4" customFormat="1" ht="12">
      <c r="A297" s="2"/>
      <c r="B297" s="2"/>
      <c r="C297" s="2"/>
      <c r="D297" s="2"/>
      <c r="E297" s="2"/>
      <c r="F297" s="32"/>
      <c r="G297" s="2"/>
      <c r="H297" s="2"/>
      <c r="I297" s="2"/>
      <c r="J297" s="2"/>
      <c r="K297" s="2"/>
      <c r="L297" s="2"/>
      <c r="M297" s="2"/>
    </row>
    <row r="298" spans="1:13" s="4" customFormat="1" ht="12">
      <c r="A298" s="2"/>
      <c r="B298" s="2"/>
      <c r="C298" s="2"/>
      <c r="D298" s="2"/>
      <c r="E298" s="2"/>
      <c r="F298" s="32"/>
      <c r="G298" s="2"/>
      <c r="H298" s="2"/>
      <c r="I298" s="2"/>
      <c r="J298" s="2"/>
      <c r="K298" s="2"/>
      <c r="L298" s="2"/>
      <c r="M298" s="2"/>
    </row>
    <row r="299" spans="1:13" s="4" customFormat="1" ht="12">
      <c r="A299" s="2"/>
      <c r="B299" s="2"/>
      <c r="C299" s="2"/>
      <c r="D299" s="2"/>
      <c r="E299" s="2"/>
      <c r="F299" s="32"/>
      <c r="G299" s="2"/>
      <c r="H299" s="2"/>
      <c r="I299" s="2"/>
      <c r="J299" s="2"/>
      <c r="K299" s="2"/>
      <c r="L299" s="2"/>
      <c r="M299" s="2"/>
    </row>
    <row r="300" spans="1:13" s="4" customFormat="1" ht="12">
      <c r="A300" s="2"/>
      <c r="B300" s="2"/>
      <c r="C300" s="2"/>
      <c r="D300" s="2"/>
      <c r="E300" s="2"/>
      <c r="F300" s="32"/>
      <c r="G300" s="2"/>
      <c r="H300" s="2"/>
      <c r="I300" s="2"/>
      <c r="J300" s="2"/>
      <c r="K300" s="2"/>
      <c r="L300" s="2"/>
      <c r="M300" s="2"/>
    </row>
    <row r="301" spans="1:13" s="4" customFormat="1" ht="12">
      <c r="A301" s="2"/>
      <c r="B301" s="2"/>
      <c r="C301" s="2"/>
      <c r="D301" s="2"/>
      <c r="E301" s="2"/>
      <c r="F301" s="32"/>
      <c r="G301" s="2"/>
      <c r="H301" s="2"/>
      <c r="I301" s="2"/>
      <c r="J301" s="2"/>
      <c r="K301" s="2"/>
      <c r="L301" s="2"/>
      <c r="M301" s="2"/>
    </row>
    <row r="302" spans="1:13" s="4" customFormat="1" ht="12">
      <c r="A302" s="2"/>
      <c r="B302" s="2"/>
      <c r="C302" s="2"/>
      <c r="D302" s="2"/>
      <c r="E302" s="2"/>
      <c r="F302" s="32"/>
      <c r="G302" s="2"/>
      <c r="H302" s="2"/>
      <c r="I302" s="2"/>
      <c r="J302" s="2"/>
      <c r="K302" s="2"/>
      <c r="L302" s="2"/>
      <c r="M302" s="2"/>
    </row>
    <row r="303" spans="1:13" s="4" customFormat="1" ht="12">
      <c r="A303" s="2"/>
      <c r="B303" s="2"/>
      <c r="C303" s="2"/>
      <c r="D303" s="2"/>
      <c r="E303" s="2"/>
      <c r="F303" s="32"/>
      <c r="G303" s="2"/>
      <c r="H303" s="2"/>
      <c r="I303" s="2"/>
      <c r="J303" s="2"/>
      <c r="K303" s="2"/>
      <c r="L303" s="2"/>
      <c r="M303" s="2"/>
    </row>
    <row r="304" spans="1:13" s="4" customFormat="1" ht="12">
      <c r="A304" s="2"/>
      <c r="B304" s="2"/>
      <c r="C304" s="2"/>
      <c r="D304" s="2"/>
      <c r="E304" s="2"/>
      <c r="F304" s="32"/>
      <c r="G304" s="2"/>
      <c r="H304" s="2"/>
      <c r="I304" s="2"/>
      <c r="J304" s="2"/>
      <c r="K304" s="2"/>
      <c r="L304" s="2"/>
      <c r="M304" s="2"/>
    </row>
    <row r="305" spans="1:13" s="4" customFormat="1" ht="12">
      <c r="A305" s="2"/>
      <c r="B305" s="2"/>
      <c r="C305" s="2"/>
      <c r="D305" s="2"/>
      <c r="E305" s="2"/>
      <c r="F305" s="32"/>
      <c r="G305" s="2"/>
      <c r="H305" s="2"/>
      <c r="I305" s="2"/>
      <c r="J305" s="2"/>
      <c r="K305" s="2"/>
      <c r="L305" s="2"/>
      <c r="M305" s="2"/>
    </row>
    <row r="306" spans="1:13" s="4" customFormat="1" ht="12">
      <c r="A306" s="2"/>
      <c r="B306" s="2"/>
      <c r="C306" s="2"/>
      <c r="D306" s="2"/>
      <c r="E306" s="2"/>
      <c r="F306" s="32"/>
      <c r="G306" s="2"/>
      <c r="H306" s="2"/>
      <c r="I306" s="2"/>
      <c r="J306" s="2"/>
      <c r="K306" s="2"/>
      <c r="L306" s="2"/>
      <c r="M306" s="2"/>
    </row>
    <row r="307" spans="1:13" s="4" customFormat="1" ht="12">
      <c r="A307" s="2"/>
      <c r="B307" s="2"/>
      <c r="C307" s="2"/>
      <c r="D307" s="2"/>
      <c r="E307" s="2"/>
      <c r="F307" s="32"/>
      <c r="G307" s="2"/>
      <c r="H307" s="2"/>
      <c r="I307" s="2"/>
      <c r="J307" s="2"/>
      <c r="K307" s="2"/>
      <c r="L307" s="2"/>
      <c r="M307" s="2"/>
    </row>
    <row r="308" spans="1:13" s="4" customFormat="1" ht="12">
      <c r="A308" s="2"/>
      <c r="B308" s="2"/>
      <c r="C308" s="2"/>
      <c r="D308" s="2"/>
      <c r="E308" s="2"/>
      <c r="F308" s="32"/>
      <c r="G308" s="2"/>
      <c r="H308" s="2"/>
      <c r="I308" s="2"/>
      <c r="J308" s="2"/>
      <c r="K308" s="2"/>
      <c r="L308" s="2"/>
      <c r="M308" s="2"/>
    </row>
    <row r="309" spans="1:13" s="4" customFormat="1" ht="12">
      <c r="A309" s="2"/>
      <c r="B309" s="2"/>
      <c r="C309" s="2"/>
      <c r="D309" s="2"/>
      <c r="E309" s="2"/>
      <c r="F309" s="32"/>
      <c r="G309" s="2"/>
      <c r="H309" s="2"/>
      <c r="I309" s="2"/>
      <c r="J309" s="2"/>
      <c r="K309" s="2"/>
      <c r="L309" s="2"/>
      <c r="M309" s="2"/>
    </row>
    <row r="310" spans="1:13" s="4" customFormat="1" ht="12">
      <c r="A310" s="2"/>
      <c r="B310" s="2"/>
      <c r="C310" s="2"/>
      <c r="D310" s="2"/>
      <c r="E310" s="2"/>
      <c r="F310" s="32"/>
      <c r="G310" s="2"/>
      <c r="H310" s="2"/>
      <c r="I310" s="2"/>
      <c r="J310" s="2"/>
      <c r="K310" s="2"/>
      <c r="L310" s="2"/>
      <c r="M310" s="2"/>
    </row>
    <row r="311" spans="1:13" s="4" customFormat="1" ht="12">
      <c r="A311" s="2"/>
      <c r="B311" s="2"/>
      <c r="C311" s="2"/>
      <c r="D311" s="2"/>
      <c r="E311" s="2"/>
      <c r="F311" s="32"/>
      <c r="G311" s="2"/>
      <c r="H311" s="2"/>
      <c r="I311" s="2"/>
      <c r="J311" s="2"/>
      <c r="K311" s="2"/>
      <c r="L311" s="2"/>
      <c r="M311" s="2"/>
    </row>
    <row r="312" spans="1:13" s="4" customFormat="1" ht="12">
      <c r="A312" s="2"/>
      <c r="B312" s="2"/>
      <c r="C312" s="2"/>
      <c r="D312" s="2"/>
      <c r="E312" s="2"/>
      <c r="F312" s="32"/>
      <c r="G312" s="2"/>
      <c r="H312" s="2"/>
      <c r="I312" s="2"/>
      <c r="J312" s="2"/>
      <c r="K312" s="2"/>
      <c r="L312" s="2"/>
      <c r="M312" s="2"/>
    </row>
    <row r="313" spans="1:13" s="4" customFormat="1" ht="12">
      <c r="A313" s="2"/>
      <c r="B313" s="2"/>
      <c r="C313" s="2"/>
      <c r="D313" s="2"/>
      <c r="E313" s="2"/>
      <c r="F313" s="32"/>
      <c r="G313" s="2"/>
      <c r="H313" s="2"/>
      <c r="I313" s="2"/>
      <c r="J313" s="2"/>
      <c r="K313" s="2"/>
      <c r="L313" s="2"/>
      <c r="M313" s="2"/>
    </row>
    <row r="314" spans="1:13" s="4" customFormat="1" ht="12">
      <c r="A314" s="2"/>
      <c r="B314" s="2"/>
      <c r="C314" s="2"/>
      <c r="D314" s="2"/>
      <c r="E314" s="2"/>
      <c r="F314" s="32"/>
      <c r="G314" s="2"/>
      <c r="H314" s="2"/>
      <c r="I314" s="2"/>
      <c r="J314" s="2"/>
      <c r="K314" s="2"/>
      <c r="L314" s="2"/>
      <c r="M314" s="2"/>
    </row>
    <row r="315" spans="1:13" s="4" customFormat="1" ht="12">
      <c r="A315" s="2"/>
      <c r="B315" s="2"/>
      <c r="C315" s="2"/>
      <c r="D315" s="2"/>
      <c r="E315" s="2"/>
      <c r="F315" s="32"/>
      <c r="G315" s="2"/>
      <c r="H315" s="2"/>
      <c r="I315" s="2"/>
      <c r="J315" s="2"/>
      <c r="K315" s="2"/>
      <c r="L315" s="2"/>
      <c r="M315" s="2"/>
    </row>
    <row r="316" spans="1:13" s="4" customFormat="1" ht="12">
      <c r="A316" s="2"/>
      <c r="B316" s="2"/>
      <c r="C316" s="2"/>
      <c r="D316" s="2"/>
      <c r="E316" s="2"/>
      <c r="F316" s="32"/>
      <c r="G316" s="2"/>
      <c r="H316" s="2"/>
      <c r="I316" s="2"/>
      <c r="J316" s="2"/>
      <c r="K316" s="2"/>
      <c r="L316" s="2"/>
      <c r="M316" s="2"/>
    </row>
    <row r="317" spans="1:13" s="4" customFormat="1" ht="12">
      <c r="A317" s="2"/>
      <c r="B317" s="2"/>
      <c r="C317" s="2"/>
      <c r="D317" s="2"/>
      <c r="E317" s="2"/>
      <c r="F317" s="32"/>
      <c r="G317" s="2"/>
      <c r="H317" s="2"/>
      <c r="I317" s="2"/>
      <c r="J317" s="2"/>
      <c r="K317" s="2"/>
      <c r="L317" s="2"/>
      <c r="M317" s="2"/>
    </row>
    <row r="318" spans="1:13" s="4" customFormat="1" ht="12">
      <c r="A318" s="2"/>
      <c r="B318" s="2"/>
      <c r="C318" s="2"/>
      <c r="D318" s="2"/>
      <c r="E318" s="2"/>
      <c r="F318" s="32"/>
      <c r="G318" s="2"/>
      <c r="H318" s="2"/>
      <c r="I318" s="2"/>
      <c r="J318" s="2"/>
      <c r="K318" s="2"/>
      <c r="L318" s="2"/>
      <c r="M318" s="2"/>
    </row>
    <row r="319" spans="1:13" s="4" customFormat="1" ht="12">
      <c r="A319" s="2"/>
      <c r="B319" s="2"/>
      <c r="C319" s="2"/>
      <c r="D319" s="2"/>
      <c r="E319" s="2"/>
      <c r="F319" s="32"/>
      <c r="G319" s="2"/>
      <c r="H319" s="2"/>
      <c r="I319" s="2"/>
      <c r="J319" s="2"/>
      <c r="K319" s="2"/>
      <c r="L319" s="2"/>
      <c r="M319" s="2"/>
    </row>
    <row r="320" spans="1:13" s="4" customFormat="1" ht="12">
      <c r="A320" s="2"/>
      <c r="B320" s="2"/>
      <c r="C320" s="2"/>
      <c r="D320" s="2"/>
      <c r="E320" s="2"/>
      <c r="F320" s="32"/>
      <c r="G320" s="2"/>
      <c r="H320" s="2"/>
      <c r="I320" s="2"/>
      <c r="J320" s="2"/>
      <c r="K320" s="2"/>
      <c r="L320" s="2"/>
      <c r="M320" s="2"/>
    </row>
    <row r="321" spans="1:13" s="4" customFormat="1" ht="12">
      <c r="A321" s="2"/>
      <c r="B321" s="2"/>
      <c r="C321" s="2"/>
      <c r="D321" s="2"/>
      <c r="E321" s="2"/>
      <c r="F321" s="32"/>
      <c r="G321" s="2"/>
      <c r="H321" s="2"/>
      <c r="I321" s="2"/>
      <c r="J321" s="2"/>
      <c r="K321" s="2"/>
      <c r="L321" s="2"/>
      <c r="M321" s="2"/>
    </row>
    <row r="322" spans="1:13" s="4" customFormat="1" ht="12">
      <c r="A322" s="2"/>
      <c r="B322" s="2"/>
      <c r="C322" s="2"/>
      <c r="D322" s="2"/>
      <c r="E322" s="2"/>
      <c r="F322" s="32"/>
      <c r="G322" s="2"/>
      <c r="H322" s="2"/>
      <c r="I322" s="2"/>
      <c r="J322" s="2"/>
      <c r="K322" s="2"/>
      <c r="L322" s="2"/>
      <c r="M322" s="2"/>
    </row>
    <row r="323" spans="1:13" s="4" customFormat="1" ht="12">
      <c r="A323" s="2"/>
      <c r="B323" s="2"/>
      <c r="C323" s="2"/>
      <c r="D323" s="2"/>
      <c r="E323" s="2"/>
      <c r="F323" s="32"/>
      <c r="G323" s="2"/>
      <c r="H323" s="2"/>
      <c r="I323" s="2"/>
      <c r="J323" s="2"/>
      <c r="K323" s="2"/>
      <c r="L323" s="2"/>
      <c r="M323" s="2"/>
    </row>
    <row r="324" spans="1:13" s="4" customFormat="1" ht="12">
      <c r="A324" s="2"/>
      <c r="B324" s="2"/>
      <c r="C324" s="2"/>
      <c r="D324" s="2"/>
      <c r="E324" s="2"/>
      <c r="F324" s="32"/>
      <c r="G324" s="2"/>
      <c r="H324" s="2"/>
      <c r="I324" s="2"/>
      <c r="J324" s="2"/>
      <c r="K324" s="2"/>
      <c r="L324" s="2"/>
      <c r="M324" s="2"/>
    </row>
    <row r="325" spans="1:13" s="4" customFormat="1" ht="12">
      <c r="A325" s="2"/>
      <c r="B325" s="2"/>
      <c r="C325" s="2"/>
      <c r="D325" s="2"/>
      <c r="E325" s="2"/>
      <c r="F325" s="32"/>
      <c r="G325" s="2"/>
      <c r="H325" s="2"/>
      <c r="I325" s="2"/>
      <c r="J325" s="2"/>
      <c r="K325" s="2"/>
      <c r="L325" s="2"/>
      <c r="M325" s="2"/>
    </row>
    <row r="326" spans="1:13" s="4" customFormat="1" ht="12">
      <c r="A326" s="2"/>
      <c r="B326" s="2"/>
      <c r="C326" s="2"/>
      <c r="D326" s="2"/>
      <c r="E326" s="2"/>
      <c r="F326" s="32"/>
      <c r="G326" s="2"/>
      <c r="H326" s="2"/>
      <c r="I326" s="2"/>
      <c r="J326" s="2"/>
      <c r="K326" s="2"/>
      <c r="L326" s="2"/>
      <c r="M326" s="2"/>
    </row>
    <row r="327" spans="1:13" s="4" customFormat="1" ht="12">
      <c r="A327" s="2"/>
      <c r="B327" s="2"/>
      <c r="C327" s="2"/>
      <c r="D327" s="2"/>
      <c r="E327" s="2"/>
      <c r="F327" s="32"/>
      <c r="G327" s="2"/>
      <c r="H327" s="2"/>
      <c r="I327" s="2"/>
      <c r="J327" s="2"/>
      <c r="K327" s="2"/>
      <c r="L327" s="2"/>
      <c r="M327" s="2"/>
    </row>
    <row r="328" spans="1:13" s="4" customFormat="1" ht="12">
      <c r="A328" s="2"/>
      <c r="B328" s="2"/>
      <c r="C328" s="2"/>
      <c r="D328" s="2"/>
      <c r="E328" s="2"/>
      <c r="F328" s="32"/>
      <c r="G328" s="2"/>
      <c r="H328" s="2"/>
      <c r="I328" s="2"/>
      <c r="J328" s="2"/>
      <c r="K328" s="2"/>
      <c r="L328" s="2"/>
      <c r="M328" s="2"/>
    </row>
    <row r="329" spans="1:13" s="4" customFormat="1" ht="12">
      <c r="A329" s="2"/>
      <c r="B329" s="2"/>
      <c r="C329" s="2"/>
      <c r="D329" s="2"/>
      <c r="E329" s="2"/>
      <c r="F329" s="32"/>
      <c r="G329" s="2"/>
      <c r="H329" s="2"/>
      <c r="I329" s="2"/>
      <c r="J329" s="2"/>
      <c r="K329" s="2"/>
      <c r="L329" s="2"/>
      <c r="M329" s="2"/>
    </row>
    <row r="330" spans="1:13" s="4" customFormat="1" ht="12">
      <c r="A330" s="2"/>
      <c r="B330" s="2"/>
      <c r="C330" s="2"/>
      <c r="D330" s="2"/>
      <c r="E330" s="2"/>
      <c r="F330" s="32"/>
      <c r="G330" s="2"/>
      <c r="H330" s="2"/>
      <c r="I330" s="2"/>
      <c r="J330" s="2"/>
      <c r="K330" s="2"/>
      <c r="L330" s="2"/>
      <c r="M330" s="2"/>
    </row>
    <row r="331" spans="1:13" s="4" customFormat="1" ht="12">
      <c r="A331" s="2"/>
      <c r="B331" s="2"/>
      <c r="C331" s="2"/>
      <c r="D331" s="2"/>
      <c r="E331" s="2"/>
      <c r="F331" s="32"/>
      <c r="G331" s="2"/>
      <c r="H331" s="2"/>
      <c r="I331" s="2"/>
      <c r="J331" s="2"/>
      <c r="K331" s="2"/>
      <c r="L331" s="2"/>
      <c r="M331" s="2"/>
    </row>
    <row r="332" spans="1:13" s="4" customFormat="1" ht="12">
      <c r="A332" s="2"/>
      <c r="B332" s="2"/>
      <c r="C332" s="2"/>
      <c r="D332" s="2"/>
      <c r="E332" s="2"/>
      <c r="F332" s="32"/>
      <c r="G332" s="2"/>
      <c r="H332" s="2"/>
      <c r="I332" s="2"/>
      <c r="J332" s="2"/>
      <c r="K332" s="2"/>
      <c r="L332" s="2"/>
      <c r="M332" s="2"/>
    </row>
  </sheetData>
  <pageMargins left="0.7" right="0.7" top="0.75" bottom="0.75" header="0.3" footer="0.3"/>
  <pageSetup horizontalDpi="300" verticalDpi="300" orientation="portrait" r:id="rId1"/>
  <headerFooter>
    <oddFooter>&amp;L&amp;"Times New Roman,Regular"&amp;9O3129681.v1</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L264"/>
  <sheetViews>
    <sheetView workbookViewId="0" topLeftCell="A1"/>
  </sheetViews>
  <sheetFormatPr defaultColWidth="10.85546875" defaultRowHeight="12"/>
  <cols>
    <col min="1" max="1" width="5" style="2" customWidth="1"/>
    <col min="2" max="2" width="28.8571428571429" style="2" customWidth="1"/>
    <col min="3" max="5" width="11.7142857142857" style="2" customWidth="1"/>
    <col min="6" max="6" width="10.4285714285714" style="2" customWidth="1"/>
    <col min="7" max="7" width="13" style="2" customWidth="1"/>
    <col min="8" max="8" width="10.8571428571429" style="57"/>
    <col min="9" max="9" width="10.8571428571429" style="2"/>
    <col min="10" max="16384" width="10.8571428571429" style="57"/>
  </cols>
  <sheetData>
    <row r="1" spans="1:7" ht="12">
      <c r="A1" s="1" t="s">
        <v>90</v>
      </c>
      <c r="B1" s="1"/>
      <c r="D1" s="3"/>
      <c r="G1" s="712" t="s">
        <v>1</v>
      </c>
    </row>
    <row r="2" spans="1:7" ht="12">
      <c r="A2" s="1" t="s">
        <v>119</v>
      </c>
      <c r="B2" s="1"/>
      <c r="C2" s="3"/>
      <c r="D2" s="3"/>
      <c r="G2" s="708" t="s">
        <v>91</v>
      </c>
    </row>
    <row r="3" spans="1:7" ht="12" customHeight="1">
      <c r="A3" s="1" t="s">
        <v>116</v>
      </c>
      <c r="B3" s="11"/>
      <c r="C3" s="950"/>
      <c r="D3" s="950"/>
      <c r="G3" s="712" t="s">
        <v>4</v>
      </c>
    </row>
    <row r="4" spans="1:7" ht="12" customHeight="1">
      <c r="A4" s="449" t="s">
        <v>675</v>
      </c>
      <c r="B4" s="11"/>
      <c r="C4" s="950"/>
      <c r="D4" s="950"/>
      <c r="G4" s="712" t="s">
        <v>117</v>
      </c>
    </row>
    <row r="5" spans="1:7" ht="12" customHeight="1">
      <c r="A5" s="1" t="s">
        <v>118</v>
      </c>
      <c r="B5" s="1"/>
      <c r="C5" s="94"/>
      <c r="D5" s="94"/>
      <c r="G5" s="712"/>
    </row>
    <row r="6" spans="1:9" ht="12" customHeight="1" thickBot="1">
      <c r="A6" s="10" t="s">
        <v>5</v>
      </c>
      <c r="B6" s="11"/>
      <c r="C6" s="103"/>
      <c r="D6" s="103"/>
      <c r="G6" s="712" t="s">
        <v>92</v>
      </c>
      <c r="I6" s="12"/>
    </row>
    <row r="7" spans="1:9" s="63" customFormat="1" ht="12">
      <c r="A7" s="59"/>
      <c r="B7" s="60" t="s">
        <v>7</v>
      </c>
      <c r="C7" s="61">
        <f>+B7-1</f>
        <v>-2</v>
      </c>
      <c r="D7" s="61">
        <f t="shared" si="0" ref="D7:G7">C7-1</f>
        <v>-3</v>
      </c>
      <c r="E7" s="61">
        <f t="shared" si="0"/>
        <v>-4</v>
      </c>
      <c r="F7" s="61">
        <f t="shared" si="0"/>
        <v>-5</v>
      </c>
      <c r="G7" s="61">
        <f t="shared" si="0"/>
        <v>-6</v>
      </c>
      <c r="I7" s="18"/>
    </row>
    <row r="8" spans="1:9" ht="12">
      <c r="A8" s="21" t="s">
        <v>93</v>
      </c>
      <c r="B8" s="64" t="s">
        <v>94</v>
      </c>
      <c r="C8" s="22" t="s">
        <v>95</v>
      </c>
      <c r="D8" s="709" t="s">
        <v>107</v>
      </c>
      <c r="E8" s="23" t="s">
        <v>10</v>
      </c>
      <c r="F8" s="21" t="s">
        <v>11</v>
      </c>
      <c r="G8" s="23" t="s">
        <v>11</v>
      </c>
      <c r="I8" s="23" t="s">
        <v>121</v>
      </c>
    </row>
    <row r="9" spans="1:9" ht="12">
      <c r="A9" s="26" t="s">
        <v>96</v>
      </c>
      <c r="B9" s="26" t="s">
        <v>13</v>
      </c>
      <c r="C9" s="27" t="s">
        <v>97</v>
      </c>
      <c r="D9" s="27" t="s">
        <v>8</v>
      </c>
      <c r="E9" s="28" t="s">
        <v>16</v>
      </c>
      <c r="F9" s="26" t="s">
        <v>17</v>
      </c>
      <c r="G9" s="27" t="s">
        <v>18</v>
      </c>
      <c r="I9" s="27" t="s">
        <v>122</v>
      </c>
    </row>
    <row r="10" spans="1:7" ht="12">
      <c r="A10" s="30">
        <v>1</v>
      </c>
      <c r="B10" s="1" t="s">
        <v>19</v>
      </c>
      <c r="C10" s="65"/>
      <c r="D10" s="31"/>
      <c r="E10" s="31"/>
      <c r="F10" s="66"/>
      <c r="G10" s="31"/>
    </row>
    <row r="11" spans="1:7" ht="12">
      <c r="A11" s="30">
        <f>A10+1</f>
        <v>2</v>
      </c>
      <c r="B11" s="2" t="s">
        <v>20</v>
      </c>
      <c r="C11" s="67"/>
      <c r="D11" s="67"/>
      <c r="E11" s="67"/>
      <c r="F11" s="78" t="str">
        <f>IF('SAND A 6'!F13=0,"",'SAND A 6'!F13)</f>
        <v/>
      </c>
      <c r="G11" s="31">
        <f>IF(F11="",0,ROUND(E11*F11,0))</f>
        <v>0</v>
      </c>
    </row>
    <row r="12" spans="1:7" ht="12">
      <c r="A12" s="30">
        <f t="shared" si="1" ref="A12:A60">A11+1</f>
        <v>3</v>
      </c>
      <c r="B12" s="2" t="s">
        <v>21</v>
      </c>
      <c r="C12" s="69"/>
      <c r="D12" s="31"/>
      <c r="E12" s="31"/>
      <c r="F12" s="78" t="str">
        <f>IF('SAND A 6'!F14=0,"",'SAND A 6'!F14)</f>
        <v/>
      </c>
      <c r="G12" s="31">
        <f>IF(F12="",0,ROUND(E12*F12,0))</f>
        <v>0</v>
      </c>
    </row>
    <row r="13" spans="1:11" ht="12">
      <c r="A13" s="30">
        <f t="shared" si="1"/>
        <v>4</v>
      </c>
      <c r="B13" s="2" t="s">
        <v>22</v>
      </c>
      <c r="C13" s="69">
        <f>-'SAND TB'!P63</f>
        <v>1435336.2500000002</v>
      </c>
      <c r="D13" s="932">
        <v>-709847</v>
      </c>
      <c r="E13" s="41">
        <f>C13+D13</f>
        <v>725489.25000000023</v>
      </c>
      <c r="F13" s="78">
        <f>IF('SAND A 6'!F15=0,"",'SAND A 6'!F15)</f>
        <v>0.5776</v>
      </c>
      <c r="G13" s="41">
        <f>IF(F13="",0,ROUND(E13*F13,0))</f>
        <v>419043</v>
      </c>
      <c r="I13" s="878" t="s">
        <v>663</v>
      </c>
      <c r="J13" s="894"/>
      <c r="K13" s="894"/>
    </row>
    <row r="14" spans="1:7" ht="12">
      <c r="A14" s="30">
        <f t="shared" si="1"/>
        <v>5</v>
      </c>
      <c r="B14" s="1" t="s">
        <v>23</v>
      </c>
      <c r="C14" s="69"/>
      <c r="D14" s="31"/>
      <c r="E14" s="31"/>
      <c r="F14" s="78"/>
      <c r="G14" s="31"/>
    </row>
    <row r="15" spans="1:7" ht="12">
      <c r="A15" s="30">
        <f t="shared" si="1"/>
        <v>6</v>
      </c>
      <c r="B15" s="2" t="s">
        <v>24</v>
      </c>
      <c r="C15" s="69"/>
      <c r="D15" s="31"/>
      <c r="E15" s="31"/>
      <c r="F15" s="78"/>
      <c r="G15" s="31"/>
    </row>
    <row r="16" spans="1:7" ht="12">
      <c r="A16" s="30">
        <f t="shared" si="1"/>
        <v>7</v>
      </c>
      <c r="B16" s="2" t="s">
        <v>25</v>
      </c>
      <c r="C16" s="69"/>
      <c r="D16" s="31"/>
      <c r="E16" s="31"/>
      <c r="F16" s="78"/>
      <c r="G16" s="31"/>
    </row>
    <row r="17" spans="1:7" ht="12">
      <c r="A17" s="30">
        <f t="shared" si="1"/>
        <v>8</v>
      </c>
      <c r="B17" s="38" t="s">
        <v>26</v>
      </c>
      <c r="C17" s="69"/>
      <c r="D17" s="31"/>
      <c r="E17" s="31"/>
      <c r="F17" s="78"/>
      <c r="G17" s="31"/>
    </row>
    <row r="18" spans="1:7" ht="12">
      <c r="A18" s="30">
        <f t="shared" si="1"/>
        <v>9</v>
      </c>
      <c r="B18" s="2" t="s">
        <v>27</v>
      </c>
      <c r="C18" s="69"/>
      <c r="D18" s="31"/>
      <c r="E18" s="31"/>
      <c r="F18" s="78"/>
      <c r="G18" s="31"/>
    </row>
    <row r="19" spans="1:7" ht="12">
      <c r="A19" s="30">
        <f t="shared" si="1"/>
        <v>10</v>
      </c>
      <c r="B19" s="2" t="s">
        <v>28</v>
      </c>
      <c r="C19" s="69"/>
      <c r="D19" s="31"/>
      <c r="E19" s="31"/>
      <c r="F19" s="78"/>
      <c r="G19" s="31"/>
    </row>
    <row r="20" spans="1:7" ht="12">
      <c r="A20" s="30">
        <f t="shared" si="1"/>
        <v>11</v>
      </c>
      <c r="B20" s="2" t="s">
        <v>29</v>
      </c>
      <c r="C20" s="69"/>
      <c r="D20" s="31"/>
      <c r="E20" s="31"/>
      <c r="F20" s="78"/>
      <c r="G20" s="31"/>
    </row>
    <row r="21" spans="1:7" ht="12">
      <c r="A21" s="30">
        <f t="shared" si="1"/>
        <v>12</v>
      </c>
      <c r="B21" s="2" t="s">
        <v>30</v>
      </c>
      <c r="C21" s="69"/>
      <c r="D21" s="31"/>
      <c r="E21" s="31"/>
      <c r="F21" s="78"/>
      <c r="G21" s="31"/>
    </row>
    <row r="22" spans="1:7" ht="12">
      <c r="A22" s="30">
        <f t="shared" si="1"/>
        <v>13</v>
      </c>
      <c r="B22" s="2" t="s">
        <v>31</v>
      </c>
      <c r="C22" s="69"/>
      <c r="D22" s="31"/>
      <c r="E22" s="31"/>
      <c r="F22" s="78"/>
      <c r="G22" s="31"/>
    </row>
    <row r="23" spans="1:7" ht="12">
      <c r="A23" s="30">
        <f t="shared" si="1"/>
        <v>14</v>
      </c>
      <c r="B23" s="2" t="s">
        <v>32</v>
      </c>
      <c r="C23" s="69"/>
      <c r="D23" s="31"/>
      <c r="E23" s="31"/>
      <c r="F23" s="78"/>
      <c r="G23" s="31"/>
    </row>
    <row r="24" spans="1:7" ht="12">
      <c r="A24" s="30">
        <f t="shared" si="1"/>
        <v>15</v>
      </c>
      <c r="B24" s="2" t="s">
        <v>33</v>
      </c>
      <c r="C24" s="69"/>
      <c r="D24" s="31"/>
      <c r="E24" s="31"/>
      <c r="F24" s="78"/>
      <c r="G24" s="31"/>
    </row>
    <row r="25" spans="1:7" ht="12">
      <c r="A25" s="30">
        <f t="shared" si="1"/>
        <v>16</v>
      </c>
      <c r="B25" s="1" t="s">
        <v>34</v>
      </c>
      <c r="C25" s="69"/>
      <c r="D25" s="31"/>
      <c r="E25" s="31"/>
      <c r="F25" s="78"/>
      <c r="G25" s="31"/>
    </row>
    <row r="26" spans="1:7" ht="12">
      <c r="A26" s="30">
        <f t="shared" si="1"/>
        <v>17</v>
      </c>
      <c r="B26" s="2" t="s">
        <v>35</v>
      </c>
      <c r="C26" s="69"/>
      <c r="D26" s="31"/>
      <c r="E26" s="31"/>
      <c r="F26" s="78"/>
      <c r="G26" s="31"/>
    </row>
    <row r="27" spans="1:7" ht="12">
      <c r="A27" s="30">
        <f t="shared" si="1"/>
        <v>18</v>
      </c>
      <c r="B27" s="2" t="s">
        <v>36</v>
      </c>
      <c r="C27" s="69"/>
      <c r="D27" s="31"/>
      <c r="E27" s="31"/>
      <c r="F27" s="78"/>
      <c r="G27" s="31"/>
    </row>
    <row r="28" spans="1:7" ht="12">
      <c r="A28" s="30">
        <f t="shared" si="1"/>
        <v>19</v>
      </c>
      <c r="B28" s="2" t="s">
        <v>37</v>
      </c>
      <c r="C28" s="69"/>
      <c r="D28" s="31"/>
      <c r="E28" s="31"/>
      <c r="F28" s="78"/>
      <c r="G28" s="31"/>
    </row>
    <row r="29" spans="1:12" ht="12">
      <c r="A29" s="30">
        <f t="shared" si="1"/>
        <v>20</v>
      </c>
      <c r="B29" s="2" t="s">
        <v>38</v>
      </c>
      <c r="C29" s="69"/>
      <c r="D29" s="31"/>
      <c r="E29" s="31"/>
      <c r="F29" s="78"/>
      <c r="G29" s="31"/>
      <c r="J29" s="70" t="e">
        <f>C29-#REF!</f>
        <v>#REF!</v>
      </c>
      <c r="K29" s="57">
        <f>726*12/2</f>
        <v>4356</v>
      </c>
      <c r="L29" s="70" t="e">
        <f>J29-K29</f>
        <v>#REF!</v>
      </c>
    </row>
    <row r="30" spans="1:7" ht="12">
      <c r="A30" s="30">
        <f t="shared" si="1"/>
        <v>21</v>
      </c>
      <c r="B30" s="2" t="s">
        <v>39</v>
      </c>
      <c r="C30" s="69"/>
      <c r="D30" s="31"/>
      <c r="E30" s="31"/>
      <c r="F30" s="78"/>
      <c r="G30" s="31"/>
    </row>
    <row r="31" spans="1:7" ht="12">
      <c r="A31" s="30">
        <f t="shared" si="1"/>
        <v>22</v>
      </c>
      <c r="B31" s="1" t="s">
        <v>40</v>
      </c>
      <c r="C31" s="69"/>
      <c r="D31" s="31"/>
      <c r="E31" s="31"/>
      <c r="F31" s="78"/>
      <c r="G31" s="31"/>
    </row>
    <row r="32" spans="1:7" ht="12">
      <c r="A32" s="30">
        <f t="shared" si="1"/>
        <v>23</v>
      </c>
      <c r="B32" s="2" t="s">
        <v>41</v>
      </c>
      <c r="C32" s="69"/>
      <c r="D32" s="31"/>
      <c r="E32" s="31"/>
      <c r="F32" s="78"/>
      <c r="G32" s="31"/>
    </row>
    <row r="33" spans="1:9" ht="12">
      <c r="A33" s="30">
        <f t="shared" si="1"/>
        <v>24</v>
      </c>
      <c r="B33" s="2" t="s">
        <v>42</v>
      </c>
      <c r="C33" s="69"/>
      <c r="D33" s="31"/>
      <c r="E33" s="31"/>
      <c r="F33" s="78"/>
      <c r="G33" s="31"/>
      <c r="I33" s="104"/>
    </row>
    <row r="34" spans="1:9" ht="12">
      <c r="A34" s="30">
        <f t="shared" si="1"/>
        <v>25</v>
      </c>
      <c r="B34" s="38" t="s">
        <v>123</v>
      </c>
      <c r="C34" s="69"/>
      <c r="D34" s="31"/>
      <c r="E34" s="31"/>
      <c r="F34" s="78"/>
      <c r="G34" s="31"/>
      <c r="I34" s="104"/>
    </row>
    <row r="35" spans="1:9" ht="12">
      <c r="A35" s="30">
        <f t="shared" si="1"/>
        <v>26</v>
      </c>
      <c r="B35" s="2" t="s">
        <v>44</v>
      </c>
      <c r="C35" s="69"/>
      <c r="D35" s="31"/>
      <c r="E35" s="31"/>
      <c r="F35" s="78"/>
      <c r="G35" s="31"/>
      <c r="I35" s="104"/>
    </row>
    <row r="36" spans="1:9" ht="12">
      <c r="A36" s="30">
        <f t="shared" si="1"/>
        <v>27</v>
      </c>
      <c r="B36" s="2" t="s">
        <v>45</v>
      </c>
      <c r="C36" s="69"/>
      <c r="D36" s="31"/>
      <c r="E36" s="31"/>
      <c r="F36" s="78"/>
      <c r="G36" s="31"/>
      <c r="I36" s="104"/>
    </row>
    <row r="37" spans="1:9" ht="12">
      <c r="A37" s="30">
        <f t="shared" si="1"/>
        <v>28</v>
      </c>
      <c r="B37" s="2" t="s">
        <v>46</v>
      </c>
      <c r="C37" s="69"/>
      <c r="D37" s="31"/>
      <c r="E37" s="31"/>
      <c r="F37" s="78"/>
      <c r="G37" s="31"/>
      <c r="I37" s="104"/>
    </row>
    <row r="38" spans="1:9" ht="12">
      <c r="A38" s="30">
        <f t="shared" si="1"/>
        <v>29</v>
      </c>
      <c r="B38" s="2" t="s">
        <v>47</v>
      </c>
      <c r="C38" s="69"/>
      <c r="D38" s="31"/>
      <c r="E38" s="31"/>
      <c r="F38" s="78"/>
      <c r="G38" s="31"/>
      <c r="I38" s="104"/>
    </row>
    <row r="39" spans="1:7" ht="12">
      <c r="A39" s="30">
        <f t="shared" si="1"/>
        <v>30</v>
      </c>
      <c r="B39" s="1" t="s">
        <v>48</v>
      </c>
      <c r="C39" s="69"/>
      <c r="D39" s="31"/>
      <c r="E39" s="31"/>
      <c r="F39" s="78"/>
      <c r="G39" s="31"/>
    </row>
    <row r="40" spans="1:9" ht="12">
      <c r="A40" s="30">
        <f t="shared" si="1"/>
        <v>31</v>
      </c>
      <c r="B40" s="39" t="s">
        <v>124</v>
      </c>
      <c r="C40" s="69"/>
      <c r="D40" s="31"/>
      <c r="E40" s="31"/>
      <c r="F40" s="78"/>
      <c r="G40" s="31"/>
      <c r="I40" s="104"/>
    </row>
    <row r="41" spans="1:7" ht="12">
      <c r="A41" s="30">
        <f t="shared" si="1"/>
        <v>32</v>
      </c>
      <c r="B41" s="38" t="s">
        <v>51</v>
      </c>
      <c r="C41" s="69"/>
      <c r="D41" s="31"/>
      <c r="E41" s="31"/>
      <c r="F41" s="78"/>
      <c r="G41" s="31"/>
    </row>
    <row r="42" spans="1:7" ht="12">
      <c r="A42" s="30">
        <f t="shared" si="1"/>
        <v>33</v>
      </c>
      <c r="B42" s="38" t="s">
        <v>52</v>
      </c>
      <c r="C42" s="69"/>
      <c r="D42" s="31"/>
      <c r="E42" s="31"/>
      <c r="F42" s="78"/>
      <c r="G42" s="31"/>
    </row>
    <row r="43" spans="1:9" ht="12">
      <c r="A43" s="30">
        <f t="shared" si="1"/>
        <v>34</v>
      </c>
      <c r="B43" s="39" t="s">
        <v>53</v>
      </c>
      <c r="C43" s="69"/>
      <c r="D43" s="31"/>
      <c r="E43" s="31"/>
      <c r="F43" s="78"/>
      <c r="G43" s="31"/>
      <c r="I43" s="104"/>
    </row>
    <row r="44" spans="1:9" ht="12">
      <c r="A44" s="30">
        <f t="shared" si="1"/>
        <v>35</v>
      </c>
      <c r="B44" s="39" t="s">
        <v>100</v>
      </c>
      <c r="C44" s="69"/>
      <c r="D44" s="31"/>
      <c r="E44" s="31"/>
      <c r="F44" s="78"/>
      <c r="G44" s="31"/>
      <c r="I44" s="104"/>
    </row>
    <row r="45" spans="1:9" ht="12">
      <c r="A45" s="30">
        <f t="shared" si="1"/>
        <v>36</v>
      </c>
      <c r="B45" s="101" t="s">
        <v>115</v>
      </c>
      <c r="C45" s="69"/>
      <c r="D45" s="31"/>
      <c r="E45" s="31"/>
      <c r="F45" s="78"/>
      <c r="G45" s="31"/>
      <c r="I45" s="104"/>
    </row>
    <row r="46" spans="1:7" ht="12">
      <c r="A46" s="30">
        <f t="shared" si="1"/>
        <v>37</v>
      </c>
      <c r="B46" s="39" t="s">
        <v>57</v>
      </c>
      <c r="C46" s="69"/>
      <c r="D46" s="31"/>
      <c r="E46" s="31"/>
      <c r="F46" s="78"/>
      <c r="G46" s="31"/>
    </row>
    <row r="47" spans="1:7" ht="12">
      <c r="A47" s="30">
        <f t="shared" si="1"/>
        <v>38</v>
      </c>
      <c r="B47" s="39" t="s">
        <v>58</v>
      </c>
      <c r="C47" s="69"/>
      <c r="D47" s="31"/>
      <c r="E47" s="31"/>
      <c r="F47" s="78"/>
      <c r="G47" s="31"/>
    </row>
    <row r="48" spans="1:7" ht="12">
      <c r="A48" s="30">
        <f t="shared" si="1"/>
        <v>39</v>
      </c>
      <c r="B48" s="39" t="s">
        <v>59</v>
      </c>
      <c r="C48" s="69"/>
      <c r="D48" s="31"/>
      <c r="E48" s="31"/>
      <c r="F48" s="78"/>
      <c r="G48" s="31"/>
    </row>
    <row r="49" spans="1:7" ht="12">
      <c r="A49" s="30">
        <f t="shared" si="1"/>
        <v>40</v>
      </c>
      <c r="B49" s="1" t="s">
        <v>60</v>
      </c>
      <c r="C49" s="69"/>
      <c r="D49" s="31"/>
      <c r="E49" s="31"/>
      <c r="F49" s="78"/>
      <c r="G49" s="31"/>
    </row>
    <row r="50" spans="1:7" ht="12">
      <c r="A50" s="30">
        <f t="shared" si="1"/>
        <v>41</v>
      </c>
      <c r="B50" s="39" t="s">
        <v>61</v>
      </c>
      <c r="C50" s="69"/>
      <c r="D50" s="31"/>
      <c r="E50" s="31"/>
      <c r="F50" s="78"/>
      <c r="G50" s="31"/>
    </row>
    <row r="51" spans="1:7" ht="12">
      <c r="A51" s="30">
        <f t="shared" si="1"/>
        <v>42</v>
      </c>
      <c r="B51" s="39" t="s">
        <v>62</v>
      </c>
      <c r="C51" s="69"/>
      <c r="D51" s="36"/>
      <c r="E51" s="31"/>
      <c r="F51" s="78"/>
      <c r="G51" s="31"/>
    </row>
    <row r="52" spans="1:7" ht="12">
      <c r="A52" s="30">
        <f t="shared" si="1"/>
        <v>43</v>
      </c>
      <c r="B52" s="39" t="s">
        <v>64</v>
      </c>
      <c r="C52" s="69"/>
      <c r="D52" s="36"/>
      <c r="E52" s="31"/>
      <c r="F52" s="78"/>
      <c r="G52" s="31"/>
    </row>
    <row r="53" spans="1:7" ht="12">
      <c r="A53" s="30">
        <f t="shared" si="1"/>
        <v>44</v>
      </c>
      <c r="B53" s="39" t="s">
        <v>65</v>
      </c>
      <c r="C53" s="69"/>
      <c r="D53" s="36"/>
      <c r="E53" s="31"/>
      <c r="F53" s="78"/>
      <c r="G53" s="31"/>
    </row>
    <row r="54" spans="1:7" ht="12">
      <c r="A54" s="30">
        <f t="shared" si="1"/>
        <v>45</v>
      </c>
      <c r="B54" s="39" t="s">
        <v>67</v>
      </c>
      <c r="C54" s="69"/>
      <c r="D54" s="31"/>
      <c r="E54" s="31"/>
      <c r="F54" s="78"/>
      <c r="G54" s="31"/>
    </row>
    <row r="55" spans="1:7" ht="12">
      <c r="A55" s="30">
        <f t="shared" si="1"/>
        <v>46</v>
      </c>
      <c r="B55" s="71" t="s">
        <v>68</v>
      </c>
      <c r="C55" s="69"/>
      <c r="D55" s="31"/>
      <c r="E55" s="31"/>
      <c r="F55" s="78"/>
      <c r="G55" s="31"/>
    </row>
    <row r="56" spans="1:9" ht="12">
      <c r="A56" s="30">
        <f t="shared" si="1"/>
        <v>47</v>
      </c>
      <c r="B56" s="39" t="s">
        <v>102</v>
      </c>
      <c r="C56" s="69"/>
      <c r="D56" s="31"/>
      <c r="E56" s="31"/>
      <c r="F56" s="78"/>
      <c r="G56" s="31"/>
      <c r="I56" s="10"/>
    </row>
    <row r="57" spans="1:9" ht="12">
      <c r="A57" s="30">
        <f t="shared" si="1"/>
        <v>48</v>
      </c>
      <c r="B57" s="39" t="s">
        <v>70</v>
      </c>
      <c r="C57" s="69"/>
      <c r="D57" s="31"/>
      <c r="E57" s="31"/>
      <c r="F57" s="78"/>
      <c r="G57" s="31"/>
      <c r="I57" s="10"/>
    </row>
    <row r="58" spans="1:9" ht="12">
      <c r="A58" s="30">
        <f t="shared" si="1"/>
        <v>49</v>
      </c>
      <c r="B58" s="39" t="s">
        <v>71</v>
      </c>
      <c r="C58" s="69"/>
      <c r="D58" s="31"/>
      <c r="E58" s="31"/>
      <c r="F58" s="78"/>
      <c r="G58" s="31"/>
      <c r="I58" s="10"/>
    </row>
    <row r="59" spans="1:9" ht="12">
      <c r="A59" s="30">
        <f t="shared" si="1"/>
        <v>50</v>
      </c>
      <c r="B59" s="38" t="s">
        <v>109</v>
      </c>
      <c r="C59" s="69"/>
      <c r="D59" s="31"/>
      <c r="E59" s="31"/>
      <c r="F59" s="78"/>
      <c r="G59" s="31"/>
      <c r="I59" s="10"/>
    </row>
    <row r="60" spans="1:9" ht="12">
      <c r="A60" s="30">
        <f t="shared" si="1"/>
        <v>51</v>
      </c>
      <c r="B60" s="37" t="s">
        <v>73</v>
      </c>
      <c r="C60" s="110">
        <f>SUM(C11:C59)</f>
        <v>1435336.2500000002</v>
      </c>
      <c r="D60" s="110">
        <f>SUM(D11:D59)</f>
        <v>-709847</v>
      </c>
      <c r="E60" s="110">
        <f>SUM(E11:E59)</f>
        <v>725489.25000000023</v>
      </c>
      <c r="F60" s="889"/>
      <c r="G60" s="110">
        <f>SUM(G11:G59)</f>
        <v>419043</v>
      </c>
      <c r="I60" s="102"/>
    </row>
    <row r="63" ht="12">
      <c r="B63" s="1" t="s">
        <v>125</v>
      </c>
    </row>
    <row r="65" ht="12">
      <c r="B65" s="249" t="s">
        <v>210</v>
      </c>
    </row>
    <row r="90" spans="1:2" ht="12">
      <c r="A90" s="56"/>
      <c r="B90" s="56"/>
    </row>
    <row r="91" spans="1:2" ht="12">
      <c r="A91" s="56"/>
      <c r="B91" s="56"/>
    </row>
    <row r="92" spans="1:2" ht="12">
      <c r="A92" s="56"/>
      <c r="B92" s="56"/>
    </row>
    <row r="93" spans="1:2" ht="12">
      <c r="A93" s="56"/>
      <c r="B93" s="56"/>
    </row>
    <row r="94" spans="1:2" ht="12">
      <c r="A94" s="56"/>
      <c r="B94" s="56"/>
    </row>
    <row r="124" spans="1:2" ht="12">
      <c r="A124" s="56"/>
      <c r="B124" s="56"/>
    </row>
    <row r="193" ht="12">
      <c r="A193" s="1"/>
    </row>
    <row r="210" ht="12">
      <c r="A210" s="56"/>
    </row>
    <row r="211" ht="12">
      <c r="A211" s="56"/>
    </row>
    <row r="212" ht="12">
      <c r="A212" s="56"/>
    </row>
    <row r="213" ht="12">
      <c r="A213" s="56"/>
    </row>
    <row r="214" ht="12">
      <c r="A214" s="56"/>
    </row>
    <row r="215" ht="12">
      <c r="A215" s="56"/>
    </row>
    <row r="216" ht="12">
      <c r="A216" s="56"/>
    </row>
    <row r="217" ht="12">
      <c r="A217" s="56"/>
    </row>
    <row r="218" ht="12">
      <c r="A218" s="56"/>
    </row>
    <row r="219" ht="12">
      <c r="A219" s="56"/>
    </row>
    <row r="220" ht="12">
      <c r="A220" s="56"/>
    </row>
    <row r="221" ht="12">
      <c r="A221" s="56"/>
    </row>
    <row r="222" ht="12">
      <c r="A222" s="56"/>
    </row>
    <row r="223" ht="12">
      <c r="A223" s="56"/>
    </row>
    <row r="224" ht="12">
      <c r="A224" s="56"/>
    </row>
    <row r="225" ht="12">
      <c r="A225" s="56"/>
    </row>
    <row r="226" ht="12">
      <c r="A226" s="56"/>
    </row>
    <row r="227" ht="12">
      <c r="A227" s="56"/>
    </row>
    <row r="228" ht="12">
      <c r="A228" s="56"/>
    </row>
    <row r="229" ht="12">
      <c r="A229" s="56"/>
    </row>
    <row r="230" ht="12">
      <c r="A230" s="56"/>
    </row>
    <row r="231" ht="12">
      <c r="A231" s="56"/>
    </row>
    <row r="232" ht="12">
      <c r="A232" s="56"/>
    </row>
    <row r="233" ht="12">
      <c r="A233" s="56"/>
    </row>
    <row r="234" ht="12">
      <c r="A234" s="56"/>
    </row>
    <row r="235" ht="12">
      <c r="A235" s="56"/>
    </row>
    <row r="236" ht="12">
      <c r="A236" s="56"/>
    </row>
    <row r="237" ht="12">
      <c r="A237" s="56"/>
    </row>
    <row r="238" ht="12">
      <c r="A238" s="56"/>
    </row>
    <row r="239" ht="12">
      <c r="A239" s="56"/>
    </row>
    <row r="240" ht="12">
      <c r="A240" s="56"/>
    </row>
    <row r="241" ht="12">
      <c r="A241" s="56"/>
    </row>
    <row r="242" ht="12">
      <c r="A242" s="56"/>
    </row>
    <row r="243" ht="12">
      <c r="A243" s="56"/>
    </row>
    <row r="244" ht="12">
      <c r="A244" s="56"/>
    </row>
    <row r="245" ht="12">
      <c r="A245" s="56"/>
    </row>
    <row r="246" ht="12">
      <c r="A246" s="56"/>
    </row>
    <row r="247" ht="12">
      <c r="A247" s="56"/>
    </row>
    <row r="248" ht="12">
      <c r="A248" s="56"/>
    </row>
    <row r="249" ht="12">
      <c r="A249" s="56"/>
    </row>
    <row r="250" ht="12">
      <c r="A250" s="56"/>
    </row>
    <row r="251" ht="12">
      <c r="A251" s="56"/>
    </row>
    <row r="252" ht="12">
      <c r="A252" s="56"/>
    </row>
    <row r="253" ht="12">
      <c r="A253" s="56"/>
    </row>
    <row r="254" ht="12">
      <c r="A254" s="56"/>
    </row>
    <row r="255" ht="12">
      <c r="A255" s="56"/>
    </row>
    <row r="256" ht="12">
      <c r="A256" s="56"/>
    </row>
    <row r="257" ht="12">
      <c r="A257" s="56"/>
    </row>
    <row r="258" ht="12">
      <c r="A258" s="56"/>
    </row>
    <row r="259" ht="12">
      <c r="A259" s="56"/>
    </row>
    <row r="260" ht="12">
      <c r="A260" s="56"/>
    </row>
    <row r="261" ht="12">
      <c r="A261" s="56"/>
    </row>
    <row r="262" ht="12">
      <c r="A262" s="56"/>
    </row>
    <row r="263" ht="12">
      <c r="A263" s="56"/>
    </row>
    <row r="264" ht="12">
      <c r="A264" s="56"/>
    </row>
  </sheetData>
  <mergeCells count="1">
    <mergeCell ref="C3:D4"/>
  </mergeCells>
  <pageMargins left="0.7" right="0.7" top="0.75" bottom="0.75" header="0.3" footer="0.3"/>
  <pageSetup horizontalDpi="300" verticalDpi="300" orientation="portrait" r:id="rId1"/>
  <headerFooter>
    <oddFooter>&amp;L&amp;"Times New Roman,Regular"&amp;9O3129681.v1</odd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K96"/>
  <sheetViews>
    <sheetView workbookViewId="0" topLeftCell="A1"/>
  </sheetViews>
  <sheetFormatPr defaultColWidth="10.85546875" defaultRowHeight="12"/>
  <cols>
    <col min="1" max="1" width="6.85714285714286" style="2" customWidth="1"/>
    <col min="2" max="2" width="33" style="2" customWidth="1"/>
    <col min="3" max="3" width="12.4285714285714" style="2" customWidth="1"/>
    <col min="4" max="4" width="11" style="2" customWidth="1"/>
    <col min="5" max="5" width="13" style="2" customWidth="1"/>
    <col min="6" max="7" width="11" style="2" customWidth="1"/>
    <col min="8" max="8" width="10.8571428571429" style="2"/>
    <col min="9" max="9" width="11.2857142857143" style="2" bestFit="1" customWidth="1"/>
    <col min="10" max="16384" width="10.8571428571429" style="2"/>
  </cols>
  <sheetData>
    <row r="1" spans="1:7" ht="12">
      <c r="A1" s="1" t="s">
        <v>311</v>
      </c>
      <c r="B1" s="1"/>
      <c r="C1" s="1"/>
      <c r="G1" s="893" t="s">
        <v>1</v>
      </c>
    </row>
    <row r="2" spans="1:7" ht="12">
      <c r="A2" s="1" t="s">
        <v>2</v>
      </c>
      <c r="B2" s="1"/>
      <c r="C2" s="1"/>
      <c r="G2" s="893"/>
    </row>
    <row r="3" spans="1:7" ht="12">
      <c r="A3" s="1"/>
      <c r="B3" s="1"/>
      <c r="C3" s="1"/>
      <c r="G3" s="890" t="s">
        <v>312</v>
      </c>
    </row>
    <row r="4" spans="1:7" ht="12">
      <c r="A4" s="1" t="s">
        <v>116</v>
      </c>
      <c r="B4" s="1"/>
      <c r="C4" s="1"/>
      <c r="G4" s="708" t="s">
        <v>4</v>
      </c>
    </row>
    <row r="5" spans="1:7" ht="12">
      <c r="A5" s="449" t="s">
        <v>675</v>
      </c>
      <c r="B5" s="1"/>
      <c r="C5" s="1"/>
      <c r="G5" s="712" t="s">
        <v>117</v>
      </c>
    </row>
    <row r="6" spans="1:7" ht="12">
      <c r="A6" s="1" t="s">
        <v>118</v>
      </c>
      <c r="B6" s="1"/>
      <c r="C6" s="1"/>
      <c r="D6" s="1"/>
      <c r="E6" s="1"/>
      <c r="G6" s="1"/>
    </row>
    <row r="7" spans="1:7" ht="12">
      <c r="A7" s="10" t="s">
        <v>5</v>
      </c>
      <c r="B7" s="1"/>
      <c r="C7" s="1"/>
      <c r="D7" s="1"/>
      <c r="E7" s="1"/>
      <c r="F7" s="1"/>
      <c r="G7" s="1"/>
    </row>
    <row r="8" spans="1:7" ht="12">
      <c r="A8" s="1"/>
      <c r="B8" s="1"/>
      <c r="C8" s="1"/>
      <c r="D8" s="1"/>
      <c r="E8" s="1"/>
      <c r="F8" s="1"/>
      <c r="G8" s="1"/>
    </row>
    <row r="9" spans="1:7" ht="12">
      <c r="A9" s="1"/>
      <c r="B9" s="1"/>
      <c r="C9" s="1"/>
      <c r="D9" s="1"/>
      <c r="E9" s="1"/>
      <c r="F9" s="1"/>
      <c r="G9" s="1"/>
    </row>
    <row r="10" spans="1:7" ht="12">
      <c r="A10" s="940" t="s">
        <v>315</v>
      </c>
      <c r="B10" s="941"/>
      <c r="C10" s="941"/>
      <c r="D10" s="941"/>
      <c r="E10" s="941"/>
      <c r="F10" s="941"/>
      <c r="G10" s="941"/>
    </row>
    <row r="11" spans="1:7" ht="12">
      <c r="A11" s="941"/>
      <c r="B11" s="941"/>
      <c r="C11" s="941"/>
      <c r="D11" s="941"/>
      <c r="E11" s="941"/>
      <c r="F11" s="941"/>
      <c r="G11" s="941"/>
    </row>
    <row r="12" spans="1:7" ht="12.75" thickBot="1">
      <c r="A12" s="12"/>
      <c r="B12" s="12"/>
      <c r="C12" s="483"/>
      <c r="D12" s="483"/>
      <c r="E12" s="483"/>
      <c r="F12" s="483"/>
      <c r="G12" s="483"/>
    </row>
    <row r="13" spans="1:7" s="19" customFormat="1" ht="12">
      <c r="A13" s="15"/>
      <c r="B13" s="61">
        <v>-1</v>
      </c>
      <c r="C13" s="61">
        <f>+B13-1</f>
        <v>-2</v>
      </c>
      <c r="D13" s="61">
        <f t="shared" si="0" ref="D13:G13">C13-1</f>
        <v>-3</v>
      </c>
      <c r="E13" s="61">
        <f t="shared" si="0"/>
        <v>-4</v>
      </c>
      <c r="F13" s="61">
        <f t="shared" si="0"/>
        <v>-5</v>
      </c>
      <c r="G13" s="61">
        <f t="shared" si="0"/>
        <v>-6</v>
      </c>
    </row>
    <row r="14" spans="1:7" ht="12">
      <c r="A14" s="21" t="s">
        <v>93</v>
      </c>
      <c r="B14" s="1"/>
      <c r="C14" s="482" t="s">
        <v>9</v>
      </c>
      <c r="D14" s="485" t="s">
        <v>107</v>
      </c>
      <c r="E14" s="485" t="s">
        <v>10</v>
      </c>
      <c r="F14" s="485" t="s">
        <v>516</v>
      </c>
      <c r="G14" s="760" t="s">
        <v>516</v>
      </c>
    </row>
    <row r="15" spans="1:7" ht="12">
      <c r="A15" s="26" t="s">
        <v>96</v>
      </c>
      <c r="B15" s="26" t="s">
        <v>242</v>
      </c>
      <c r="C15" s="492" t="s">
        <v>14</v>
      </c>
      <c r="D15" s="492" t="s">
        <v>560</v>
      </c>
      <c r="E15" s="492" t="s">
        <v>8</v>
      </c>
      <c r="F15" s="492" t="s">
        <v>17</v>
      </c>
      <c r="G15" s="27" t="s">
        <v>18</v>
      </c>
    </row>
    <row r="16" spans="1:7" ht="12">
      <c r="A16" s="30"/>
      <c r="C16" s="37"/>
      <c r="D16" s="37"/>
      <c r="E16" s="37"/>
      <c r="F16" s="37"/>
      <c r="G16" s="37"/>
    </row>
    <row r="17" spans="1:7" ht="12">
      <c r="A17" s="30">
        <v>1</v>
      </c>
      <c r="B17" s="1" t="s">
        <v>319</v>
      </c>
      <c r="C17" s="30"/>
      <c r="D17" s="30"/>
      <c r="E17" s="30"/>
      <c r="F17" s="30"/>
      <c r="G17" s="30"/>
    </row>
    <row r="18" ht="12">
      <c r="A18" s="30">
        <f t="shared" si="1" ref="A18:A46">A17+1</f>
        <v>2</v>
      </c>
    </row>
    <row r="19" spans="1:7" ht="12">
      <c r="A19" s="30">
        <f t="shared" si="1"/>
        <v>3</v>
      </c>
      <c r="B19" s="2" t="s">
        <v>205</v>
      </c>
      <c r="C19" s="36"/>
      <c r="D19" s="36"/>
      <c r="E19" s="36"/>
      <c r="F19" s="36"/>
      <c r="G19" s="36"/>
    </row>
    <row r="20" spans="1:7" ht="12">
      <c r="A20" s="30">
        <f t="shared" si="1"/>
        <v>4</v>
      </c>
      <c r="B20" s="2" t="s">
        <v>320</v>
      </c>
      <c r="C20" s="36"/>
      <c r="D20" s="36"/>
      <c r="E20" s="36"/>
      <c r="F20" s="36"/>
      <c r="G20" s="36"/>
    </row>
    <row r="21" spans="1:7" ht="12">
      <c r="A21" s="30">
        <f t="shared" si="1"/>
        <v>5</v>
      </c>
      <c r="B21" s="2" t="s">
        <v>517</v>
      </c>
      <c r="C21" s="36"/>
      <c r="D21" s="36"/>
      <c r="E21" s="36"/>
      <c r="F21" s="36"/>
      <c r="G21" s="36"/>
    </row>
    <row r="22" spans="1:7" ht="12">
      <c r="A22" s="30">
        <f t="shared" si="1"/>
        <v>6</v>
      </c>
      <c r="B22" s="2" t="s">
        <v>229</v>
      </c>
      <c r="C22" s="36"/>
      <c r="D22" s="36"/>
      <c r="E22" s="36"/>
      <c r="F22" s="36"/>
      <c r="G22" s="36"/>
    </row>
    <row r="23" spans="1:7" ht="12">
      <c r="A23" s="30">
        <f t="shared" si="1"/>
        <v>7</v>
      </c>
      <c r="B23" s="2" t="s">
        <v>208</v>
      </c>
      <c r="C23" s="36"/>
      <c r="D23" s="36"/>
      <c r="E23" s="36"/>
      <c r="F23" s="36"/>
      <c r="G23" s="36"/>
    </row>
    <row r="24" spans="1:7" ht="12">
      <c r="A24" s="30">
        <f t="shared" si="1"/>
        <v>8</v>
      </c>
      <c r="C24" s="491"/>
      <c r="D24" s="491"/>
      <c r="E24" s="491"/>
      <c r="F24" s="491"/>
      <c r="G24" s="491"/>
    </row>
    <row r="25" spans="1:7" ht="12.75" thickBot="1">
      <c r="A25" s="30">
        <f t="shared" si="1"/>
        <v>9</v>
      </c>
      <c r="B25" s="2" t="s">
        <v>323</v>
      </c>
      <c r="C25" s="885"/>
      <c r="D25" s="885"/>
      <c r="E25" s="885"/>
      <c r="F25" s="885"/>
      <c r="G25" s="885"/>
    </row>
    <row r="26" spans="1:7" ht="12.75" thickTop="1">
      <c r="A26" s="30">
        <f t="shared" si="1"/>
        <v>10</v>
      </c>
      <c r="C26" s="1"/>
      <c r="D26" s="1"/>
      <c r="E26" s="1"/>
      <c r="F26" s="1"/>
      <c r="G26" s="1"/>
    </row>
    <row r="27" spans="1:7" ht="12">
      <c r="A27" s="30">
        <f t="shared" si="1"/>
        <v>11</v>
      </c>
      <c r="C27" s="1"/>
      <c r="D27" s="1"/>
      <c r="E27" s="1"/>
      <c r="F27" s="1"/>
      <c r="G27" s="1"/>
    </row>
    <row r="28" spans="1:7" ht="12">
      <c r="A28" s="30">
        <f t="shared" si="1"/>
        <v>12</v>
      </c>
      <c r="B28" s="1" t="s">
        <v>185</v>
      </c>
      <c r="C28" s="1"/>
      <c r="D28" s="1"/>
      <c r="E28" s="1"/>
      <c r="F28" s="1"/>
      <c r="G28" s="1"/>
    </row>
    <row r="29" spans="1:10" ht="12">
      <c r="A29" s="30">
        <f t="shared" si="1"/>
        <v>13</v>
      </c>
      <c r="B29" s="886"/>
      <c r="C29" s="36"/>
      <c r="D29" s="36"/>
      <c r="E29" s="36"/>
      <c r="F29" s="36"/>
      <c r="G29" s="36"/>
      <c r="I29" s="36"/>
      <c r="J29" s="887"/>
    </row>
    <row r="30" spans="1:7" ht="12">
      <c r="A30" s="30">
        <f t="shared" si="1"/>
        <v>14</v>
      </c>
      <c r="B30" s="142" t="s">
        <v>322</v>
      </c>
      <c r="C30" s="36"/>
      <c r="D30" s="36"/>
      <c r="E30" s="36"/>
      <c r="F30" s="36"/>
      <c r="G30" s="36"/>
    </row>
    <row r="31" spans="1:11" ht="12">
      <c r="A31" s="30">
        <f t="shared" si="1"/>
        <v>15</v>
      </c>
      <c r="B31" s="886" t="s">
        <v>611</v>
      </c>
      <c r="C31" s="36">
        <f>-'SAND TB'!P39</f>
        <v>76269.75</v>
      </c>
      <c r="D31" s="36"/>
      <c r="E31" s="824">
        <f>C31+D31</f>
        <v>76269.75</v>
      </c>
      <c r="F31" s="36"/>
      <c r="G31" s="36">
        <f>ROUND(+C31*F31,0)</f>
        <v>0</v>
      </c>
      <c r="I31" s="36">
        <v>76270</v>
      </c>
      <c r="J31" s="288">
        <v>41943</v>
      </c>
      <c r="K31" s="288">
        <f>+E31-J31</f>
        <v>34326.75</v>
      </c>
    </row>
    <row r="32" spans="1:11" ht="12">
      <c r="A32" s="30">
        <f t="shared" si="1"/>
        <v>16</v>
      </c>
      <c r="B32" s="886" t="s">
        <v>612</v>
      </c>
      <c r="C32" s="36">
        <f>-'SAND TB'!P40</f>
        <v>336393.54</v>
      </c>
      <c r="D32" s="36"/>
      <c r="E32" s="824">
        <f>C32+D32</f>
        <v>336393.54</v>
      </c>
      <c r="F32" s="36"/>
      <c r="G32" s="36">
        <f>ROUND(+C32*F32,0)</f>
        <v>0</v>
      </c>
      <c r="I32" s="36">
        <v>336394</v>
      </c>
      <c r="J32" s="288">
        <v>123149.29000000001</v>
      </c>
      <c r="K32" s="288">
        <f t="shared" si="2" ref="K32:K33">+E32-J32</f>
        <v>213244.24999999997</v>
      </c>
    </row>
    <row r="33" spans="1:11" ht="12">
      <c r="A33" s="30">
        <f t="shared" si="1"/>
        <v>17</v>
      </c>
      <c r="B33" s="886" t="s">
        <v>613</v>
      </c>
      <c r="C33" s="36">
        <f>-'SAND TB'!P42</f>
        <v>62033.44999999999</v>
      </c>
      <c r="D33" s="36"/>
      <c r="E33" s="824">
        <f>C33+D33</f>
        <v>62033.44999999999</v>
      </c>
      <c r="F33" s="36"/>
      <c r="G33" s="36">
        <f>ROUND(+C33*F33,0)</f>
        <v>0</v>
      </c>
      <c r="I33" s="36">
        <v>62033</v>
      </c>
      <c r="J33" s="288">
        <v>30849.579999999998</v>
      </c>
      <c r="K33" s="288">
        <f t="shared" si="2"/>
        <v>31183.869999999992</v>
      </c>
    </row>
    <row r="34" spans="1:11" ht="12">
      <c r="A34" s="30">
        <f t="shared" si="1"/>
        <v>18</v>
      </c>
      <c r="B34" s="886"/>
      <c r="C34" s="36"/>
      <c r="D34" s="36"/>
      <c r="E34" s="36"/>
      <c r="F34" s="36"/>
      <c r="G34" s="36"/>
      <c r="I34" s="36"/>
      <c r="J34" s="288"/>
      <c r="K34" s="288"/>
    </row>
    <row r="35" spans="1:11" ht="12">
      <c r="A35" s="30">
        <f t="shared" si="1"/>
        <v>19</v>
      </c>
      <c r="B35" s="142" t="s">
        <v>614</v>
      </c>
      <c r="C35" s="36"/>
      <c r="D35" s="36"/>
      <c r="E35" s="36"/>
      <c r="F35" s="36"/>
      <c r="G35" s="36"/>
      <c r="I35" s="36"/>
      <c r="J35" s="288">
        <v>-5996.300000000002</v>
      </c>
      <c r="K35" s="288">
        <f t="shared" si="3" ref="K35:K40">+E35-J35</f>
        <v>5996.300000000002</v>
      </c>
    </row>
    <row r="36" spans="1:11" ht="12">
      <c r="A36" s="30">
        <f t="shared" si="1"/>
        <v>20</v>
      </c>
      <c r="B36" s="886" t="s">
        <v>615</v>
      </c>
      <c r="C36" s="36">
        <f>-'SAND TB'!P38</f>
        <v>340845.71</v>
      </c>
      <c r="D36" s="36"/>
      <c r="E36" s="36">
        <f t="shared" si="4" ref="E36:E40">C36+D36</f>
        <v>340845.71</v>
      </c>
      <c r="F36" s="36"/>
      <c r="G36" s="36">
        <f t="shared" si="5" ref="G36:G40">ROUND(+C36*F36,0)</f>
        <v>0</v>
      </c>
      <c r="I36" s="36">
        <v>340846</v>
      </c>
      <c r="J36" s="288">
        <v>219678.30</v>
      </c>
      <c r="K36" s="288">
        <f t="shared" si="3"/>
        <v>121167.41000000003</v>
      </c>
    </row>
    <row r="37" spans="1:11" ht="12">
      <c r="A37" s="30">
        <f t="shared" si="1"/>
        <v>21</v>
      </c>
      <c r="B37" s="886" t="s">
        <v>616</v>
      </c>
      <c r="C37" s="36"/>
      <c r="D37" s="36"/>
      <c r="E37" s="36">
        <f t="shared" si="4"/>
        <v>0</v>
      </c>
      <c r="F37" s="36"/>
      <c r="G37" s="36">
        <f t="shared" si="5"/>
        <v>0</v>
      </c>
      <c r="I37" s="36">
        <v>0</v>
      </c>
      <c r="J37" s="288">
        <v>281650.81999999995</v>
      </c>
      <c r="K37" s="927">
        <f t="shared" si="3"/>
        <v>-281650.81999999995</v>
      </c>
    </row>
    <row r="38" spans="1:11" ht="12">
      <c r="A38" s="30">
        <f t="shared" si="1"/>
        <v>22</v>
      </c>
      <c r="B38" s="886" t="s">
        <v>617</v>
      </c>
      <c r="C38" s="36">
        <f>-'SAND TB'!P41</f>
        <v>97788.24</v>
      </c>
      <c r="D38" s="36"/>
      <c r="E38" s="36">
        <f t="shared" si="4"/>
        <v>97788.24</v>
      </c>
      <c r="F38" s="36"/>
      <c r="G38" s="36">
        <f t="shared" si="5"/>
        <v>0</v>
      </c>
      <c r="I38" s="36">
        <v>97788</v>
      </c>
      <c r="J38" s="288">
        <v>45601.479999999989</v>
      </c>
      <c r="K38" s="288">
        <f t="shared" si="3"/>
        <v>52186.760000000017</v>
      </c>
    </row>
    <row r="39" spans="1:11" ht="12">
      <c r="A39" s="30">
        <f t="shared" si="1"/>
        <v>23</v>
      </c>
      <c r="B39" s="886" t="s">
        <v>618</v>
      </c>
      <c r="C39" s="36"/>
      <c r="D39" s="36"/>
      <c r="E39" s="36">
        <f t="shared" si="4"/>
        <v>0</v>
      </c>
      <c r="F39" s="36"/>
      <c r="G39" s="36">
        <f t="shared" si="5"/>
        <v>0</v>
      </c>
      <c r="I39" s="36">
        <v>0</v>
      </c>
      <c r="J39" s="288">
        <v>-60.480000000000011</v>
      </c>
      <c r="K39" s="927">
        <f t="shared" si="3"/>
        <v>60.480000000000011</v>
      </c>
    </row>
    <row r="40" spans="1:11" ht="12">
      <c r="A40" s="30">
        <f t="shared" si="1"/>
        <v>24</v>
      </c>
      <c r="B40" s="886" t="s">
        <v>619</v>
      </c>
      <c r="C40" s="36"/>
      <c r="D40" s="36"/>
      <c r="E40" s="36">
        <f t="shared" si="4"/>
        <v>0</v>
      </c>
      <c r="F40" s="36"/>
      <c r="G40" s="36">
        <f t="shared" si="5"/>
        <v>0</v>
      </c>
      <c r="I40" s="36">
        <v>0</v>
      </c>
      <c r="J40" s="288">
        <v>-15413.320000000005</v>
      </c>
      <c r="K40" s="927">
        <f t="shared" si="3"/>
        <v>15413.320000000005</v>
      </c>
    </row>
    <row r="41" spans="1:11" ht="12">
      <c r="A41" s="30">
        <f t="shared" si="1"/>
        <v>25</v>
      </c>
      <c r="B41" s="886"/>
      <c r="C41" s="1"/>
      <c r="D41" s="1"/>
      <c r="E41" s="1"/>
      <c r="F41" s="1"/>
      <c r="G41" s="1"/>
      <c r="I41" s="1"/>
      <c r="J41" s="288"/>
      <c r="K41" s="288"/>
    </row>
    <row r="42" spans="1:11" ht="12">
      <c r="A42" s="30">
        <f t="shared" si="1"/>
        <v>26</v>
      </c>
      <c r="B42" s="142" t="s">
        <v>221</v>
      </c>
      <c r="C42" s="1"/>
      <c r="D42" s="1"/>
      <c r="E42" s="1"/>
      <c r="F42" s="1"/>
      <c r="G42" s="1"/>
      <c r="I42" s="1"/>
      <c r="J42" s="288"/>
      <c r="K42" s="288"/>
    </row>
    <row r="43" spans="1:11" ht="12">
      <c r="A43" s="30">
        <f t="shared" si="1"/>
        <v>27</v>
      </c>
      <c r="B43" s="886" t="s">
        <v>620</v>
      </c>
      <c r="C43" s="36">
        <f>-'SAND TB'!P43</f>
        <v>10750.80</v>
      </c>
      <c r="D43" s="36"/>
      <c r="E43" s="36">
        <f>C43+D43</f>
        <v>10750.80</v>
      </c>
      <c r="F43" s="32">
        <v>0.5776</v>
      </c>
      <c r="G43" s="36">
        <f>ROUND(+C43*F43,0)</f>
        <v>6210</v>
      </c>
      <c r="I43" s="36">
        <v>0</v>
      </c>
      <c r="J43" s="288">
        <v>379.28</v>
      </c>
      <c r="K43" s="288">
        <f>+E43-J43</f>
        <v>10371.52</v>
      </c>
    </row>
    <row r="44" spans="1:11" ht="12">
      <c r="A44" s="30">
        <f t="shared" si="1"/>
        <v>28</v>
      </c>
      <c r="B44" s="886" t="s">
        <v>621</v>
      </c>
      <c r="C44" s="824">
        <f>-'SAND TB'!P44</f>
        <v>1334614.1184615383</v>
      </c>
      <c r="D44" s="36"/>
      <c r="E44" s="824">
        <f>C44+D44</f>
        <v>1334614.1184615383</v>
      </c>
      <c r="F44" s="32">
        <v>0.5776</v>
      </c>
      <c r="G44" s="36">
        <f>ROUND(+C44*F44,0)</f>
        <v>770873</v>
      </c>
      <c r="I44" s="36">
        <v>1317293</v>
      </c>
      <c r="J44" s="288">
        <v>193953.80846153849</v>
      </c>
      <c r="K44" s="288">
        <f>+E44-J44</f>
        <v>1140660.3099999998</v>
      </c>
    </row>
    <row r="45" spans="1:11" ht="12">
      <c r="A45" s="30">
        <f t="shared" si="1"/>
        <v>29</v>
      </c>
      <c r="B45" s="888"/>
      <c r="C45" s="36"/>
      <c r="D45" s="36"/>
      <c r="E45" s="36"/>
      <c r="F45" s="36"/>
      <c r="G45" s="36"/>
      <c r="J45" s="288"/>
      <c r="K45" s="288"/>
    </row>
    <row r="46" spans="1:7" ht="12.75" thickBot="1">
      <c r="A46" s="30">
        <f t="shared" si="1"/>
        <v>30</v>
      </c>
      <c r="B46" s="164" t="s">
        <v>323</v>
      </c>
      <c r="C46" s="895">
        <f t="shared" si="6" ref="C46:G46">SUM(C26:C45)</f>
        <v>2258695.6084615383</v>
      </c>
      <c r="D46" s="895">
        <f t="shared" si="6"/>
        <v>0</v>
      </c>
      <c r="E46" s="895">
        <f t="shared" si="6"/>
        <v>2258695.6084615383</v>
      </c>
      <c r="F46" s="895"/>
      <c r="G46" s="895">
        <f t="shared" si="6"/>
        <v>777083</v>
      </c>
    </row>
    <row r="47" ht="12.75" thickTop="1">
      <c r="A47" s="30"/>
    </row>
    <row r="48" ht="12">
      <c r="A48" s="30"/>
    </row>
    <row r="49" spans="1:7" ht="12">
      <c r="A49" s="1" t="s">
        <v>324</v>
      </c>
      <c r="B49" s="1"/>
      <c r="C49" s="1"/>
      <c r="G49" s="893" t="s">
        <v>1</v>
      </c>
    </row>
    <row r="50" spans="1:7" ht="12">
      <c r="A50" s="1" t="s">
        <v>325</v>
      </c>
      <c r="B50" s="1"/>
      <c r="C50" s="1"/>
      <c r="G50" s="893"/>
    </row>
    <row r="51" spans="1:7" ht="12">
      <c r="A51" s="1"/>
      <c r="B51" s="1"/>
      <c r="C51" s="1"/>
      <c r="G51" s="890" t="s">
        <v>326</v>
      </c>
    </row>
    <row r="52" spans="1:7" ht="12">
      <c r="A52" s="1" t="s">
        <v>116</v>
      </c>
      <c r="B52" s="1"/>
      <c r="C52" s="1"/>
      <c r="G52" s="708" t="s">
        <v>4</v>
      </c>
    </row>
    <row r="53" spans="1:7" ht="12">
      <c r="A53" s="1" t="s">
        <v>87</v>
      </c>
      <c r="B53" s="1"/>
      <c r="C53" s="1"/>
      <c r="G53" s="712" t="s">
        <v>117</v>
      </c>
    </row>
    <row r="54" spans="1:7" ht="12">
      <c r="A54" s="1" t="s">
        <v>118</v>
      </c>
      <c r="B54" s="1"/>
      <c r="C54" s="1"/>
      <c r="D54" s="1"/>
      <c r="E54" s="1"/>
      <c r="F54" s="1"/>
      <c r="G54" s="1"/>
    </row>
    <row r="55" spans="1:7" ht="12">
      <c r="A55" s="10" t="s">
        <v>5</v>
      </c>
      <c r="B55" s="1"/>
      <c r="C55" s="1"/>
      <c r="D55" s="1"/>
      <c r="E55" s="1"/>
      <c r="F55" s="1"/>
      <c r="G55" s="1"/>
    </row>
    <row r="56" spans="1:7" ht="12">
      <c r="A56" s="1"/>
      <c r="B56" s="1"/>
      <c r="C56" s="1"/>
      <c r="D56" s="1"/>
      <c r="E56" s="1"/>
      <c r="F56" s="1"/>
      <c r="G56" s="1"/>
    </row>
    <row r="57" spans="1:7" ht="12">
      <c r="A57" s="948" t="s">
        <v>518</v>
      </c>
      <c r="B57" s="949"/>
      <c r="C57" s="949"/>
      <c r="D57" s="949"/>
      <c r="E57" s="949"/>
      <c r="F57" s="949"/>
      <c r="G57" s="949"/>
    </row>
    <row r="58" spans="1:7" ht="12">
      <c r="A58" s="949"/>
      <c r="B58" s="949"/>
      <c r="C58" s="949"/>
      <c r="D58" s="949"/>
      <c r="E58" s="949"/>
      <c r="F58" s="949"/>
      <c r="G58" s="949"/>
    </row>
    <row r="59" spans="1:7" ht="12.75" thickBot="1">
      <c r="A59" s="12"/>
      <c r="B59" s="12"/>
      <c r="C59" s="12"/>
      <c r="D59" s="12"/>
      <c r="E59" s="12"/>
      <c r="F59" s="483"/>
      <c r="G59" s="483"/>
    </row>
    <row r="60" spans="1:7" ht="12">
      <c r="A60" s="15"/>
      <c r="B60" s="16">
        <v>-1</v>
      </c>
      <c r="C60" s="17">
        <f>+B60-1</f>
        <v>-2</v>
      </c>
      <c r="D60" s="17">
        <f>C60-1</f>
        <v>-3</v>
      </c>
      <c r="E60" s="17">
        <f>D60-1</f>
        <v>-4</v>
      </c>
      <c r="F60" s="17">
        <f>E60-1</f>
        <v>-5</v>
      </c>
      <c r="G60" s="17">
        <f>F60-1</f>
        <v>-6</v>
      </c>
    </row>
    <row r="61" spans="1:7" ht="12">
      <c r="A61" s="21" t="s">
        <v>93</v>
      </c>
      <c r="B61" s="1"/>
      <c r="C61" s="482" t="s">
        <v>95</v>
      </c>
      <c r="D61" s="485" t="s">
        <v>107</v>
      </c>
      <c r="E61" s="485" t="s">
        <v>519</v>
      </c>
      <c r="F61" s="485" t="s">
        <v>516</v>
      </c>
      <c r="G61" s="760" t="s">
        <v>516</v>
      </c>
    </row>
    <row r="62" spans="1:7" ht="12">
      <c r="A62" s="26" t="s">
        <v>96</v>
      </c>
      <c r="B62" s="26" t="s">
        <v>242</v>
      </c>
      <c r="C62" s="492" t="s">
        <v>14</v>
      </c>
      <c r="D62" s="492" t="s">
        <v>560</v>
      </c>
      <c r="E62" s="492" t="s">
        <v>8</v>
      </c>
      <c r="F62" s="492" t="s">
        <v>17</v>
      </c>
      <c r="G62" s="27" t="s">
        <v>18</v>
      </c>
    </row>
    <row r="63" spans="1:7" ht="12">
      <c r="A63" s="30"/>
      <c r="F63" s="37"/>
      <c r="G63" s="37"/>
    </row>
    <row r="64" spans="1:7" ht="12">
      <c r="A64" s="30">
        <v>1</v>
      </c>
      <c r="B64" s="1" t="s">
        <v>319</v>
      </c>
      <c r="C64" s="30"/>
      <c r="D64" s="30"/>
      <c r="E64" s="30"/>
      <c r="F64" s="30"/>
      <c r="G64" s="30"/>
    </row>
    <row r="65" ht="12">
      <c r="A65" s="30">
        <f t="shared" si="7" ref="A65:A94">A64+1</f>
        <v>2</v>
      </c>
    </row>
    <row r="66" spans="1:7" ht="12">
      <c r="A66" s="30">
        <f t="shared" si="7"/>
        <v>3</v>
      </c>
      <c r="B66" s="2" t="s">
        <v>205</v>
      </c>
      <c r="C66" s="36"/>
      <c r="D66" s="36"/>
      <c r="E66" s="36"/>
      <c r="F66" s="36"/>
      <c r="G66" s="36"/>
    </row>
    <row r="67" spans="1:7" ht="12">
      <c r="A67" s="30">
        <f t="shared" si="7"/>
        <v>4</v>
      </c>
      <c r="B67" s="2" t="s">
        <v>320</v>
      </c>
      <c r="C67" s="36"/>
      <c r="D67" s="36"/>
      <c r="E67" s="36"/>
      <c r="F67" s="36"/>
      <c r="G67" s="36"/>
    </row>
    <row r="68" spans="1:7" ht="12">
      <c r="A68" s="30">
        <f t="shared" si="7"/>
        <v>5</v>
      </c>
      <c r="B68" s="2" t="s">
        <v>517</v>
      </c>
      <c r="C68" s="36"/>
      <c r="D68" s="36"/>
      <c r="E68" s="36"/>
      <c r="F68" s="36"/>
      <c r="G68" s="36"/>
    </row>
    <row r="69" spans="1:7" ht="12">
      <c r="A69" s="30">
        <f t="shared" si="7"/>
        <v>6</v>
      </c>
      <c r="B69" s="2" t="s">
        <v>229</v>
      </c>
      <c r="C69" s="36"/>
      <c r="D69" s="36"/>
      <c r="E69" s="36"/>
      <c r="F69" s="36"/>
      <c r="G69" s="36"/>
    </row>
    <row r="70" spans="1:7" ht="12">
      <c r="A70" s="30">
        <f t="shared" si="7"/>
        <v>7</v>
      </c>
      <c r="B70" s="2" t="s">
        <v>208</v>
      </c>
      <c r="C70" s="36"/>
      <c r="D70" s="36"/>
      <c r="E70" s="36"/>
      <c r="F70" s="36"/>
      <c r="G70" s="36"/>
    </row>
    <row r="71" spans="1:7" ht="12">
      <c r="A71" s="30">
        <f t="shared" si="7"/>
        <v>8</v>
      </c>
      <c r="C71" s="491"/>
      <c r="D71" s="491"/>
      <c r="E71" s="491"/>
      <c r="F71" s="491"/>
      <c r="G71" s="491"/>
    </row>
    <row r="72" spans="1:7" ht="12.75" thickBot="1">
      <c r="A72" s="30">
        <f t="shared" si="7"/>
        <v>9</v>
      </c>
      <c r="B72" s="2" t="s">
        <v>323</v>
      </c>
      <c r="C72" s="885"/>
      <c r="D72" s="885"/>
      <c r="E72" s="885"/>
      <c r="F72" s="885"/>
      <c r="G72" s="885"/>
    </row>
    <row r="73" spans="1:7" ht="12.75" thickTop="1">
      <c r="A73" s="30">
        <f t="shared" si="7"/>
        <v>10</v>
      </c>
      <c r="C73" s="1"/>
      <c r="D73" s="1"/>
      <c r="E73" s="1"/>
      <c r="F73" s="1"/>
      <c r="G73" s="1"/>
    </row>
    <row r="74" spans="1:7" ht="12">
      <c r="A74" s="30">
        <f t="shared" si="7"/>
        <v>11</v>
      </c>
      <c r="C74" s="1"/>
      <c r="D74" s="1"/>
      <c r="E74" s="1"/>
      <c r="F74" s="1"/>
      <c r="G74" s="1"/>
    </row>
    <row r="75" spans="1:7" ht="12">
      <c r="A75" s="30">
        <f t="shared" si="7"/>
        <v>12</v>
      </c>
      <c r="B75" s="1" t="s">
        <v>185</v>
      </c>
      <c r="C75" s="1"/>
      <c r="D75" s="1"/>
      <c r="E75" s="1"/>
      <c r="F75" s="1"/>
      <c r="G75" s="1"/>
    </row>
    <row r="76" spans="1:7" ht="12">
      <c r="A76" s="30">
        <f t="shared" si="7"/>
        <v>13</v>
      </c>
      <c r="C76" s="36"/>
      <c r="D76" s="36"/>
      <c r="E76" s="36"/>
      <c r="F76" s="36"/>
      <c r="G76" s="36"/>
    </row>
    <row r="77" spans="1:7" ht="12">
      <c r="A77" s="30">
        <f t="shared" si="7"/>
        <v>14</v>
      </c>
      <c r="B77" s="142" t="s">
        <v>322</v>
      </c>
      <c r="C77" s="36"/>
      <c r="D77" s="36"/>
      <c r="E77" s="36"/>
      <c r="F77" s="36"/>
      <c r="G77" s="36"/>
    </row>
    <row r="78" spans="1:9" ht="12">
      <c r="A78" s="30">
        <f t="shared" si="7"/>
        <v>15</v>
      </c>
      <c r="B78" s="886" t="s">
        <v>622</v>
      </c>
      <c r="C78" s="36">
        <f>+'SAND TB'!P85</f>
        <v>41943</v>
      </c>
      <c r="D78" s="36"/>
      <c r="E78" s="36">
        <f>C78+D78</f>
        <v>41943</v>
      </c>
      <c r="F78" s="36"/>
      <c r="G78" s="36">
        <f>ROUND(+C78*F78,0)</f>
        <v>0</v>
      </c>
      <c r="I78" s="288">
        <v>31774</v>
      </c>
    </row>
    <row r="79" spans="1:9" ht="12">
      <c r="A79" s="30">
        <f t="shared" si="7"/>
        <v>16</v>
      </c>
      <c r="B79" s="886" t="s">
        <v>623</v>
      </c>
      <c r="C79" s="36">
        <f>+'SAND TB'!P86</f>
        <v>123149.29000000001</v>
      </c>
      <c r="D79" s="36"/>
      <c r="E79" s="36">
        <f>C79+D79</f>
        <v>123149.29000000001</v>
      </c>
      <c r="F79" s="36"/>
      <c r="G79" s="36">
        <f>ROUND(+C79*F79,0)</f>
        <v>0</v>
      </c>
      <c r="I79" s="288">
        <v>93303</v>
      </c>
    </row>
    <row r="80" spans="1:9" ht="12">
      <c r="A80" s="30">
        <f t="shared" si="7"/>
        <v>17</v>
      </c>
      <c r="B80" s="886" t="s">
        <v>624</v>
      </c>
      <c r="C80" s="36">
        <f>+'SAND TB'!P88</f>
        <v>30849.579999999998</v>
      </c>
      <c r="D80" s="36"/>
      <c r="E80" s="36">
        <f>C80+D80</f>
        <v>30849.579999999998</v>
      </c>
      <c r="F80" s="36"/>
      <c r="G80" s="36">
        <f>ROUND(+C80*F80,0)</f>
        <v>0</v>
      </c>
      <c r="I80" s="288">
        <v>22578</v>
      </c>
    </row>
    <row r="81" spans="1:9" ht="12">
      <c r="A81" s="30">
        <f t="shared" si="7"/>
        <v>18</v>
      </c>
      <c r="B81" s="886"/>
      <c r="C81" s="36"/>
      <c r="D81" s="36"/>
      <c r="E81" s="36"/>
      <c r="F81" s="36"/>
      <c r="G81" s="36"/>
      <c r="I81" s="288"/>
    </row>
    <row r="82" spans="1:9" ht="12">
      <c r="A82" s="30">
        <f t="shared" si="7"/>
        <v>19</v>
      </c>
      <c r="B82" s="142" t="s">
        <v>614</v>
      </c>
      <c r="C82" s="36"/>
      <c r="D82" s="36"/>
      <c r="E82" s="36"/>
      <c r="F82" s="36"/>
      <c r="G82" s="36"/>
      <c r="I82" s="288"/>
    </row>
    <row r="83" spans="1:9" ht="12">
      <c r="A83" s="30">
        <f t="shared" si="7"/>
        <v>20</v>
      </c>
      <c r="B83" s="886" t="s">
        <v>625</v>
      </c>
      <c r="C83" s="36">
        <f>+'SAND TB'!P82</f>
        <v>-5996.300000000002</v>
      </c>
      <c r="D83" s="36"/>
      <c r="E83" s="36">
        <f t="shared" si="8" ref="E83:E88">C83+D83</f>
        <v>-5996.300000000002</v>
      </c>
      <c r="F83" s="36"/>
      <c r="G83" s="36">
        <f t="shared" si="9" ref="G83:G88">ROUND(+C83*F83,0)</f>
        <v>0</v>
      </c>
      <c r="I83" s="288">
        <v>-5996</v>
      </c>
    </row>
    <row r="84" spans="1:9" ht="12">
      <c r="A84" s="30">
        <f t="shared" si="7"/>
        <v>21</v>
      </c>
      <c r="B84" s="886" t="s">
        <v>626</v>
      </c>
      <c r="C84" s="36">
        <f>+'SAND TB'!P83</f>
        <v>219678.30</v>
      </c>
      <c r="D84" s="36"/>
      <c r="E84" s="36">
        <f t="shared" si="8"/>
        <v>219678.30</v>
      </c>
      <c r="F84" s="36"/>
      <c r="G84" s="36">
        <f t="shared" si="9"/>
        <v>0</v>
      </c>
      <c r="I84" s="288">
        <v>165143</v>
      </c>
    </row>
    <row r="85" spans="1:9" ht="12">
      <c r="A85" s="30">
        <f t="shared" si="7"/>
        <v>22</v>
      </c>
      <c r="B85" s="886" t="s">
        <v>627</v>
      </c>
      <c r="C85" s="824">
        <f>+'SAND TB'!P84</f>
        <v>281650.81999999995</v>
      </c>
      <c r="D85" s="36"/>
      <c r="E85" s="36">
        <f t="shared" si="8"/>
        <v>281650.81999999995</v>
      </c>
      <c r="F85" s="36"/>
      <c r="G85" s="36">
        <f t="shared" si="9"/>
        <v>0</v>
      </c>
      <c r="I85" s="288">
        <v>260310</v>
      </c>
    </row>
    <row r="86" spans="1:9" ht="12">
      <c r="A86" s="30">
        <f t="shared" si="7"/>
        <v>23</v>
      </c>
      <c r="B86" s="886" t="s">
        <v>628</v>
      </c>
      <c r="C86" s="36">
        <f>+'SAND TB'!P87</f>
        <v>45601.479999999989</v>
      </c>
      <c r="D86" s="36"/>
      <c r="E86" s="36">
        <f t="shared" si="8"/>
        <v>45601.479999999989</v>
      </c>
      <c r="F86" s="36"/>
      <c r="G86" s="36">
        <f t="shared" si="9"/>
        <v>0</v>
      </c>
      <c r="I86" s="288">
        <v>36925</v>
      </c>
    </row>
    <row r="87" spans="1:9" ht="12">
      <c r="A87" s="30">
        <f t="shared" si="7"/>
        <v>24</v>
      </c>
      <c r="B87" s="886" t="s">
        <v>629</v>
      </c>
      <c r="C87" s="824">
        <f>+'SAND TB'!P89</f>
        <v>-60.480000000000011</v>
      </c>
      <c r="D87" s="36"/>
      <c r="E87" s="36">
        <f t="shared" si="8"/>
        <v>-60.480000000000011</v>
      </c>
      <c r="F87" s="36"/>
      <c r="G87" s="36">
        <f t="shared" si="9"/>
        <v>0</v>
      </c>
      <c r="I87" s="288">
        <v>-72</v>
      </c>
    </row>
    <row r="88" spans="1:9" ht="12">
      <c r="A88" s="30">
        <f t="shared" si="7"/>
        <v>25</v>
      </c>
      <c r="B88" s="886" t="s">
        <v>664</v>
      </c>
      <c r="C88" s="824">
        <f>+'SAND TB'!P90</f>
        <v>-15413.320000000005</v>
      </c>
      <c r="D88" s="36"/>
      <c r="E88" s="36">
        <f t="shared" si="8"/>
        <v>-15413.320000000005</v>
      </c>
      <c r="F88" s="36"/>
      <c r="G88" s="36">
        <f t="shared" si="9"/>
        <v>0</v>
      </c>
      <c r="I88" s="288">
        <v>-19201</v>
      </c>
    </row>
    <row r="89" spans="1:9" ht="12">
      <c r="A89" s="30">
        <f t="shared" si="7"/>
        <v>26</v>
      </c>
      <c r="B89" s="886"/>
      <c r="C89" s="1"/>
      <c r="D89" s="1"/>
      <c r="E89" s="1"/>
      <c r="F89" s="1"/>
      <c r="G89" s="1"/>
      <c r="I89" s="288"/>
    </row>
    <row r="90" spans="1:9" ht="12">
      <c r="A90" s="30">
        <f t="shared" si="7"/>
        <v>27</v>
      </c>
      <c r="B90" s="142" t="s">
        <v>221</v>
      </c>
      <c r="C90" s="1"/>
      <c r="D90" s="1"/>
      <c r="E90" s="1"/>
      <c r="F90" s="1"/>
      <c r="G90" s="1"/>
      <c r="I90" s="288"/>
    </row>
    <row r="91" spans="1:9" ht="12">
      <c r="A91" s="30">
        <f t="shared" si="7"/>
        <v>28</v>
      </c>
      <c r="B91" s="886" t="s">
        <v>630</v>
      </c>
      <c r="C91" s="36">
        <f>+'SAND TB'!P91</f>
        <v>379.28</v>
      </c>
      <c r="D91" s="36"/>
      <c r="E91" s="36">
        <f>C91+D91</f>
        <v>379.28</v>
      </c>
      <c r="F91" s="32">
        <v>0.5776</v>
      </c>
      <c r="G91" s="36">
        <f>ROUND(+C91*F91,0)</f>
        <v>219</v>
      </c>
      <c r="I91" s="288">
        <v>0</v>
      </c>
    </row>
    <row r="92" spans="1:9" ht="12">
      <c r="A92" s="30">
        <f t="shared" si="7"/>
        <v>29</v>
      </c>
      <c r="B92" s="886" t="s">
        <v>631</v>
      </c>
      <c r="C92" s="36">
        <f>+'SAND TB'!P92</f>
        <v>193953.80846153849</v>
      </c>
      <c r="D92" s="36"/>
      <c r="E92" s="36">
        <f>C92+D92</f>
        <v>193953.80846153849</v>
      </c>
      <c r="F92" s="32">
        <v>0.5776</v>
      </c>
      <c r="G92" s="36">
        <f>ROUND(+C92*F92,0)</f>
        <v>112028</v>
      </c>
      <c r="I92" s="288">
        <v>51338</v>
      </c>
    </row>
    <row r="93" spans="1:7" ht="12">
      <c r="A93" s="30">
        <f t="shared" si="7"/>
        <v>30</v>
      </c>
      <c r="B93" s="888"/>
      <c r="C93" s="36"/>
      <c r="D93" s="36"/>
      <c r="E93" s="36"/>
      <c r="F93" s="36"/>
      <c r="G93" s="36"/>
    </row>
    <row r="94" spans="1:7" ht="12.75" thickBot="1">
      <c r="A94" s="30">
        <f t="shared" si="7"/>
        <v>31</v>
      </c>
      <c r="B94" s="164" t="s">
        <v>323</v>
      </c>
      <c r="C94" s="895">
        <f t="shared" si="10" ref="C94:G94">SUM(C73:C93)</f>
        <v>915735.45846153854</v>
      </c>
      <c r="D94" s="895">
        <f t="shared" si="10"/>
        <v>0</v>
      </c>
      <c r="E94" s="895">
        <f t="shared" si="10"/>
        <v>915735.45846153854</v>
      </c>
      <c r="F94" s="895"/>
      <c r="G94" s="895">
        <f t="shared" si="10"/>
        <v>112247</v>
      </c>
    </row>
    <row r="95" ht="12.75" thickTop="1">
      <c r="A95" s="56"/>
    </row>
    <row r="96" ht="12">
      <c r="A96" s="56"/>
    </row>
  </sheetData>
  <mergeCells count="2">
    <mergeCell ref="A10:G11"/>
    <mergeCell ref="A57:G58"/>
  </mergeCells>
  <pageMargins left="0.7" right="0.7" top="0.75" bottom="0.75" header="0.3" footer="0.3"/>
  <pageSetup horizontalDpi="300" verticalDpi="300" orientation="portrait" r:id="rId1"/>
  <headerFooter>
    <oddFooter>&amp;L&amp;"Times New Roman,Regular"&amp;9O3129681.v1</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K317"/>
  <sheetViews>
    <sheetView workbookViewId="0" topLeftCell="A1"/>
  </sheetViews>
  <sheetFormatPr defaultColWidth="10.85546875" defaultRowHeight="12"/>
  <cols>
    <col min="1" max="1" width="6.28571428571429" style="2" customWidth="1"/>
    <col min="2" max="2" width="35" style="869" customWidth="1"/>
    <col min="3" max="7" width="10.7142857142857" style="2" customWidth="1"/>
    <col min="8" max="16384" width="10.8571428571429" style="2"/>
  </cols>
  <sheetData>
    <row r="1" spans="1:7" ht="12">
      <c r="A1" s="1" t="s">
        <v>367</v>
      </c>
      <c r="B1" s="861"/>
      <c r="C1" s="1"/>
      <c r="G1" s="712" t="s">
        <v>1</v>
      </c>
    </row>
    <row r="2" spans="1:7" ht="12">
      <c r="A2" s="1" t="s">
        <v>116</v>
      </c>
      <c r="B2" s="861"/>
      <c r="C2" s="1"/>
      <c r="G2" s="712" t="s">
        <v>370</v>
      </c>
    </row>
    <row r="3" spans="1:7" ht="12">
      <c r="A3" s="449" t="s">
        <v>675</v>
      </c>
      <c r="B3" s="862"/>
      <c r="C3" s="1"/>
      <c r="G3" s="712" t="s">
        <v>351</v>
      </c>
    </row>
    <row r="4" spans="1:7" ht="12">
      <c r="A4" s="1" t="s">
        <v>118</v>
      </c>
      <c r="B4" s="862"/>
      <c r="C4" s="1"/>
      <c r="G4" s="712" t="s">
        <v>117</v>
      </c>
    </row>
    <row r="5" spans="1:7" ht="12">
      <c r="A5" s="10" t="s">
        <v>5</v>
      </c>
      <c r="B5" s="861"/>
      <c r="C5" s="1"/>
      <c r="G5" s="712" t="s">
        <v>371</v>
      </c>
    </row>
    <row r="6" spans="1:7" ht="12">
      <c r="A6" s="1" t="s">
        <v>372</v>
      </c>
      <c r="B6" s="862"/>
      <c r="C6" s="1"/>
      <c r="D6" s="1"/>
      <c r="E6" s="1"/>
      <c r="F6" s="1"/>
      <c r="G6" s="1"/>
    </row>
    <row r="7" spans="1:7" ht="12.75" customHeight="1" thickBot="1">
      <c r="A7" s="12"/>
      <c r="B7" s="863"/>
      <c r="C7" s="12"/>
      <c r="D7" s="12"/>
      <c r="E7" s="12"/>
      <c r="F7" s="12"/>
      <c r="G7" s="12"/>
    </row>
    <row r="8" spans="1:7" ht="12">
      <c r="A8" s="1"/>
      <c r="B8" s="865">
        <v>-1</v>
      </c>
      <c r="C8" s="865">
        <f>B8-1</f>
        <v>-2</v>
      </c>
      <c r="D8" s="865">
        <f>C8-1</f>
        <v>-3</v>
      </c>
      <c r="E8" s="865">
        <f>D8-1</f>
        <v>-4</v>
      </c>
      <c r="F8" s="865">
        <f t="shared" si="0" ref="F8:G8">E8-1</f>
        <v>-5</v>
      </c>
      <c r="G8" s="865">
        <f t="shared" si="0"/>
        <v>-6</v>
      </c>
    </row>
    <row r="9" spans="1:7" ht="12">
      <c r="A9" s="760" t="s">
        <v>93</v>
      </c>
      <c r="B9" s="864"/>
      <c r="C9" s="760" t="s">
        <v>8</v>
      </c>
      <c r="D9" s="760" t="s">
        <v>665</v>
      </c>
      <c r="E9" s="760" t="s">
        <v>10</v>
      </c>
      <c r="F9" s="21" t="s">
        <v>11</v>
      </c>
      <c r="G9" s="760" t="s">
        <v>11</v>
      </c>
    </row>
    <row r="10" spans="1:7" ht="12">
      <c r="A10" s="866" t="s">
        <v>96</v>
      </c>
      <c r="B10" s="867" t="s">
        <v>13</v>
      </c>
      <c r="C10" s="868" t="s">
        <v>376</v>
      </c>
      <c r="D10" s="868" t="s">
        <v>8</v>
      </c>
      <c r="E10" s="868" t="s">
        <v>198</v>
      </c>
      <c r="F10" s="866" t="s">
        <v>17</v>
      </c>
      <c r="G10" s="868" t="s">
        <v>18</v>
      </c>
    </row>
    <row r="11" spans="1:2" ht="12">
      <c r="A11" s="30">
        <v>1</v>
      </c>
      <c r="B11" s="861" t="s">
        <v>19</v>
      </c>
    </row>
    <row r="12" spans="1:7" ht="12">
      <c r="A12" s="30">
        <f t="shared" si="1" ref="A12:A65">A11+1</f>
        <v>2</v>
      </c>
      <c r="B12" s="869" t="s">
        <v>20</v>
      </c>
      <c r="C12" s="36"/>
      <c r="D12" s="36"/>
      <c r="E12" s="69"/>
      <c r="F12" s="32"/>
      <c r="G12" s="49" t="str">
        <f t="shared" si="2" ref="G12:G60">IF(OR(E12=0,F12=0),"",ROUND(E12*F12,0))</f>
        <v/>
      </c>
    </row>
    <row r="13" spans="1:7" ht="12">
      <c r="A13" s="30">
        <f t="shared" si="1"/>
        <v>3</v>
      </c>
      <c r="B13" s="869" t="s">
        <v>21</v>
      </c>
      <c r="C13" s="36"/>
      <c r="D13" s="36"/>
      <c r="E13" s="69"/>
      <c r="F13" s="32"/>
      <c r="G13" s="49" t="str">
        <f t="shared" si="2"/>
        <v/>
      </c>
    </row>
    <row r="14" spans="1:11" ht="12">
      <c r="A14" s="30">
        <f t="shared" si="1"/>
        <v>4</v>
      </c>
      <c r="B14" s="869" t="s">
        <v>22</v>
      </c>
      <c r="C14" s="36">
        <f>+'SAND TB'!P111</f>
        <v>222979.92</v>
      </c>
      <c r="D14" s="884">
        <f>+I16</f>
        <v>-167085.92000000001</v>
      </c>
      <c r="E14" s="69">
        <f>SUM(C14:D14)</f>
        <v>55894</v>
      </c>
      <c r="F14" s="32">
        <v>0.5776</v>
      </c>
      <c r="G14" s="49">
        <f t="shared" si="2"/>
        <v>32284</v>
      </c>
      <c r="I14" s="2">
        <v>56453</v>
      </c>
      <c r="J14" s="878" t="s">
        <v>667</v>
      </c>
      <c r="K14" s="878"/>
    </row>
    <row r="15" spans="1:9" ht="12">
      <c r="A15" s="30">
        <f t="shared" si="1"/>
        <v>5</v>
      </c>
      <c r="B15" s="861" t="s">
        <v>23</v>
      </c>
      <c r="C15" s="36"/>
      <c r="D15" s="36"/>
      <c r="E15" s="69"/>
      <c r="F15" s="32"/>
      <c r="G15" s="49" t="str">
        <f t="shared" si="2"/>
        <v/>
      </c>
      <c r="I15" s="2">
        <v>55894</v>
      </c>
    </row>
    <row r="16" spans="1:9" ht="12">
      <c r="A16" s="30">
        <f t="shared" si="1"/>
        <v>6</v>
      </c>
      <c r="B16" s="869" t="s">
        <v>24</v>
      </c>
      <c r="C16" s="36"/>
      <c r="D16" s="36"/>
      <c r="E16" s="69"/>
      <c r="F16" s="32"/>
      <c r="G16" s="49" t="str">
        <f t="shared" si="2"/>
        <v/>
      </c>
      <c r="I16" s="36">
        <f>+I15-C14</f>
        <v>-167085.92000000001</v>
      </c>
    </row>
    <row r="17" spans="1:7" ht="12">
      <c r="A17" s="30">
        <f t="shared" si="1"/>
        <v>7</v>
      </c>
      <c r="B17" s="869" t="s">
        <v>25</v>
      </c>
      <c r="C17" s="36"/>
      <c r="D17" s="36"/>
      <c r="E17" s="69"/>
      <c r="F17" s="32"/>
      <c r="G17" s="49" t="str">
        <f t="shared" si="2"/>
        <v/>
      </c>
    </row>
    <row r="18" spans="1:7" ht="12">
      <c r="A18" s="30">
        <f t="shared" si="1"/>
        <v>8</v>
      </c>
      <c r="B18" s="870" t="s">
        <v>521</v>
      </c>
      <c r="C18" s="36"/>
      <c r="D18" s="36"/>
      <c r="E18" s="69"/>
      <c r="F18" s="32"/>
      <c r="G18" s="49"/>
    </row>
    <row r="19" spans="1:7" ht="12">
      <c r="A19" s="30">
        <f t="shared" si="1"/>
        <v>9</v>
      </c>
      <c r="B19" s="869" t="s">
        <v>27</v>
      </c>
      <c r="C19" s="36"/>
      <c r="D19" s="36"/>
      <c r="E19" s="69"/>
      <c r="F19" s="32"/>
      <c r="G19" s="49" t="str">
        <f t="shared" si="2"/>
        <v/>
      </c>
    </row>
    <row r="20" spans="1:7" ht="12">
      <c r="A20" s="30">
        <f t="shared" si="1"/>
        <v>10</v>
      </c>
      <c r="B20" s="869" t="s">
        <v>28</v>
      </c>
      <c r="C20" s="36"/>
      <c r="D20" s="36"/>
      <c r="E20" s="69"/>
      <c r="F20" s="32"/>
      <c r="G20" s="49" t="str">
        <f t="shared" si="2"/>
        <v/>
      </c>
    </row>
    <row r="21" spans="1:7" ht="12">
      <c r="A21" s="30">
        <f t="shared" si="1"/>
        <v>11</v>
      </c>
      <c r="B21" s="869" t="s">
        <v>29</v>
      </c>
      <c r="C21" s="36"/>
      <c r="D21" s="36"/>
      <c r="E21" s="69"/>
      <c r="F21" s="32"/>
      <c r="G21" s="49" t="str">
        <f t="shared" si="2"/>
        <v/>
      </c>
    </row>
    <row r="22" spans="1:7" ht="12">
      <c r="A22" s="30">
        <f t="shared" si="1"/>
        <v>12</v>
      </c>
      <c r="B22" s="869" t="s">
        <v>30</v>
      </c>
      <c r="C22" s="36"/>
      <c r="D22" s="36"/>
      <c r="E22" s="69"/>
      <c r="F22" s="32"/>
      <c r="G22" s="49" t="str">
        <f t="shared" si="2"/>
        <v/>
      </c>
    </row>
    <row r="23" spans="1:7" ht="12">
      <c r="A23" s="30">
        <f t="shared" si="1"/>
        <v>13</v>
      </c>
      <c r="B23" s="869" t="s">
        <v>31</v>
      </c>
      <c r="C23" s="36"/>
      <c r="D23" s="36"/>
      <c r="E23" s="69"/>
      <c r="F23" s="32"/>
      <c r="G23" s="49" t="str">
        <f t="shared" si="2"/>
        <v/>
      </c>
    </row>
    <row r="24" spans="1:7" ht="12">
      <c r="A24" s="30">
        <f t="shared" si="1"/>
        <v>14</v>
      </c>
      <c r="B24" s="869" t="s">
        <v>32</v>
      </c>
      <c r="C24" s="36"/>
      <c r="D24" s="36"/>
      <c r="E24" s="69"/>
      <c r="F24" s="32"/>
      <c r="G24" s="49" t="str">
        <f t="shared" si="2"/>
        <v/>
      </c>
    </row>
    <row r="25" spans="1:7" ht="12">
      <c r="A25" s="30">
        <f t="shared" si="1"/>
        <v>15</v>
      </c>
      <c r="B25" s="869" t="s">
        <v>33</v>
      </c>
      <c r="C25" s="36"/>
      <c r="D25" s="36"/>
      <c r="E25" s="69"/>
      <c r="F25" s="32"/>
      <c r="G25" s="49" t="str">
        <f t="shared" si="2"/>
        <v/>
      </c>
    </row>
    <row r="26" spans="1:7" ht="12">
      <c r="A26" s="30">
        <f t="shared" si="1"/>
        <v>16</v>
      </c>
      <c r="B26" s="861" t="s">
        <v>34</v>
      </c>
      <c r="C26" s="36"/>
      <c r="D26" s="36"/>
      <c r="E26" s="69"/>
      <c r="F26" s="32"/>
      <c r="G26" s="49" t="str">
        <f t="shared" si="2"/>
        <v/>
      </c>
    </row>
    <row r="27" spans="1:7" ht="12">
      <c r="A27" s="30">
        <f t="shared" si="1"/>
        <v>17</v>
      </c>
      <c r="B27" s="869" t="s">
        <v>35</v>
      </c>
      <c r="C27" s="36"/>
      <c r="D27" s="36"/>
      <c r="E27" s="69"/>
      <c r="F27" s="32"/>
      <c r="G27" s="49" t="str">
        <f t="shared" si="2"/>
        <v/>
      </c>
    </row>
    <row r="28" spans="1:7" ht="12">
      <c r="A28" s="30">
        <f t="shared" si="1"/>
        <v>18</v>
      </c>
      <c r="B28" s="869" t="s">
        <v>36</v>
      </c>
      <c r="C28" s="36"/>
      <c r="D28" s="36"/>
      <c r="E28" s="69"/>
      <c r="F28" s="32"/>
      <c r="G28" s="49" t="str">
        <f t="shared" si="2"/>
        <v/>
      </c>
    </row>
    <row r="29" spans="1:7" ht="12">
      <c r="A29" s="30">
        <f t="shared" si="1"/>
        <v>19</v>
      </c>
      <c r="B29" s="869" t="s">
        <v>37</v>
      </c>
      <c r="C29" s="36"/>
      <c r="D29" s="36"/>
      <c r="E29" s="69"/>
      <c r="F29" s="32"/>
      <c r="G29" s="49" t="str">
        <f t="shared" si="2"/>
        <v/>
      </c>
    </row>
    <row r="30" spans="1:7" ht="12">
      <c r="A30" s="30">
        <f t="shared" si="1"/>
        <v>20</v>
      </c>
      <c r="B30" s="869" t="s">
        <v>38</v>
      </c>
      <c r="C30" s="36"/>
      <c r="D30" s="36"/>
      <c r="E30" s="69"/>
      <c r="F30" s="32"/>
      <c r="G30" s="49" t="str">
        <f t="shared" si="2"/>
        <v/>
      </c>
    </row>
    <row r="31" spans="1:7" ht="12">
      <c r="A31" s="30">
        <f t="shared" si="1"/>
        <v>21</v>
      </c>
      <c r="B31" s="869" t="s">
        <v>39</v>
      </c>
      <c r="C31" s="36"/>
      <c r="D31" s="36"/>
      <c r="E31" s="69"/>
      <c r="F31" s="32"/>
      <c r="G31" s="49" t="str">
        <f t="shared" si="2"/>
        <v/>
      </c>
    </row>
    <row r="32" spans="1:7" ht="12">
      <c r="A32" s="30">
        <f t="shared" si="1"/>
        <v>22</v>
      </c>
      <c r="B32" s="861" t="s">
        <v>40</v>
      </c>
      <c r="C32" s="36"/>
      <c r="D32" s="36"/>
      <c r="E32" s="69"/>
      <c r="F32" s="32"/>
      <c r="G32" s="49" t="str">
        <f t="shared" si="2"/>
        <v/>
      </c>
    </row>
    <row r="33" spans="1:7" ht="12">
      <c r="A33" s="30">
        <f t="shared" si="1"/>
        <v>23</v>
      </c>
      <c r="B33" s="869" t="s">
        <v>41</v>
      </c>
      <c r="C33" s="36"/>
      <c r="D33" s="36"/>
      <c r="E33" s="69"/>
      <c r="F33" s="32"/>
      <c r="G33" s="49" t="str">
        <f t="shared" si="2"/>
        <v/>
      </c>
    </row>
    <row r="34" spans="1:7" ht="12">
      <c r="A34" s="30">
        <f t="shared" si="1"/>
        <v>24</v>
      </c>
      <c r="B34" s="870" t="s">
        <v>522</v>
      </c>
      <c r="C34" s="36"/>
      <c r="D34" s="36"/>
      <c r="E34" s="69"/>
      <c r="F34" s="32"/>
      <c r="G34" s="49" t="str">
        <f t="shared" si="2"/>
        <v/>
      </c>
    </row>
    <row r="35" spans="1:7" ht="12">
      <c r="A35" s="30">
        <f t="shared" si="1"/>
        <v>25</v>
      </c>
      <c r="B35" s="870" t="s">
        <v>523</v>
      </c>
      <c r="C35" s="36"/>
      <c r="D35" s="36"/>
      <c r="E35" s="69"/>
      <c r="F35" s="32"/>
      <c r="G35" s="49"/>
    </row>
    <row r="36" spans="1:7" ht="12">
      <c r="A36" s="30">
        <f t="shared" si="1"/>
        <v>26</v>
      </c>
      <c r="B36" s="869" t="s">
        <v>44</v>
      </c>
      <c r="C36" s="36"/>
      <c r="D36" s="36"/>
      <c r="E36" s="69"/>
      <c r="F36" s="32"/>
      <c r="G36" s="49" t="str">
        <f t="shared" si="2"/>
        <v/>
      </c>
    </row>
    <row r="37" spans="1:7" ht="12">
      <c r="A37" s="30">
        <f t="shared" si="1"/>
        <v>27</v>
      </c>
      <c r="B37" s="869" t="s">
        <v>45</v>
      </c>
      <c r="C37" s="36"/>
      <c r="D37" s="36"/>
      <c r="E37" s="69"/>
      <c r="F37" s="32"/>
      <c r="G37" s="49" t="str">
        <f t="shared" si="2"/>
        <v/>
      </c>
    </row>
    <row r="38" spans="1:7" ht="12">
      <c r="A38" s="30">
        <f t="shared" si="1"/>
        <v>28</v>
      </c>
      <c r="B38" s="869" t="s">
        <v>46</v>
      </c>
      <c r="C38" s="36"/>
      <c r="D38" s="36"/>
      <c r="E38" s="69"/>
      <c r="F38" s="32"/>
      <c r="G38" s="49" t="str">
        <f t="shared" si="2"/>
        <v/>
      </c>
    </row>
    <row r="39" spans="1:7" ht="12">
      <c r="A39" s="30">
        <f t="shared" si="1"/>
        <v>29</v>
      </c>
      <c r="B39" s="869" t="s">
        <v>47</v>
      </c>
      <c r="C39" s="36"/>
      <c r="D39" s="36"/>
      <c r="E39" s="69"/>
      <c r="F39" s="32"/>
      <c r="G39" s="49" t="str">
        <f t="shared" si="2"/>
        <v/>
      </c>
    </row>
    <row r="40" spans="1:7" ht="12">
      <c r="A40" s="30">
        <f t="shared" si="1"/>
        <v>30</v>
      </c>
      <c r="B40" s="861" t="s">
        <v>48</v>
      </c>
      <c r="C40" s="36"/>
      <c r="D40" s="36"/>
      <c r="E40" s="69"/>
      <c r="F40" s="32"/>
      <c r="G40" s="49"/>
    </row>
    <row r="41" spans="1:7" ht="12">
      <c r="A41" s="30">
        <f t="shared" si="1"/>
        <v>31</v>
      </c>
      <c r="B41" s="869" t="s">
        <v>154</v>
      </c>
      <c r="C41" s="36"/>
      <c r="D41" s="36"/>
      <c r="E41" s="69"/>
      <c r="F41" s="32"/>
      <c r="G41" s="49"/>
    </row>
    <row r="42" spans="1:7" ht="12">
      <c r="A42" s="30">
        <f t="shared" si="1"/>
        <v>32</v>
      </c>
      <c r="B42" s="38" t="s">
        <v>58</v>
      </c>
      <c r="C42" s="36"/>
      <c r="D42" s="36"/>
      <c r="E42" s="69"/>
      <c r="F42" s="32"/>
      <c r="G42" s="49"/>
    </row>
    <row r="43" spans="1:7" ht="12">
      <c r="A43" s="30">
        <f t="shared" si="1"/>
        <v>33</v>
      </c>
      <c r="B43" s="870" t="s">
        <v>525</v>
      </c>
      <c r="C43" s="36"/>
      <c r="D43" s="36"/>
      <c r="E43" s="69"/>
      <c r="F43" s="32"/>
      <c r="G43" s="49"/>
    </row>
    <row r="44" spans="1:7" ht="12">
      <c r="A44" s="30">
        <f t="shared" si="1"/>
        <v>34</v>
      </c>
      <c r="B44" s="38" t="s">
        <v>526</v>
      </c>
      <c r="C44" s="36"/>
      <c r="D44" s="36"/>
      <c r="E44" s="69"/>
      <c r="F44" s="32"/>
      <c r="G44" s="49"/>
    </row>
    <row r="45" spans="1:7" ht="12">
      <c r="A45" s="30">
        <f t="shared" si="1"/>
        <v>35</v>
      </c>
      <c r="B45" s="870" t="s">
        <v>527</v>
      </c>
      <c r="C45" s="36"/>
      <c r="D45" s="36"/>
      <c r="E45" s="69"/>
      <c r="F45" s="32"/>
      <c r="G45" s="49"/>
    </row>
    <row r="46" spans="1:7" ht="12">
      <c r="A46" s="30">
        <f t="shared" si="1"/>
        <v>36</v>
      </c>
      <c r="B46" s="870" t="s">
        <v>528</v>
      </c>
      <c r="C46" s="36"/>
      <c r="D46" s="36"/>
      <c r="E46" s="69"/>
      <c r="F46" s="32"/>
      <c r="G46" s="49"/>
    </row>
    <row r="47" spans="1:7" ht="12">
      <c r="A47" s="30">
        <f t="shared" si="1"/>
        <v>37</v>
      </c>
      <c r="B47" s="870" t="s">
        <v>156</v>
      </c>
      <c r="C47" s="36"/>
      <c r="D47" s="36"/>
      <c r="E47" s="69"/>
      <c r="F47" s="32"/>
      <c r="G47" s="49"/>
    </row>
    <row r="48" spans="1:7" ht="12">
      <c r="A48" s="30">
        <f t="shared" si="1"/>
        <v>38</v>
      </c>
      <c r="B48" s="869" t="s">
        <v>666</v>
      </c>
      <c r="C48" s="36"/>
      <c r="D48" s="36"/>
      <c r="E48" s="69"/>
      <c r="F48" s="32"/>
      <c r="G48" s="49" t="str">
        <f>IF(OR(E48=0,F48=0),"",ROUND(E48*F48,0))</f>
        <v/>
      </c>
    </row>
    <row r="49" spans="1:7" ht="12">
      <c r="A49" s="30">
        <f t="shared" si="1"/>
        <v>39</v>
      </c>
      <c r="B49" s="870" t="s">
        <v>57</v>
      </c>
      <c r="C49" s="36"/>
      <c r="D49" s="36"/>
      <c r="E49" s="69"/>
      <c r="F49" s="32"/>
      <c r="G49" s="49"/>
    </row>
    <row r="50" spans="1:7" ht="12">
      <c r="A50" s="30">
        <f t="shared" si="1"/>
        <v>40</v>
      </c>
      <c r="B50" s="861" t="s">
        <v>60</v>
      </c>
      <c r="C50" s="36"/>
      <c r="D50" s="36"/>
      <c r="E50" s="69"/>
      <c r="F50" s="32"/>
      <c r="G50" s="49" t="str">
        <f t="shared" si="2"/>
        <v/>
      </c>
    </row>
    <row r="51" spans="1:7" ht="12">
      <c r="A51" s="30">
        <f t="shared" si="1"/>
        <v>41</v>
      </c>
      <c r="B51" s="39" t="s">
        <v>61</v>
      </c>
      <c r="C51" s="36"/>
      <c r="D51" s="36"/>
      <c r="E51" s="69"/>
      <c r="F51" s="32"/>
      <c r="G51" s="49" t="str">
        <f t="shared" si="2"/>
        <v/>
      </c>
    </row>
    <row r="52" spans="1:7" ht="12">
      <c r="A52" s="30">
        <f t="shared" si="1"/>
        <v>42</v>
      </c>
      <c r="B52" s="39" t="s">
        <v>62</v>
      </c>
      <c r="C52" s="36"/>
      <c r="D52" s="36"/>
      <c r="E52" s="69"/>
      <c r="F52" s="32"/>
      <c r="G52" s="49"/>
    </row>
    <row r="53" spans="1:7" ht="12">
      <c r="A53" s="30">
        <f t="shared" si="1"/>
        <v>43</v>
      </c>
      <c r="B53" s="39" t="s">
        <v>64</v>
      </c>
      <c r="C53" s="36"/>
      <c r="D53" s="36"/>
      <c r="E53" s="69"/>
      <c r="F53" s="32"/>
      <c r="G53" s="49" t="str">
        <f t="shared" si="2"/>
        <v/>
      </c>
    </row>
    <row r="54" spans="1:7" ht="12">
      <c r="A54" s="30">
        <f t="shared" si="1"/>
        <v>44</v>
      </c>
      <c r="B54" s="39" t="s">
        <v>65</v>
      </c>
      <c r="C54" s="36"/>
      <c r="D54" s="36"/>
      <c r="E54" s="69"/>
      <c r="F54" s="32"/>
      <c r="G54" s="49"/>
    </row>
    <row r="55" spans="1:7" ht="12">
      <c r="A55" s="30">
        <f t="shared" si="1"/>
        <v>45</v>
      </c>
      <c r="B55" s="39" t="s">
        <v>101</v>
      </c>
      <c r="C55" s="36"/>
      <c r="D55" s="36"/>
      <c r="E55" s="69"/>
      <c r="F55" s="32"/>
      <c r="G55" s="49"/>
    </row>
    <row r="56" spans="1:7" ht="12">
      <c r="A56" s="30">
        <f t="shared" si="1"/>
        <v>46</v>
      </c>
      <c r="B56" s="39" t="s">
        <v>67</v>
      </c>
      <c r="C56" s="36"/>
      <c r="D56" s="36"/>
      <c r="E56" s="69"/>
      <c r="F56" s="32"/>
      <c r="G56" s="49"/>
    </row>
    <row r="57" spans="1:7" ht="12">
      <c r="A57" s="30">
        <f t="shared" si="1"/>
        <v>47</v>
      </c>
      <c r="B57" s="71" t="s">
        <v>68</v>
      </c>
      <c r="C57" s="36"/>
      <c r="D57" s="36"/>
      <c r="E57" s="69"/>
      <c r="F57" s="32"/>
      <c r="G57" s="49"/>
    </row>
    <row r="58" spans="1:7" ht="12">
      <c r="A58" s="30">
        <f t="shared" si="1"/>
        <v>48</v>
      </c>
      <c r="B58" s="39" t="s">
        <v>102</v>
      </c>
      <c r="C58" s="36"/>
      <c r="D58" s="36"/>
      <c r="E58" s="69"/>
      <c r="F58" s="32"/>
      <c r="G58" s="49" t="str">
        <f t="shared" si="2"/>
        <v/>
      </c>
    </row>
    <row r="59" spans="1:7" ht="12">
      <c r="A59" s="30">
        <f t="shared" si="1"/>
        <v>49</v>
      </c>
      <c r="B59" s="39" t="s">
        <v>70</v>
      </c>
      <c r="C59" s="36"/>
      <c r="D59" s="36"/>
      <c r="E59" s="69"/>
      <c r="F59" s="32"/>
      <c r="G59" s="49" t="str">
        <f t="shared" si="2"/>
        <v/>
      </c>
    </row>
    <row r="60" spans="1:7" ht="12">
      <c r="A60" s="30">
        <f t="shared" si="1"/>
        <v>50</v>
      </c>
      <c r="B60" s="39" t="s">
        <v>71</v>
      </c>
      <c r="C60" s="36"/>
      <c r="D60" s="36"/>
      <c r="E60" s="69"/>
      <c r="F60" s="32"/>
      <c r="G60" s="49" t="str">
        <f t="shared" si="2"/>
        <v/>
      </c>
    </row>
    <row r="61" spans="1:9" ht="14.25">
      <c r="A61" s="30">
        <f t="shared" si="1"/>
        <v>51</v>
      </c>
      <c r="B61" s="38" t="s">
        <v>170</v>
      </c>
      <c r="C61" s="872"/>
      <c r="D61" s="872"/>
      <c r="E61" s="872"/>
      <c r="F61" s="873"/>
      <c r="G61" s="874"/>
      <c r="H61" s="875"/>
      <c r="I61" s="875"/>
    </row>
    <row r="62" spans="1:7" ht="12">
      <c r="A62" s="30">
        <f t="shared" si="1"/>
        <v>52</v>
      </c>
      <c r="B62" s="869" t="s">
        <v>177</v>
      </c>
      <c r="C62" s="41">
        <f>SUM(C11:C61)</f>
        <v>222979.92</v>
      </c>
      <c r="D62" s="31">
        <f>SUM(D11:D61)</f>
        <v>-167085.92000000001</v>
      </c>
      <c r="E62" s="41">
        <f>SUM(E11:E61)</f>
        <v>55894</v>
      </c>
      <c r="F62" s="31"/>
      <c r="G62" s="41">
        <f>SUM(G11:G61)</f>
        <v>32284</v>
      </c>
    </row>
    <row r="63" spans="1:9" ht="14.25">
      <c r="A63" s="30">
        <f t="shared" si="1"/>
        <v>53</v>
      </c>
      <c r="B63" s="869" t="s">
        <v>388</v>
      </c>
      <c r="C63" s="907">
        <f>+C69+C70</f>
        <v>-33635.44000000001</v>
      </c>
      <c r="D63" s="499"/>
      <c r="E63" s="907">
        <f>C63+D63</f>
        <v>-33635.44000000001</v>
      </c>
      <c r="F63" s="32">
        <v>0.5776</v>
      </c>
      <c r="G63" s="907">
        <f t="shared" si="3" ref="G63">IF(OR(E63=0,F63=0),"",ROUND(E63*F63,0))</f>
        <v>-19428</v>
      </c>
      <c r="H63" s="875"/>
      <c r="I63" s="875"/>
    </row>
    <row r="64" spans="1:7" ht="12">
      <c r="A64" s="30">
        <f t="shared" si="1"/>
        <v>54</v>
      </c>
      <c r="C64" s="807"/>
      <c r="D64" s="49"/>
      <c r="E64" s="807"/>
      <c r="F64" s="49"/>
      <c r="G64" s="49"/>
    </row>
    <row r="65" spans="1:7" ht="12.75" thickBot="1">
      <c r="A65" s="30">
        <f t="shared" si="1"/>
        <v>55</v>
      </c>
      <c r="B65" s="869" t="s">
        <v>389</v>
      </c>
      <c r="C65" s="896">
        <f>SUM(C62:C64)</f>
        <v>189344.48</v>
      </c>
      <c r="D65" s="486">
        <f>SUM(D62:D64)</f>
        <v>-167085.92000000001</v>
      </c>
      <c r="E65" s="896">
        <f>SUM(E62:E64)</f>
        <v>22258.55999999999</v>
      </c>
      <c r="F65" s="35"/>
      <c r="G65" s="896">
        <f>SUM(G62:G64)</f>
        <v>12856</v>
      </c>
    </row>
    <row r="66" spans="1:5" ht="12.75" thickTop="1">
      <c r="A66" s="30"/>
      <c r="C66" s="807"/>
      <c r="E66" s="807"/>
    </row>
    <row r="67" spans="1:5" ht="12">
      <c r="A67" s="21"/>
      <c r="B67" s="861"/>
      <c r="C67" s="807"/>
      <c r="E67" s="807"/>
    </row>
    <row r="68" spans="3:5" ht="12">
      <c r="C68" s="807"/>
      <c r="E68" s="807"/>
    </row>
    <row r="69" spans="2:5" ht="12">
      <c r="B69" s="886" t="s">
        <v>668</v>
      </c>
      <c r="C69" s="807">
        <f>+'SAND TB'!P126</f>
        <v>-268.80</v>
      </c>
      <c r="D69" s="34"/>
      <c r="E69" s="807"/>
    </row>
    <row r="70" spans="2:5" ht="12">
      <c r="B70" s="886" t="s">
        <v>669</v>
      </c>
      <c r="C70" s="36">
        <f>+'SAND TB'!P127</f>
        <v>-33366.640000000007</v>
      </c>
      <c r="E70" s="807"/>
    </row>
    <row r="143" spans="1:2" ht="12">
      <c r="A143" s="56"/>
      <c r="B143" s="877"/>
    </row>
    <row r="144" spans="1:2" ht="12">
      <c r="A144" s="56"/>
      <c r="B144" s="877"/>
    </row>
    <row r="145" spans="1:2" ht="12">
      <c r="A145" s="56"/>
      <c r="B145" s="877"/>
    </row>
    <row r="146" spans="1:2" ht="12">
      <c r="A146" s="56"/>
      <c r="B146" s="877"/>
    </row>
    <row r="147" spans="1:2" ht="12">
      <c r="A147" s="56"/>
      <c r="B147" s="877"/>
    </row>
    <row r="177" spans="1:2" ht="12">
      <c r="A177" s="56"/>
      <c r="B177" s="877"/>
    </row>
    <row r="246" ht="12">
      <c r="A246" s="1"/>
    </row>
    <row r="263" ht="12">
      <c r="A263" s="56"/>
    </row>
    <row r="264" ht="12">
      <c r="A264" s="56"/>
    </row>
    <row r="265" ht="12">
      <c r="A265" s="56"/>
    </row>
    <row r="266" ht="12">
      <c r="A266" s="56"/>
    </row>
    <row r="267" ht="12">
      <c r="A267" s="56"/>
    </row>
    <row r="268" ht="12">
      <c r="A268" s="56"/>
    </row>
    <row r="269" ht="12">
      <c r="A269" s="56"/>
    </row>
    <row r="270" ht="12">
      <c r="A270" s="56"/>
    </row>
    <row r="271" ht="12">
      <c r="A271" s="56"/>
    </row>
    <row r="272" ht="12">
      <c r="A272" s="56"/>
    </row>
    <row r="273" ht="12">
      <c r="A273" s="56"/>
    </row>
    <row r="274" ht="12">
      <c r="A274" s="56"/>
    </row>
    <row r="275" ht="12">
      <c r="A275" s="56"/>
    </row>
    <row r="276" ht="12">
      <c r="A276" s="56"/>
    </row>
    <row r="277" ht="12">
      <c r="A277" s="56"/>
    </row>
    <row r="278" ht="12">
      <c r="A278" s="56"/>
    </row>
    <row r="279" ht="12">
      <c r="A279" s="56"/>
    </row>
    <row r="280" ht="12">
      <c r="A280" s="56"/>
    </row>
    <row r="281" ht="12">
      <c r="A281" s="56"/>
    </row>
    <row r="282" ht="12">
      <c r="A282" s="56"/>
    </row>
    <row r="283" ht="12">
      <c r="A283" s="56"/>
    </row>
    <row r="284" ht="12">
      <c r="A284" s="56"/>
    </row>
    <row r="285" ht="12">
      <c r="A285" s="56"/>
    </row>
    <row r="286" ht="12">
      <c r="A286" s="56"/>
    </row>
    <row r="287" ht="12">
      <c r="A287" s="56"/>
    </row>
    <row r="288" ht="12">
      <c r="A288" s="56"/>
    </row>
    <row r="289" ht="12">
      <c r="A289" s="56"/>
    </row>
    <row r="290" ht="12">
      <c r="A290" s="56"/>
    </row>
    <row r="291" ht="12">
      <c r="A291" s="56"/>
    </row>
    <row r="292" ht="12">
      <c r="A292" s="56"/>
    </row>
    <row r="293" ht="12">
      <c r="A293" s="56"/>
    </row>
    <row r="294" ht="12">
      <c r="A294" s="56"/>
    </row>
    <row r="295" ht="12">
      <c r="A295" s="56"/>
    </row>
    <row r="296" ht="12">
      <c r="A296" s="56"/>
    </row>
    <row r="297" ht="12">
      <c r="A297" s="56"/>
    </row>
    <row r="298" ht="12">
      <c r="A298" s="56"/>
    </row>
    <row r="299" ht="12">
      <c r="A299" s="56"/>
    </row>
    <row r="300" ht="12">
      <c r="A300" s="56"/>
    </row>
    <row r="301" ht="12">
      <c r="A301" s="56"/>
    </row>
    <row r="302" ht="12">
      <c r="A302" s="56"/>
    </row>
    <row r="303" ht="12">
      <c r="A303" s="56"/>
    </row>
    <row r="304" ht="12">
      <c r="A304" s="56"/>
    </row>
    <row r="305" ht="12">
      <c r="A305" s="56"/>
    </row>
    <row r="306" ht="12">
      <c r="A306" s="56"/>
    </row>
    <row r="307" ht="12">
      <c r="A307" s="56"/>
    </row>
    <row r="308" ht="12">
      <c r="A308" s="56"/>
    </row>
    <row r="309" ht="12">
      <c r="A309" s="56"/>
    </row>
    <row r="310" ht="12">
      <c r="A310" s="56"/>
    </row>
    <row r="311" ht="12">
      <c r="A311" s="56"/>
    </row>
    <row r="312" ht="12">
      <c r="A312" s="56"/>
    </row>
    <row r="313" ht="12">
      <c r="A313" s="56"/>
    </row>
    <row r="314" ht="12">
      <c r="A314" s="56"/>
    </row>
    <row r="315" ht="12">
      <c r="A315" s="56"/>
    </row>
    <row r="316" ht="12">
      <c r="A316" s="56"/>
    </row>
    <row r="317" ht="12">
      <c r="A317" s="56"/>
    </row>
  </sheetData>
  <pageMargins left="0.7" right="0.7" top="0.75" bottom="0.75" header="0.3" footer="0.3"/>
  <pageSetup horizontalDpi="300" verticalDpi="300" orientation="portrait" r:id="rId1"/>
  <headerFooter>
    <oddFooter>&amp;L&amp;"Times New Roman,Regular"&amp;9O3129681.v1</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2:P132"/>
  <sheetViews>
    <sheetView zoomScale="90" zoomScaleNormal="90" workbookViewId="0" topLeftCell="A1"/>
  </sheetViews>
  <sheetFormatPr defaultRowHeight="15"/>
  <cols>
    <col min="2" max="2" width="34.8571428571429" bestFit="1" customWidth="1"/>
    <col min="3" max="15" width="12.8571428571429" customWidth="1"/>
    <col min="16" max="16" width="14.5714285714286" bestFit="1" customWidth="1"/>
  </cols>
  <sheetData>
    <row r="2" spans="3:15" ht="15">
      <c r="C2" s="860">
        <v>43800</v>
      </c>
      <c r="D2" t="s">
        <v>652</v>
      </c>
      <c r="E2" t="s">
        <v>653</v>
      </c>
      <c r="F2" t="s">
        <v>654</v>
      </c>
      <c r="G2" t="s">
        <v>655</v>
      </c>
      <c r="H2" t="s">
        <v>248</v>
      </c>
      <c r="I2" s="908" t="s">
        <v>656</v>
      </c>
      <c r="J2" s="908" t="s">
        <v>657</v>
      </c>
      <c r="K2" s="908" t="s">
        <v>658</v>
      </c>
      <c r="L2" s="908" t="s">
        <v>659</v>
      </c>
      <c r="M2" s="908" t="s">
        <v>660</v>
      </c>
      <c r="N2" t="s">
        <v>661</v>
      </c>
      <c r="O2" s="860" t="s">
        <v>662</v>
      </c>
    </row>
    <row r="3" spans="1:16" ht="15">
      <c r="A3" s="909">
        <v>1250</v>
      </c>
      <c r="B3" s="908" t="s">
        <v>632</v>
      </c>
      <c r="C3" s="911">
        <v>3421.08</v>
      </c>
      <c r="D3" s="911">
        <v>3421.08</v>
      </c>
      <c r="E3" s="911">
        <v>3421.08</v>
      </c>
      <c r="F3" s="911">
        <v>3421.08</v>
      </c>
      <c r="G3" s="911">
        <v>3421.08</v>
      </c>
      <c r="H3" s="911">
        <v>3421.08</v>
      </c>
      <c r="I3" s="911">
        <v>3421.08</v>
      </c>
      <c r="J3" s="911">
        <v>3421.08</v>
      </c>
      <c r="K3" s="911">
        <v>3421.08</v>
      </c>
      <c r="L3" s="911">
        <v>3421.08</v>
      </c>
      <c r="M3" s="911">
        <v>3421.08</v>
      </c>
      <c r="N3" s="911">
        <v>3421.08</v>
      </c>
      <c r="O3" s="911">
        <v>3421.08</v>
      </c>
      <c r="P3" s="347">
        <f>+AVERAGE(C3:O3)</f>
        <v>3421.0800000000013</v>
      </c>
    </row>
    <row r="4" spans="1:16" ht="15">
      <c r="A4" s="909">
        <v>1270</v>
      </c>
      <c r="B4" s="908" t="s">
        <v>256</v>
      </c>
      <c r="C4" s="911">
        <v>167061.82</v>
      </c>
      <c r="D4" s="911">
        <v>167061.82</v>
      </c>
      <c r="E4" s="911">
        <v>167061.82</v>
      </c>
      <c r="F4" s="911">
        <v>167061.82</v>
      </c>
      <c r="G4" s="911">
        <v>167061.82</v>
      </c>
      <c r="H4" s="911">
        <v>167061.82</v>
      </c>
      <c r="I4" s="911">
        <v>167061.82</v>
      </c>
      <c r="J4" s="911">
        <v>167061.82</v>
      </c>
      <c r="K4" s="911">
        <v>167061.82</v>
      </c>
      <c r="L4" s="911">
        <v>167061.82</v>
      </c>
      <c r="M4" s="911">
        <v>167061.82</v>
      </c>
      <c r="N4" s="911">
        <v>167061.82</v>
      </c>
      <c r="O4" s="911">
        <v>167061.82</v>
      </c>
      <c r="P4" s="347">
        <f t="shared" si="0" ref="P4:P67">+AVERAGE(C4:O4)</f>
        <v>167061.82000000004</v>
      </c>
    </row>
    <row r="5" spans="1:16" ht="15">
      <c r="A5" s="909">
        <v>1290</v>
      </c>
      <c r="B5" s="908" t="s">
        <v>633</v>
      </c>
      <c r="C5" s="911">
        <v>2893.38</v>
      </c>
      <c r="D5" s="911">
        <v>2893.38</v>
      </c>
      <c r="E5" s="911">
        <v>2893.38</v>
      </c>
      <c r="F5" s="911">
        <v>2893.38</v>
      </c>
      <c r="G5" s="911">
        <v>2893.38</v>
      </c>
      <c r="H5" s="911">
        <v>2893.38</v>
      </c>
      <c r="I5" s="911">
        <v>2893.38</v>
      </c>
      <c r="J5" s="911">
        <v>2893.38</v>
      </c>
      <c r="K5" s="911">
        <v>2893.38</v>
      </c>
      <c r="L5" s="911">
        <v>2893.38</v>
      </c>
      <c r="M5" s="911">
        <v>2893.38</v>
      </c>
      <c r="N5" s="911">
        <v>2893.38</v>
      </c>
      <c r="O5" s="911">
        <v>2893.38</v>
      </c>
      <c r="P5" s="347">
        <f t="shared" si="0"/>
        <v>2893.38</v>
      </c>
    </row>
    <row r="6" spans="1:16" ht="15">
      <c r="A6" s="909">
        <v>1295</v>
      </c>
      <c r="B6" s="908" t="s">
        <v>258</v>
      </c>
      <c r="C6" s="911">
        <v>716379.99</v>
      </c>
      <c r="D6" s="911">
        <v>716379.99</v>
      </c>
      <c r="E6" s="911">
        <v>716955.09</v>
      </c>
      <c r="F6" s="911">
        <v>722509.42</v>
      </c>
      <c r="G6" s="911">
        <v>725106.85</v>
      </c>
      <c r="H6" s="911">
        <v>732486.22</v>
      </c>
      <c r="I6" s="911">
        <v>733228.27</v>
      </c>
      <c r="J6" s="911">
        <v>733279.57</v>
      </c>
      <c r="K6" s="911">
        <v>738537.90</v>
      </c>
      <c r="L6" s="911">
        <v>832248.86</v>
      </c>
      <c r="M6" s="911">
        <v>832356.86</v>
      </c>
      <c r="N6" s="911">
        <v>833364.93</v>
      </c>
      <c r="O6" s="911">
        <v>834236.28</v>
      </c>
      <c r="P6" s="347">
        <f t="shared" si="0"/>
        <v>759005.40230769233</v>
      </c>
    </row>
    <row r="7" spans="1:16" ht="15">
      <c r="A7" s="909">
        <v>1310</v>
      </c>
      <c r="B7" s="908" t="s">
        <v>411</v>
      </c>
      <c r="C7" s="911">
        <v>156.25</v>
      </c>
      <c r="D7" s="911">
        <v>156.25</v>
      </c>
      <c r="E7" s="911">
        <v>156.25</v>
      </c>
      <c r="F7" s="911">
        <v>156.25</v>
      </c>
      <c r="G7" s="911">
        <v>156.25</v>
      </c>
      <c r="H7" s="911">
        <v>156.25</v>
      </c>
      <c r="I7" s="911">
        <v>156.25</v>
      </c>
      <c r="J7" s="911">
        <v>156.25</v>
      </c>
      <c r="K7" s="911">
        <v>156.25</v>
      </c>
      <c r="L7" s="911">
        <v>156.25</v>
      </c>
      <c r="M7" s="911">
        <v>156.25</v>
      </c>
      <c r="N7" s="911">
        <v>156.25</v>
      </c>
      <c r="O7" s="911">
        <v>156.25</v>
      </c>
      <c r="P7" s="347">
        <f t="shared" si="0"/>
        <v>156.25</v>
      </c>
    </row>
    <row r="8" spans="1:16" ht="15">
      <c r="A8" s="909">
        <v>1315</v>
      </c>
      <c r="B8" s="908" t="s">
        <v>260</v>
      </c>
      <c r="C8" s="911">
        <v>8926.2199999999993</v>
      </c>
      <c r="D8" s="911">
        <v>8926.2199999999993</v>
      </c>
      <c r="E8" s="911">
        <v>8926.2199999999993</v>
      </c>
      <c r="F8" s="911">
        <v>8926.2199999999993</v>
      </c>
      <c r="G8" s="911">
        <v>9272.4599999999991</v>
      </c>
      <c r="H8" s="911">
        <v>9272.4599999999991</v>
      </c>
      <c r="I8" s="911">
        <v>9272.4599999999991</v>
      </c>
      <c r="J8" s="911">
        <v>9272.4599999999991</v>
      </c>
      <c r="K8" s="911">
        <v>9272.4599999999991</v>
      </c>
      <c r="L8" s="911">
        <v>9272.4599999999991</v>
      </c>
      <c r="M8" s="911">
        <v>9272.4599999999991</v>
      </c>
      <c r="N8" s="911">
        <v>9272.4599999999991</v>
      </c>
      <c r="O8" s="911">
        <v>9272.4599999999991</v>
      </c>
      <c r="P8" s="347">
        <f t="shared" si="0"/>
        <v>9165.9246153846125</v>
      </c>
    </row>
    <row r="9" spans="1:16" ht="15">
      <c r="A9" s="909">
        <v>1320</v>
      </c>
      <c r="B9" s="908" t="s">
        <v>412</v>
      </c>
      <c r="C9" s="911">
        <v>96319.46</v>
      </c>
      <c r="D9" s="911">
        <v>96319.46</v>
      </c>
      <c r="E9" s="911">
        <v>96319.46</v>
      </c>
      <c r="F9" s="911">
        <v>96319.46</v>
      </c>
      <c r="G9" s="911">
        <v>96319.46</v>
      </c>
      <c r="H9" s="911">
        <v>96319.46</v>
      </c>
      <c r="I9" s="911">
        <v>96319.46</v>
      </c>
      <c r="J9" s="911">
        <v>96319.46</v>
      </c>
      <c r="K9" s="911">
        <v>96319.46</v>
      </c>
      <c r="L9" s="911">
        <v>96319.46</v>
      </c>
      <c r="M9" s="911">
        <v>96319.46</v>
      </c>
      <c r="N9" s="911">
        <v>96319.46</v>
      </c>
      <c r="O9" s="911">
        <v>96319.46</v>
      </c>
      <c r="P9" s="347">
        <f t="shared" si="0"/>
        <v>96319.459999999977</v>
      </c>
    </row>
    <row r="10" spans="1:16" ht="15">
      <c r="A10" s="909">
        <v>1345</v>
      </c>
      <c r="B10" s="908" t="s">
        <v>261</v>
      </c>
      <c r="C10" s="911">
        <v>3832317.64</v>
      </c>
      <c r="D10" s="911">
        <v>3832317.64</v>
      </c>
      <c r="E10" s="911">
        <v>3832317.64</v>
      </c>
      <c r="F10" s="911">
        <v>3832317.64</v>
      </c>
      <c r="G10" s="911">
        <v>3832317.64</v>
      </c>
      <c r="H10" s="911">
        <v>3832317.64</v>
      </c>
      <c r="I10" s="911">
        <v>3832317.64</v>
      </c>
      <c r="J10" s="911">
        <v>3832317.64</v>
      </c>
      <c r="K10" s="911">
        <v>3832317.64</v>
      </c>
      <c r="L10" s="911">
        <v>3832317.64</v>
      </c>
      <c r="M10" s="911">
        <v>3832317.64</v>
      </c>
      <c r="N10" s="911">
        <v>3832317.64</v>
      </c>
      <c r="O10" s="911">
        <v>3832769.44</v>
      </c>
      <c r="P10" s="347">
        <f t="shared" si="0"/>
        <v>3832352.3938461537</v>
      </c>
    </row>
    <row r="11" spans="1:16" ht="15">
      <c r="A11" s="909">
        <v>1350</v>
      </c>
      <c r="B11" s="908" t="s">
        <v>262</v>
      </c>
      <c r="C11" s="911">
        <v>619000.74</v>
      </c>
      <c r="D11" s="911">
        <v>619000.74</v>
      </c>
      <c r="E11" s="911">
        <v>619000.74</v>
      </c>
      <c r="F11" s="911">
        <v>619000.74</v>
      </c>
      <c r="G11" s="911">
        <v>619000.74</v>
      </c>
      <c r="H11" s="911">
        <v>619000.74</v>
      </c>
      <c r="I11" s="911">
        <v>619000.74</v>
      </c>
      <c r="J11" s="911">
        <v>619000.74</v>
      </c>
      <c r="K11" s="911">
        <v>619000.74</v>
      </c>
      <c r="L11" s="911">
        <v>619638.36</v>
      </c>
      <c r="M11" s="911">
        <v>619638.36</v>
      </c>
      <c r="N11" s="911">
        <v>619638.36</v>
      </c>
      <c r="O11" s="911">
        <v>619638.36</v>
      </c>
      <c r="P11" s="347">
        <f t="shared" si="0"/>
        <v>619196.93076923094</v>
      </c>
    </row>
    <row r="12" spans="1:16" ht="15">
      <c r="A12" s="909">
        <v>1353</v>
      </c>
      <c r="B12" s="908" t="s">
        <v>263</v>
      </c>
      <c r="C12" s="911">
        <v>205345.95</v>
      </c>
      <c r="D12" s="911">
        <v>205345.95</v>
      </c>
      <c r="E12" s="911">
        <v>205345.95</v>
      </c>
      <c r="F12" s="911">
        <v>205345.95</v>
      </c>
      <c r="G12" s="911">
        <v>205345.95</v>
      </c>
      <c r="H12" s="911">
        <v>205345.95</v>
      </c>
      <c r="I12" s="911">
        <v>205345.95</v>
      </c>
      <c r="J12" s="911">
        <v>205345.95</v>
      </c>
      <c r="K12" s="911">
        <v>205345.95</v>
      </c>
      <c r="L12" s="911">
        <v>205345.95</v>
      </c>
      <c r="M12" s="911">
        <v>205345.95</v>
      </c>
      <c r="N12" s="911">
        <v>205345.95</v>
      </c>
      <c r="O12" s="911">
        <v>205345.95</v>
      </c>
      <c r="P12" s="347">
        <f t="shared" si="0"/>
        <v>205345.95</v>
      </c>
    </row>
    <row r="13" spans="1:16" ht="15">
      <c r="A13" s="909">
        <v>1360</v>
      </c>
      <c r="B13" s="908" t="s">
        <v>264</v>
      </c>
      <c r="C13" s="911">
        <v>119831.41</v>
      </c>
      <c r="D13" s="911">
        <v>119831.41</v>
      </c>
      <c r="E13" s="911">
        <v>119831.41</v>
      </c>
      <c r="F13" s="911">
        <v>119831.41</v>
      </c>
      <c r="G13" s="911">
        <v>119831.41</v>
      </c>
      <c r="H13" s="911">
        <v>119831.41</v>
      </c>
      <c r="I13" s="911">
        <v>119831.41</v>
      </c>
      <c r="J13" s="911">
        <v>119831.41</v>
      </c>
      <c r="K13" s="911">
        <v>119831.41</v>
      </c>
      <c r="L13" s="911">
        <v>119831.41</v>
      </c>
      <c r="M13" s="911">
        <v>119831.41</v>
      </c>
      <c r="N13" s="911">
        <v>119831.41</v>
      </c>
      <c r="O13" s="911">
        <v>119831.41</v>
      </c>
      <c r="P13" s="347">
        <f t="shared" si="0"/>
        <v>119831.40999999999</v>
      </c>
    </row>
    <row r="14" spans="1:16" ht="15">
      <c r="A14" s="909">
        <v>1375</v>
      </c>
      <c r="B14" s="908" t="s">
        <v>634</v>
      </c>
      <c r="C14" s="911">
        <v>600398.15</v>
      </c>
      <c r="D14" s="911">
        <v>600398.15</v>
      </c>
      <c r="E14" s="911">
        <v>600398.15</v>
      </c>
      <c r="F14" s="911">
        <v>600398.15</v>
      </c>
      <c r="G14" s="911">
        <v>600398.15</v>
      </c>
      <c r="H14" s="911">
        <v>600398.15</v>
      </c>
      <c r="I14" s="911">
        <v>600398.15</v>
      </c>
      <c r="J14" s="911">
        <v>600398.15</v>
      </c>
      <c r="K14" s="911">
        <v>600398.15</v>
      </c>
      <c r="L14" s="911">
        <v>600398.15</v>
      </c>
      <c r="M14" s="911">
        <v>600398.15</v>
      </c>
      <c r="N14" s="911">
        <v>600398.15</v>
      </c>
      <c r="O14" s="911">
        <v>600398.15</v>
      </c>
      <c r="P14" s="347">
        <f t="shared" si="0"/>
        <v>600398.15000000014</v>
      </c>
    </row>
    <row r="15" spans="1:16" ht="15">
      <c r="A15" s="909">
        <v>1380</v>
      </c>
      <c r="B15" s="908" t="s">
        <v>266</v>
      </c>
      <c r="C15" s="911">
        <v>173631.54</v>
      </c>
      <c r="D15" s="911">
        <v>173631.54</v>
      </c>
      <c r="E15" s="911">
        <v>173631.54</v>
      </c>
      <c r="F15" s="911">
        <v>173977.78</v>
      </c>
      <c r="G15" s="911">
        <v>173977.78</v>
      </c>
      <c r="H15" s="911">
        <v>173977.78</v>
      </c>
      <c r="I15" s="911">
        <v>173977.78</v>
      </c>
      <c r="J15" s="911">
        <v>173977.78</v>
      </c>
      <c r="K15" s="911">
        <v>173977.78</v>
      </c>
      <c r="L15" s="911">
        <v>173977.78</v>
      </c>
      <c r="M15" s="911">
        <v>173977.78</v>
      </c>
      <c r="N15" s="911">
        <v>173977.78</v>
      </c>
      <c r="O15" s="911">
        <v>173977.78</v>
      </c>
      <c r="P15" s="347">
        <f t="shared" si="0"/>
        <v>173897.87846153847</v>
      </c>
    </row>
    <row r="16" spans="1:16" ht="15">
      <c r="A16" s="909">
        <v>1400</v>
      </c>
      <c r="B16" s="908" t="s">
        <v>268</v>
      </c>
      <c r="C16" s="911">
        <v>4477.29</v>
      </c>
      <c r="D16" s="911">
        <v>4477.29</v>
      </c>
      <c r="E16" s="911">
        <v>4477.29</v>
      </c>
      <c r="F16" s="911">
        <v>4677.29</v>
      </c>
      <c r="G16" s="911">
        <v>4677.29</v>
      </c>
      <c r="H16" s="911">
        <v>4777.29</v>
      </c>
      <c r="I16" s="911">
        <v>4777.29</v>
      </c>
      <c r="J16" s="911">
        <v>4777.29</v>
      </c>
      <c r="K16" s="911">
        <v>4777.29</v>
      </c>
      <c r="L16" s="911">
        <v>4777.29</v>
      </c>
      <c r="M16" s="911">
        <v>4777.29</v>
      </c>
      <c r="N16" s="911">
        <v>4777.29</v>
      </c>
      <c r="O16" s="911">
        <v>4777.29</v>
      </c>
      <c r="P16" s="347">
        <f t="shared" si="0"/>
        <v>4692.6746153846161</v>
      </c>
    </row>
    <row r="17" spans="1:16" ht="15">
      <c r="A17" s="909">
        <v>1425</v>
      </c>
      <c r="B17" s="908" t="s">
        <v>635</v>
      </c>
      <c r="C17" s="911">
        <v>2229799.3199999998</v>
      </c>
      <c r="D17" s="911">
        <v>2229799.3199999998</v>
      </c>
      <c r="E17" s="911">
        <v>2229799.3199999998</v>
      </c>
      <c r="F17" s="911">
        <v>2229799.3199999998</v>
      </c>
      <c r="G17" s="911">
        <v>2229799.3199999998</v>
      </c>
      <c r="H17" s="911">
        <v>2229799.3199999998</v>
      </c>
      <c r="I17" s="911">
        <v>2229799.3199999998</v>
      </c>
      <c r="J17" s="911">
        <v>2229799.3199999998</v>
      </c>
      <c r="K17" s="911">
        <v>2229799.3199999998</v>
      </c>
      <c r="L17" s="911">
        <v>2229799.3199999998</v>
      </c>
      <c r="M17" s="911">
        <v>2229799.3199999998</v>
      </c>
      <c r="N17" s="911">
        <v>2229799.3199999998</v>
      </c>
      <c r="O17" s="911">
        <v>2229799.3199999998</v>
      </c>
      <c r="P17" s="347">
        <f t="shared" si="0"/>
        <v>2229799.3199999998</v>
      </c>
    </row>
    <row r="18" spans="1:16" ht="15">
      <c r="A18" s="909">
        <v>1435</v>
      </c>
      <c r="B18" s="908" t="s">
        <v>418</v>
      </c>
      <c r="C18" s="911">
        <v>254.52</v>
      </c>
      <c r="D18" s="911">
        <v>254.52</v>
      </c>
      <c r="E18" s="911">
        <v>254.52</v>
      </c>
      <c r="F18" s="911">
        <v>254.52</v>
      </c>
      <c r="G18" s="911">
        <v>254.52</v>
      </c>
      <c r="H18" s="911">
        <v>254.52</v>
      </c>
      <c r="I18" s="911">
        <v>254.52</v>
      </c>
      <c r="J18" s="911">
        <v>254.52</v>
      </c>
      <c r="K18" s="911">
        <v>254.52</v>
      </c>
      <c r="L18" s="911">
        <v>254.52</v>
      </c>
      <c r="M18" s="911">
        <v>254.52</v>
      </c>
      <c r="N18" s="911">
        <v>254.52</v>
      </c>
      <c r="O18" s="911">
        <v>254.52</v>
      </c>
      <c r="P18" s="347">
        <f t="shared" si="0"/>
        <v>254.52</v>
      </c>
    </row>
    <row r="19" spans="1:16" ht="15">
      <c r="A19" s="909">
        <v>1440</v>
      </c>
      <c r="B19" s="908" t="s">
        <v>419</v>
      </c>
      <c r="C19" s="911">
        <v>42590.01</v>
      </c>
      <c r="D19" s="911">
        <v>42590.01</v>
      </c>
      <c r="E19" s="911">
        <v>42590.01</v>
      </c>
      <c r="F19" s="911">
        <v>42590.01</v>
      </c>
      <c r="G19" s="911">
        <v>42590.01</v>
      </c>
      <c r="H19" s="911">
        <v>42590.01</v>
      </c>
      <c r="I19" s="911">
        <v>42590.01</v>
      </c>
      <c r="J19" s="911">
        <v>42590.01</v>
      </c>
      <c r="K19" s="911">
        <v>42590.01</v>
      </c>
      <c r="L19" s="911">
        <v>42590.01</v>
      </c>
      <c r="M19" s="911">
        <v>42590.01</v>
      </c>
      <c r="N19" s="911">
        <v>42590.01</v>
      </c>
      <c r="O19" s="911">
        <v>42590.01</v>
      </c>
      <c r="P19" s="347">
        <f t="shared" si="0"/>
        <v>42590.01</v>
      </c>
    </row>
    <row r="20" spans="1:16" ht="15">
      <c r="A20" s="909">
        <v>1455</v>
      </c>
      <c r="B20" s="908" t="s">
        <v>270</v>
      </c>
      <c r="C20" s="911">
        <v>7033.84</v>
      </c>
      <c r="D20" s="911">
        <v>7033.84</v>
      </c>
      <c r="E20" s="911">
        <v>7033.84</v>
      </c>
      <c r="F20" s="911">
        <v>7033.84</v>
      </c>
      <c r="G20" s="911">
        <v>7033.84</v>
      </c>
      <c r="H20" s="911">
        <v>7033.84</v>
      </c>
      <c r="I20" s="911">
        <v>7033.84</v>
      </c>
      <c r="J20" s="911">
        <v>7033.84</v>
      </c>
      <c r="K20" s="911">
        <v>7033.84</v>
      </c>
      <c r="L20" s="911">
        <v>7033.84</v>
      </c>
      <c r="M20" s="911">
        <v>7033.84</v>
      </c>
      <c r="N20" s="911">
        <v>7033.84</v>
      </c>
      <c r="O20" s="911">
        <v>7033.84</v>
      </c>
      <c r="P20" s="347">
        <f t="shared" si="0"/>
        <v>7033.8399999999974</v>
      </c>
    </row>
    <row r="21" spans="1:16" ht="15">
      <c r="A21" s="909">
        <v>1460</v>
      </c>
      <c r="B21" s="908" t="s">
        <v>271</v>
      </c>
      <c r="C21" s="911">
        <v>388.39</v>
      </c>
      <c r="D21" s="911">
        <v>388.39</v>
      </c>
      <c r="E21" s="911">
        <v>388.39</v>
      </c>
      <c r="F21" s="911">
        <v>388.39</v>
      </c>
      <c r="G21" s="911">
        <v>388.39</v>
      </c>
      <c r="H21" s="911">
        <v>388.39</v>
      </c>
      <c r="I21" s="911">
        <v>388.39</v>
      </c>
      <c r="J21" s="911">
        <v>388.39</v>
      </c>
      <c r="K21" s="911">
        <v>388.39</v>
      </c>
      <c r="L21" s="911">
        <v>388.39</v>
      </c>
      <c r="M21" s="911">
        <v>388.39</v>
      </c>
      <c r="N21" s="911">
        <v>388.39</v>
      </c>
      <c r="O21" s="911">
        <v>388.39</v>
      </c>
      <c r="P21" s="347">
        <f t="shared" si="0"/>
        <v>388.39</v>
      </c>
    </row>
    <row r="22" spans="1:16" ht="15">
      <c r="A22" s="909">
        <v>1470</v>
      </c>
      <c r="B22" s="908" t="s">
        <v>421</v>
      </c>
      <c r="C22" s="911">
        <v>28877.88</v>
      </c>
      <c r="D22" s="911">
        <v>28877.88</v>
      </c>
      <c r="E22" s="911">
        <v>28877.88</v>
      </c>
      <c r="F22" s="911">
        <v>28877.88</v>
      </c>
      <c r="G22" s="911">
        <v>28877.88</v>
      </c>
      <c r="H22" s="911">
        <v>28877.88</v>
      </c>
      <c r="I22" s="911">
        <v>28877.88</v>
      </c>
      <c r="J22" s="911">
        <v>28877.88</v>
      </c>
      <c r="K22" s="911">
        <v>28877.88</v>
      </c>
      <c r="L22" s="911">
        <v>28877.88</v>
      </c>
      <c r="M22" s="911">
        <v>28877.88</v>
      </c>
      <c r="N22" s="911">
        <v>28877.88</v>
      </c>
      <c r="O22" s="911">
        <v>28877.88</v>
      </c>
      <c r="P22" s="347">
        <f t="shared" si="0"/>
        <v>28877.88</v>
      </c>
    </row>
    <row r="23" spans="1:16" ht="15">
      <c r="A23" s="909">
        <v>1475</v>
      </c>
      <c r="B23" s="908" t="s">
        <v>422</v>
      </c>
      <c r="C23" s="911">
        <v>8215.49</v>
      </c>
      <c r="D23" s="911">
        <v>8215.49</v>
      </c>
      <c r="E23" s="911">
        <v>8215.49</v>
      </c>
      <c r="F23" s="911">
        <v>8215.49</v>
      </c>
      <c r="G23" s="911">
        <v>8215.49</v>
      </c>
      <c r="H23" s="911">
        <v>8215.49</v>
      </c>
      <c r="I23" s="911">
        <v>8215.49</v>
      </c>
      <c r="J23" s="911">
        <v>8215.49</v>
      </c>
      <c r="K23" s="911">
        <v>8215.49</v>
      </c>
      <c r="L23" s="911">
        <v>8215.49</v>
      </c>
      <c r="M23" s="911">
        <v>8215.49</v>
      </c>
      <c r="N23" s="911">
        <v>8215.49</v>
      </c>
      <c r="O23" s="911">
        <v>8215.49</v>
      </c>
      <c r="P23" s="347">
        <f t="shared" si="0"/>
        <v>8215.4900000000016</v>
      </c>
    </row>
    <row r="24" spans="1:16" ht="15">
      <c r="A24" s="909">
        <v>1485</v>
      </c>
      <c r="B24" s="908" t="s">
        <v>423</v>
      </c>
      <c r="C24" s="911">
        <v>1500</v>
      </c>
      <c r="D24" s="911">
        <v>1500</v>
      </c>
      <c r="E24" s="911">
        <v>1500</v>
      </c>
      <c r="F24" s="911">
        <v>1500</v>
      </c>
      <c r="G24" s="911">
        <v>1500</v>
      </c>
      <c r="H24" s="911">
        <v>1500</v>
      </c>
      <c r="I24" s="911">
        <v>1500</v>
      </c>
      <c r="J24" s="911">
        <v>1500</v>
      </c>
      <c r="K24" s="911">
        <v>1500</v>
      </c>
      <c r="L24" s="911">
        <v>1500</v>
      </c>
      <c r="M24" s="911">
        <v>1500</v>
      </c>
      <c r="N24" s="911">
        <v>1500</v>
      </c>
      <c r="O24" s="911">
        <v>1500</v>
      </c>
      <c r="P24" s="347">
        <f t="shared" si="0"/>
        <v>1500</v>
      </c>
    </row>
    <row r="25" spans="1:16" ht="15">
      <c r="A25" s="909" t="s">
        <v>275</v>
      </c>
      <c r="B25" s="908">
        <v>110</v>
      </c>
      <c r="C25" s="911">
        <v>8868820.3699999992</v>
      </c>
      <c r="D25" s="911">
        <v>8868820.3699999992</v>
      </c>
      <c r="E25" s="911">
        <v>8869395.4700000007</v>
      </c>
      <c r="F25" s="911">
        <v>8875496.0399999991</v>
      </c>
      <c r="G25" s="911">
        <v>8878439.7100000009</v>
      </c>
      <c r="H25" s="911">
        <v>8885919.0800000001</v>
      </c>
      <c r="I25" s="911">
        <v>8886661.1300000008</v>
      </c>
      <c r="J25" s="911">
        <v>8886712.4299999997</v>
      </c>
      <c r="K25" s="911">
        <v>8891970.7599999998</v>
      </c>
      <c r="L25" s="911">
        <v>8986319.3399999999</v>
      </c>
      <c r="M25" s="911">
        <v>8986427.3399999999</v>
      </c>
      <c r="N25" s="911">
        <v>8987435.4100000001</v>
      </c>
      <c r="O25" s="911">
        <v>8988758.5600000005</v>
      </c>
      <c r="P25" s="347">
        <f t="shared" si="0"/>
        <v>8912398.1546153855</v>
      </c>
    </row>
    <row r="26" spans="1:16" ht="15">
      <c r="A26" s="909">
        <v>1540</v>
      </c>
      <c r="B26" s="908" t="s">
        <v>277</v>
      </c>
      <c r="C26" s="911">
        <v>346.24</v>
      </c>
      <c r="D26" s="911">
        <v>346.24</v>
      </c>
      <c r="E26" s="911">
        <v>692.48</v>
      </c>
      <c r="F26" s="911">
        <v>1082</v>
      </c>
      <c r="G26" s="911">
        <v>1384.96</v>
      </c>
      <c r="H26" s="911">
        <v>1656.04</v>
      </c>
      <c r="I26" s="911">
        <v>1656.04</v>
      </c>
      <c r="J26" s="911">
        <v>1656.04</v>
      </c>
      <c r="K26" s="911">
        <v>2198.1999999999998</v>
      </c>
      <c r="L26" s="911">
        <v>2559.64</v>
      </c>
      <c r="M26" s="911">
        <v>2559.64</v>
      </c>
      <c r="N26" s="911">
        <v>2740.36</v>
      </c>
      <c r="O26" s="911">
        <v>2740.36</v>
      </c>
      <c r="P26" s="347">
        <f t="shared" si="0"/>
        <v>1662.9415384615386</v>
      </c>
    </row>
    <row r="27" spans="1:16" ht="15">
      <c r="A27" s="909" t="s">
        <v>275</v>
      </c>
      <c r="B27" s="908">
        <v>120</v>
      </c>
      <c r="C27" s="911">
        <v>346.24</v>
      </c>
      <c r="D27" s="911">
        <v>346.24</v>
      </c>
      <c r="E27" s="911">
        <v>692.48</v>
      </c>
      <c r="F27" s="911">
        <v>1082</v>
      </c>
      <c r="G27" s="911">
        <v>1384.96</v>
      </c>
      <c r="H27" s="911">
        <v>1656.04</v>
      </c>
      <c r="I27" s="911">
        <v>1656.04</v>
      </c>
      <c r="J27" s="911">
        <v>1656.04</v>
      </c>
      <c r="K27" s="911">
        <v>2198.1999999999998</v>
      </c>
      <c r="L27" s="911">
        <v>2559.64</v>
      </c>
      <c r="M27" s="911">
        <v>2559.64</v>
      </c>
      <c r="N27" s="911">
        <v>2740.36</v>
      </c>
      <c r="O27" s="911">
        <v>2740.36</v>
      </c>
      <c r="P27" s="347">
        <f t="shared" si="0"/>
        <v>1662.9415384615386</v>
      </c>
    </row>
    <row r="28" spans="1:16" ht="15">
      <c r="A28" s="909">
        <v>2410</v>
      </c>
      <c r="B28" s="908" t="s">
        <v>636</v>
      </c>
      <c r="C28" s="911">
        <v>469618.86</v>
      </c>
      <c r="D28" s="911">
        <v>469618.86</v>
      </c>
      <c r="E28" s="911">
        <v>469618.86</v>
      </c>
      <c r="F28" s="911">
        <v>469618.86</v>
      </c>
      <c r="G28" s="911">
        <v>469618.86</v>
      </c>
      <c r="H28" s="911">
        <v>469618.86</v>
      </c>
      <c r="I28" s="911">
        <v>469618.86</v>
      </c>
      <c r="J28" s="911">
        <v>469618.86</v>
      </c>
      <c r="K28" s="911">
        <v>469618.86</v>
      </c>
      <c r="L28" s="911">
        <v>469618.86</v>
      </c>
      <c r="M28" s="911">
        <v>469618.86</v>
      </c>
      <c r="N28" s="911">
        <v>469618.86</v>
      </c>
      <c r="O28" s="911">
        <v>469618.86</v>
      </c>
      <c r="P28" s="347">
        <f t="shared" si="0"/>
        <v>469618.86000000004</v>
      </c>
    </row>
    <row r="29" spans="1:16" ht="15">
      <c r="A29" s="909" t="s">
        <v>275</v>
      </c>
      <c r="B29" s="908">
        <v>150</v>
      </c>
      <c r="C29" s="911">
        <v>469618.86</v>
      </c>
      <c r="D29" s="911">
        <v>469618.86</v>
      </c>
      <c r="E29" s="911">
        <v>469618.86</v>
      </c>
      <c r="F29" s="911">
        <v>469618.86</v>
      </c>
      <c r="G29" s="911">
        <v>469618.86</v>
      </c>
      <c r="H29" s="911">
        <v>469618.86</v>
      </c>
      <c r="I29" s="911">
        <v>469618.86</v>
      </c>
      <c r="J29" s="911">
        <v>469618.86</v>
      </c>
      <c r="K29" s="911">
        <v>469618.86</v>
      </c>
      <c r="L29" s="911">
        <v>469618.86</v>
      </c>
      <c r="M29" s="911">
        <v>469618.86</v>
      </c>
      <c r="N29" s="911">
        <v>469618.86</v>
      </c>
      <c r="O29" s="911">
        <v>469618.86</v>
      </c>
      <c r="P29" s="347">
        <f t="shared" si="0"/>
        <v>469618.86000000004</v>
      </c>
    </row>
    <row r="30" spans="1:16" ht="15">
      <c r="A30" s="909">
        <v>2915</v>
      </c>
      <c r="B30" s="908" t="s">
        <v>425</v>
      </c>
      <c r="C30" s="911">
        <v>84513.64</v>
      </c>
      <c r="D30" s="911">
        <v>84513.64</v>
      </c>
      <c r="E30" s="911">
        <v>84513.64</v>
      </c>
      <c r="F30" s="911">
        <v>84513.64</v>
      </c>
      <c r="G30" s="911">
        <v>84513.64</v>
      </c>
      <c r="H30" s="911">
        <v>84513.64</v>
      </c>
      <c r="I30" s="911">
        <v>84513.64</v>
      </c>
      <c r="J30" s="911">
        <v>84513.64</v>
      </c>
      <c r="K30" s="911">
        <v>84513.64</v>
      </c>
      <c r="L30" s="911">
        <v>84513.64</v>
      </c>
      <c r="M30" s="911">
        <v>84513.64</v>
      </c>
      <c r="N30" s="911">
        <v>84513.64</v>
      </c>
      <c r="O30" s="911">
        <v>84513.64</v>
      </c>
      <c r="P30" s="347">
        <f t="shared" si="0"/>
        <v>84513.64</v>
      </c>
    </row>
    <row r="31" spans="1:16" ht="15">
      <c r="A31" s="909">
        <v>2920</v>
      </c>
      <c r="B31" s="908" t="s">
        <v>426</v>
      </c>
      <c r="C31" s="911">
        <v>377574.02</v>
      </c>
      <c r="D31" s="911">
        <v>377574.02</v>
      </c>
      <c r="E31" s="911">
        <v>377574.02</v>
      </c>
      <c r="F31" s="911">
        <v>377574.02</v>
      </c>
      <c r="G31" s="911">
        <v>377574.02</v>
      </c>
      <c r="H31" s="911">
        <v>377574.02</v>
      </c>
      <c r="I31" s="911">
        <v>377574.02</v>
      </c>
      <c r="J31" s="911">
        <v>377574.02</v>
      </c>
      <c r="K31" s="911">
        <v>377574.02</v>
      </c>
      <c r="L31" s="911">
        <v>377574.02</v>
      </c>
      <c r="M31" s="911">
        <v>377574.02</v>
      </c>
      <c r="N31" s="911">
        <v>377574.02</v>
      </c>
      <c r="O31" s="911">
        <v>377574.02</v>
      </c>
      <c r="P31" s="347">
        <f t="shared" si="0"/>
        <v>377574.01999999996</v>
      </c>
    </row>
    <row r="32" spans="1:16" ht="15">
      <c r="A32" s="909">
        <v>2925</v>
      </c>
      <c r="B32" s="908" t="s">
        <v>637</v>
      </c>
      <c r="C32" s="911">
        <v>278770</v>
      </c>
      <c r="D32" s="911">
        <v>278770</v>
      </c>
      <c r="E32" s="911">
        <v>278770</v>
      </c>
      <c r="F32" s="911">
        <v>278770</v>
      </c>
      <c r="G32" s="911">
        <v>278770</v>
      </c>
      <c r="H32" s="911">
        <v>278770</v>
      </c>
      <c r="I32" s="911">
        <v>278770</v>
      </c>
      <c r="J32" s="911">
        <v>278770</v>
      </c>
      <c r="K32" s="911">
        <v>278770</v>
      </c>
      <c r="L32" s="911">
        <v>278770</v>
      </c>
      <c r="M32" s="911">
        <v>278770</v>
      </c>
      <c r="N32" s="911">
        <v>278770</v>
      </c>
      <c r="O32" s="911">
        <v>278770</v>
      </c>
      <c r="P32" s="347">
        <f t="shared" si="0"/>
        <v>278770</v>
      </c>
    </row>
    <row r="33" spans="1:16" ht="15">
      <c r="A33" s="909" t="s">
        <v>275</v>
      </c>
      <c r="B33" s="908">
        <v>165</v>
      </c>
      <c r="C33" s="911">
        <v>740857.66</v>
      </c>
      <c r="D33" s="911">
        <v>740857.66</v>
      </c>
      <c r="E33" s="911">
        <v>740857.66</v>
      </c>
      <c r="F33" s="911">
        <v>740857.66</v>
      </c>
      <c r="G33" s="911">
        <v>740857.66</v>
      </c>
      <c r="H33" s="911">
        <v>740857.66</v>
      </c>
      <c r="I33" s="911">
        <v>740857.66</v>
      </c>
      <c r="J33" s="911">
        <v>740857.66</v>
      </c>
      <c r="K33" s="911">
        <v>740857.66</v>
      </c>
      <c r="L33" s="911">
        <v>740857.66</v>
      </c>
      <c r="M33" s="911">
        <v>740857.66</v>
      </c>
      <c r="N33" s="911">
        <v>740857.66</v>
      </c>
      <c r="O33" s="911">
        <v>740857.66</v>
      </c>
      <c r="P33" s="347">
        <f t="shared" si="0"/>
        <v>740857.66</v>
      </c>
    </row>
    <row r="34" spans="1:16" ht="15">
      <c r="A34" s="909">
        <v>2970</v>
      </c>
      <c r="B34" s="908" t="s">
        <v>638</v>
      </c>
      <c r="C34" s="911">
        <v>9825.90</v>
      </c>
      <c r="D34" s="911">
        <v>9825.90</v>
      </c>
      <c r="E34" s="911">
        <v>9825.90</v>
      </c>
      <c r="F34" s="911">
        <v>9825.90</v>
      </c>
      <c r="G34" s="911">
        <v>9825.90</v>
      </c>
      <c r="H34" s="911">
        <v>9825.90</v>
      </c>
      <c r="I34" s="911">
        <v>9825.90</v>
      </c>
      <c r="J34" s="911">
        <v>9825.90</v>
      </c>
      <c r="K34" s="911">
        <v>9825.90</v>
      </c>
      <c r="L34" s="911">
        <v>9825.90</v>
      </c>
      <c r="M34" s="911">
        <v>9825.90</v>
      </c>
      <c r="N34" s="911">
        <v>9825.90</v>
      </c>
      <c r="O34" s="911">
        <v>9825.90</v>
      </c>
      <c r="P34" s="347">
        <f t="shared" si="0"/>
        <v>9825.8999999999978</v>
      </c>
    </row>
    <row r="35" spans="1:16" ht="15">
      <c r="A35" s="909">
        <v>2985</v>
      </c>
      <c r="B35" s="908" t="s">
        <v>428</v>
      </c>
      <c r="C35" s="911">
        <v>130784.77</v>
      </c>
      <c r="D35" s="911">
        <v>130784.77</v>
      </c>
      <c r="E35" s="911">
        <v>130784.77</v>
      </c>
      <c r="F35" s="911">
        <v>130784.77</v>
      </c>
      <c r="G35" s="911">
        <v>130784.77</v>
      </c>
      <c r="H35" s="911">
        <v>130784.77</v>
      </c>
      <c r="I35" s="911">
        <v>130784.77</v>
      </c>
      <c r="J35" s="911">
        <v>130784.77</v>
      </c>
      <c r="K35" s="911">
        <v>130784.77</v>
      </c>
      <c r="L35" s="911">
        <v>130784.77</v>
      </c>
      <c r="M35" s="911">
        <v>130784.77</v>
      </c>
      <c r="N35" s="911">
        <v>130784.77</v>
      </c>
      <c r="O35" s="911">
        <v>130784.77</v>
      </c>
      <c r="P35" s="347">
        <f t="shared" si="0"/>
        <v>130784.77</v>
      </c>
    </row>
    <row r="36" spans="1:16" ht="15">
      <c r="A36" s="909">
        <v>3000</v>
      </c>
      <c r="B36" s="908" t="s">
        <v>278</v>
      </c>
      <c r="C36" s="911">
        <v>227056.37</v>
      </c>
      <c r="D36" s="911">
        <v>227056.37</v>
      </c>
      <c r="E36" s="911">
        <v>227056.37</v>
      </c>
      <c r="F36" s="911">
        <v>227056.37</v>
      </c>
      <c r="G36" s="911">
        <v>227056.37</v>
      </c>
      <c r="H36" s="911">
        <v>227056.37</v>
      </c>
      <c r="I36" s="911">
        <v>227056.37</v>
      </c>
      <c r="J36" s="911">
        <v>227056.37</v>
      </c>
      <c r="K36" s="911">
        <v>227056.37</v>
      </c>
      <c r="L36" s="911">
        <v>227056.37</v>
      </c>
      <c r="M36" s="911">
        <v>227056.37</v>
      </c>
      <c r="N36" s="911">
        <v>227056.37</v>
      </c>
      <c r="O36" s="911">
        <v>227056.37</v>
      </c>
      <c r="P36" s="347">
        <f t="shared" si="0"/>
        <v>227056.37000000008</v>
      </c>
    </row>
    <row r="37" spans="1:16" ht="15">
      <c r="A37" s="909" t="s">
        <v>275</v>
      </c>
      <c r="B37" s="908">
        <v>170</v>
      </c>
      <c r="C37" s="911">
        <v>367667.04</v>
      </c>
      <c r="D37" s="911">
        <v>367667.04</v>
      </c>
      <c r="E37" s="911">
        <v>367667.04</v>
      </c>
      <c r="F37" s="911">
        <v>367667.04</v>
      </c>
      <c r="G37" s="911">
        <v>367667.04</v>
      </c>
      <c r="H37" s="911">
        <v>367667.04</v>
      </c>
      <c r="I37" s="911">
        <v>367667.04</v>
      </c>
      <c r="J37" s="911">
        <v>367667.04</v>
      </c>
      <c r="K37" s="911">
        <v>367667.04</v>
      </c>
      <c r="L37" s="911">
        <v>367667.04</v>
      </c>
      <c r="M37" s="911">
        <v>367667.04</v>
      </c>
      <c r="N37" s="911">
        <v>367667.04</v>
      </c>
      <c r="O37" s="911">
        <v>367667.04</v>
      </c>
      <c r="P37" s="347">
        <f t="shared" si="0"/>
        <v>367667.04</v>
      </c>
    </row>
    <row r="38" spans="1:16" ht="15">
      <c r="A38" s="909">
        <v>3500</v>
      </c>
      <c r="B38" s="908" t="s">
        <v>431</v>
      </c>
      <c r="C38" s="911">
        <v>-340845.71</v>
      </c>
      <c r="D38" s="911">
        <v>-340845.71</v>
      </c>
      <c r="E38" s="911">
        <v>-340845.71</v>
      </c>
      <c r="F38" s="911">
        <v>-340845.71</v>
      </c>
      <c r="G38" s="911">
        <v>-340845.71</v>
      </c>
      <c r="H38" s="911">
        <v>-340845.71</v>
      </c>
      <c r="I38" s="911">
        <v>-340845.71</v>
      </c>
      <c r="J38" s="911">
        <v>-340845.71</v>
      </c>
      <c r="K38" s="911">
        <v>-340845.71</v>
      </c>
      <c r="L38" s="911">
        <v>-340845.71</v>
      </c>
      <c r="M38" s="911">
        <v>-340845.71</v>
      </c>
      <c r="N38" s="911">
        <v>-340845.71</v>
      </c>
      <c r="O38" s="911">
        <v>-340845.71</v>
      </c>
      <c r="P38" s="347">
        <f t="shared" si="0"/>
        <v>-340845.71</v>
      </c>
    </row>
    <row r="39" spans="1:16" ht="15">
      <c r="A39" s="909">
        <v>3550</v>
      </c>
      <c r="B39" s="908" t="s">
        <v>433</v>
      </c>
      <c r="C39" s="911">
        <v>-76269.75</v>
      </c>
      <c r="D39" s="911">
        <v>-76269.75</v>
      </c>
      <c r="E39" s="911">
        <v>-76269.75</v>
      </c>
      <c r="F39" s="911">
        <v>-76269.75</v>
      </c>
      <c r="G39" s="911">
        <v>-76269.75</v>
      </c>
      <c r="H39" s="911">
        <v>-76269.75</v>
      </c>
      <c r="I39" s="911">
        <v>-76269.75</v>
      </c>
      <c r="J39" s="911">
        <v>-76269.75</v>
      </c>
      <c r="K39" s="911">
        <v>-76269.75</v>
      </c>
      <c r="L39" s="911">
        <v>-76269.75</v>
      </c>
      <c r="M39" s="911">
        <v>-76269.75</v>
      </c>
      <c r="N39" s="911">
        <v>-76269.75</v>
      </c>
      <c r="O39" s="911">
        <v>-76269.75</v>
      </c>
      <c r="P39" s="347">
        <f t="shared" si="0"/>
        <v>-76269.75</v>
      </c>
    </row>
    <row r="40" spans="1:16" ht="15">
      <c r="A40" s="909">
        <v>3555</v>
      </c>
      <c r="B40" s="908" t="s">
        <v>434</v>
      </c>
      <c r="C40" s="911">
        <v>-336393.54</v>
      </c>
      <c r="D40" s="911">
        <v>-336393.54</v>
      </c>
      <c r="E40" s="911">
        <v>-336393.54</v>
      </c>
      <c r="F40" s="911">
        <v>-336393.54</v>
      </c>
      <c r="G40" s="911">
        <v>-336393.54</v>
      </c>
      <c r="H40" s="911">
        <v>-336393.54</v>
      </c>
      <c r="I40" s="911">
        <v>-336393.54</v>
      </c>
      <c r="J40" s="911">
        <v>-336393.54</v>
      </c>
      <c r="K40" s="911">
        <v>-336393.54</v>
      </c>
      <c r="L40" s="911">
        <v>-336393.54</v>
      </c>
      <c r="M40" s="911">
        <v>-336393.54</v>
      </c>
      <c r="N40" s="911">
        <v>-336393.54</v>
      </c>
      <c r="O40" s="911">
        <v>-336393.54</v>
      </c>
      <c r="P40" s="347">
        <f t="shared" si="0"/>
        <v>-336393.54</v>
      </c>
    </row>
    <row r="41" spans="1:16" ht="15">
      <c r="A41" s="909">
        <v>3560</v>
      </c>
      <c r="B41" s="908" t="s">
        <v>639</v>
      </c>
      <c r="C41" s="911">
        <v>-97788.24</v>
      </c>
      <c r="D41" s="911">
        <v>-97788.24</v>
      </c>
      <c r="E41" s="911">
        <v>-97788.24</v>
      </c>
      <c r="F41" s="911">
        <v>-97788.24</v>
      </c>
      <c r="G41" s="911">
        <v>-97788.24</v>
      </c>
      <c r="H41" s="911">
        <v>-97788.24</v>
      </c>
      <c r="I41" s="911">
        <v>-97788.24</v>
      </c>
      <c r="J41" s="911">
        <v>-97788.24</v>
      </c>
      <c r="K41" s="911">
        <v>-97788.24</v>
      </c>
      <c r="L41" s="911">
        <v>-97788.24</v>
      </c>
      <c r="M41" s="911">
        <v>-97788.24</v>
      </c>
      <c r="N41" s="911">
        <v>-97788.24</v>
      </c>
      <c r="O41" s="911">
        <v>-97788.24</v>
      </c>
      <c r="P41" s="347">
        <f t="shared" si="0"/>
        <v>-97788.24</v>
      </c>
    </row>
    <row r="42" spans="1:16" ht="15">
      <c r="A42" s="909">
        <v>3565</v>
      </c>
      <c r="B42" s="908" t="s">
        <v>436</v>
      </c>
      <c r="C42" s="911">
        <v>-62033.45</v>
      </c>
      <c r="D42" s="911">
        <v>-62033.45</v>
      </c>
      <c r="E42" s="911">
        <v>-62033.45</v>
      </c>
      <c r="F42" s="911">
        <v>-62033.45</v>
      </c>
      <c r="G42" s="911">
        <v>-62033.45</v>
      </c>
      <c r="H42" s="911">
        <v>-62033.45</v>
      </c>
      <c r="I42" s="911">
        <v>-62033.45</v>
      </c>
      <c r="J42" s="911">
        <v>-62033.45</v>
      </c>
      <c r="K42" s="911">
        <v>-62033.45</v>
      </c>
      <c r="L42" s="911">
        <v>-62033.45</v>
      </c>
      <c r="M42" s="911">
        <v>-62033.45</v>
      </c>
      <c r="N42" s="911">
        <v>-62033.45</v>
      </c>
      <c r="O42" s="911">
        <v>-62033.45</v>
      </c>
      <c r="P42" s="347">
        <f t="shared" si="0"/>
        <v>-62033.44999999999</v>
      </c>
    </row>
    <row r="43" spans="1:16" ht="15">
      <c r="A43" s="909">
        <v>3705</v>
      </c>
      <c r="B43" s="908" t="s">
        <v>279</v>
      </c>
      <c r="C43" s="911">
        <v>-10750.80</v>
      </c>
      <c r="D43" s="911">
        <v>-10750.80</v>
      </c>
      <c r="E43" s="911">
        <v>-10750.80</v>
      </c>
      <c r="F43" s="911">
        <v>-10750.80</v>
      </c>
      <c r="G43" s="911">
        <v>-10750.80</v>
      </c>
      <c r="H43" s="911">
        <v>-10750.80</v>
      </c>
      <c r="I43" s="911">
        <v>-10750.80</v>
      </c>
      <c r="J43" s="911">
        <v>-10750.80</v>
      </c>
      <c r="K43" s="911">
        <v>-10750.80</v>
      </c>
      <c r="L43" s="911">
        <v>-10750.80</v>
      </c>
      <c r="M43" s="911">
        <v>-10750.80</v>
      </c>
      <c r="N43" s="911">
        <v>-10750.80</v>
      </c>
      <c r="O43" s="911">
        <v>-10750.80</v>
      </c>
      <c r="P43" s="347">
        <f t="shared" si="0"/>
        <v>-10750.80</v>
      </c>
    </row>
    <row r="44" spans="1:16" ht="15">
      <c r="A44" s="909">
        <v>3715</v>
      </c>
      <c r="B44" s="908" t="s">
        <v>439</v>
      </c>
      <c r="C44" s="911">
        <v>-1333992.58</v>
      </c>
      <c r="D44" s="911">
        <v>-1333992.58</v>
      </c>
      <c r="E44" s="911">
        <v>-1333992.58</v>
      </c>
      <c r="F44" s="911">
        <v>-1333992.58</v>
      </c>
      <c r="G44" s="911">
        <v>-1333992.58</v>
      </c>
      <c r="H44" s="911">
        <v>-1333992.58</v>
      </c>
      <c r="I44" s="911">
        <v>-1333992.58</v>
      </c>
      <c r="J44" s="911">
        <v>-1333992.58</v>
      </c>
      <c r="K44" s="911">
        <v>-1333992.58</v>
      </c>
      <c r="L44" s="911">
        <v>-1336012.58</v>
      </c>
      <c r="M44" s="911">
        <v>-1336012.58</v>
      </c>
      <c r="N44" s="911">
        <v>-1336012.58</v>
      </c>
      <c r="O44" s="911">
        <v>-1336012.58</v>
      </c>
      <c r="P44" s="347">
        <f t="shared" si="0"/>
        <v>-1334614.1184615383</v>
      </c>
    </row>
    <row r="45" spans="1:16" ht="15">
      <c r="A45" s="909" t="s">
        <v>275</v>
      </c>
      <c r="B45" s="908">
        <v>185</v>
      </c>
      <c r="C45" s="911">
        <v>-2258074.0699999998</v>
      </c>
      <c r="D45" s="911">
        <v>-2258074.0699999998</v>
      </c>
      <c r="E45" s="911">
        <v>-2258074.0699999998</v>
      </c>
      <c r="F45" s="911">
        <v>-2258074.0699999998</v>
      </c>
      <c r="G45" s="911">
        <v>-2258074.0699999998</v>
      </c>
      <c r="H45" s="911">
        <v>-2258074.0699999998</v>
      </c>
      <c r="I45" s="911">
        <v>-2258074.0699999998</v>
      </c>
      <c r="J45" s="911">
        <v>-2258074.0699999998</v>
      </c>
      <c r="K45" s="911">
        <v>-2258074.0699999998</v>
      </c>
      <c r="L45" s="911">
        <v>-2260094.0699999998</v>
      </c>
      <c r="M45" s="911">
        <v>-2260094.0699999998</v>
      </c>
      <c r="N45" s="911">
        <v>-2260094.0699999998</v>
      </c>
      <c r="O45" s="911">
        <v>-2260094.0699999998</v>
      </c>
      <c r="P45" s="347">
        <f t="shared" si="0"/>
        <v>-2258695.6084615383</v>
      </c>
    </row>
    <row r="46" spans="1:16" ht="15">
      <c r="A46" s="909">
        <v>2040</v>
      </c>
      <c r="B46" s="908" t="s">
        <v>640</v>
      </c>
      <c r="C46" s="911">
        <v>-2455.6799999999998</v>
      </c>
      <c r="D46" s="911">
        <v>-2462.81</v>
      </c>
      <c r="E46" s="911">
        <v>-2469.94</v>
      </c>
      <c r="F46" s="911">
        <v>-2477.0700000000002</v>
      </c>
      <c r="G46" s="911">
        <v>-2484.1999999999998</v>
      </c>
      <c r="H46" s="911">
        <v>-2491.33</v>
      </c>
      <c r="I46" s="911">
        <v>-2498.46</v>
      </c>
      <c r="J46" s="911">
        <v>-2505.59</v>
      </c>
      <c r="K46" s="911">
        <v>-2512.7199999999998</v>
      </c>
      <c r="L46" s="911">
        <v>-2519.85</v>
      </c>
      <c r="M46" s="911">
        <v>-2526.98</v>
      </c>
      <c r="N46" s="911">
        <v>-2534.11</v>
      </c>
      <c r="O46" s="911">
        <v>-2541.2399999999998</v>
      </c>
      <c r="P46" s="347">
        <f t="shared" si="0"/>
        <v>-2498.46</v>
      </c>
    </row>
    <row r="47" spans="1:16" ht="15">
      <c r="A47" s="909">
        <v>2050</v>
      </c>
      <c r="B47" s="908" t="s">
        <v>641</v>
      </c>
      <c r="C47" s="911">
        <v>-590.79</v>
      </c>
      <c r="D47" s="911">
        <v>-598.35</v>
      </c>
      <c r="E47" s="911">
        <v>-605.91</v>
      </c>
      <c r="F47" s="911">
        <v>-613.47</v>
      </c>
      <c r="G47" s="911">
        <v>-621.03</v>
      </c>
      <c r="H47" s="911">
        <v>-628.59</v>
      </c>
      <c r="I47" s="911">
        <v>-636.15</v>
      </c>
      <c r="J47" s="911">
        <v>-643.71</v>
      </c>
      <c r="K47" s="911">
        <v>-651.27</v>
      </c>
      <c r="L47" s="911">
        <v>-658.83</v>
      </c>
      <c r="M47" s="911">
        <v>-666.39</v>
      </c>
      <c r="N47" s="911">
        <v>-673.94</v>
      </c>
      <c r="O47" s="911">
        <v>-681.49</v>
      </c>
      <c r="P47" s="347">
        <f t="shared" si="0"/>
        <v>-636.14769230769218</v>
      </c>
    </row>
    <row r="48" spans="1:16" ht="15">
      <c r="A48" s="909">
        <v>2055</v>
      </c>
      <c r="B48" s="908" t="s">
        <v>281</v>
      </c>
      <c r="C48" s="911">
        <v>-579288.73</v>
      </c>
      <c r="D48" s="911">
        <v>-581676.67000000004</v>
      </c>
      <c r="E48" s="911">
        <v>-584066.53</v>
      </c>
      <c r="F48" s="911">
        <v>-555363.06999999995</v>
      </c>
      <c r="G48" s="911">
        <v>-557780.10</v>
      </c>
      <c r="H48" s="911">
        <v>-555103.12</v>
      </c>
      <c r="I48" s="911">
        <v>-557032.50</v>
      </c>
      <c r="J48" s="911">
        <v>-558094.16</v>
      </c>
      <c r="K48" s="911">
        <v>-560211.77</v>
      </c>
      <c r="L48" s="911">
        <v>-562664</v>
      </c>
      <c r="M48" s="911">
        <v>-565438.17000000004</v>
      </c>
      <c r="N48" s="911">
        <v>-567570.57999999996</v>
      </c>
      <c r="O48" s="911">
        <v>-569538.10</v>
      </c>
      <c r="P48" s="347">
        <f t="shared" si="0"/>
        <v>-565679.0384615385</v>
      </c>
    </row>
    <row r="49" spans="1:16" ht="15">
      <c r="A49" s="909">
        <v>2070</v>
      </c>
      <c r="B49" s="908" t="s">
        <v>442</v>
      </c>
      <c r="C49" s="911">
        <v>-54.42</v>
      </c>
      <c r="D49" s="911">
        <v>-54.83</v>
      </c>
      <c r="E49" s="911">
        <v>-55.24</v>
      </c>
      <c r="F49" s="911">
        <v>-55.65</v>
      </c>
      <c r="G49" s="911">
        <v>-56.06</v>
      </c>
      <c r="H49" s="911">
        <v>-56.47</v>
      </c>
      <c r="I49" s="911">
        <v>-56.88</v>
      </c>
      <c r="J49" s="911">
        <v>-57.29</v>
      </c>
      <c r="K49" s="911">
        <v>-57.70</v>
      </c>
      <c r="L49" s="911">
        <v>-58.11</v>
      </c>
      <c r="M49" s="911">
        <v>-58.52</v>
      </c>
      <c r="N49" s="911">
        <v>-58.93</v>
      </c>
      <c r="O49" s="911">
        <v>-59.34</v>
      </c>
      <c r="P49" s="347">
        <f t="shared" si="0"/>
        <v>-56.88</v>
      </c>
    </row>
    <row r="50" spans="1:16" ht="15">
      <c r="A50" s="909">
        <v>2075</v>
      </c>
      <c r="B50" s="908" t="s">
        <v>283</v>
      </c>
      <c r="C50" s="911">
        <v>1095.04</v>
      </c>
      <c r="D50" s="911">
        <v>1071.73</v>
      </c>
      <c r="E50" s="911">
        <v>1048.42</v>
      </c>
      <c r="F50" s="911">
        <v>1025.1099999999999</v>
      </c>
      <c r="G50" s="911">
        <v>1000.90</v>
      </c>
      <c r="H50" s="911">
        <v>976.69</v>
      </c>
      <c r="I50" s="911">
        <v>952.48</v>
      </c>
      <c r="J50" s="911">
        <v>928.27</v>
      </c>
      <c r="K50" s="911">
        <v>904.06</v>
      </c>
      <c r="L50" s="911">
        <v>879.85</v>
      </c>
      <c r="M50" s="911">
        <v>855.64</v>
      </c>
      <c r="N50" s="911">
        <v>831.43</v>
      </c>
      <c r="O50" s="911">
        <v>807.22</v>
      </c>
      <c r="P50" s="347">
        <f t="shared" si="0"/>
        <v>952.06461538461531</v>
      </c>
    </row>
    <row r="51" spans="1:16" ht="15">
      <c r="A51" s="909">
        <v>2080</v>
      </c>
      <c r="B51" s="908" t="s">
        <v>443</v>
      </c>
      <c r="C51" s="911">
        <v>-58270.41</v>
      </c>
      <c r="D51" s="911">
        <v>-58671.74</v>
      </c>
      <c r="E51" s="911">
        <v>-59073.07</v>
      </c>
      <c r="F51" s="911">
        <v>-59474.40</v>
      </c>
      <c r="G51" s="911">
        <v>-59875.73</v>
      </c>
      <c r="H51" s="911">
        <v>-60277.06</v>
      </c>
      <c r="I51" s="911">
        <v>-60678.39</v>
      </c>
      <c r="J51" s="911">
        <v>-61079.72</v>
      </c>
      <c r="K51" s="911">
        <v>-61481.05</v>
      </c>
      <c r="L51" s="911">
        <v>-61882.38</v>
      </c>
      <c r="M51" s="911">
        <v>-62283.71</v>
      </c>
      <c r="N51" s="911">
        <v>-62685.04</v>
      </c>
      <c r="O51" s="911">
        <v>-63086.37</v>
      </c>
      <c r="P51" s="347">
        <f t="shared" si="0"/>
        <v>-60678.390000000007</v>
      </c>
    </row>
    <row r="52" spans="1:16" ht="15">
      <c r="A52" s="909">
        <v>2090</v>
      </c>
      <c r="B52" s="908" t="s">
        <v>444</v>
      </c>
      <c r="C52" s="911">
        <v>73.209999999999994</v>
      </c>
      <c r="D52" s="911">
        <v>73.209999999999994</v>
      </c>
      <c r="E52" s="911">
        <v>73.209999999999994</v>
      </c>
      <c r="F52" s="911">
        <v>73.209999999999994</v>
      </c>
      <c r="G52" s="911">
        <v>73.209999999999994</v>
      </c>
      <c r="H52" s="911">
        <v>73.209999999999994</v>
      </c>
      <c r="I52" s="911">
        <v>73.209999999999994</v>
      </c>
      <c r="J52" s="911">
        <v>73.209999999999994</v>
      </c>
      <c r="K52" s="911">
        <v>73.209999999999994</v>
      </c>
      <c r="L52" s="911">
        <v>73.209999999999994</v>
      </c>
      <c r="M52" s="911">
        <v>73.209999999999994</v>
      </c>
      <c r="N52" s="911">
        <v>73.209999999999994</v>
      </c>
      <c r="O52" s="911">
        <v>73.209999999999994</v>
      </c>
      <c r="P52" s="347">
        <f t="shared" si="0"/>
        <v>73.210000000000008</v>
      </c>
    </row>
    <row r="53" spans="1:16" ht="15">
      <c r="A53" s="909">
        <v>2105</v>
      </c>
      <c r="B53" s="908" t="s">
        <v>284</v>
      </c>
      <c r="C53" s="911">
        <v>-1406098.53</v>
      </c>
      <c r="D53" s="911">
        <v>-1416743.87</v>
      </c>
      <c r="E53" s="911">
        <v>-1427389.21</v>
      </c>
      <c r="F53" s="911">
        <v>-1438034.55</v>
      </c>
      <c r="G53" s="911">
        <v>-1448679.89</v>
      </c>
      <c r="H53" s="911">
        <v>-1459325.23</v>
      </c>
      <c r="I53" s="911">
        <v>-1469970.57</v>
      </c>
      <c r="J53" s="911">
        <v>-1480615.91</v>
      </c>
      <c r="K53" s="911">
        <v>-1491261.25</v>
      </c>
      <c r="L53" s="911">
        <v>-1501906.59</v>
      </c>
      <c r="M53" s="911">
        <v>-1512551.93</v>
      </c>
      <c r="N53" s="911">
        <v>-1523197.25</v>
      </c>
      <c r="O53" s="911">
        <v>-1533843.83</v>
      </c>
      <c r="P53" s="347">
        <f t="shared" si="0"/>
        <v>-1469970.6623076922</v>
      </c>
    </row>
    <row r="54" spans="1:16" ht="15">
      <c r="A54" s="909">
        <v>2110</v>
      </c>
      <c r="B54" s="908" t="s">
        <v>285</v>
      </c>
      <c r="C54" s="911">
        <v>-335517.21000000002</v>
      </c>
      <c r="D54" s="911">
        <v>-336661.40</v>
      </c>
      <c r="E54" s="911">
        <v>-337805.59</v>
      </c>
      <c r="F54" s="911">
        <v>-338949.78</v>
      </c>
      <c r="G54" s="911">
        <v>-340093.97</v>
      </c>
      <c r="H54" s="911">
        <v>-341238.16</v>
      </c>
      <c r="I54" s="911">
        <v>-342382.35</v>
      </c>
      <c r="J54" s="911">
        <v>-343526.54</v>
      </c>
      <c r="K54" s="911">
        <v>-344670.73</v>
      </c>
      <c r="L54" s="911">
        <v>-344118.91</v>
      </c>
      <c r="M54" s="911">
        <v>-345264.27</v>
      </c>
      <c r="N54" s="911">
        <v>-346409.63</v>
      </c>
      <c r="O54" s="911">
        <v>-347554.99</v>
      </c>
      <c r="P54" s="347">
        <f t="shared" si="0"/>
        <v>-341861.04076923081</v>
      </c>
    </row>
    <row r="55" spans="1:16" ht="15">
      <c r="A55" s="909">
        <v>2113</v>
      </c>
      <c r="B55" s="908" t="s">
        <v>286</v>
      </c>
      <c r="C55" s="911">
        <v>-120019.53</v>
      </c>
      <c r="D55" s="911">
        <v>-120426.32</v>
      </c>
      <c r="E55" s="911">
        <v>-120833.11</v>
      </c>
      <c r="F55" s="911">
        <v>-121239.90</v>
      </c>
      <c r="G55" s="911">
        <v>-121646.69</v>
      </c>
      <c r="H55" s="911">
        <v>-122053.48</v>
      </c>
      <c r="I55" s="911">
        <v>-122460.27</v>
      </c>
      <c r="J55" s="911">
        <v>-122867.06</v>
      </c>
      <c r="K55" s="911">
        <v>-123273.85</v>
      </c>
      <c r="L55" s="911">
        <v>-123680.64</v>
      </c>
      <c r="M55" s="911">
        <v>-124087.43</v>
      </c>
      <c r="N55" s="911">
        <v>-124467</v>
      </c>
      <c r="O55" s="911">
        <v>-124846.57</v>
      </c>
      <c r="P55" s="347">
        <f t="shared" si="0"/>
        <v>-122453.98846153847</v>
      </c>
    </row>
    <row r="56" spans="1:16" ht="15">
      <c r="A56" s="909">
        <v>2120</v>
      </c>
      <c r="B56" s="908" t="s">
        <v>287</v>
      </c>
      <c r="C56" s="911">
        <v>-100418.42</v>
      </c>
      <c r="D56" s="911">
        <v>-100681.21</v>
      </c>
      <c r="E56" s="911">
        <v>-100944</v>
      </c>
      <c r="F56" s="911">
        <v>-101206.79</v>
      </c>
      <c r="G56" s="911">
        <v>-101469.58</v>
      </c>
      <c r="H56" s="911">
        <v>-101732.37</v>
      </c>
      <c r="I56" s="911">
        <v>-101995.16</v>
      </c>
      <c r="J56" s="911">
        <v>-102257.95</v>
      </c>
      <c r="K56" s="911">
        <v>-102520.74</v>
      </c>
      <c r="L56" s="911">
        <v>-102783.53</v>
      </c>
      <c r="M56" s="911">
        <v>-103046.32</v>
      </c>
      <c r="N56" s="911">
        <v>-103309.11</v>
      </c>
      <c r="O56" s="911">
        <v>-103571.90</v>
      </c>
      <c r="P56" s="347">
        <f t="shared" si="0"/>
        <v>-101995.16</v>
      </c>
    </row>
    <row r="57" spans="1:16" ht="15">
      <c r="A57" s="909">
        <v>2135</v>
      </c>
      <c r="B57" s="908" t="s">
        <v>642</v>
      </c>
      <c r="C57" s="911">
        <v>-258211.54</v>
      </c>
      <c r="D57" s="911">
        <v>-259879.32</v>
      </c>
      <c r="E57" s="911">
        <v>-261547.10</v>
      </c>
      <c r="F57" s="911">
        <v>-263214.88</v>
      </c>
      <c r="G57" s="911">
        <v>-264882.65999999997</v>
      </c>
      <c r="H57" s="911">
        <v>-266550.44</v>
      </c>
      <c r="I57" s="911">
        <v>-268218.21999999997</v>
      </c>
      <c r="J57" s="911">
        <v>-269886</v>
      </c>
      <c r="K57" s="911">
        <v>-271553.78000000003</v>
      </c>
      <c r="L57" s="911">
        <v>-273221.56</v>
      </c>
      <c r="M57" s="911">
        <v>-274889.34000000003</v>
      </c>
      <c r="N57" s="911">
        <v>-276557.12</v>
      </c>
      <c r="O57" s="911">
        <v>-278224.90000000002</v>
      </c>
      <c r="P57" s="347">
        <f t="shared" si="0"/>
        <v>-268218.22000000003</v>
      </c>
    </row>
    <row r="58" spans="1:16" ht="15">
      <c r="A58" s="909">
        <v>2140</v>
      </c>
      <c r="B58" s="908" t="s">
        <v>289</v>
      </c>
      <c r="C58" s="911">
        <v>-107669.58</v>
      </c>
      <c r="D58" s="911">
        <v>-108473.43</v>
      </c>
      <c r="E58" s="911">
        <v>-109277.28</v>
      </c>
      <c r="F58" s="911">
        <v>-110082.74</v>
      </c>
      <c r="G58" s="911">
        <v>-110888.20</v>
      </c>
      <c r="H58" s="911">
        <v>-111693.66</v>
      </c>
      <c r="I58" s="911">
        <v>-112499.12</v>
      </c>
      <c r="J58" s="911">
        <v>-113304.58</v>
      </c>
      <c r="K58" s="911">
        <v>-114110.04</v>
      </c>
      <c r="L58" s="911">
        <v>-114915.50</v>
      </c>
      <c r="M58" s="911">
        <v>-115720.96000000001</v>
      </c>
      <c r="N58" s="911">
        <v>-116526.41</v>
      </c>
      <c r="O58" s="911">
        <v>-117331.86</v>
      </c>
      <c r="P58" s="347">
        <f t="shared" si="0"/>
        <v>-112499.48923076922</v>
      </c>
    </row>
    <row r="59" spans="1:16" ht="15">
      <c r="A59" s="909">
        <v>2155</v>
      </c>
      <c r="B59" s="908" t="s">
        <v>290</v>
      </c>
      <c r="C59" s="911">
        <v>-3925.20</v>
      </c>
      <c r="D59" s="911">
        <v>-3925.20</v>
      </c>
      <c r="E59" s="911">
        <v>-3925.20</v>
      </c>
      <c r="F59" s="911">
        <v>-3925.20</v>
      </c>
      <c r="G59" s="911">
        <v>-3925.20</v>
      </c>
      <c r="H59" s="911">
        <v>-3925.20</v>
      </c>
      <c r="I59" s="911">
        <v>-3925.20</v>
      </c>
      <c r="J59" s="911">
        <v>-3925.20</v>
      </c>
      <c r="K59" s="911">
        <v>-3925.20</v>
      </c>
      <c r="L59" s="911">
        <v>-3925.20</v>
      </c>
      <c r="M59" s="911"/>
      <c r="N59" s="911"/>
      <c r="O59" s="911"/>
      <c r="P59" s="347">
        <f t="shared" si="0"/>
        <v>-3925.20</v>
      </c>
    </row>
    <row r="60" spans="1:16" ht="15">
      <c r="A60" s="909">
        <v>2160</v>
      </c>
      <c r="B60" s="908" t="s">
        <v>291</v>
      </c>
      <c r="C60" s="911">
        <v>2490.66</v>
      </c>
      <c r="D60" s="911">
        <v>2469.9299999999998</v>
      </c>
      <c r="E60" s="911">
        <v>2449.1999999999998</v>
      </c>
      <c r="F60" s="911">
        <v>2427.5500000000002</v>
      </c>
      <c r="G60" s="911">
        <v>2405.90</v>
      </c>
      <c r="H60" s="911">
        <v>2383.7800000000002</v>
      </c>
      <c r="I60" s="911">
        <v>2361.66</v>
      </c>
      <c r="J60" s="911">
        <v>2339.54</v>
      </c>
      <c r="K60" s="911">
        <v>2317.42</v>
      </c>
      <c r="L60" s="911">
        <v>2295.3000000000002</v>
      </c>
      <c r="M60" s="911">
        <v>2273.1799999999998</v>
      </c>
      <c r="N60" s="911">
        <v>2251.06</v>
      </c>
      <c r="O60" s="911">
        <v>2228.94</v>
      </c>
      <c r="P60" s="347">
        <f t="shared" si="0"/>
        <v>2361.0861538461536</v>
      </c>
    </row>
    <row r="61" spans="1:16" ht="15">
      <c r="A61" s="909">
        <v>2165</v>
      </c>
      <c r="B61" s="908" t="s">
        <v>446</v>
      </c>
      <c r="C61" s="911">
        <v>601.62</v>
      </c>
      <c r="D61" s="911">
        <v>601.62</v>
      </c>
      <c r="E61" s="911">
        <v>601.62</v>
      </c>
      <c r="F61" s="911">
        <v>601.62</v>
      </c>
      <c r="G61" s="911">
        <v>601.62</v>
      </c>
      <c r="H61" s="911">
        <v>601.62</v>
      </c>
      <c r="I61" s="911">
        <v>601.62</v>
      </c>
      <c r="J61" s="911">
        <v>601.62</v>
      </c>
      <c r="K61" s="911">
        <v>601.62</v>
      </c>
      <c r="L61" s="911">
        <v>601.62</v>
      </c>
      <c r="M61" s="911">
        <v>601.62</v>
      </c>
      <c r="N61" s="911">
        <v>601.62</v>
      </c>
      <c r="O61" s="911">
        <v>601.62</v>
      </c>
      <c r="P61" s="347">
        <f t="shared" si="0"/>
        <v>601.62</v>
      </c>
    </row>
    <row r="62" spans="1:16" ht="15">
      <c r="A62" s="909">
        <v>2170</v>
      </c>
      <c r="B62" s="908" t="s">
        <v>447</v>
      </c>
      <c r="C62" s="911">
        <v>24550.39</v>
      </c>
      <c r="D62" s="911">
        <v>24550.39</v>
      </c>
      <c r="E62" s="911">
        <v>24550.39</v>
      </c>
      <c r="F62" s="911">
        <v>24550.39</v>
      </c>
      <c r="G62" s="911">
        <v>24550.39</v>
      </c>
      <c r="H62" s="911">
        <v>24550.39</v>
      </c>
      <c r="I62" s="911">
        <v>24550.39</v>
      </c>
      <c r="J62" s="911">
        <v>24550.39</v>
      </c>
      <c r="K62" s="911">
        <v>24550.39</v>
      </c>
      <c r="L62" s="911">
        <v>24550.39</v>
      </c>
      <c r="M62" s="911">
        <v>24550.39</v>
      </c>
      <c r="N62" s="911">
        <v>24550.39</v>
      </c>
      <c r="O62" s="911">
        <v>24550.39</v>
      </c>
      <c r="P62" s="347">
        <f t="shared" si="0"/>
        <v>24550.390000000007</v>
      </c>
    </row>
    <row r="63" spans="1:16" ht="15">
      <c r="A63" s="909">
        <v>2185</v>
      </c>
      <c r="B63" s="908" t="s">
        <v>643</v>
      </c>
      <c r="C63" s="911">
        <v>-1323846.29</v>
      </c>
      <c r="D63" s="911">
        <v>-1342427.95</v>
      </c>
      <c r="E63" s="911">
        <v>-1361009.61</v>
      </c>
      <c r="F63" s="911">
        <v>-1379591.27</v>
      </c>
      <c r="G63" s="911">
        <v>-1398172.93</v>
      </c>
      <c r="H63" s="911">
        <v>-1416754.59</v>
      </c>
      <c r="I63" s="911">
        <v>-1435336.25</v>
      </c>
      <c r="J63" s="911">
        <v>-1453917.91</v>
      </c>
      <c r="K63" s="911">
        <v>-1472499.57</v>
      </c>
      <c r="L63" s="911">
        <v>-1491081.23</v>
      </c>
      <c r="M63" s="911">
        <v>-1509662.89</v>
      </c>
      <c r="N63" s="911">
        <v>-1528244.55</v>
      </c>
      <c r="O63" s="911">
        <v>-1546826.21</v>
      </c>
      <c r="P63" s="347">
        <f t="shared" si="0"/>
        <v>-1435336.2500000002</v>
      </c>
    </row>
    <row r="64" spans="1:16" ht="15">
      <c r="A64" s="909">
        <v>2195</v>
      </c>
      <c r="B64" s="908" t="s">
        <v>449</v>
      </c>
      <c r="C64" s="911">
        <v>-147.44999999999999</v>
      </c>
      <c r="D64" s="911">
        <v>-148.63</v>
      </c>
      <c r="E64" s="911">
        <v>-149.81</v>
      </c>
      <c r="F64" s="911">
        <v>-150.99</v>
      </c>
      <c r="G64" s="911">
        <v>-152.16999999999999</v>
      </c>
      <c r="H64" s="911">
        <v>-153.35</v>
      </c>
      <c r="I64" s="911">
        <v>-154.53</v>
      </c>
      <c r="J64" s="911">
        <v>-155.71</v>
      </c>
      <c r="K64" s="911">
        <v>-156.88999999999999</v>
      </c>
      <c r="L64" s="911">
        <v>-158.07</v>
      </c>
      <c r="M64" s="911">
        <v>-159.25</v>
      </c>
      <c r="N64" s="911">
        <v>-160.43</v>
      </c>
      <c r="O64" s="911">
        <v>-161.61000000000001</v>
      </c>
      <c r="P64" s="347">
        <f t="shared" si="0"/>
        <v>-154.53000000000003</v>
      </c>
    </row>
    <row r="65" spans="1:16" ht="15">
      <c r="A65" s="909">
        <v>2200</v>
      </c>
      <c r="B65" s="908" t="s">
        <v>450</v>
      </c>
      <c r="C65" s="911">
        <v>26483.35</v>
      </c>
      <c r="D65" s="911">
        <v>26286.17</v>
      </c>
      <c r="E65" s="911">
        <v>26088.99</v>
      </c>
      <c r="F65" s="911">
        <v>25891.81</v>
      </c>
      <c r="G65" s="911">
        <v>25694.63</v>
      </c>
      <c r="H65" s="911">
        <v>25497.45</v>
      </c>
      <c r="I65" s="911">
        <v>25300.27</v>
      </c>
      <c r="J65" s="911">
        <v>25103.09</v>
      </c>
      <c r="K65" s="911">
        <v>24905.91</v>
      </c>
      <c r="L65" s="911">
        <v>24708.73</v>
      </c>
      <c r="M65" s="911">
        <v>24511.55</v>
      </c>
      <c r="N65" s="911">
        <v>24314.37</v>
      </c>
      <c r="O65" s="911">
        <v>24117.19</v>
      </c>
      <c r="P65" s="347">
        <f t="shared" si="0"/>
        <v>25300.27</v>
      </c>
    </row>
    <row r="66" spans="1:16" ht="15">
      <c r="A66" s="909">
        <v>2215</v>
      </c>
      <c r="B66" s="908" t="s">
        <v>293</v>
      </c>
      <c r="C66" s="911">
        <v>111.73</v>
      </c>
      <c r="D66" s="911">
        <v>97.08</v>
      </c>
      <c r="E66" s="911">
        <v>82.43</v>
      </c>
      <c r="F66" s="911">
        <v>67.78</v>
      </c>
      <c r="G66" s="911">
        <v>53.13</v>
      </c>
      <c r="H66" s="911">
        <v>38.479999999999997</v>
      </c>
      <c r="I66" s="911">
        <v>23.83</v>
      </c>
      <c r="J66" s="911">
        <v>9.18</v>
      </c>
      <c r="K66" s="911">
        <v>-5.47</v>
      </c>
      <c r="L66" s="911">
        <v>-20.12</v>
      </c>
      <c r="M66" s="911">
        <v>-34.770000000000003</v>
      </c>
      <c r="N66" s="911">
        <v>-49.42</v>
      </c>
      <c r="O66" s="911">
        <v>-64.069999999999993</v>
      </c>
      <c r="P66" s="347">
        <f t="shared" si="0"/>
        <v>23.83</v>
      </c>
    </row>
    <row r="67" spans="1:16" ht="15">
      <c r="A67" s="909">
        <v>2220</v>
      </c>
      <c r="B67" s="908" t="s">
        <v>294</v>
      </c>
      <c r="C67" s="911">
        <v>-466.42</v>
      </c>
      <c r="D67" s="911">
        <v>-468.58</v>
      </c>
      <c r="E67" s="911">
        <v>-470.74</v>
      </c>
      <c r="F67" s="911">
        <v>-472.90</v>
      </c>
      <c r="G67" s="911">
        <v>-475.06</v>
      </c>
      <c r="H67" s="911">
        <v>-477.22</v>
      </c>
      <c r="I67" s="911">
        <v>-479.38</v>
      </c>
      <c r="J67" s="911">
        <v>-481.54</v>
      </c>
      <c r="K67" s="911">
        <v>-483.70</v>
      </c>
      <c r="L67" s="911">
        <v>-485.86</v>
      </c>
      <c r="M67" s="911">
        <v>-488.02</v>
      </c>
      <c r="N67" s="911">
        <v>-490.18</v>
      </c>
      <c r="O67" s="911">
        <v>-492.34</v>
      </c>
      <c r="P67" s="347">
        <f t="shared" si="0"/>
        <v>-479.38000000000005</v>
      </c>
    </row>
    <row r="68" spans="1:16" ht="15">
      <c r="A68" s="909">
        <v>2230</v>
      </c>
      <c r="B68" s="908" t="s">
        <v>452</v>
      </c>
      <c r="C68" s="911">
        <v>-22942.03</v>
      </c>
      <c r="D68" s="911">
        <v>-23092.45</v>
      </c>
      <c r="E68" s="911">
        <v>-23242.87</v>
      </c>
      <c r="F68" s="911">
        <v>-23393.29</v>
      </c>
      <c r="G68" s="911">
        <v>-23543.71</v>
      </c>
      <c r="H68" s="911">
        <v>-23694.13</v>
      </c>
      <c r="I68" s="911">
        <v>-23844.55</v>
      </c>
      <c r="J68" s="911">
        <v>-23994.97</v>
      </c>
      <c r="K68" s="911">
        <v>-24145.39</v>
      </c>
      <c r="L68" s="911">
        <v>-24295.81</v>
      </c>
      <c r="M68" s="911">
        <v>-24446.23</v>
      </c>
      <c r="N68" s="911">
        <v>-24596.64</v>
      </c>
      <c r="O68" s="911">
        <v>-24747.05</v>
      </c>
      <c r="P68" s="347">
        <f t="shared" si="1" ref="P68:P94">+AVERAGE(C68:O68)</f>
        <v>-23844.547692307686</v>
      </c>
    </row>
    <row r="69" spans="1:16" ht="15">
      <c r="A69" s="909">
        <v>2235</v>
      </c>
      <c r="B69" s="908" t="s">
        <v>453</v>
      </c>
      <c r="C69" s="911">
        <v>-6571.82</v>
      </c>
      <c r="D69" s="911">
        <v>-6617.46</v>
      </c>
      <c r="E69" s="911">
        <v>-6663.10</v>
      </c>
      <c r="F69" s="911">
        <v>-6708.74</v>
      </c>
      <c r="G69" s="911">
        <v>-6754.38</v>
      </c>
      <c r="H69" s="911">
        <v>-6800.02</v>
      </c>
      <c r="I69" s="911">
        <v>-6845.66</v>
      </c>
      <c r="J69" s="911">
        <v>-6891.30</v>
      </c>
      <c r="K69" s="911">
        <v>-6936.94</v>
      </c>
      <c r="L69" s="911">
        <v>-6982.58</v>
      </c>
      <c r="M69" s="911">
        <v>-7028.22</v>
      </c>
      <c r="N69" s="911">
        <v>-7073.86</v>
      </c>
      <c r="O69" s="911">
        <v>-7119.50</v>
      </c>
      <c r="P69" s="347">
        <f t="shared" si="1"/>
        <v>-6845.66</v>
      </c>
    </row>
    <row r="70" spans="1:16" ht="15">
      <c r="A70" s="909">
        <v>2245</v>
      </c>
      <c r="B70" s="908" t="s">
        <v>454</v>
      </c>
      <c r="C70" s="911">
        <v>-1587.50</v>
      </c>
      <c r="D70" s="911">
        <v>-1600</v>
      </c>
      <c r="E70" s="911">
        <v>-1612.50</v>
      </c>
      <c r="F70" s="911">
        <v>-1625</v>
      </c>
      <c r="G70" s="911">
        <v>-1637.50</v>
      </c>
      <c r="H70" s="911">
        <v>-1650</v>
      </c>
      <c r="I70" s="911">
        <v>-1662.50</v>
      </c>
      <c r="J70" s="911">
        <v>-1675</v>
      </c>
      <c r="K70" s="911">
        <v>-1687.50</v>
      </c>
      <c r="L70" s="911">
        <v>-1700</v>
      </c>
      <c r="M70" s="911">
        <v>-1712.50</v>
      </c>
      <c r="N70" s="911">
        <v>-1725</v>
      </c>
      <c r="O70" s="911">
        <v>-1737.50</v>
      </c>
      <c r="P70" s="347">
        <f t="shared" si="1"/>
        <v>-1662.50</v>
      </c>
    </row>
    <row r="71" spans="1:16" ht="15">
      <c r="A71" s="909" t="s">
        <v>275</v>
      </c>
      <c r="B71" s="908">
        <v>210</v>
      </c>
      <c r="C71" s="911">
        <v>-4272675.55</v>
      </c>
      <c r="D71" s="911">
        <v>-4309460.09</v>
      </c>
      <c r="E71" s="911">
        <v>-4346246.55</v>
      </c>
      <c r="F71" s="911">
        <v>-4351942.22</v>
      </c>
      <c r="G71" s="911">
        <v>-4388759.28</v>
      </c>
      <c r="H71" s="911">
        <v>-4420482.80</v>
      </c>
      <c r="I71" s="911">
        <v>-4456812.68</v>
      </c>
      <c r="J71" s="911">
        <v>-4492274.84</v>
      </c>
      <c r="K71" s="911">
        <v>-4528792.95</v>
      </c>
      <c r="L71" s="911">
        <v>-4563949.67</v>
      </c>
      <c r="M71" s="911">
        <v>-4597200.3099999996</v>
      </c>
      <c r="N71" s="911">
        <v>-4633707.12</v>
      </c>
      <c r="O71" s="911">
        <v>-4670050.30</v>
      </c>
      <c r="P71" s="347">
        <f t="shared" si="1"/>
        <v>-4464027.2584615387</v>
      </c>
    </row>
    <row r="72" spans="1:16" ht="15">
      <c r="A72" s="909">
        <v>2285</v>
      </c>
      <c r="B72" s="908" t="s">
        <v>299</v>
      </c>
      <c r="C72" s="911">
        <v>3920.51</v>
      </c>
      <c r="D72" s="911">
        <v>3919.84</v>
      </c>
      <c r="E72" s="911">
        <v>3918.50</v>
      </c>
      <c r="F72" s="911">
        <v>3916.40</v>
      </c>
      <c r="G72" s="911">
        <v>3913.71</v>
      </c>
      <c r="H72" s="911">
        <v>3910.49</v>
      </c>
      <c r="I72" s="911">
        <v>3907.27</v>
      </c>
      <c r="J72" s="911">
        <v>3904.05</v>
      </c>
      <c r="K72" s="911">
        <v>3899.78</v>
      </c>
      <c r="L72" s="911">
        <v>3894.81</v>
      </c>
      <c r="M72" s="911">
        <v>-35.36</v>
      </c>
      <c r="N72" s="911">
        <v>-40.68</v>
      </c>
      <c r="O72" s="911">
        <v>-46</v>
      </c>
      <c r="P72" s="347">
        <f t="shared" si="1"/>
        <v>2998.7169230769223</v>
      </c>
    </row>
    <row r="73" spans="1:16" ht="15">
      <c r="A73" s="909" t="s">
        <v>275</v>
      </c>
      <c r="B73" s="908">
        <v>220</v>
      </c>
      <c r="C73" s="911">
        <v>3920.51</v>
      </c>
      <c r="D73" s="911">
        <v>3919.84</v>
      </c>
      <c r="E73" s="911">
        <v>3918.50</v>
      </c>
      <c r="F73" s="911">
        <v>3916.40</v>
      </c>
      <c r="G73" s="911">
        <v>3913.71</v>
      </c>
      <c r="H73" s="911">
        <v>3910.49</v>
      </c>
      <c r="I73" s="911">
        <v>3907.27</v>
      </c>
      <c r="J73" s="911">
        <v>3904.05</v>
      </c>
      <c r="K73" s="911">
        <v>3899.78</v>
      </c>
      <c r="L73" s="911">
        <v>3894.81</v>
      </c>
      <c r="M73" s="911">
        <v>-35.36</v>
      </c>
      <c r="N73" s="911">
        <v>-40.68</v>
      </c>
      <c r="O73" s="911">
        <v>-46</v>
      </c>
      <c r="P73" s="347">
        <f t="shared" si="1"/>
        <v>2998.7169230769223</v>
      </c>
    </row>
    <row r="74" spans="1:16" ht="15">
      <c r="A74" s="909">
        <v>2425</v>
      </c>
      <c r="B74" s="908" t="s">
        <v>644</v>
      </c>
      <c r="C74" s="911">
        <v>-28315.38</v>
      </c>
      <c r="D74" s="911">
        <v>-28315.38</v>
      </c>
      <c r="E74" s="911">
        <v>-28315.38</v>
      </c>
      <c r="F74" s="911">
        <v>-28315.38</v>
      </c>
      <c r="G74" s="911">
        <v>-28315.38</v>
      </c>
      <c r="H74" s="911">
        <v>-28315.38</v>
      </c>
      <c r="I74" s="911">
        <v>-28315.38</v>
      </c>
      <c r="J74" s="911">
        <v>-28315.38</v>
      </c>
      <c r="K74" s="911">
        <v>-28315.38</v>
      </c>
      <c r="L74" s="911">
        <v>-28315.38</v>
      </c>
      <c r="M74" s="911">
        <v>-28315.38</v>
      </c>
      <c r="N74" s="911">
        <v>-28315.38</v>
      </c>
      <c r="O74" s="911">
        <v>-28315.38</v>
      </c>
      <c r="P74" s="347">
        <f t="shared" si="1"/>
        <v>-28315.38</v>
      </c>
    </row>
    <row r="75" spans="1:16" ht="15">
      <c r="A75" s="909" t="s">
        <v>275</v>
      </c>
      <c r="B75" s="908">
        <v>250</v>
      </c>
      <c r="C75" s="911">
        <v>-28315.38</v>
      </c>
      <c r="D75" s="911">
        <v>-28315.38</v>
      </c>
      <c r="E75" s="911">
        <v>-28315.38</v>
      </c>
      <c r="F75" s="911">
        <v>-28315.38</v>
      </c>
      <c r="G75" s="911">
        <v>-28315.38</v>
      </c>
      <c r="H75" s="911">
        <v>-28315.38</v>
      </c>
      <c r="I75" s="911">
        <v>-28315.38</v>
      </c>
      <c r="J75" s="911">
        <v>-28315.38</v>
      </c>
      <c r="K75" s="911">
        <v>-28315.38</v>
      </c>
      <c r="L75" s="911">
        <v>-28315.38</v>
      </c>
      <c r="M75" s="911">
        <v>-28315.38</v>
      </c>
      <c r="N75" s="911">
        <v>-28315.38</v>
      </c>
      <c r="O75" s="911">
        <v>-28315.38</v>
      </c>
      <c r="P75" s="347">
        <f t="shared" si="1"/>
        <v>-28315.38</v>
      </c>
    </row>
    <row r="76" spans="1:16" ht="15">
      <c r="A76" s="909">
        <v>2930</v>
      </c>
      <c r="B76" s="908" t="s">
        <v>456</v>
      </c>
      <c r="C76" s="911">
        <v>-519962.90</v>
      </c>
      <c r="D76" s="911">
        <v>-525059.98</v>
      </c>
      <c r="E76" s="911">
        <v>-530157.06999999995</v>
      </c>
      <c r="F76" s="911">
        <v>-535254.16</v>
      </c>
      <c r="G76" s="911">
        <v>-540351.24</v>
      </c>
      <c r="H76" s="911">
        <v>-545448.31999999995</v>
      </c>
      <c r="I76" s="911">
        <v>-550545.41</v>
      </c>
      <c r="J76" s="911">
        <v>-555642.50</v>
      </c>
      <c r="K76" s="911">
        <v>-560739.57999999996</v>
      </c>
      <c r="L76" s="911">
        <v>-565836.66</v>
      </c>
      <c r="M76" s="911">
        <v>-570933.75</v>
      </c>
      <c r="N76" s="911">
        <v>-576030.84</v>
      </c>
      <c r="O76" s="911">
        <v>-581127.92000000004</v>
      </c>
      <c r="P76" s="347">
        <f t="shared" si="1"/>
        <v>-550545.41</v>
      </c>
    </row>
    <row r="77" spans="1:16" ht="15">
      <c r="A77" s="909" t="s">
        <v>275</v>
      </c>
      <c r="B77" s="908">
        <v>265</v>
      </c>
      <c r="C77" s="911">
        <v>-519962.90</v>
      </c>
      <c r="D77" s="911">
        <v>-525059.98</v>
      </c>
      <c r="E77" s="911">
        <v>-530157.06999999995</v>
      </c>
      <c r="F77" s="911">
        <v>-535254.16</v>
      </c>
      <c r="G77" s="911">
        <v>-540351.24</v>
      </c>
      <c r="H77" s="911">
        <v>-545448.31999999995</v>
      </c>
      <c r="I77" s="911">
        <v>-550545.41</v>
      </c>
      <c r="J77" s="911">
        <v>-555642.50</v>
      </c>
      <c r="K77" s="911">
        <v>-560739.57999999996</v>
      </c>
      <c r="L77" s="911">
        <v>-565836.66</v>
      </c>
      <c r="M77" s="911">
        <v>-570933.75</v>
      </c>
      <c r="N77" s="911">
        <v>-576030.84</v>
      </c>
      <c r="O77" s="911">
        <v>-581127.92000000004</v>
      </c>
      <c r="P77" s="347">
        <f t="shared" si="1"/>
        <v>-550545.41</v>
      </c>
    </row>
    <row r="78" spans="1:16" ht="15">
      <c r="A78" s="909">
        <v>3125</v>
      </c>
      <c r="B78" s="908" t="s">
        <v>645</v>
      </c>
      <c r="C78" s="911">
        <v>-9825.90</v>
      </c>
      <c r="D78" s="911">
        <v>-9825.90</v>
      </c>
      <c r="E78" s="911">
        <v>-9825.90</v>
      </c>
      <c r="F78" s="911">
        <v>-9825.90</v>
      </c>
      <c r="G78" s="911">
        <v>-9825.90</v>
      </c>
      <c r="H78" s="911">
        <v>-9825.90</v>
      </c>
      <c r="I78" s="911">
        <v>-9825.90</v>
      </c>
      <c r="J78" s="911">
        <v>-9825.90</v>
      </c>
      <c r="K78" s="911">
        <v>-9825.90</v>
      </c>
      <c r="L78" s="911">
        <v>-9825.90</v>
      </c>
      <c r="M78" s="911">
        <v>-9825.90</v>
      </c>
      <c r="N78" s="911">
        <v>-9825.90</v>
      </c>
      <c r="O78" s="911">
        <v>-9825.90</v>
      </c>
      <c r="P78" s="347">
        <f t="shared" si="1"/>
        <v>-9825.8999999999978</v>
      </c>
    </row>
    <row r="79" spans="1:16" ht="15">
      <c r="A79" s="909">
        <v>3140</v>
      </c>
      <c r="B79" s="908" t="s">
        <v>458</v>
      </c>
      <c r="C79" s="911">
        <v>-112367.31</v>
      </c>
      <c r="D79" s="911">
        <v>-113146.91</v>
      </c>
      <c r="E79" s="911">
        <v>-113926.51</v>
      </c>
      <c r="F79" s="911">
        <v>-114706.11</v>
      </c>
      <c r="G79" s="911">
        <v>-115485.72</v>
      </c>
      <c r="H79" s="911">
        <v>-116265.32</v>
      </c>
      <c r="I79" s="911">
        <v>-117044.92</v>
      </c>
      <c r="J79" s="911">
        <v>-117824.52</v>
      </c>
      <c r="K79" s="911">
        <v>-118604.12</v>
      </c>
      <c r="L79" s="911">
        <v>-119159.03</v>
      </c>
      <c r="M79" s="911">
        <v>-119713.94</v>
      </c>
      <c r="N79" s="911">
        <v>-120268.85</v>
      </c>
      <c r="O79" s="911">
        <v>-120823.76</v>
      </c>
      <c r="P79" s="347">
        <f t="shared" si="1"/>
        <v>-116872.07846153846</v>
      </c>
    </row>
    <row r="80" spans="1:16" ht="15">
      <c r="A80" s="909">
        <v>3155</v>
      </c>
      <c r="B80" s="908" t="s">
        <v>300</v>
      </c>
      <c r="C80" s="911">
        <v>-189275.85</v>
      </c>
      <c r="D80" s="911">
        <v>-190537.27</v>
      </c>
      <c r="E80" s="911">
        <v>-191798.70</v>
      </c>
      <c r="F80" s="911">
        <v>-193060.12</v>
      </c>
      <c r="G80" s="911">
        <v>-194321.55</v>
      </c>
      <c r="H80" s="911">
        <v>-195582.97</v>
      </c>
      <c r="I80" s="911">
        <v>-196844.40</v>
      </c>
      <c r="J80" s="911">
        <v>-198105.82</v>
      </c>
      <c r="K80" s="911">
        <v>-199367.24</v>
      </c>
      <c r="L80" s="911">
        <v>-200628.67</v>
      </c>
      <c r="M80" s="911">
        <v>-201890.09</v>
      </c>
      <c r="N80" s="911">
        <v>-203151.52</v>
      </c>
      <c r="O80" s="911">
        <v>-204412.94</v>
      </c>
      <c r="P80" s="347">
        <f t="shared" si="1"/>
        <v>-196844.39538461535</v>
      </c>
    </row>
    <row r="81" spans="1:16" ht="15">
      <c r="A81" s="909" t="s">
        <v>275</v>
      </c>
      <c r="B81" s="908">
        <v>270</v>
      </c>
      <c r="C81" s="911">
        <v>-311469.06</v>
      </c>
      <c r="D81" s="911">
        <v>-313510.08</v>
      </c>
      <c r="E81" s="911">
        <v>-315551.11</v>
      </c>
      <c r="F81" s="911">
        <v>-317592.13</v>
      </c>
      <c r="G81" s="911">
        <v>-319633.17</v>
      </c>
      <c r="H81" s="911">
        <v>-321674.19</v>
      </c>
      <c r="I81" s="911">
        <v>-323715.21999999997</v>
      </c>
      <c r="J81" s="911">
        <v>-325756.24</v>
      </c>
      <c r="K81" s="911">
        <v>-327797.26</v>
      </c>
      <c r="L81" s="911">
        <v>-329613.59999999998</v>
      </c>
      <c r="M81" s="911">
        <v>-331429.93</v>
      </c>
      <c r="N81" s="911">
        <v>-333246.27</v>
      </c>
      <c r="O81" s="911">
        <v>-335062.59999999998</v>
      </c>
      <c r="P81" s="347">
        <f t="shared" si="1"/>
        <v>-323542.37384615385</v>
      </c>
    </row>
    <row r="82" spans="1:16" ht="15">
      <c r="A82" s="909">
        <v>4030</v>
      </c>
      <c r="B82" s="908" t="s">
        <v>461</v>
      </c>
      <c r="C82" s="911">
        <v>-5996.30</v>
      </c>
      <c r="D82" s="911">
        <v>-5996.30</v>
      </c>
      <c r="E82" s="911">
        <v>-5996.30</v>
      </c>
      <c r="F82" s="911">
        <v>-5996.30</v>
      </c>
      <c r="G82" s="911">
        <v>-5996.30</v>
      </c>
      <c r="H82" s="911">
        <v>-5996.30</v>
      </c>
      <c r="I82" s="911">
        <v>-5996.30</v>
      </c>
      <c r="J82" s="911">
        <v>-5996.30</v>
      </c>
      <c r="K82" s="911">
        <v>-5996.30</v>
      </c>
      <c r="L82" s="911">
        <v>-5996.30</v>
      </c>
      <c r="M82" s="911">
        <v>-5996.30</v>
      </c>
      <c r="N82" s="911">
        <v>-5996.30</v>
      </c>
      <c r="O82" s="911">
        <v>-5996.30</v>
      </c>
      <c r="P82" s="347">
        <f t="shared" si="1"/>
        <v>-5996.300000000002</v>
      </c>
    </row>
    <row r="83" spans="1:16" ht="15">
      <c r="A83" s="909">
        <v>4050</v>
      </c>
      <c r="B83" s="908" t="s">
        <v>462</v>
      </c>
      <c r="C83" s="911">
        <v>212861.40</v>
      </c>
      <c r="D83" s="911">
        <v>213997.55</v>
      </c>
      <c r="E83" s="911">
        <v>215133.70</v>
      </c>
      <c r="F83" s="911">
        <v>216269.85</v>
      </c>
      <c r="G83" s="911">
        <v>217406</v>
      </c>
      <c r="H83" s="911">
        <v>218542.15</v>
      </c>
      <c r="I83" s="911">
        <v>219678.30</v>
      </c>
      <c r="J83" s="911">
        <v>220814.45</v>
      </c>
      <c r="K83" s="911">
        <v>221950.60</v>
      </c>
      <c r="L83" s="911">
        <v>223086.75</v>
      </c>
      <c r="M83" s="911">
        <v>224222.90</v>
      </c>
      <c r="N83" s="911">
        <v>225359.05</v>
      </c>
      <c r="O83" s="911">
        <v>226495.20</v>
      </c>
      <c r="P83" s="347">
        <f t="shared" si="1"/>
        <v>219678.30</v>
      </c>
    </row>
    <row r="84" spans="1:16" ht="15">
      <c r="A84" s="926">
        <v>4055</v>
      </c>
      <c r="B84" s="908" t="s">
        <v>565</v>
      </c>
      <c r="C84" s="911">
        <v>281650.82</v>
      </c>
      <c r="D84" s="911">
        <v>281650.82</v>
      </c>
      <c r="E84" s="911">
        <v>281650.82</v>
      </c>
      <c r="F84" s="911">
        <v>281650.82</v>
      </c>
      <c r="G84" s="911">
        <v>281650.82</v>
      </c>
      <c r="H84" s="911">
        <v>281650.82</v>
      </c>
      <c r="I84" s="911">
        <v>281650.82</v>
      </c>
      <c r="J84" s="911">
        <v>281650.82</v>
      </c>
      <c r="K84" s="911">
        <v>281650.82</v>
      </c>
      <c r="L84" s="911">
        <v>281650.82</v>
      </c>
      <c r="M84" s="911">
        <v>281650.82</v>
      </c>
      <c r="N84" s="911">
        <v>281650.82</v>
      </c>
      <c r="O84" s="911">
        <v>281650.82</v>
      </c>
      <c r="P84" s="347">
        <f t="shared" si="1"/>
        <v>281650.81999999995</v>
      </c>
    </row>
    <row r="85" spans="1:16" ht="15">
      <c r="A85" s="909">
        <v>4100</v>
      </c>
      <c r="B85" s="908" t="s">
        <v>464</v>
      </c>
      <c r="C85" s="911">
        <v>40671.839999999997</v>
      </c>
      <c r="D85" s="911">
        <v>40883.699999999997</v>
      </c>
      <c r="E85" s="911">
        <v>41095.56</v>
      </c>
      <c r="F85" s="911">
        <v>41307.42</v>
      </c>
      <c r="G85" s="911">
        <v>41519.28</v>
      </c>
      <c r="H85" s="911">
        <v>41731.14</v>
      </c>
      <c r="I85" s="911">
        <v>41943</v>
      </c>
      <c r="J85" s="911">
        <v>42154.86</v>
      </c>
      <c r="K85" s="911">
        <v>42366.72</v>
      </c>
      <c r="L85" s="911">
        <v>42578.58</v>
      </c>
      <c r="M85" s="911">
        <v>42790.44</v>
      </c>
      <c r="N85" s="911">
        <v>43002.30</v>
      </c>
      <c r="O85" s="911">
        <v>43214.16</v>
      </c>
      <c r="P85" s="347">
        <f t="shared" si="1"/>
        <v>41943</v>
      </c>
    </row>
    <row r="86" spans="1:16" ht="15">
      <c r="A86" s="909">
        <v>4105</v>
      </c>
      <c r="B86" s="908" t="s">
        <v>465</v>
      </c>
      <c r="C86" s="911">
        <v>119418.49</v>
      </c>
      <c r="D86" s="911">
        <v>120040.29</v>
      </c>
      <c r="E86" s="911">
        <v>120662.09</v>
      </c>
      <c r="F86" s="911">
        <v>121283.89</v>
      </c>
      <c r="G86" s="911">
        <v>121905.69</v>
      </c>
      <c r="H86" s="911">
        <v>122527.49</v>
      </c>
      <c r="I86" s="911">
        <v>123149.29</v>
      </c>
      <c r="J86" s="911">
        <v>123771.09</v>
      </c>
      <c r="K86" s="911">
        <v>124392.89</v>
      </c>
      <c r="L86" s="911">
        <v>125014.69</v>
      </c>
      <c r="M86" s="911">
        <v>125636.49</v>
      </c>
      <c r="N86" s="911">
        <v>126258.29</v>
      </c>
      <c r="O86" s="911">
        <v>126880.09</v>
      </c>
      <c r="P86" s="347">
        <f t="shared" si="1"/>
        <v>123149.29000000001</v>
      </c>
    </row>
    <row r="87" spans="1:16" ht="15">
      <c r="A87" s="909">
        <v>4110</v>
      </c>
      <c r="B87" s="908" t="s">
        <v>646</v>
      </c>
      <c r="C87" s="911">
        <v>44516.98</v>
      </c>
      <c r="D87" s="911">
        <v>44697.73</v>
      </c>
      <c r="E87" s="911">
        <v>44878.48</v>
      </c>
      <c r="F87" s="911">
        <v>45059.23</v>
      </c>
      <c r="G87" s="911">
        <v>45239.98</v>
      </c>
      <c r="H87" s="911">
        <v>45420.73</v>
      </c>
      <c r="I87" s="911">
        <v>45601.48</v>
      </c>
      <c r="J87" s="911">
        <v>45782.23</v>
      </c>
      <c r="K87" s="911">
        <v>45962.98</v>
      </c>
      <c r="L87" s="911">
        <v>46143.73</v>
      </c>
      <c r="M87" s="911">
        <v>46324.48</v>
      </c>
      <c r="N87" s="911">
        <v>46505.23</v>
      </c>
      <c r="O87" s="911">
        <v>46685.98</v>
      </c>
      <c r="P87" s="347">
        <f t="shared" si="1"/>
        <v>45601.479999999989</v>
      </c>
    </row>
    <row r="88" spans="1:16" ht="15">
      <c r="A88" s="909">
        <v>4115</v>
      </c>
      <c r="B88" s="908" t="s">
        <v>467</v>
      </c>
      <c r="C88" s="911">
        <v>29815.66</v>
      </c>
      <c r="D88" s="911">
        <v>29987.98</v>
      </c>
      <c r="E88" s="911">
        <v>30160.30</v>
      </c>
      <c r="F88" s="911">
        <v>30332.62</v>
      </c>
      <c r="G88" s="911">
        <v>30504.94</v>
      </c>
      <c r="H88" s="911">
        <v>30677.26</v>
      </c>
      <c r="I88" s="911">
        <v>30849.58</v>
      </c>
      <c r="J88" s="911">
        <v>31021.90</v>
      </c>
      <c r="K88" s="911">
        <v>31194.22</v>
      </c>
      <c r="L88" s="911">
        <v>31366.54</v>
      </c>
      <c r="M88" s="911">
        <v>31538.86</v>
      </c>
      <c r="N88" s="911">
        <v>31711.18</v>
      </c>
      <c r="O88" s="911">
        <v>31883.50</v>
      </c>
      <c r="P88" s="347">
        <f t="shared" si="1"/>
        <v>30849.579999999998</v>
      </c>
    </row>
    <row r="89" spans="1:16" ht="15">
      <c r="A89" s="926">
        <v>4150</v>
      </c>
      <c r="B89" s="908" t="s">
        <v>468</v>
      </c>
      <c r="C89" s="911">
        <v>-60.48</v>
      </c>
      <c r="D89" s="911">
        <v>-60.48</v>
      </c>
      <c r="E89" s="911">
        <v>-60.48</v>
      </c>
      <c r="F89" s="911">
        <v>-60.48</v>
      </c>
      <c r="G89" s="911">
        <v>-60.48</v>
      </c>
      <c r="H89" s="911">
        <v>-60.48</v>
      </c>
      <c r="I89" s="911">
        <v>-60.48</v>
      </c>
      <c r="J89" s="911">
        <v>-60.48</v>
      </c>
      <c r="K89" s="911">
        <v>-60.48</v>
      </c>
      <c r="L89" s="911">
        <v>-60.48</v>
      </c>
      <c r="M89" s="911">
        <v>-60.48</v>
      </c>
      <c r="N89" s="911">
        <v>-60.48</v>
      </c>
      <c r="O89" s="911"/>
      <c r="P89" s="347">
        <f t="shared" si="1"/>
        <v>-60.480000000000011</v>
      </c>
    </row>
    <row r="90" spans="1:16" ht="15">
      <c r="A90" s="926">
        <v>4155</v>
      </c>
      <c r="B90" s="908" t="s">
        <v>469</v>
      </c>
      <c r="C90" s="911">
        <v>-15413.32</v>
      </c>
      <c r="D90" s="911">
        <v>-15413.32</v>
      </c>
      <c r="E90" s="911">
        <v>-15413.32</v>
      </c>
      <c r="F90" s="911">
        <v>-15413.32</v>
      </c>
      <c r="G90" s="911">
        <v>-15413.32</v>
      </c>
      <c r="H90" s="911">
        <v>-15413.32</v>
      </c>
      <c r="I90" s="911">
        <v>-15413.32</v>
      </c>
      <c r="J90" s="911">
        <v>-15413.32</v>
      </c>
      <c r="K90" s="911">
        <v>-15413.32</v>
      </c>
      <c r="L90" s="911">
        <v>-15413.32</v>
      </c>
      <c r="M90" s="911">
        <v>-15413.32</v>
      </c>
      <c r="N90" s="911">
        <v>-15413.32</v>
      </c>
      <c r="O90" s="911">
        <v>-15413.32</v>
      </c>
      <c r="P90" s="347">
        <f t="shared" si="1"/>
        <v>-15413.320000000005</v>
      </c>
    </row>
    <row r="91" spans="1:16" ht="15">
      <c r="A91" s="909">
        <v>4265</v>
      </c>
      <c r="B91" s="908" t="s">
        <v>302</v>
      </c>
      <c r="C91" s="911">
        <v>244.88</v>
      </c>
      <c r="D91" s="911">
        <v>267.27999999999997</v>
      </c>
      <c r="E91" s="911">
        <v>289.68</v>
      </c>
      <c r="F91" s="911">
        <v>312.08</v>
      </c>
      <c r="G91" s="911">
        <v>334.48</v>
      </c>
      <c r="H91" s="911">
        <v>356.88</v>
      </c>
      <c r="I91" s="911">
        <v>379.28</v>
      </c>
      <c r="J91" s="911">
        <v>401.68</v>
      </c>
      <c r="K91" s="911">
        <v>424.08</v>
      </c>
      <c r="L91" s="911">
        <v>446.48</v>
      </c>
      <c r="M91" s="911">
        <v>468.88</v>
      </c>
      <c r="N91" s="911">
        <v>491.28</v>
      </c>
      <c r="O91" s="911">
        <v>513.67999999999995</v>
      </c>
      <c r="P91" s="347">
        <f t="shared" si="1"/>
        <v>379.28</v>
      </c>
    </row>
    <row r="92" spans="1:16" ht="15">
      <c r="A92" s="909">
        <v>4275</v>
      </c>
      <c r="B92" s="908" t="s">
        <v>470</v>
      </c>
      <c r="C92" s="911">
        <v>177275.67</v>
      </c>
      <c r="D92" s="911">
        <v>180054.82</v>
      </c>
      <c r="E92" s="911">
        <v>182833.97</v>
      </c>
      <c r="F92" s="911">
        <v>185613.12</v>
      </c>
      <c r="G92" s="911">
        <v>188392.27</v>
      </c>
      <c r="H92" s="911">
        <v>191171.42</v>
      </c>
      <c r="I92" s="911">
        <v>193950.57</v>
      </c>
      <c r="J92" s="911">
        <v>196729.72</v>
      </c>
      <c r="K92" s="911">
        <v>199508.87</v>
      </c>
      <c r="L92" s="911">
        <v>202292.23</v>
      </c>
      <c r="M92" s="911">
        <v>205075.59</v>
      </c>
      <c r="N92" s="911">
        <v>207858.95</v>
      </c>
      <c r="O92" s="911">
        <v>210642.31</v>
      </c>
      <c r="P92" s="347">
        <f t="shared" si="1"/>
        <v>193953.80846153849</v>
      </c>
    </row>
    <row r="93" spans="1:16" ht="15">
      <c r="A93" s="909" t="s">
        <v>275</v>
      </c>
      <c r="B93" s="908">
        <v>285</v>
      </c>
      <c r="C93" s="911">
        <v>884985.64</v>
      </c>
      <c r="D93" s="911">
        <v>890110.07</v>
      </c>
      <c r="E93" s="911">
        <v>895234.50</v>
      </c>
      <c r="F93" s="911">
        <v>900358.93</v>
      </c>
      <c r="G93" s="911">
        <v>905483.36</v>
      </c>
      <c r="H93" s="911">
        <v>910607.79</v>
      </c>
      <c r="I93" s="911">
        <v>915732.22</v>
      </c>
      <c r="J93" s="911">
        <v>920856.65</v>
      </c>
      <c r="K93" s="911">
        <v>925981.08</v>
      </c>
      <c r="L93" s="911">
        <v>931109.72</v>
      </c>
      <c r="M93" s="911">
        <v>936238.36</v>
      </c>
      <c r="N93" s="911">
        <v>941367</v>
      </c>
      <c r="O93" s="911">
        <v>946556.12</v>
      </c>
      <c r="P93" s="347">
        <f>SUM(P82:P92)</f>
        <v>915735.45846153854</v>
      </c>
    </row>
    <row r="94" spans="1:16" ht="15">
      <c r="A94" s="909" t="s">
        <v>303</v>
      </c>
      <c r="B94" s="908"/>
      <c r="C94" s="911">
        <v>3945719.36</v>
      </c>
      <c r="D94" s="911">
        <v>3906920.48</v>
      </c>
      <c r="E94" s="911">
        <v>3869040.33</v>
      </c>
      <c r="F94" s="911">
        <v>3867818.97</v>
      </c>
      <c r="G94" s="911">
        <v>3832232.16</v>
      </c>
      <c r="H94" s="911">
        <v>3806242.20</v>
      </c>
      <c r="I94" s="911">
        <v>3768637.46</v>
      </c>
      <c r="J94" s="911">
        <v>3731209.70</v>
      </c>
      <c r="K94" s="911">
        <v>3698474.14</v>
      </c>
      <c r="L94" s="911">
        <v>3754217.69</v>
      </c>
      <c r="M94" s="911">
        <v>3715360.10</v>
      </c>
      <c r="N94" s="911">
        <v>3678251.97</v>
      </c>
      <c r="O94" s="911">
        <v>3641502.33</v>
      </c>
      <c r="P94" s="347">
        <f t="shared" si="1"/>
        <v>3785817.4530769223</v>
      </c>
    </row>
    <row r="97" spans="1:16" ht="15">
      <c r="A97" s="909">
        <v>6645</v>
      </c>
      <c r="B97" s="908" t="s">
        <v>647</v>
      </c>
      <c r="C97" s="911"/>
      <c r="D97" s="911">
        <v>7.13</v>
      </c>
      <c r="E97" s="911">
        <v>7.13</v>
      </c>
      <c r="F97" s="911">
        <v>7.13</v>
      </c>
      <c r="G97" s="911">
        <v>7.13</v>
      </c>
      <c r="H97" s="911">
        <v>7.13</v>
      </c>
      <c r="I97" s="911">
        <v>7.13</v>
      </c>
      <c r="J97" s="911">
        <v>7.13</v>
      </c>
      <c r="K97" s="911">
        <v>7.13</v>
      </c>
      <c r="L97" s="911">
        <v>7.13</v>
      </c>
      <c r="M97" s="911">
        <v>7.13</v>
      </c>
      <c r="N97" s="911">
        <v>7.13</v>
      </c>
      <c r="O97" s="911">
        <v>7.13</v>
      </c>
      <c r="P97" s="347">
        <f>SUM(D97:O97)</f>
        <v>85.559999999999988</v>
      </c>
    </row>
    <row r="98" spans="1:16" ht="15">
      <c r="A98" s="909">
        <v>6655</v>
      </c>
      <c r="B98" s="908" t="s">
        <v>648</v>
      </c>
      <c r="C98" s="911"/>
      <c r="D98" s="911">
        <v>7.56</v>
      </c>
      <c r="E98" s="911">
        <v>7.56</v>
      </c>
      <c r="F98" s="911">
        <v>7.56</v>
      </c>
      <c r="G98" s="911">
        <v>7.56</v>
      </c>
      <c r="H98" s="911">
        <v>7.56</v>
      </c>
      <c r="I98" s="911">
        <v>7.56</v>
      </c>
      <c r="J98" s="911">
        <v>7.56</v>
      </c>
      <c r="K98" s="911">
        <v>7.56</v>
      </c>
      <c r="L98" s="911">
        <v>7.56</v>
      </c>
      <c r="M98" s="911">
        <v>7.56</v>
      </c>
      <c r="N98" s="911">
        <v>7.55</v>
      </c>
      <c r="O98" s="911">
        <v>7.55</v>
      </c>
      <c r="P98" s="347">
        <f t="shared" si="2" ref="P98:P132">SUM(D98:O98)</f>
        <v>90.70</v>
      </c>
    </row>
    <row r="99" spans="1:16" ht="15">
      <c r="A99" s="909">
        <v>6660</v>
      </c>
      <c r="B99" s="908" t="s">
        <v>306</v>
      </c>
      <c r="C99" s="911"/>
      <c r="D99" s="911">
        <v>2387.9400000000005</v>
      </c>
      <c r="E99" s="911">
        <v>2389.8600000000006</v>
      </c>
      <c r="F99" s="911">
        <v>2512.4200000000005</v>
      </c>
      <c r="G99" s="911">
        <v>2417.0300000000007</v>
      </c>
      <c r="H99" s="911">
        <v>2458.7400000000007</v>
      </c>
      <c r="I99" s="911">
        <v>2445.8200000000006</v>
      </c>
      <c r="J99" s="911">
        <v>2448.8900000000008</v>
      </c>
      <c r="K99" s="911">
        <v>2462.9500000000007</v>
      </c>
      <c r="L99" s="911">
        <v>2775.2500000000009</v>
      </c>
      <c r="M99" s="911">
        <v>2774.170000000001</v>
      </c>
      <c r="N99" s="911">
        <v>2780.04</v>
      </c>
      <c r="O99" s="911">
        <v>2783.51</v>
      </c>
      <c r="P99" s="347">
        <f t="shared" si="2"/>
        <v>30636.620000000003</v>
      </c>
    </row>
    <row r="100" spans="1:16" ht="15">
      <c r="A100" s="909">
        <v>6665</v>
      </c>
      <c r="B100" s="908" t="s">
        <v>473</v>
      </c>
      <c r="C100" s="911"/>
      <c r="D100" s="911">
        <v>2534.27</v>
      </c>
      <c r="E100" s="911">
        <v>2534.2800000000002</v>
      </c>
      <c r="F100" s="911">
        <v>2534.27</v>
      </c>
      <c r="G100" s="911">
        <v>2534.27</v>
      </c>
      <c r="H100" s="911">
        <v>2534.27</v>
      </c>
      <c r="I100" s="911">
        <v>2534.2800000000002</v>
      </c>
      <c r="J100" s="911">
        <v>2534.27</v>
      </c>
      <c r="K100" s="911">
        <v>2534.27</v>
      </c>
      <c r="L100" s="911">
        <v>2534.27</v>
      </c>
      <c r="M100" s="911">
        <v>2534.2800000000002</v>
      </c>
      <c r="N100" s="911">
        <v>2534.27</v>
      </c>
      <c r="O100" s="911">
        <v>2534.27</v>
      </c>
      <c r="P100" s="347">
        <f t="shared" si="2"/>
        <v>30411.27</v>
      </c>
    </row>
    <row r="101" spans="1:16" ht="15">
      <c r="A101" s="909">
        <v>6675</v>
      </c>
      <c r="B101" s="908" t="s">
        <v>474</v>
      </c>
      <c r="C101" s="911"/>
      <c r="D101" s="911">
        <v>0.41</v>
      </c>
      <c r="E101" s="911">
        <v>0.41</v>
      </c>
      <c r="F101" s="911">
        <v>0.41</v>
      </c>
      <c r="G101" s="911">
        <v>0.41</v>
      </c>
      <c r="H101" s="911">
        <v>0.41</v>
      </c>
      <c r="I101" s="911">
        <v>0.41</v>
      </c>
      <c r="J101" s="911">
        <v>0.41</v>
      </c>
      <c r="K101" s="911">
        <v>0.41</v>
      </c>
      <c r="L101" s="911">
        <v>0.41</v>
      </c>
      <c r="M101" s="911">
        <v>0.41</v>
      </c>
      <c r="N101" s="911">
        <v>0.41</v>
      </c>
      <c r="O101" s="911">
        <v>0.41</v>
      </c>
      <c r="P101" s="347">
        <f t="shared" si="2"/>
        <v>4.9200000000000008</v>
      </c>
    </row>
    <row r="102" spans="1:16" ht="15">
      <c r="A102" s="909">
        <v>6680</v>
      </c>
      <c r="B102" s="908" t="s">
        <v>475</v>
      </c>
      <c r="C102" s="911"/>
      <c r="D102" s="911">
        <v>23.31</v>
      </c>
      <c r="E102" s="911">
        <v>23.31</v>
      </c>
      <c r="F102" s="911">
        <v>23.31</v>
      </c>
      <c r="G102" s="911">
        <v>24.21</v>
      </c>
      <c r="H102" s="911">
        <v>24.21</v>
      </c>
      <c r="I102" s="911">
        <v>24.21</v>
      </c>
      <c r="J102" s="911">
        <v>24.21</v>
      </c>
      <c r="K102" s="911">
        <v>24.21</v>
      </c>
      <c r="L102" s="911">
        <v>24.21</v>
      </c>
      <c r="M102" s="911">
        <v>24.21</v>
      </c>
      <c r="N102" s="911">
        <v>24.21</v>
      </c>
      <c r="O102" s="911">
        <v>24.21</v>
      </c>
      <c r="P102" s="347">
        <f t="shared" si="2"/>
        <v>287.82000000000005</v>
      </c>
    </row>
    <row r="103" spans="1:16" ht="15">
      <c r="A103" s="909">
        <v>6685</v>
      </c>
      <c r="B103" s="908" t="s">
        <v>476</v>
      </c>
      <c r="C103" s="911"/>
      <c r="D103" s="911">
        <v>401.33</v>
      </c>
      <c r="E103" s="911">
        <v>401.33</v>
      </c>
      <c r="F103" s="911">
        <v>401.33</v>
      </c>
      <c r="G103" s="911">
        <v>401.33</v>
      </c>
      <c r="H103" s="911">
        <v>401.33</v>
      </c>
      <c r="I103" s="911">
        <v>401.33</v>
      </c>
      <c r="J103" s="911">
        <v>401.33</v>
      </c>
      <c r="K103" s="911">
        <v>401.33</v>
      </c>
      <c r="L103" s="911">
        <v>401.33</v>
      </c>
      <c r="M103" s="911">
        <v>401.33</v>
      </c>
      <c r="N103" s="911">
        <v>401.33</v>
      </c>
      <c r="O103" s="911">
        <v>401.33</v>
      </c>
      <c r="P103" s="347">
        <f t="shared" si="2"/>
        <v>4815.96</v>
      </c>
    </row>
    <row r="104" spans="1:16" ht="15">
      <c r="A104" s="909">
        <v>6710</v>
      </c>
      <c r="B104" s="908" t="s">
        <v>477</v>
      </c>
      <c r="C104" s="911"/>
      <c r="D104" s="911">
        <v>10645.339999999998</v>
      </c>
      <c r="E104" s="911">
        <v>10645.339999999998</v>
      </c>
      <c r="F104" s="911">
        <v>10645.339999999998</v>
      </c>
      <c r="G104" s="911">
        <v>10645.339999999998</v>
      </c>
      <c r="H104" s="911">
        <v>10645.339999999998</v>
      </c>
      <c r="I104" s="911">
        <v>10645.339999999998</v>
      </c>
      <c r="J104" s="911">
        <v>10645.339999999998</v>
      </c>
      <c r="K104" s="911">
        <v>10645.339999999998</v>
      </c>
      <c r="L104" s="911">
        <v>10645.339999999998</v>
      </c>
      <c r="M104" s="911">
        <v>10645.339999999998</v>
      </c>
      <c r="N104" s="911">
        <v>10645.32</v>
      </c>
      <c r="O104" s="911">
        <v>10646.58</v>
      </c>
      <c r="P104" s="347">
        <f t="shared" si="2"/>
        <v>127745.29999999997</v>
      </c>
    </row>
    <row r="105" spans="1:16" ht="15">
      <c r="A105" s="909">
        <v>6715</v>
      </c>
      <c r="B105" s="908" t="s">
        <v>478</v>
      </c>
      <c r="C105" s="911"/>
      <c r="D105" s="911">
        <v>1144.19</v>
      </c>
      <c r="E105" s="911">
        <v>1144.19</v>
      </c>
      <c r="F105" s="911">
        <v>1144.19</v>
      </c>
      <c r="G105" s="911">
        <v>1144.19</v>
      </c>
      <c r="H105" s="911">
        <v>1144.19</v>
      </c>
      <c r="I105" s="911">
        <v>1144.19</v>
      </c>
      <c r="J105" s="911">
        <v>1144.19</v>
      </c>
      <c r="K105" s="911">
        <v>1144.19</v>
      </c>
      <c r="L105" s="911">
        <v>1148.51</v>
      </c>
      <c r="M105" s="911">
        <v>1145.3600000000001</v>
      </c>
      <c r="N105" s="911">
        <v>1145.3599999999999</v>
      </c>
      <c r="O105" s="911">
        <v>1145.3599999999999</v>
      </c>
      <c r="P105" s="347">
        <f t="shared" si="2"/>
        <v>13738.110000000004</v>
      </c>
    </row>
    <row r="106" spans="1:16" ht="15">
      <c r="A106" s="909">
        <v>6717</v>
      </c>
      <c r="B106" s="908" t="s">
        <v>479</v>
      </c>
      <c r="C106" s="911"/>
      <c r="D106" s="911">
        <v>406.79</v>
      </c>
      <c r="E106" s="911">
        <v>406.79</v>
      </c>
      <c r="F106" s="911">
        <v>406.79</v>
      </c>
      <c r="G106" s="911">
        <v>406.79</v>
      </c>
      <c r="H106" s="911">
        <v>406.79</v>
      </c>
      <c r="I106" s="911">
        <v>406.79</v>
      </c>
      <c r="J106" s="911">
        <v>406.79</v>
      </c>
      <c r="K106" s="911">
        <v>406.79</v>
      </c>
      <c r="L106" s="911">
        <v>406.79</v>
      </c>
      <c r="M106" s="911">
        <v>406.79</v>
      </c>
      <c r="N106" s="911">
        <v>379.57</v>
      </c>
      <c r="O106" s="911">
        <v>379.57</v>
      </c>
      <c r="P106" s="347">
        <f t="shared" si="2"/>
        <v>4827.04</v>
      </c>
    </row>
    <row r="107" spans="1:16" ht="15">
      <c r="A107" s="909">
        <v>6725</v>
      </c>
      <c r="B107" s="908" t="s">
        <v>480</v>
      </c>
      <c r="C107" s="911"/>
      <c r="D107" s="911">
        <v>262.79000000000002</v>
      </c>
      <c r="E107" s="911">
        <v>262.79000000000002</v>
      </c>
      <c r="F107" s="911">
        <v>262.79000000000002</v>
      </c>
      <c r="G107" s="911">
        <v>262.79000000000002</v>
      </c>
      <c r="H107" s="911">
        <v>262.79000000000002</v>
      </c>
      <c r="I107" s="911">
        <v>262.79000000000002</v>
      </c>
      <c r="J107" s="911">
        <v>262.79000000000002</v>
      </c>
      <c r="K107" s="911">
        <v>262.79000000000002</v>
      </c>
      <c r="L107" s="911">
        <v>262.79000000000002</v>
      </c>
      <c r="M107" s="911">
        <v>262.79000000000002</v>
      </c>
      <c r="N107" s="911">
        <v>262.79000000000002</v>
      </c>
      <c r="O107" s="911">
        <v>262.79000000000002</v>
      </c>
      <c r="P107" s="347">
        <f t="shared" si="2"/>
        <v>3153.48</v>
      </c>
    </row>
    <row r="108" spans="1:16" ht="15">
      <c r="A108" s="909">
        <v>6740</v>
      </c>
      <c r="B108" s="908" t="s">
        <v>649</v>
      </c>
      <c r="C108" s="911"/>
      <c r="D108" s="911">
        <v>1667.7799999999998</v>
      </c>
      <c r="E108" s="911">
        <v>1667.7799999999998</v>
      </c>
      <c r="F108" s="911">
        <v>1667.7799999999998</v>
      </c>
      <c r="G108" s="911">
        <v>1667.7799999999998</v>
      </c>
      <c r="H108" s="911">
        <v>1667.7799999999998</v>
      </c>
      <c r="I108" s="911">
        <v>1667.7799999999998</v>
      </c>
      <c r="J108" s="911">
        <v>1667.7799999999998</v>
      </c>
      <c r="K108" s="911">
        <v>1667.7799999999998</v>
      </c>
      <c r="L108" s="911">
        <v>1667.7799999999998</v>
      </c>
      <c r="M108" s="911">
        <v>1667.7799999999998</v>
      </c>
      <c r="N108" s="911">
        <v>1667.7800000000002</v>
      </c>
      <c r="O108" s="911">
        <v>1667.7800000000002</v>
      </c>
      <c r="P108" s="347">
        <f t="shared" si="2"/>
        <v>20013.35999999999</v>
      </c>
    </row>
    <row r="109" spans="1:16" ht="15">
      <c r="A109" s="909">
        <v>6745</v>
      </c>
      <c r="B109" s="908" t="s">
        <v>482</v>
      </c>
      <c r="C109" s="911"/>
      <c r="D109" s="911">
        <v>803.85</v>
      </c>
      <c r="E109" s="911">
        <v>803.85</v>
      </c>
      <c r="F109" s="911">
        <v>805.46</v>
      </c>
      <c r="G109" s="911">
        <v>805.46</v>
      </c>
      <c r="H109" s="911">
        <v>805.46</v>
      </c>
      <c r="I109" s="911">
        <v>805.46</v>
      </c>
      <c r="J109" s="911">
        <v>805.46</v>
      </c>
      <c r="K109" s="911">
        <v>805.46</v>
      </c>
      <c r="L109" s="911">
        <v>805.46</v>
      </c>
      <c r="M109" s="911">
        <v>805.46</v>
      </c>
      <c r="N109" s="911">
        <v>805.45</v>
      </c>
      <c r="O109" s="911">
        <v>805.45</v>
      </c>
      <c r="P109" s="347">
        <f t="shared" si="2"/>
        <v>9662.2800000000007</v>
      </c>
    </row>
    <row r="110" spans="1:16" ht="15">
      <c r="A110" s="909">
        <v>6765</v>
      </c>
      <c r="B110" s="908" t="s">
        <v>308</v>
      </c>
      <c r="C110" s="911"/>
      <c r="D110" s="911">
        <v>20.73</v>
      </c>
      <c r="E110" s="911">
        <v>20.73</v>
      </c>
      <c r="F110" s="911">
        <v>21.65</v>
      </c>
      <c r="G110" s="911">
        <v>21.65</v>
      </c>
      <c r="H110" s="911">
        <v>22.12</v>
      </c>
      <c r="I110" s="911">
        <v>22.12</v>
      </c>
      <c r="J110" s="911">
        <v>22.12</v>
      </c>
      <c r="K110" s="911">
        <v>22.12</v>
      </c>
      <c r="L110" s="911">
        <v>22.12</v>
      </c>
      <c r="M110" s="911">
        <v>22.12</v>
      </c>
      <c r="N110" s="911">
        <v>22.12</v>
      </c>
      <c r="O110" s="911">
        <v>22.12</v>
      </c>
      <c r="P110" s="347">
        <f t="shared" si="2"/>
        <v>261.72000000000003</v>
      </c>
    </row>
    <row r="111" spans="1:16" ht="15">
      <c r="A111" s="909">
        <v>6790</v>
      </c>
      <c r="B111" s="908" t="s">
        <v>650</v>
      </c>
      <c r="C111" s="911"/>
      <c r="D111" s="911">
        <v>18581.66</v>
      </c>
      <c r="E111" s="911">
        <v>18581.66</v>
      </c>
      <c r="F111" s="911">
        <v>18581.66</v>
      </c>
      <c r="G111" s="911">
        <v>18581.66</v>
      </c>
      <c r="H111" s="911">
        <v>18581.66</v>
      </c>
      <c r="I111" s="911">
        <v>18581.66</v>
      </c>
      <c r="J111" s="911">
        <v>18581.66</v>
      </c>
      <c r="K111" s="911">
        <v>18581.66</v>
      </c>
      <c r="L111" s="911">
        <v>18581.66</v>
      </c>
      <c r="M111" s="911">
        <v>18581.66</v>
      </c>
      <c r="N111" s="911">
        <v>18581.66</v>
      </c>
      <c r="O111" s="911">
        <v>18581.66</v>
      </c>
      <c r="P111" s="347">
        <f t="shared" si="2"/>
        <v>222979.92</v>
      </c>
    </row>
    <row r="112" spans="1:16" ht="15">
      <c r="A112" s="909">
        <v>6800</v>
      </c>
      <c r="B112" s="908" t="s">
        <v>488</v>
      </c>
      <c r="C112" s="911"/>
      <c r="D112" s="911">
        <v>1.18</v>
      </c>
      <c r="E112" s="911">
        <v>1.18</v>
      </c>
      <c r="F112" s="911">
        <v>1.18</v>
      </c>
      <c r="G112" s="911">
        <v>1.18</v>
      </c>
      <c r="H112" s="911">
        <v>1.18</v>
      </c>
      <c r="I112" s="911">
        <v>1.18</v>
      </c>
      <c r="J112" s="911">
        <v>1.18</v>
      </c>
      <c r="K112" s="911">
        <v>1.18</v>
      </c>
      <c r="L112" s="911">
        <v>1.18</v>
      </c>
      <c r="M112" s="911">
        <v>1.18</v>
      </c>
      <c r="N112" s="911">
        <v>1.18</v>
      </c>
      <c r="O112" s="911">
        <v>1.18</v>
      </c>
      <c r="P112" s="347">
        <f t="shared" si="2"/>
        <v>14.159999999999998</v>
      </c>
    </row>
    <row r="113" spans="1:16" ht="15">
      <c r="A113" s="909">
        <v>6805</v>
      </c>
      <c r="B113" s="908" t="s">
        <v>489</v>
      </c>
      <c r="C113" s="911"/>
      <c r="D113" s="911">
        <v>197.18</v>
      </c>
      <c r="E113" s="911">
        <v>197.18</v>
      </c>
      <c r="F113" s="911">
        <v>197.18</v>
      </c>
      <c r="G113" s="911">
        <v>197.18</v>
      </c>
      <c r="H113" s="911">
        <v>197.18</v>
      </c>
      <c r="I113" s="911">
        <v>197.18</v>
      </c>
      <c r="J113" s="911">
        <v>197.18</v>
      </c>
      <c r="K113" s="911">
        <v>197.18</v>
      </c>
      <c r="L113" s="911">
        <v>197.18</v>
      </c>
      <c r="M113" s="911">
        <v>197.18</v>
      </c>
      <c r="N113" s="911">
        <v>197.18</v>
      </c>
      <c r="O113" s="911">
        <v>197.18</v>
      </c>
      <c r="P113" s="347">
        <f t="shared" si="2"/>
        <v>2366.1600000000003</v>
      </c>
    </row>
    <row r="114" spans="1:16" ht="15">
      <c r="A114" s="909">
        <v>6820</v>
      </c>
      <c r="B114" s="908" t="s">
        <v>490</v>
      </c>
      <c r="C114" s="911"/>
      <c r="D114" s="911">
        <v>14.65</v>
      </c>
      <c r="E114" s="911">
        <v>14.65</v>
      </c>
      <c r="F114" s="911">
        <v>14.65</v>
      </c>
      <c r="G114" s="911">
        <v>14.65</v>
      </c>
      <c r="H114" s="911">
        <v>14.65</v>
      </c>
      <c r="I114" s="911">
        <v>14.65</v>
      </c>
      <c r="J114" s="911">
        <v>14.65</v>
      </c>
      <c r="K114" s="911">
        <v>14.65</v>
      </c>
      <c r="L114" s="911">
        <v>14.65</v>
      </c>
      <c r="M114" s="911">
        <v>14.65</v>
      </c>
      <c r="N114" s="911">
        <v>14.65</v>
      </c>
      <c r="O114" s="911">
        <v>14.65</v>
      </c>
      <c r="P114" s="347">
        <f t="shared" si="2"/>
        <v>175.80000000000004</v>
      </c>
    </row>
    <row r="115" spans="1:16" ht="15">
      <c r="A115" s="909">
        <v>6825</v>
      </c>
      <c r="B115" s="908" t="s">
        <v>491</v>
      </c>
      <c r="C115" s="911"/>
      <c r="D115" s="911">
        <v>2.16</v>
      </c>
      <c r="E115" s="911">
        <v>2.16</v>
      </c>
      <c r="F115" s="911">
        <v>2.16</v>
      </c>
      <c r="G115" s="911">
        <v>2.16</v>
      </c>
      <c r="H115" s="911">
        <v>2.16</v>
      </c>
      <c r="I115" s="911">
        <v>2.16</v>
      </c>
      <c r="J115" s="911">
        <v>2.16</v>
      </c>
      <c r="K115" s="911">
        <v>2.16</v>
      </c>
      <c r="L115" s="911">
        <v>2.16</v>
      </c>
      <c r="M115" s="911">
        <v>2.16</v>
      </c>
      <c r="N115" s="911">
        <v>2.16</v>
      </c>
      <c r="O115" s="911">
        <v>2.16</v>
      </c>
      <c r="P115" s="347">
        <f t="shared" si="2"/>
        <v>25.92</v>
      </c>
    </row>
    <row r="116" spans="1:16" ht="15">
      <c r="A116" s="909">
        <v>6835</v>
      </c>
      <c r="B116" s="908" t="s">
        <v>493</v>
      </c>
      <c r="C116" s="911"/>
      <c r="D116" s="911">
        <v>150.42000000000002</v>
      </c>
      <c r="E116" s="911">
        <v>150.42000000000002</v>
      </c>
      <c r="F116" s="911">
        <v>150.42000000000002</v>
      </c>
      <c r="G116" s="911">
        <v>150.42000000000002</v>
      </c>
      <c r="H116" s="911">
        <v>150.42000000000002</v>
      </c>
      <c r="I116" s="911">
        <v>150.42000000000002</v>
      </c>
      <c r="J116" s="911">
        <v>150.42000000000002</v>
      </c>
      <c r="K116" s="911">
        <v>150.42000000000002</v>
      </c>
      <c r="L116" s="911">
        <v>150.42000000000002</v>
      </c>
      <c r="M116" s="911">
        <v>150.42000000000002</v>
      </c>
      <c r="N116" s="911">
        <v>150.41</v>
      </c>
      <c r="O116" s="911">
        <v>150.41</v>
      </c>
      <c r="P116" s="347">
        <f t="shared" si="2"/>
        <v>1805.0200000000007</v>
      </c>
    </row>
    <row r="117" spans="1:16" ht="15">
      <c r="A117" s="909">
        <v>6840</v>
      </c>
      <c r="B117" s="908" t="s">
        <v>494</v>
      </c>
      <c r="C117" s="911"/>
      <c r="D117" s="911">
        <v>45.64</v>
      </c>
      <c r="E117" s="911">
        <v>45.64</v>
      </c>
      <c r="F117" s="911">
        <v>45.64</v>
      </c>
      <c r="G117" s="911">
        <v>45.64</v>
      </c>
      <c r="H117" s="911">
        <v>45.64</v>
      </c>
      <c r="I117" s="911">
        <v>45.64</v>
      </c>
      <c r="J117" s="911">
        <v>45.64</v>
      </c>
      <c r="K117" s="911">
        <v>45.64</v>
      </c>
      <c r="L117" s="911">
        <v>45.64</v>
      </c>
      <c r="M117" s="911">
        <v>45.64</v>
      </c>
      <c r="N117" s="911">
        <v>45.64</v>
      </c>
      <c r="O117" s="911">
        <v>45.64</v>
      </c>
      <c r="P117" s="347">
        <f t="shared" si="2"/>
        <v>547.67999999999995</v>
      </c>
    </row>
    <row r="118" spans="1:16" ht="15">
      <c r="A118" s="909">
        <v>6850</v>
      </c>
      <c r="B118" s="908" t="s">
        <v>496</v>
      </c>
      <c r="C118" s="911"/>
      <c r="D118" s="911">
        <v>12.50</v>
      </c>
      <c r="E118" s="911">
        <v>12.50</v>
      </c>
      <c r="F118" s="911">
        <v>12.50</v>
      </c>
      <c r="G118" s="911">
        <v>12.50</v>
      </c>
      <c r="H118" s="911">
        <v>12.50</v>
      </c>
      <c r="I118" s="911">
        <v>12.50</v>
      </c>
      <c r="J118" s="911">
        <v>12.50</v>
      </c>
      <c r="K118" s="911">
        <v>12.50</v>
      </c>
      <c r="L118" s="911">
        <v>12.50</v>
      </c>
      <c r="M118" s="911">
        <v>12.50</v>
      </c>
      <c r="N118" s="911">
        <v>12.50</v>
      </c>
      <c r="O118" s="911">
        <v>12.50</v>
      </c>
      <c r="P118" s="347">
        <f t="shared" si="2"/>
        <v>150</v>
      </c>
    </row>
    <row r="119" spans="1:16" ht="15">
      <c r="A119" s="909">
        <v>6890</v>
      </c>
      <c r="B119" s="908" t="s">
        <v>498</v>
      </c>
      <c r="C119" s="911"/>
      <c r="D119" s="911">
        <v>0.67</v>
      </c>
      <c r="E119" s="911">
        <v>1.34</v>
      </c>
      <c r="F119" s="911">
        <v>2.10</v>
      </c>
      <c r="G119" s="911">
        <v>2.69</v>
      </c>
      <c r="H119" s="911">
        <v>3.22</v>
      </c>
      <c r="I119" s="911">
        <v>3.22</v>
      </c>
      <c r="J119" s="911">
        <v>3.22</v>
      </c>
      <c r="K119" s="911">
        <v>4.2699999999999996</v>
      </c>
      <c r="L119" s="911">
        <v>4.97</v>
      </c>
      <c r="M119" s="911">
        <v>4.97</v>
      </c>
      <c r="N119" s="911">
        <v>5.32</v>
      </c>
      <c r="O119" s="911">
        <v>5.32</v>
      </c>
      <c r="P119" s="347">
        <f t="shared" si="2"/>
        <v>41.309999999999995</v>
      </c>
    </row>
    <row r="120" spans="1:16" ht="15">
      <c r="A120" s="909">
        <v>7225</v>
      </c>
      <c r="B120" s="908" t="s">
        <v>500</v>
      </c>
      <c r="C120" s="911"/>
      <c r="D120" s="911">
        <v>-1136.1500000000001</v>
      </c>
      <c r="E120" s="911">
        <v>-1136.1500000000001</v>
      </c>
      <c r="F120" s="911">
        <v>-1136.1500000000001</v>
      </c>
      <c r="G120" s="911">
        <v>-1136.1500000000001</v>
      </c>
      <c r="H120" s="911">
        <v>-1136.1500000000001</v>
      </c>
      <c r="I120" s="911">
        <v>-1136.1500000000001</v>
      </c>
      <c r="J120" s="911">
        <v>-1136.1500000000001</v>
      </c>
      <c r="K120" s="911">
        <v>-1136.1500000000001</v>
      </c>
      <c r="L120" s="911">
        <v>-1136.1500000000001</v>
      </c>
      <c r="M120" s="911">
        <v>-1136.1500000000001</v>
      </c>
      <c r="N120" s="911">
        <v>-1136.1500000000001</v>
      </c>
      <c r="O120" s="911">
        <v>-1136.1500000000001</v>
      </c>
      <c r="P120" s="347">
        <f t="shared" si="2"/>
        <v>-13633.799999999998</v>
      </c>
    </row>
    <row r="121" spans="1:16" ht="15">
      <c r="A121" s="909">
        <v>7275</v>
      </c>
      <c r="B121" s="908" t="s">
        <v>502</v>
      </c>
      <c r="C121" s="911"/>
      <c r="D121" s="911">
        <v>-211.86</v>
      </c>
      <c r="E121" s="911">
        <v>-211.86</v>
      </c>
      <c r="F121" s="911">
        <v>-211.86</v>
      </c>
      <c r="G121" s="911">
        <v>-211.86</v>
      </c>
      <c r="H121" s="911">
        <v>-211.86</v>
      </c>
      <c r="I121" s="911">
        <v>-211.86</v>
      </c>
      <c r="J121" s="911">
        <v>-211.86</v>
      </c>
      <c r="K121" s="911">
        <v>-211.86</v>
      </c>
      <c r="L121" s="911">
        <v>-211.86</v>
      </c>
      <c r="M121" s="911">
        <v>-211.86</v>
      </c>
      <c r="N121" s="911">
        <v>-211.86</v>
      </c>
      <c r="O121" s="911">
        <v>-211.86</v>
      </c>
      <c r="P121" s="347">
        <f t="shared" si="2"/>
        <v>-2542.3200000000011</v>
      </c>
    </row>
    <row r="122" spans="1:16" ht="15">
      <c r="A122" s="909">
        <v>7280</v>
      </c>
      <c r="B122" s="908" t="s">
        <v>503</v>
      </c>
      <c r="C122" s="911"/>
      <c r="D122" s="911">
        <v>-621.79999999999995</v>
      </c>
      <c r="E122" s="911">
        <v>-621.79999999999995</v>
      </c>
      <c r="F122" s="911">
        <v>-621.79999999999995</v>
      </c>
      <c r="G122" s="911">
        <v>-621.79999999999995</v>
      </c>
      <c r="H122" s="911">
        <v>-621.79999999999995</v>
      </c>
      <c r="I122" s="911">
        <v>-621.79999999999995</v>
      </c>
      <c r="J122" s="911">
        <v>-621.79999999999995</v>
      </c>
      <c r="K122" s="911">
        <v>-621.79999999999995</v>
      </c>
      <c r="L122" s="911">
        <v>-621.79999999999995</v>
      </c>
      <c r="M122" s="911">
        <v>-621.79999999999995</v>
      </c>
      <c r="N122" s="911">
        <v>-621.79999999999995</v>
      </c>
      <c r="O122" s="911">
        <v>-621.79999999999995</v>
      </c>
      <c r="P122" s="347">
        <f t="shared" si="2"/>
        <v>-7461.6000000000013</v>
      </c>
    </row>
    <row r="123" spans="1:16" ht="15">
      <c r="A123" s="909">
        <v>7285</v>
      </c>
      <c r="B123" s="908" t="s">
        <v>651</v>
      </c>
      <c r="C123" s="911"/>
      <c r="D123" s="911">
        <v>-180.75</v>
      </c>
      <c r="E123" s="911">
        <v>-180.75</v>
      </c>
      <c r="F123" s="911">
        <v>-180.75</v>
      </c>
      <c r="G123" s="911">
        <v>-180.75</v>
      </c>
      <c r="H123" s="911">
        <v>-180.75</v>
      </c>
      <c r="I123" s="911">
        <v>-180.75</v>
      </c>
      <c r="J123" s="911">
        <v>-180.75</v>
      </c>
      <c r="K123" s="911">
        <v>-180.75</v>
      </c>
      <c r="L123" s="911">
        <v>-180.75</v>
      </c>
      <c r="M123" s="911">
        <v>-180.75</v>
      </c>
      <c r="N123" s="911">
        <v>-180.75</v>
      </c>
      <c r="O123" s="911">
        <v>-180.75</v>
      </c>
      <c r="P123" s="347">
        <f t="shared" si="2"/>
        <v>-2169</v>
      </c>
    </row>
    <row r="124" spans="1:16" ht="15">
      <c r="A124" s="909">
        <v>7290</v>
      </c>
      <c r="B124" s="908" t="s">
        <v>505</v>
      </c>
      <c r="C124" s="911"/>
      <c r="D124" s="911">
        <v>-172.32</v>
      </c>
      <c r="E124" s="911">
        <v>-172.32</v>
      </c>
      <c r="F124" s="911">
        <v>-172.32</v>
      </c>
      <c r="G124" s="911">
        <v>-172.32</v>
      </c>
      <c r="H124" s="911">
        <v>-172.32</v>
      </c>
      <c r="I124" s="911">
        <v>-172.32</v>
      </c>
      <c r="J124" s="911">
        <v>-172.32</v>
      </c>
      <c r="K124" s="911">
        <v>-172.32</v>
      </c>
      <c r="L124" s="911">
        <v>-172.32</v>
      </c>
      <c r="M124" s="911">
        <v>-172.32</v>
      </c>
      <c r="N124" s="911">
        <v>-172.32</v>
      </c>
      <c r="O124" s="911">
        <v>-172.32</v>
      </c>
      <c r="P124" s="347">
        <f t="shared" si="2"/>
        <v>-2067.8399999999997</v>
      </c>
    </row>
    <row r="125" spans="1:16" ht="15">
      <c r="A125" s="909">
        <v>7325</v>
      </c>
      <c r="B125" s="908" t="s">
        <v>506</v>
      </c>
      <c r="C125" s="911"/>
      <c r="D125" s="911"/>
      <c r="E125" s="911"/>
      <c r="F125" s="911"/>
      <c r="G125" s="911"/>
      <c r="H125" s="911"/>
      <c r="I125" s="911"/>
      <c r="J125" s="911"/>
      <c r="K125" s="911"/>
      <c r="L125" s="911"/>
      <c r="M125" s="911"/>
      <c r="N125" s="911"/>
      <c r="O125" s="911">
        <v>-60.48</v>
      </c>
      <c r="P125" s="347">
        <f t="shared" si="2"/>
        <v>-60.48</v>
      </c>
    </row>
    <row r="126" spans="1:16" ht="15">
      <c r="A126" s="909">
        <v>7430</v>
      </c>
      <c r="B126" s="908" t="s">
        <v>309</v>
      </c>
      <c r="C126" s="911"/>
      <c r="D126" s="911">
        <v>-22.40</v>
      </c>
      <c r="E126" s="911">
        <v>-22.40</v>
      </c>
      <c r="F126" s="911">
        <v>-22.40</v>
      </c>
      <c r="G126" s="911">
        <v>-22.40</v>
      </c>
      <c r="H126" s="911">
        <v>-22.40</v>
      </c>
      <c r="I126" s="911">
        <v>-22.40</v>
      </c>
      <c r="J126" s="911">
        <v>-22.40</v>
      </c>
      <c r="K126" s="911">
        <v>-22.40</v>
      </c>
      <c r="L126" s="911">
        <v>-22.40</v>
      </c>
      <c r="M126" s="911">
        <v>-22.40</v>
      </c>
      <c r="N126" s="911">
        <v>-22.40</v>
      </c>
      <c r="O126" s="911">
        <v>-22.40</v>
      </c>
      <c r="P126" s="347">
        <f t="shared" si="2"/>
        <v>-268.80</v>
      </c>
    </row>
    <row r="127" spans="1:16" ht="15">
      <c r="A127" s="909">
        <v>7440</v>
      </c>
      <c r="B127" s="908" t="s">
        <v>507</v>
      </c>
      <c r="C127" s="911"/>
      <c r="D127" s="911">
        <v>-2779.15</v>
      </c>
      <c r="E127" s="911">
        <v>-2779.15</v>
      </c>
      <c r="F127" s="911">
        <v>-2779.15</v>
      </c>
      <c r="G127" s="911">
        <v>-2779.15</v>
      </c>
      <c r="H127" s="911">
        <v>-2779.15</v>
      </c>
      <c r="I127" s="911">
        <v>-2779.15</v>
      </c>
      <c r="J127" s="911">
        <v>-2779.15</v>
      </c>
      <c r="K127" s="911">
        <v>-2779.15</v>
      </c>
      <c r="L127" s="911">
        <v>-2783.36</v>
      </c>
      <c r="M127" s="911">
        <v>-2783.36</v>
      </c>
      <c r="N127" s="911">
        <v>-2783.36</v>
      </c>
      <c r="O127" s="911">
        <v>-2783.36</v>
      </c>
      <c r="P127" s="347">
        <f t="shared" si="2"/>
        <v>-33366.640000000007</v>
      </c>
    </row>
    <row r="128" spans="1:16" ht="15">
      <c r="A128" s="909"/>
      <c r="B128" s="908"/>
      <c r="C128" s="911"/>
      <c r="D128" s="911"/>
      <c r="E128" s="911"/>
      <c r="F128" s="911"/>
      <c r="G128" s="911"/>
      <c r="H128" s="911"/>
      <c r="I128" s="911"/>
      <c r="J128" s="911"/>
      <c r="K128" s="911"/>
      <c r="L128" s="911"/>
      <c r="M128" s="911"/>
      <c r="N128" s="911"/>
      <c r="O128" s="911"/>
      <c r="P128" s="347">
        <f t="shared" si="2"/>
        <v>0</v>
      </c>
    </row>
    <row r="129" spans="1:16" ht="15">
      <c r="A129" s="909">
        <v>7540</v>
      </c>
      <c r="B129" s="908" t="s">
        <v>509</v>
      </c>
      <c r="C129" s="911"/>
      <c r="D129" s="911">
        <v>11830.89</v>
      </c>
      <c r="E129" s="911"/>
      <c r="F129" s="911"/>
      <c r="G129" s="911"/>
      <c r="H129" s="911"/>
      <c r="I129" s="911"/>
      <c r="J129" s="911">
        <v>13368.56</v>
      </c>
      <c r="K129" s="911"/>
      <c r="L129" s="911"/>
      <c r="M129" s="911"/>
      <c r="N129" s="911"/>
      <c r="O129" s="911">
        <v>-3182.13</v>
      </c>
      <c r="P129" s="347">
        <f t="shared" si="2"/>
        <v>22017.319999999996</v>
      </c>
    </row>
    <row r="130" spans="1:16" ht="15">
      <c r="A130" s="909">
        <v>7545</v>
      </c>
      <c r="B130" s="908" t="s">
        <v>510</v>
      </c>
      <c r="C130" s="911"/>
      <c r="D130" s="911"/>
      <c r="E130" s="911"/>
      <c r="F130" s="911"/>
      <c r="G130" s="911"/>
      <c r="H130" s="911"/>
      <c r="I130" s="911"/>
      <c r="J130" s="911"/>
      <c r="K130" s="911"/>
      <c r="L130" s="911"/>
      <c r="M130" s="911"/>
      <c r="N130" s="911">
        <v>79584.490000000005</v>
      </c>
      <c r="O130" s="911"/>
      <c r="P130" s="347">
        <f t="shared" si="2"/>
        <v>79584.490000000005</v>
      </c>
    </row>
    <row r="131" spans="1:16" ht="15">
      <c r="A131" s="909">
        <v>7550</v>
      </c>
      <c r="B131" s="908" t="s">
        <v>511</v>
      </c>
      <c r="C131" s="911"/>
      <c r="D131" s="911">
        <v>-3489.89</v>
      </c>
      <c r="E131" s="911">
        <v>8341</v>
      </c>
      <c r="F131" s="911">
        <v>8341</v>
      </c>
      <c r="G131" s="911">
        <v>8341</v>
      </c>
      <c r="H131" s="911">
        <v>8341</v>
      </c>
      <c r="I131" s="911">
        <v>8341</v>
      </c>
      <c r="J131" s="911">
        <v>-5027.5599999999977</v>
      </c>
      <c r="K131" s="911">
        <v>8341</v>
      </c>
      <c r="L131" s="911">
        <v>8341</v>
      </c>
      <c r="M131" s="911">
        <v>8341</v>
      </c>
      <c r="N131" s="911">
        <v>-73200.44</v>
      </c>
      <c r="O131" s="911">
        <v>14989.89</v>
      </c>
      <c r="P131" s="347">
        <f t="shared" si="2"/>
        <v>0</v>
      </c>
    </row>
    <row r="132" spans="1:16" ht="15">
      <c r="A132" s="909">
        <v>7555</v>
      </c>
      <c r="B132" s="908" t="s">
        <v>512</v>
      </c>
      <c r="C132" s="911"/>
      <c r="D132" s="911"/>
      <c r="E132" s="911"/>
      <c r="F132" s="911"/>
      <c r="G132" s="911"/>
      <c r="H132" s="911"/>
      <c r="I132" s="911"/>
      <c r="J132" s="911"/>
      <c r="K132" s="911"/>
      <c r="L132" s="911"/>
      <c r="M132" s="911"/>
      <c r="N132" s="911">
        <v>1956.95</v>
      </c>
      <c r="O132" s="911"/>
      <c r="P132" s="347">
        <f t="shared" si="2"/>
        <v>1956.95</v>
      </c>
    </row>
  </sheetData>
  <pageMargins left="0.7" right="0.7" top="0.75" bottom="0.75" header="0.3" footer="0.3"/>
  <pageSetup horizontalDpi="300" verticalDpi="300" orientation="portrait" r:id="rId1"/>
  <headerFooter>
    <oddFooter>&amp;L&amp;"Times New Roman,Regular"&amp;9O3129681.v1</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M268"/>
  <sheetViews>
    <sheetView workbookViewId="0" topLeftCell="A1"/>
  </sheetViews>
  <sheetFormatPr defaultColWidth="10.85546875" defaultRowHeight="12"/>
  <cols>
    <col min="1" max="1" width="4.85714285714286" style="2" customWidth="1"/>
    <col min="2" max="2" width="32" style="2" bestFit="1" customWidth="1"/>
    <col min="3" max="5" width="11.4285714285714" style="2" customWidth="1"/>
    <col min="6" max="6" width="9.85714285714286" style="2" customWidth="1"/>
    <col min="7" max="9" width="9.71428571428571" style="2" customWidth="1"/>
    <col min="10" max="11" width="11.4285714285714" style="2" customWidth="1"/>
    <col min="12" max="12" width="9.71428571428571" style="2" customWidth="1"/>
    <col min="13" max="13" width="8.71428571428571" style="2" customWidth="1"/>
    <col min="14" max="16384" width="10.8571428571429" style="57"/>
  </cols>
  <sheetData>
    <row r="1" spans="1:13" s="85" customFormat="1" ht="12">
      <c r="A1" s="1" t="s">
        <v>90</v>
      </c>
      <c r="B1" s="1"/>
      <c r="C1" s="1"/>
      <c r="D1" s="1"/>
      <c r="E1" s="1"/>
      <c r="F1" s="3"/>
      <c r="G1" s="3"/>
      <c r="H1" s="712" t="s">
        <v>1</v>
      </c>
      <c r="I1" s="3"/>
      <c r="K1" s="1"/>
      <c r="M1" s="1"/>
    </row>
    <row r="2" spans="1:13" s="85" customFormat="1" ht="12">
      <c r="A2" s="1" t="s">
        <v>2</v>
      </c>
      <c r="B2" s="1"/>
      <c r="C2" s="1"/>
      <c r="D2" s="1"/>
      <c r="E2" s="3"/>
      <c r="F2" s="3"/>
      <c r="G2" s="3"/>
      <c r="H2" s="708" t="s">
        <v>91</v>
      </c>
      <c r="I2" s="3"/>
      <c r="K2" s="7"/>
      <c r="M2" s="1"/>
    </row>
    <row r="3" spans="1:13" s="85" customFormat="1" ht="12" customHeight="1">
      <c r="A3" s="1" t="s">
        <v>112</v>
      </c>
      <c r="B3" s="11"/>
      <c r="C3" s="936"/>
      <c r="D3" s="936"/>
      <c r="E3" s="936"/>
      <c r="F3" s="1"/>
      <c r="G3" s="1"/>
      <c r="H3" s="712" t="s">
        <v>4</v>
      </c>
      <c r="I3" s="6"/>
      <c r="K3" s="1"/>
      <c r="M3" s="1"/>
    </row>
    <row r="4" spans="1:13" s="85" customFormat="1" ht="12" customHeight="1">
      <c r="A4" s="449" t="s">
        <v>675</v>
      </c>
      <c r="B4" s="11"/>
      <c r="C4" s="936"/>
      <c r="D4" s="936"/>
      <c r="E4" s="936"/>
      <c r="F4" s="1"/>
      <c r="G4" s="1"/>
      <c r="H4" s="712" t="s">
        <v>88</v>
      </c>
      <c r="I4" s="2"/>
      <c r="K4" s="1"/>
      <c r="M4" s="1"/>
    </row>
    <row r="5" spans="1:13" s="85" customFormat="1" ht="12" customHeight="1">
      <c r="A5" s="1" t="s">
        <v>89</v>
      </c>
      <c r="B5" s="1"/>
      <c r="C5" s="936"/>
      <c r="D5" s="936"/>
      <c r="E5" s="936"/>
      <c r="F5" s="1"/>
      <c r="G5" s="1"/>
      <c r="H5" s="712"/>
      <c r="I5" s="2"/>
      <c r="K5" s="1"/>
      <c r="M5" s="1"/>
    </row>
    <row r="6" spans="1:13" s="85" customFormat="1" ht="12" customHeight="1" thickBot="1">
      <c r="A6" s="86"/>
      <c r="B6" s="87"/>
      <c r="C6" s="937"/>
      <c r="D6" s="937"/>
      <c r="E6" s="937"/>
      <c r="F6" s="88"/>
      <c r="G6" s="88"/>
      <c r="H6" s="923" t="s">
        <v>92</v>
      </c>
      <c r="I6" s="89"/>
      <c r="K6" s="88"/>
      <c r="L6" s="90"/>
      <c r="M6" s="88"/>
    </row>
    <row r="7" spans="1:13" s="85" customFormat="1" ht="12">
      <c r="A7" s="1"/>
      <c r="B7" s="16">
        <v>-1</v>
      </c>
      <c r="C7" s="17">
        <f>B7-1</f>
        <v>-2</v>
      </c>
      <c r="D7" s="18">
        <f>C7-1</f>
        <v>-3</v>
      </c>
      <c r="E7" s="17">
        <f>D7-1</f>
        <v>-4</v>
      </c>
      <c r="G7" s="18">
        <f>E7-1</f>
        <v>-5</v>
      </c>
      <c r="H7" s="18">
        <f>G7-1</f>
        <v>-6</v>
      </c>
      <c r="I7" s="18">
        <f>H7-1</f>
        <v>-7</v>
      </c>
      <c r="J7" s="18"/>
      <c r="K7" s="18"/>
      <c r="L7" s="18"/>
      <c r="M7" s="18"/>
    </row>
    <row r="8" spans="1:11" s="85" customFormat="1" ht="14.25">
      <c r="A8" s="21" t="s">
        <v>93</v>
      </c>
      <c r="B8" s="64" t="s">
        <v>94</v>
      </c>
      <c r="C8" s="22" t="s">
        <v>9</v>
      </c>
      <c r="D8" s="127"/>
      <c r="E8" s="126" t="s">
        <v>10</v>
      </c>
      <c r="F8" s="211" t="s">
        <v>182</v>
      </c>
      <c r="G8" s="128" t="s">
        <v>11</v>
      </c>
      <c r="H8" s="126" t="s">
        <v>146</v>
      </c>
      <c r="I8" s="97"/>
      <c r="J8" s="24"/>
      <c r="K8" s="23"/>
    </row>
    <row r="9" spans="1:8" s="85" customFormat="1" ht="12.75" thickBot="1">
      <c r="A9" s="697" t="s">
        <v>96</v>
      </c>
      <c r="B9" s="697" t="s">
        <v>13</v>
      </c>
      <c r="C9" s="690" t="s">
        <v>14</v>
      </c>
      <c r="D9" s="131" t="s">
        <v>107</v>
      </c>
      <c r="E9" s="132" t="s">
        <v>16</v>
      </c>
      <c r="F9" s="212" t="s">
        <v>183</v>
      </c>
      <c r="G9" s="133" t="s">
        <v>17</v>
      </c>
      <c r="H9" s="130" t="s">
        <v>18</v>
      </c>
    </row>
    <row r="10" spans="1:13" ht="12">
      <c r="A10" s="30">
        <v>1</v>
      </c>
      <c r="B10" s="1" t="s">
        <v>19</v>
      </c>
      <c r="C10" s="35"/>
      <c r="D10" s="31"/>
      <c r="E10" s="67"/>
      <c r="F10" s="67"/>
      <c r="G10" s="66"/>
      <c r="H10" s="31"/>
      <c r="I10" s="57"/>
      <c r="J10" s="57"/>
      <c r="K10" s="57"/>
      <c r="L10" s="57"/>
      <c r="M10" s="57"/>
    </row>
    <row r="11" spans="1:13" ht="12">
      <c r="A11" s="30">
        <f>A10+1</f>
        <v>2</v>
      </c>
      <c r="B11" s="2" t="s">
        <v>20</v>
      </c>
      <c r="C11" s="67"/>
      <c r="D11" s="91"/>
      <c r="E11" s="91"/>
      <c r="F11" s="91"/>
      <c r="G11" s="78"/>
      <c r="H11" s="31"/>
      <c r="I11" s="57"/>
      <c r="J11" s="57"/>
      <c r="K11" s="57"/>
      <c r="L11" s="57"/>
      <c r="M11" s="57"/>
    </row>
    <row r="12" spans="1:13" ht="12">
      <c r="A12" s="30">
        <f t="shared" si="0" ref="A12:A71">A11+1</f>
        <v>3</v>
      </c>
      <c r="B12" s="2" t="s">
        <v>21</v>
      </c>
      <c r="C12" s="31"/>
      <c r="D12" s="31"/>
      <c r="E12" s="65"/>
      <c r="F12" s="65"/>
      <c r="G12" s="78"/>
      <c r="H12" s="31"/>
      <c r="I12" s="57"/>
      <c r="J12" s="57"/>
      <c r="K12" s="57"/>
      <c r="L12" s="57"/>
      <c r="M12" s="57"/>
    </row>
    <row r="13" spans="1:13" ht="12">
      <c r="A13" s="30">
        <f t="shared" si="0"/>
        <v>4</v>
      </c>
      <c r="B13" s="2" t="s">
        <v>22</v>
      </c>
      <c r="C13" s="31"/>
      <c r="D13" s="31"/>
      <c r="E13" s="65"/>
      <c r="F13" s="65"/>
      <c r="G13" s="78"/>
      <c r="H13" s="31"/>
      <c r="I13" s="57"/>
      <c r="J13" s="57"/>
      <c r="K13" s="57"/>
      <c r="L13" s="57"/>
      <c r="M13" s="57"/>
    </row>
    <row r="14" spans="1:13" ht="12">
      <c r="A14" s="30">
        <f t="shared" si="0"/>
        <v>5</v>
      </c>
      <c r="B14" s="1" t="s">
        <v>23</v>
      </c>
      <c r="C14" s="31"/>
      <c r="D14" s="31"/>
      <c r="E14" s="65"/>
      <c r="F14" s="65"/>
      <c r="G14" s="78"/>
      <c r="H14" s="31"/>
      <c r="I14" s="57"/>
      <c r="J14" s="57"/>
      <c r="K14" s="57"/>
      <c r="L14" s="57"/>
      <c r="M14" s="57"/>
    </row>
    <row r="15" spans="1:13" ht="12">
      <c r="A15" s="30">
        <f t="shared" si="0"/>
        <v>6</v>
      </c>
      <c r="B15" s="2" t="s">
        <v>24</v>
      </c>
      <c r="C15" s="31"/>
      <c r="D15" s="31"/>
      <c r="E15" s="65"/>
      <c r="F15" s="65"/>
      <c r="G15" s="78"/>
      <c r="H15" s="31"/>
      <c r="I15" s="57"/>
      <c r="J15" s="57"/>
      <c r="K15" s="57"/>
      <c r="L15" s="57"/>
      <c r="M15" s="57"/>
    </row>
    <row r="16" spans="1:13" ht="12">
      <c r="A16" s="30">
        <f t="shared" si="0"/>
        <v>7</v>
      </c>
      <c r="B16" s="2" t="s">
        <v>25</v>
      </c>
      <c r="C16" s="31"/>
      <c r="D16" s="31"/>
      <c r="E16" s="65"/>
      <c r="F16" s="65"/>
      <c r="G16" s="78"/>
      <c r="H16" s="31"/>
      <c r="I16" s="57"/>
      <c r="J16" s="57"/>
      <c r="K16" s="57"/>
      <c r="L16" s="57"/>
      <c r="M16" s="57"/>
    </row>
    <row r="17" spans="1:13" ht="12">
      <c r="A17" s="30">
        <f t="shared" si="0"/>
        <v>8</v>
      </c>
      <c r="B17" s="2" t="s">
        <v>26</v>
      </c>
      <c r="C17" s="31"/>
      <c r="D17" s="31"/>
      <c r="E17" s="65"/>
      <c r="F17" s="65"/>
      <c r="G17" s="78"/>
      <c r="H17" s="31"/>
      <c r="I17" s="57"/>
      <c r="J17" s="57"/>
      <c r="K17" s="57"/>
      <c r="L17" s="57"/>
      <c r="M17" s="57"/>
    </row>
    <row r="18" spans="1:13" ht="12">
      <c r="A18" s="30">
        <f t="shared" si="0"/>
        <v>9</v>
      </c>
      <c r="B18" s="2" t="s">
        <v>27</v>
      </c>
      <c r="C18" s="31"/>
      <c r="D18" s="31"/>
      <c r="E18" s="65"/>
      <c r="F18" s="65"/>
      <c r="G18" s="78"/>
      <c r="H18" s="31"/>
      <c r="I18" s="57"/>
      <c r="J18" s="57"/>
      <c r="K18" s="57"/>
      <c r="L18" s="57"/>
      <c r="M18" s="57"/>
    </row>
    <row r="19" spans="1:13" ht="12">
      <c r="A19" s="30">
        <f t="shared" si="0"/>
        <v>10</v>
      </c>
      <c r="B19" s="2" t="s">
        <v>28</v>
      </c>
      <c r="C19" s="31"/>
      <c r="D19" s="31"/>
      <c r="E19" s="65"/>
      <c r="F19" s="65"/>
      <c r="G19" s="78"/>
      <c r="H19" s="31"/>
      <c r="I19" s="57"/>
      <c r="J19" s="57"/>
      <c r="K19" s="57"/>
      <c r="L19" s="57"/>
      <c r="M19" s="57"/>
    </row>
    <row r="20" spans="1:13" ht="12">
      <c r="A20" s="30">
        <f t="shared" si="0"/>
        <v>11</v>
      </c>
      <c r="B20" s="2" t="s">
        <v>29</v>
      </c>
      <c r="C20" s="31"/>
      <c r="D20" s="31"/>
      <c r="E20" s="65"/>
      <c r="F20" s="65"/>
      <c r="G20" s="78"/>
      <c r="H20" s="31"/>
      <c r="I20" s="57"/>
      <c r="J20" s="57"/>
      <c r="K20" s="57"/>
      <c r="L20" s="57"/>
      <c r="M20" s="57"/>
    </row>
    <row r="21" spans="1:13" ht="12">
      <c r="A21" s="30">
        <f t="shared" si="0"/>
        <v>12</v>
      </c>
      <c r="B21" s="2" t="s">
        <v>30</v>
      </c>
      <c r="C21" s="31"/>
      <c r="D21" s="31"/>
      <c r="E21" s="65"/>
      <c r="F21" s="65"/>
      <c r="G21" s="78"/>
      <c r="H21" s="31"/>
      <c r="I21" s="57"/>
      <c r="J21" s="57"/>
      <c r="K21" s="57"/>
      <c r="L21" s="57"/>
      <c r="M21" s="57"/>
    </row>
    <row r="22" spans="1:13" ht="12">
      <c r="A22" s="30">
        <f t="shared" si="0"/>
        <v>13</v>
      </c>
      <c r="B22" s="2" t="s">
        <v>31</v>
      </c>
      <c r="C22" s="31"/>
      <c r="D22" s="31"/>
      <c r="E22" s="65"/>
      <c r="F22" s="65"/>
      <c r="G22" s="78"/>
      <c r="H22" s="31"/>
      <c r="I22" s="57"/>
      <c r="J22" s="57"/>
      <c r="K22" s="57"/>
      <c r="L22" s="57"/>
      <c r="M22" s="57"/>
    </row>
    <row r="23" spans="1:13" ht="12">
      <c r="A23" s="30">
        <f t="shared" si="0"/>
        <v>14</v>
      </c>
      <c r="B23" s="2" t="s">
        <v>32</v>
      </c>
      <c r="C23" s="36"/>
      <c r="D23" s="49"/>
      <c r="E23" s="65"/>
      <c r="F23" s="65"/>
      <c r="G23" s="78"/>
      <c r="H23" s="31"/>
      <c r="I23" s="57"/>
      <c r="J23" s="57"/>
      <c r="K23" s="57"/>
      <c r="L23" s="57"/>
      <c r="M23" s="57"/>
    </row>
    <row r="24" spans="1:13" ht="12">
      <c r="A24" s="30">
        <f t="shared" si="0"/>
        <v>15</v>
      </c>
      <c r="B24" s="2" t="s">
        <v>33</v>
      </c>
      <c r="C24" s="31"/>
      <c r="D24" s="31"/>
      <c r="E24" s="65"/>
      <c r="F24" s="65"/>
      <c r="G24" s="78"/>
      <c r="H24" s="31"/>
      <c r="I24" s="57"/>
      <c r="J24" s="57"/>
      <c r="K24" s="57"/>
      <c r="L24" s="57"/>
      <c r="M24" s="57"/>
    </row>
    <row r="25" spans="1:13" ht="12">
      <c r="A25" s="30">
        <f t="shared" si="0"/>
        <v>16</v>
      </c>
      <c r="B25" s="1" t="s">
        <v>34</v>
      </c>
      <c r="C25" s="31"/>
      <c r="D25" s="31"/>
      <c r="E25" s="65"/>
      <c r="F25" s="65"/>
      <c r="G25" s="78"/>
      <c r="H25" s="31"/>
      <c r="I25" s="57"/>
      <c r="J25" s="57"/>
      <c r="K25" s="57"/>
      <c r="L25" s="57"/>
      <c r="M25" s="57"/>
    </row>
    <row r="26" spans="1:13" ht="12">
      <c r="A26" s="30">
        <f t="shared" si="0"/>
        <v>17</v>
      </c>
      <c r="B26" s="2" t="s">
        <v>35</v>
      </c>
      <c r="C26" s="31"/>
      <c r="D26" s="31"/>
      <c r="E26" s="65"/>
      <c r="F26" s="65"/>
      <c r="G26" s="78"/>
      <c r="H26" s="31"/>
      <c r="I26" s="57"/>
      <c r="J26" s="57"/>
      <c r="K26" s="57"/>
      <c r="L26" s="57"/>
      <c r="M26" s="57"/>
    </row>
    <row r="27" spans="1:13" ht="12">
      <c r="A27" s="30">
        <f t="shared" si="0"/>
        <v>18</v>
      </c>
      <c r="B27" s="2" t="s">
        <v>36</v>
      </c>
      <c r="C27" s="31"/>
      <c r="D27" s="31"/>
      <c r="E27" s="65"/>
      <c r="F27" s="65"/>
      <c r="G27" s="78"/>
      <c r="H27" s="31"/>
      <c r="I27" s="57"/>
      <c r="J27" s="57"/>
      <c r="K27" s="57"/>
      <c r="L27" s="57"/>
      <c r="M27" s="57"/>
    </row>
    <row r="28" spans="1:13" ht="12">
      <c r="A28" s="30">
        <f t="shared" si="0"/>
        <v>19</v>
      </c>
      <c r="B28" s="38" t="s">
        <v>37</v>
      </c>
      <c r="C28" s="31"/>
      <c r="D28" s="31"/>
      <c r="E28" s="65"/>
      <c r="F28" s="65"/>
      <c r="G28" s="78"/>
      <c r="H28" s="31"/>
      <c r="I28" s="57"/>
      <c r="J28" s="57"/>
      <c r="K28" s="57"/>
      <c r="L28" s="57"/>
      <c r="M28" s="57"/>
    </row>
    <row r="29" spans="1:13" ht="12">
      <c r="A29" s="30">
        <f t="shared" si="0"/>
        <v>20</v>
      </c>
      <c r="B29" s="2" t="s">
        <v>38</v>
      </c>
      <c r="C29" s="31"/>
      <c r="D29" s="31"/>
      <c r="E29" s="65"/>
      <c r="F29" s="65"/>
      <c r="G29" s="78"/>
      <c r="H29" s="31"/>
      <c r="I29" s="57"/>
      <c r="J29" s="57"/>
      <c r="K29" s="57"/>
      <c r="L29" s="57"/>
      <c r="M29" s="57"/>
    </row>
    <row r="30" spans="1:13" ht="12">
      <c r="A30" s="30">
        <f t="shared" si="0"/>
        <v>21</v>
      </c>
      <c r="B30" s="2" t="s">
        <v>39</v>
      </c>
      <c r="C30" s="31"/>
      <c r="D30" s="31"/>
      <c r="E30" s="65"/>
      <c r="F30" s="65"/>
      <c r="G30" s="78"/>
      <c r="H30" s="31"/>
      <c r="I30" s="57"/>
      <c r="J30" s="57"/>
      <c r="K30" s="57"/>
      <c r="L30" s="57"/>
      <c r="M30" s="57"/>
    </row>
    <row r="31" spans="1:13" ht="12">
      <c r="A31" s="30">
        <f t="shared" si="0"/>
        <v>22</v>
      </c>
      <c r="B31" s="1" t="s">
        <v>40</v>
      </c>
      <c r="C31" s="31"/>
      <c r="D31" s="31"/>
      <c r="E31" s="65"/>
      <c r="F31" s="65"/>
      <c r="G31" s="78"/>
      <c r="H31" s="31"/>
      <c r="I31" s="57"/>
      <c r="J31" s="57"/>
      <c r="K31" s="57"/>
      <c r="L31" s="57"/>
      <c r="M31" s="57"/>
    </row>
    <row r="32" spans="1:13" ht="12">
      <c r="A32" s="30">
        <f t="shared" si="0"/>
        <v>23</v>
      </c>
      <c r="B32" s="2" t="s">
        <v>41</v>
      </c>
      <c r="C32" s="31"/>
      <c r="D32" s="31"/>
      <c r="E32" s="65"/>
      <c r="F32" s="65"/>
      <c r="G32" s="78"/>
      <c r="H32" s="31"/>
      <c r="I32" s="57"/>
      <c r="J32" s="57"/>
      <c r="K32" s="57"/>
      <c r="L32" s="57"/>
      <c r="M32" s="57"/>
    </row>
    <row r="33" spans="1:13" ht="12">
      <c r="A33" s="30">
        <f t="shared" si="0"/>
        <v>24</v>
      </c>
      <c r="B33" s="2" t="s">
        <v>42</v>
      </c>
      <c r="C33" s="41">
        <f>-'LAB TB'!P13</f>
        <v>641544.21000000008</v>
      </c>
      <c r="D33" s="31"/>
      <c r="E33" s="65">
        <f t="shared" si="1" ref="E33:E38">SUM(C33:D33)</f>
        <v>641544.21000000008</v>
      </c>
      <c r="F33" s="65">
        <v>453287</v>
      </c>
      <c r="G33" s="78">
        <f>IF('LAB A 6'!G35=0,0,'LAB A 6'!G35)</f>
        <v>0.2006</v>
      </c>
      <c r="H33" s="41">
        <f t="shared" si="2" ref="H33:H38">IF(G33=0,"",ROUND(E33*G33,0))</f>
        <v>128694</v>
      </c>
      <c r="I33" s="57"/>
      <c r="J33" s="57"/>
      <c r="K33" s="57"/>
      <c r="L33" s="57"/>
      <c r="M33" s="57"/>
    </row>
    <row r="34" spans="1:13" ht="12">
      <c r="A34" s="30">
        <f t="shared" si="0"/>
        <v>25</v>
      </c>
      <c r="B34" s="38" t="s">
        <v>98</v>
      </c>
      <c r="C34" s="41">
        <f>-'LAB TB'!P14</f>
        <v>-162.14846153846156</v>
      </c>
      <c r="D34" s="31"/>
      <c r="E34" s="65">
        <f t="shared" si="1"/>
        <v>-162.14846153846156</v>
      </c>
      <c r="F34" s="65">
        <v>-168</v>
      </c>
      <c r="G34" s="78">
        <f>IF('LAB A 6'!G36=0,0,'LAB A 6'!G36)</f>
        <v>0.2006</v>
      </c>
      <c r="H34" s="41">
        <f t="shared" si="2"/>
        <v>-33</v>
      </c>
      <c r="I34" s="57"/>
      <c r="J34" s="57"/>
      <c r="K34" s="57"/>
      <c r="L34" s="57"/>
      <c r="M34" s="57"/>
    </row>
    <row r="35" spans="1:13" ht="12">
      <c r="A35" s="30">
        <f t="shared" si="0"/>
        <v>26</v>
      </c>
      <c r="B35" s="2" t="s">
        <v>44</v>
      </c>
      <c r="C35" s="41">
        <f>-'LAB TB'!P15-'LAB TB'!P16</f>
        <v>430918.8407692308</v>
      </c>
      <c r="D35" s="31"/>
      <c r="E35" s="65">
        <f t="shared" si="1"/>
        <v>430918.8407692308</v>
      </c>
      <c r="F35" s="65">
        <v>276122</v>
      </c>
      <c r="G35" s="78">
        <f>IF('LAB A 6'!G37=0,0,'LAB A 6'!G37)</f>
        <v>0.2006</v>
      </c>
      <c r="H35" s="41">
        <f t="shared" si="2"/>
        <v>86442</v>
      </c>
      <c r="I35" s="57"/>
      <c r="J35" s="57"/>
      <c r="K35" s="57"/>
      <c r="L35" s="57"/>
      <c r="M35" s="57"/>
    </row>
    <row r="36" spans="1:13" ht="12">
      <c r="A36" s="30">
        <f t="shared" si="0"/>
        <v>27</v>
      </c>
      <c r="B36" s="2" t="s">
        <v>45</v>
      </c>
      <c r="C36" s="41">
        <f>-'LAB TB'!P17</f>
        <v>-17409.596153846152</v>
      </c>
      <c r="D36" s="31"/>
      <c r="E36" s="65">
        <f t="shared" si="1"/>
        <v>-17409.596153846152</v>
      </c>
      <c r="F36" s="65">
        <v>-6824</v>
      </c>
      <c r="G36" s="78">
        <f>IF('LAB A 6'!G38=0,0,'LAB A 6'!G38)</f>
        <v>0.2006</v>
      </c>
      <c r="H36" s="41">
        <f t="shared" si="2"/>
        <v>-3492</v>
      </c>
      <c r="I36" s="710"/>
      <c r="J36" s="57"/>
      <c r="K36" s="57"/>
      <c r="L36" s="57"/>
      <c r="M36" s="57"/>
    </row>
    <row r="37" spans="1:13" ht="12">
      <c r="A37" s="30">
        <f t="shared" si="0"/>
        <v>28</v>
      </c>
      <c r="B37" s="2" t="s">
        <v>46</v>
      </c>
      <c r="C37" s="41">
        <f>-'LAB TB'!P18</f>
        <v>1059.1100000000001</v>
      </c>
      <c r="D37" s="31"/>
      <c r="E37" s="65">
        <f t="shared" si="1"/>
        <v>1059.1100000000001</v>
      </c>
      <c r="F37" s="65">
        <v>289</v>
      </c>
      <c r="G37" s="78">
        <f>IF('LAB A 6'!G39=0,0,'LAB A 6'!G39)</f>
        <v>0.2006</v>
      </c>
      <c r="H37" s="41">
        <f t="shared" si="2"/>
        <v>212</v>
      </c>
      <c r="I37" s="714" t="s">
        <v>554</v>
      </c>
      <c r="J37" s="57"/>
      <c r="K37" s="57"/>
      <c r="L37" s="57"/>
      <c r="M37" s="57"/>
    </row>
    <row r="38" spans="1:13" ht="12">
      <c r="A38" s="30">
        <f t="shared" si="0"/>
        <v>29</v>
      </c>
      <c r="B38" s="2" t="s">
        <v>47</v>
      </c>
      <c r="C38" s="41">
        <f>-'LAB TB'!P19</f>
        <v>440.90</v>
      </c>
      <c r="D38" s="31"/>
      <c r="E38" s="65">
        <f t="shared" si="1"/>
        <v>440.90</v>
      </c>
      <c r="F38" s="65">
        <v>-111</v>
      </c>
      <c r="G38" s="78">
        <f>IF('LAB A 6'!G40=0,0,'LAB A 6'!G40)</f>
        <v>0.2006</v>
      </c>
      <c r="H38" s="41">
        <f t="shared" si="2"/>
        <v>88</v>
      </c>
      <c r="I38" s="714" t="s">
        <v>555</v>
      </c>
      <c r="J38" s="57"/>
      <c r="K38" s="57"/>
      <c r="L38" s="57"/>
      <c r="M38" s="57"/>
    </row>
    <row r="39" spans="1:13" ht="12">
      <c r="A39" s="30">
        <f t="shared" si="0"/>
        <v>30</v>
      </c>
      <c r="B39" s="7" t="s">
        <v>48</v>
      </c>
      <c r="C39" s="31"/>
      <c r="D39" s="31"/>
      <c r="E39" s="65"/>
      <c r="F39" s="65"/>
      <c r="G39" s="78"/>
      <c r="H39" s="31"/>
      <c r="I39" s="57"/>
      <c r="J39" s="57"/>
      <c r="K39" s="57"/>
      <c r="L39" s="57"/>
      <c r="M39" s="57"/>
    </row>
    <row r="40" spans="1:13" ht="12">
      <c r="A40" s="30">
        <f t="shared" si="0"/>
        <v>31</v>
      </c>
      <c r="B40" s="2" t="s">
        <v>99</v>
      </c>
      <c r="C40" s="31"/>
      <c r="D40" s="31"/>
      <c r="E40" s="65"/>
      <c r="F40" s="65"/>
      <c r="G40" s="78"/>
      <c r="H40" s="31"/>
      <c r="I40" s="57"/>
      <c r="J40" s="57"/>
      <c r="K40" s="57"/>
      <c r="L40" s="57"/>
      <c r="M40" s="57"/>
    </row>
    <row r="41" spans="1:13" ht="12">
      <c r="A41" s="30">
        <f t="shared" si="0"/>
        <v>32</v>
      </c>
      <c r="B41" s="2" t="s">
        <v>51</v>
      </c>
      <c r="C41" s="31"/>
      <c r="D41" s="31"/>
      <c r="E41" s="65"/>
      <c r="F41" s="65"/>
      <c r="G41" s="78"/>
      <c r="H41" s="31"/>
      <c r="I41" s="57"/>
      <c r="J41" s="57"/>
      <c r="K41" s="57"/>
      <c r="L41" s="57"/>
      <c r="M41" s="57"/>
    </row>
    <row r="42" spans="1:13" ht="12">
      <c r="A42" s="30">
        <f t="shared" si="0"/>
        <v>33</v>
      </c>
      <c r="B42" s="2" t="s">
        <v>52</v>
      </c>
      <c r="C42" s="31"/>
      <c r="D42" s="31"/>
      <c r="E42" s="65"/>
      <c r="F42" s="65"/>
      <c r="G42" s="78"/>
      <c r="H42" s="31"/>
      <c r="I42" s="57"/>
      <c r="J42" s="57"/>
      <c r="K42" s="57"/>
      <c r="L42" s="57"/>
      <c r="M42" s="57"/>
    </row>
    <row r="43" spans="1:13" ht="12">
      <c r="A43" s="30">
        <f t="shared" si="0"/>
        <v>34</v>
      </c>
      <c r="B43" s="2" t="s">
        <v>53</v>
      </c>
      <c r="C43" s="31"/>
      <c r="D43" s="31"/>
      <c r="E43" s="65"/>
      <c r="F43" s="65"/>
      <c r="G43" s="78"/>
      <c r="H43" s="31"/>
      <c r="I43" s="57"/>
      <c r="J43" s="57"/>
      <c r="K43" s="57"/>
      <c r="L43" s="57"/>
      <c r="M43" s="57"/>
    </row>
    <row r="44" spans="1:13" ht="12">
      <c r="A44" s="30">
        <f t="shared" si="0"/>
        <v>35</v>
      </c>
      <c r="B44" s="2" t="s">
        <v>100</v>
      </c>
      <c r="C44" s="31"/>
      <c r="D44" s="31"/>
      <c r="E44" s="65"/>
      <c r="F44" s="65"/>
      <c r="G44" s="78"/>
      <c r="H44" s="31"/>
      <c r="I44" s="57"/>
      <c r="J44" s="57"/>
      <c r="K44" s="57"/>
      <c r="L44" s="57"/>
      <c r="M44" s="57"/>
    </row>
    <row r="45" spans="1:13" ht="12">
      <c r="A45" s="30">
        <f t="shared" si="0"/>
        <v>36</v>
      </c>
      <c r="B45" s="2" t="s">
        <v>57</v>
      </c>
      <c r="C45" s="31"/>
      <c r="D45" s="31"/>
      <c r="E45" s="65"/>
      <c r="F45" s="65"/>
      <c r="G45" s="78"/>
      <c r="H45" s="31"/>
      <c r="I45" s="57"/>
      <c r="J45" s="57"/>
      <c r="K45" s="57"/>
      <c r="L45" s="57"/>
      <c r="M45" s="57"/>
    </row>
    <row r="46" spans="1:13" ht="12">
      <c r="A46" s="30">
        <f t="shared" si="0"/>
        <v>37</v>
      </c>
      <c r="B46" s="2" t="s">
        <v>58</v>
      </c>
      <c r="C46" s="31"/>
      <c r="D46" s="31"/>
      <c r="E46" s="65"/>
      <c r="F46" s="65"/>
      <c r="G46" s="78"/>
      <c r="H46" s="31"/>
      <c r="I46" s="57"/>
      <c r="J46" s="57"/>
      <c r="K46" s="57"/>
      <c r="L46" s="57"/>
      <c r="M46" s="57"/>
    </row>
    <row r="47" spans="1:13" ht="12">
      <c r="A47" s="30">
        <f t="shared" si="0"/>
        <v>38</v>
      </c>
      <c r="B47" s="2" t="s">
        <v>59</v>
      </c>
      <c r="C47" s="31"/>
      <c r="D47" s="31"/>
      <c r="E47" s="65"/>
      <c r="F47" s="65"/>
      <c r="G47" s="78"/>
      <c r="H47" s="31"/>
      <c r="I47" s="57"/>
      <c r="J47" s="57"/>
      <c r="K47" s="57"/>
      <c r="L47" s="57"/>
      <c r="M47" s="57"/>
    </row>
    <row r="48" spans="1:13" ht="12">
      <c r="A48" s="30">
        <f t="shared" si="0"/>
        <v>39</v>
      </c>
      <c r="B48" s="1" t="s">
        <v>60</v>
      </c>
      <c r="C48" s="31"/>
      <c r="D48" s="31"/>
      <c r="E48" s="65"/>
      <c r="F48" s="65"/>
      <c r="G48" s="78"/>
      <c r="H48" s="31"/>
      <c r="I48" s="57"/>
      <c r="J48" s="57"/>
      <c r="K48" s="57"/>
      <c r="L48" s="57"/>
      <c r="M48" s="57"/>
    </row>
    <row r="49" spans="1:13" ht="12">
      <c r="A49" s="30">
        <f t="shared" si="0"/>
        <v>40</v>
      </c>
      <c r="B49" s="2" t="s">
        <v>61</v>
      </c>
      <c r="C49" s="31"/>
      <c r="D49" s="31"/>
      <c r="E49" s="65"/>
      <c r="F49" s="65"/>
      <c r="G49" s="78"/>
      <c r="H49" s="31"/>
      <c r="I49" s="57"/>
      <c r="J49" s="57"/>
      <c r="K49" s="57"/>
      <c r="L49" s="57"/>
      <c r="M49" s="57"/>
    </row>
    <row r="50" spans="1:13" ht="12">
      <c r="A50" s="30">
        <f t="shared" si="0"/>
        <v>41</v>
      </c>
      <c r="B50" s="2" t="s">
        <v>62</v>
      </c>
      <c r="C50" s="31"/>
      <c r="D50" s="31"/>
      <c r="E50" s="65"/>
      <c r="F50" s="65"/>
      <c r="G50" s="78"/>
      <c r="H50" s="31"/>
      <c r="I50" s="57"/>
      <c r="J50" s="57"/>
      <c r="K50" s="57"/>
      <c r="L50" s="57"/>
      <c r="M50" s="57"/>
    </row>
    <row r="51" spans="1:13" ht="12">
      <c r="A51" s="30">
        <f t="shared" si="0"/>
        <v>42</v>
      </c>
      <c r="B51" s="2" t="s">
        <v>64</v>
      </c>
      <c r="C51" s="31"/>
      <c r="D51" s="31"/>
      <c r="E51" s="65"/>
      <c r="F51" s="65"/>
      <c r="G51" s="78"/>
      <c r="H51" s="31"/>
      <c r="I51" s="57"/>
      <c r="J51" s="57"/>
      <c r="K51" s="57"/>
      <c r="L51" s="57"/>
      <c r="M51" s="57"/>
    </row>
    <row r="52" spans="1:13" ht="12">
      <c r="A52" s="30">
        <f t="shared" si="0"/>
        <v>43</v>
      </c>
      <c r="B52" s="2" t="s">
        <v>65</v>
      </c>
      <c r="C52" s="31"/>
      <c r="D52" s="31"/>
      <c r="E52" s="65"/>
      <c r="F52" s="65"/>
      <c r="G52" s="78"/>
      <c r="H52" s="31"/>
      <c r="I52" s="57"/>
      <c r="J52" s="57"/>
      <c r="K52" s="57"/>
      <c r="L52" s="57"/>
      <c r="M52" s="57"/>
    </row>
    <row r="53" spans="1:13" ht="12">
      <c r="A53" s="30">
        <f t="shared" si="0"/>
        <v>44</v>
      </c>
      <c r="B53" s="2" t="s">
        <v>67</v>
      </c>
      <c r="C53" s="31"/>
      <c r="D53" s="31"/>
      <c r="E53" s="65"/>
      <c r="F53" s="65"/>
      <c r="G53" s="78"/>
      <c r="H53" s="31"/>
      <c r="I53" s="57"/>
      <c r="J53" s="57"/>
      <c r="K53" s="57"/>
      <c r="L53" s="57"/>
      <c r="M53" s="57"/>
    </row>
    <row r="54" spans="1:13" ht="12">
      <c r="A54" s="30">
        <f t="shared" si="0"/>
        <v>45</v>
      </c>
      <c r="B54" s="2" t="s">
        <v>68</v>
      </c>
      <c r="C54" s="31"/>
      <c r="D54" s="31"/>
      <c r="E54" s="65"/>
      <c r="F54" s="65"/>
      <c r="G54" s="78"/>
      <c r="H54" s="31"/>
      <c r="I54" s="57"/>
      <c r="J54" s="57"/>
      <c r="K54" s="57"/>
      <c r="L54" s="57"/>
      <c r="M54" s="57"/>
    </row>
    <row r="55" spans="1:13" ht="12">
      <c r="A55" s="30">
        <f t="shared" si="0"/>
        <v>46</v>
      </c>
      <c r="B55" s="2" t="s">
        <v>102</v>
      </c>
      <c r="C55" s="31"/>
      <c r="D55" s="31"/>
      <c r="E55" s="65"/>
      <c r="F55" s="65"/>
      <c r="G55" s="78"/>
      <c r="H55" s="31"/>
      <c r="I55" s="57"/>
      <c r="J55" s="57"/>
      <c r="K55" s="57"/>
      <c r="L55" s="57"/>
      <c r="M55" s="57"/>
    </row>
    <row r="56" spans="1:13" ht="12">
      <c r="A56" s="30">
        <f t="shared" si="0"/>
        <v>47</v>
      </c>
      <c r="B56" s="2" t="s">
        <v>70</v>
      </c>
      <c r="C56" s="31"/>
      <c r="D56" s="31"/>
      <c r="E56" s="65"/>
      <c r="F56" s="65"/>
      <c r="G56" s="78"/>
      <c r="H56" s="31"/>
      <c r="I56" s="57"/>
      <c r="J56" s="57"/>
      <c r="K56" s="57"/>
      <c r="L56" s="57"/>
      <c r="M56" s="57"/>
    </row>
    <row r="57" spans="1:13" ht="12">
      <c r="A57" s="30">
        <f t="shared" si="0"/>
        <v>48</v>
      </c>
      <c r="B57" s="2" t="s">
        <v>71</v>
      </c>
      <c r="C57" s="31"/>
      <c r="D57" s="31"/>
      <c r="E57" s="65"/>
      <c r="F57" s="65"/>
      <c r="G57" s="78"/>
      <c r="H57" s="31"/>
      <c r="I57" s="57"/>
      <c r="J57" s="57"/>
      <c r="K57" s="57"/>
      <c r="L57" s="57"/>
      <c r="M57" s="57"/>
    </row>
    <row r="58" spans="1:13" ht="12">
      <c r="A58" s="30">
        <f t="shared" si="0"/>
        <v>49</v>
      </c>
      <c r="B58" s="2" t="s">
        <v>109</v>
      </c>
      <c r="C58" s="31"/>
      <c r="D58" s="31"/>
      <c r="E58" s="65"/>
      <c r="F58" s="65"/>
      <c r="G58" s="78"/>
      <c r="H58" s="31"/>
      <c r="I58" s="57"/>
      <c r="J58" s="57"/>
      <c r="K58" s="57"/>
      <c r="L58" s="57"/>
      <c r="M58" s="57"/>
    </row>
    <row r="59" spans="1:13" ht="12.75" thickBot="1">
      <c r="A59" s="30">
        <f t="shared" si="0"/>
        <v>50</v>
      </c>
      <c r="B59" s="2" t="s">
        <v>73</v>
      </c>
      <c r="C59" s="112">
        <f t="shared" si="3" ref="C59:H59">SUM(C11:C58)</f>
        <v>1056391.3161538462</v>
      </c>
      <c r="D59" s="112">
        <f t="shared" si="3"/>
        <v>0</v>
      </c>
      <c r="E59" s="112">
        <f t="shared" si="3"/>
        <v>1056391.3161538462</v>
      </c>
      <c r="F59" s="112"/>
      <c r="H59" s="112">
        <f t="shared" si="3"/>
        <v>211911</v>
      </c>
      <c r="I59" s="57"/>
      <c r="J59" s="57"/>
      <c r="K59" s="57"/>
      <c r="L59" s="57"/>
      <c r="M59" s="57"/>
    </row>
    <row r="60" spans="1:13" ht="12.75" thickTop="1">
      <c r="A60" s="30">
        <f t="shared" si="0"/>
        <v>51</v>
      </c>
      <c r="B60" s="48" t="s">
        <v>74</v>
      </c>
      <c r="C60" s="31"/>
      <c r="D60" s="31"/>
      <c r="E60" s="31"/>
      <c r="F60" s="31"/>
      <c r="G60" s="31"/>
      <c r="H60" s="65"/>
      <c r="I60" s="65"/>
      <c r="L60" s="57"/>
      <c r="M60" s="57"/>
    </row>
    <row r="61" spans="1:13" ht="12">
      <c r="A61" s="30">
        <f t="shared" si="0"/>
        <v>52</v>
      </c>
      <c r="B61" s="50" t="s">
        <v>75</v>
      </c>
      <c r="C61" s="51">
        <v>0</v>
      </c>
      <c r="L61" s="57"/>
      <c r="M61" s="57"/>
    </row>
    <row r="62" spans="1:13" ht="12">
      <c r="A62" s="30">
        <f t="shared" si="0"/>
        <v>53</v>
      </c>
      <c r="B62" s="50" t="s">
        <v>76</v>
      </c>
      <c r="C62" s="51">
        <v>76192</v>
      </c>
      <c r="L62" s="57"/>
      <c r="M62" s="57"/>
    </row>
    <row r="63" spans="1:13" ht="12">
      <c r="A63" s="30">
        <f t="shared" si="0"/>
        <v>54</v>
      </c>
      <c r="B63" s="50" t="s">
        <v>77</v>
      </c>
      <c r="C63" s="51">
        <v>27744</v>
      </c>
      <c r="L63" s="57"/>
      <c r="M63" s="57"/>
    </row>
    <row r="64" spans="1:13" ht="12">
      <c r="A64" s="30">
        <f t="shared" si="0"/>
        <v>55</v>
      </c>
      <c r="B64" s="50" t="s">
        <v>78</v>
      </c>
      <c r="C64" s="51">
        <v>0</v>
      </c>
      <c r="L64" s="57"/>
      <c r="M64" s="57"/>
    </row>
    <row r="65" spans="1:13" ht="12">
      <c r="A65" s="30">
        <f t="shared" si="0"/>
        <v>56</v>
      </c>
      <c r="B65" s="50" t="s">
        <v>79</v>
      </c>
      <c r="C65" s="51">
        <v>0</v>
      </c>
      <c r="L65" s="57"/>
      <c r="M65" s="57"/>
    </row>
    <row r="66" spans="1:13" ht="12">
      <c r="A66" s="30">
        <f t="shared" si="0"/>
        <v>57</v>
      </c>
      <c r="B66" s="50" t="s">
        <v>80</v>
      </c>
      <c r="C66" s="51">
        <v>0</v>
      </c>
      <c r="L66" s="57"/>
      <c r="M66" s="57"/>
    </row>
    <row r="67" spans="1:13" ht="12">
      <c r="A67" s="30">
        <f t="shared" si="0"/>
        <v>58</v>
      </c>
      <c r="B67" s="50" t="s">
        <v>81</v>
      </c>
      <c r="C67" s="51">
        <v>0</v>
      </c>
      <c r="L67" s="57"/>
      <c r="M67" s="57"/>
    </row>
    <row r="68" spans="1:13" ht="12">
      <c r="A68" s="30">
        <f t="shared" si="0"/>
        <v>59</v>
      </c>
      <c r="B68" s="52" t="s">
        <v>82</v>
      </c>
      <c r="C68" s="51">
        <v>0</v>
      </c>
      <c r="L68" s="57"/>
      <c r="M68" s="57"/>
    </row>
    <row r="69" spans="1:13" ht="12">
      <c r="A69" s="30">
        <f t="shared" si="0"/>
        <v>60</v>
      </c>
      <c r="B69" s="53" t="s">
        <v>110</v>
      </c>
      <c r="C69" s="51">
        <v>0</v>
      </c>
      <c r="L69" s="57"/>
      <c r="M69" s="57"/>
    </row>
    <row r="70" spans="1:13" ht="12">
      <c r="A70" s="30">
        <f t="shared" si="0"/>
        <v>61</v>
      </c>
      <c r="B70" s="50" t="s">
        <v>105</v>
      </c>
      <c r="L70" s="57"/>
      <c r="M70" s="57"/>
    </row>
    <row r="71" spans="1:13" ht="12">
      <c r="A71" s="30">
        <f t="shared" si="0"/>
        <v>62</v>
      </c>
      <c r="B71" s="54" t="s">
        <v>84</v>
      </c>
      <c r="C71" s="93">
        <f>SUM(C59:C70)</f>
        <v>1160327.3161538462</v>
      </c>
      <c r="L71" s="57"/>
      <c r="M71" s="57"/>
    </row>
    <row r="73" ht="12">
      <c r="A73" s="2" t="s">
        <v>111</v>
      </c>
    </row>
    <row r="76" ht="12">
      <c r="B76" s="1" t="s">
        <v>127</v>
      </c>
    </row>
    <row r="94" spans="1:2" ht="12">
      <c r="A94" s="56"/>
      <c r="B94" s="56"/>
    </row>
    <row r="95" spans="1:2" ht="12">
      <c r="A95" s="56"/>
      <c r="B95" s="56"/>
    </row>
    <row r="96" spans="1:2" ht="12">
      <c r="A96" s="56"/>
      <c r="B96" s="56"/>
    </row>
    <row r="97" spans="1:2" ht="12">
      <c r="A97" s="56"/>
      <c r="B97" s="56"/>
    </row>
    <row r="98" spans="1:2" ht="12">
      <c r="A98" s="56"/>
      <c r="B98" s="56"/>
    </row>
    <row r="128" spans="1:2" ht="12">
      <c r="A128" s="56"/>
      <c r="B128" s="56"/>
    </row>
    <row r="214" ht="12">
      <c r="A214" s="56"/>
    </row>
    <row r="215" ht="12">
      <c r="A215" s="56"/>
    </row>
    <row r="216" ht="12">
      <c r="A216" s="56"/>
    </row>
    <row r="217" ht="12">
      <c r="A217" s="56"/>
    </row>
    <row r="218" ht="12">
      <c r="A218" s="56"/>
    </row>
    <row r="219" ht="12">
      <c r="A219" s="56"/>
    </row>
    <row r="220" ht="12">
      <c r="A220" s="56"/>
    </row>
    <row r="221" ht="12">
      <c r="A221" s="56"/>
    </row>
    <row r="222" ht="12">
      <c r="A222" s="56"/>
    </row>
    <row r="223" ht="12">
      <c r="A223" s="56"/>
    </row>
    <row r="224" ht="12">
      <c r="A224" s="56"/>
    </row>
    <row r="225" ht="12">
      <c r="A225" s="56"/>
    </row>
    <row r="226" ht="12">
      <c r="A226" s="56"/>
    </row>
    <row r="227" ht="12">
      <c r="A227" s="56"/>
    </row>
    <row r="228" ht="12">
      <c r="A228" s="56"/>
    </row>
    <row r="229" ht="12">
      <c r="A229" s="56"/>
    </row>
    <row r="230" ht="12">
      <c r="A230" s="56"/>
    </row>
    <row r="231" ht="12">
      <c r="A231" s="56"/>
    </row>
    <row r="232" ht="12">
      <c r="A232" s="56"/>
    </row>
    <row r="233" ht="12">
      <c r="A233" s="56"/>
    </row>
    <row r="234" ht="12">
      <c r="A234" s="56"/>
    </row>
    <row r="235" ht="12">
      <c r="A235" s="56"/>
    </row>
    <row r="236" ht="12">
      <c r="A236" s="56"/>
    </row>
    <row r="237" ht="12">
      <c r="A237" s="56"/>
    </row>
    <row r="238" ht="12">
      <c r="A238" s="56"/>
    </row>
    <row r="239" ht="12">
      <c r="A239" s="56"/>
    </row>
    <row r="240" ht="12">
      <c r="A240" s="56"/>
    </row>
    <row r="241" ht="12">
      <c r="A241" s="56"/>
    </row>
    <row r="242" ht="12">
      <c r="A242" s="56"/>
    </row>
    <row r="243" ht="12">
      <c r="A243" s="56"/>
    </row>
    <row r="244" ht="12">
      <c r="A244" s="56"/>
    </row>
    <row r="245" ht="12">
      <c r="A245" s="56"/>
    </row>
    <row r="246" ht="12">
      <c r="A246" s="56"/>
    </row>
    <row r="247" ht="12">
      <c r="A247" s="56"/>
    </row>
    <row r="248" ht="12">
      <c r="A248" s="56"/>
    </row>
    <row r="249" ht="12">
      <c r="A249" s="56"/>
    </row>
    <row r="250" ht="12">
      <c r="A250" s="56"/>
    </row>
    <row r="251" ht="12">
      <c r="A251" s="56"/>
    </row>
    <row r="252" ht="12">
      <c r="A252" s="56"/>
    </row>
    <row r="253" ht="12">
      <c r="A253" s="56"/>
    </row>
    <row r="254" ht="12">
      <c r="A254" s="56"/>
    </row>
    <row r="255" ht="12">
      <c r="A255" s="56"/>
    </row>
    <row r="256" ht="12">
      <c r="A256" s="56"/>
    </row>
    <row r="257" ht="12">
      <c r="A257" s="56"/>
    </row>
    <row r="258" ht="12">
      <c r="A258" s="56"/>
    </row>
    <row r="259" ht="12">
      <c r="A259" s="56"/>
    </row>
    <row r="260" ht="12">
      <c r="A260" s="56"/>
    </row>
    <row r="261" ht="12">
      <c r="A261" s="56"/>
    </row>
    <row r="262" ht="12">
      <c r="A262" s="56"/>
    </row>
    <row r="263" ht="12">
      <c r="A263" s="56"/>
    </row>
    <row r="264" ht="12">
      <c r="A264" s="56"/>
    </row>
    <row r="265" ht="12">
      <c r="A265" s="56"/>
    </row>
    <row r="266" ht="12">
      <c r="A266" s="56"/>
    </row>
    <row r="267" ht="12">
      <c r="A267" s="56"/>
    </row>
    <row r="268" ht="12">
      <c r="A268" s="56"/>
    </row>
  </sheetData>
  <mergeCells count="1">
    <mergeCell ref="C3:E6"/>
  </mergeCells>
  <pageMargins left="0.7" right="0.7" top="0.75" bottom="0.75" header="0.3" footer="0.3"/>
  <pageSetup horizontalDpi="300" verticalDpi="300" orientation="portrait" r:id="rId1"/>
  <headerFooter>
    <oddFooter>&amp;L&amp;"Times New Roman,Regular"&amp;9O3129681.v1</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N320"/>
  <sheetViews>
    <sheetView workbookViewId="0" topLeftCell="A12"/>
  </sheetViews>
  <sheetFormatPr defaultColWidth="10.85546875" defaultRowHeight="11.25"/>
  <cols>
    <col min="1" max="1" width="6.28571428571429" style="4" customWidth="1"/>
    <col min="2" max="2" width="11.5714285714286" style="4" hidden="1" customWidth="1"/>
    <col min="3" max="3" width="35" style="4" customWidth="1"/>
    <col min="4" max="10" width="9.71428571428571" style="4" customWidth="1"/>
    <col min="11" max="16384" width="10.8571428571429" style="4"/>
  </cols>
  <sheetData>
    <row r="1" spans="1:14" ht="11.25">
      <c r="A1" s="113" t="s">
        <v>367</v>
      </c>
      <c r="B1" s="113"/>
      <c r="C1" s="113"/>
      <c r="D1" s="113"/>
      <c r="E1" s="113"/>
      <c r="F1" s="113"/>
      <c r="G1" s="113"/>
      <c r="H1" s="114" t="s">
        <v>1</v>
      </c>
      <c r="I1" s="113"/>
      <c r="L1" s="652"/>
      <c r="M1" s="653" t="s">
        <v>368</v>
      </c>
      <c r="N1" s="654"/>
    </row>
    <row r="2" spans="1:14" ht="11.25">
      <c r="A2" s="113"/>
      <c r="B2" s="113"/>
      <c r="C2" s="113"/>
      <c r="D2" s="113"/>
      <c r="E2" s="113"/>
      <c r="F2" s="113"/>
      <c r="G2" s="113"/>
      <c r="H2" s="114"/>
      <c r="I2" s="113"/>
      <c r="L2" s="655" t="s">
        <v>172</v>
      </c>
      <c r="M2" s="656" t="s">
        <v>319</v>
      </c>
      <c r="N2" s="657" t="s">
        <v>369</v>
      </c>
    </row>
    <row r="3" spans="1:14" ht="11.25">
      <c r="A3" s="113" t="s">
        <v>112</v>
      </c>
      <c r="B3" s="113"/>
      <c r="C3" s="113"/>
      <c r="D3" s="113"/>
      <c r="E3" s="113"/>
      <c r="F3" s="113"/>
      <c r="G3" s="113"/>
      <c r="H3" s="114" t="s">
        <v>370</v>
      </c>
      <c r="I3" s="113"/>
      <c r="L3" s="658">
        <f>SUM(M3:N3)</f>
        <v>1520.80</v>
      </c>
      <c r="M3" s="658">
        <v>766.50</v>
      </c>
      <c r="N3" s="658">
        <v>754.30</v>
      </c>
    </row>
    <row r="4" spans="1:9" ht="12">
      <c r="A4" s="449" t="s">
        <v>675</v>
      </c>
      <c r="B4" s="113"/>
      <c r="C4" s="118"/>
      <c r="D4" s="118"/>
      <c r="E4" s="118"/>
      <c r="F4" s="113"/>
      <c r="G4" s="113"/>
      <c r="H4" s="114" t="s">
        <v>351</v>
      </c>
      <c r="I4" s="113"/>
    </row>
    <row r="5" spans="1:9" ht="11.25">
      <c r="A5" s="113" t="s">
        <v>585</v>
      </c>
      <c r="B5" s="113"/>
      <c r="C5" s="118"/>
      <c r="D5" s="118"/>
      <c r="E5" s="118"/>
      <c r="F5" s="113"/>
      <c r="G5" s="113"/>
      <c r="H5" s="114" t="s">
        <v>88</v>
      </c>
      <c r="I5" s="113"/>
    </row>
    <row r="6" spans="1:9" ht="11.25">
      <c r="A6" s="45" t="s">
        <v>313</v>
      </c>
      <c r="B6" s="45"/>
      <c r="C6" s="113"/>
      <c r="D6" s="113"/>
      <c r="E6" s="113"/>
      <c r="F6" s="113"/>
      <c r="G6" s="113"/>
      <c r="H6" s="114" t="s">
        <v>371</v>
      </c>
      <c r="I6" s="113"/>
    </row>
    <row r="7" spans="1:10" ht="11.25">
      <c r="A7" s="939" t="s">
        <v>372</v>
      </c>
      <c r="B7" s="939"/>
      <c r="C7" s="939"/>
      <c r="D7" s="939"/>
      <c r="E7" s="939"/>
      <c r="F7" s="939"/>
      <c r="G7" s="939"/>
      <c r="H7" s="939"/>
      <c r="I7" s="924"/>
      <c r="J7" s="924"/>
    </row>
    <row r="8" spans="1:10" ht="12.75" customHeight="1" thickBot="1">
      <c r="A8" s="119"/>
      <c r="B8" s="119"/>
      <c r="C8" s="119"/>
      <c r="D8" s="119"/>
      <c r="E8" s="119"/>
      <c r="F8" s="119"/>
      <c r="G8" s="119"/>
      <c r="H8" s="119"/>
      <c r="I8" s="119"/>
      <c r="J8" s="119"/>
    </row>
    <row r="9" spans="1:11" ht="11.25">
      <c r="A9" s="113"/>
      <c r="B9" s="660"/>
      <c r="C9" s="661">
        <v>-1</v>
      </c>
      <c r="D9" s="661">
        <f>C9-1</f>
        <v>-2</v>
      </c>
      <c r="E9" s="661">
        <f t="shared" si="0" ref="E9:J9">D9-1</f>
        <v>-3</v>
      </c>
      <c r="F9" s="661">
        <f t="shared" si="0"/>
        <v>-4</v>
      </c>
      <c r="G9" s="661">
        <f t="shared" si="0"/>
        <v>-5</v>
      </c>
      <c r="H9" s="661">
        <f t="shared" si="0"/>
        <v>-6</v>
      </c>
      <c r="I9" s="661">
        <f t="shared" si="0"/>
        <v>-7</v>
      </c>
      <c r="J9" s="661">
        <f t="shared" si="0"/>
        <v>-8</v>
      </c>
      <c r="K9" s="122"/>
    </row>
    <row r="10" spans="1:8" s="126" customFormat="1" ht="13.5">
      <c r="A10" s="126" t="s">
        <v>93</v>
      </c>
      <c r="B10" s="126" t="s">
        <v>373</v>
      </c>
      <c r="D10" s="662" t="s">
        <v>8</v>
      </c>
      <c r="E10" s="688"/>
      <c r="F10" s="663" t="s">
        <v>10</v>
      </c>
      <c r="G10" s="938" t="s">
        <v>545</v>
      </c>
      <c r="H10" s="938"/>
    </row>
    <row r="11" spans="1:8" ht="12" thickBot="1">
      <c r="A11" s="130" t="s">
        <v>96</v>
      </c>
      <c r="B11" s="693" t="s">
        <v>375</v>
      </c>
      <c r="C11" s="130" t="s">
        <v>13</v>
      </c>
      <c r="D11" s="130" t="s">
        <v>376</v>
      </c>
      <c r="E11" s="692" t="s">
        <v>107</v>
      </c>
      <c r="F11" s="130" t="s">
        <v>198</v>
      </c>
      <c r="G11" s="691" t="s">
        <v>546</v>
      </c>
      <c r="H11" s="130" t="s">
        <v>18</v>
      </c>
    </row>
    <row r="12" spans="1:7" ht="11.25">
      <c r="A12" s="134">
        <v>1</v>
      </c>
      <c r="B12" s="126"/>
      <c r="C12" s="113" t="s">
        <v>19</v>
      </c>
      <c r="D12" s="113"/>
      <c r="E12" s="113"/>
      <c r="G12" s="664"/>
    </row>
    <row r="13" spans="1:8" ht="11.25">
      <c r="A13" s="134">
        <f t="shared" si="1" ref="A13:A76">A12+1</f>
        <v>2</v>
      </c>
      <c r="B13" s="126">
        <v>6640</v>
      </c>
      <c r="C13" s="4" t="s">
        <v>20</v>
      </c>
      <c r="D13" s="144"/>
      <c r="E13" s="42"/>
      <c r="F13" s="665"/>
      <c r="G13" s="664"/>
      <c r="H13" s="46"/>
    </row>
    <row r="14" spans="1:8" ht="11.25">
      <c r="A14" s="134">
        <f t="shared" si="1"/>
        <v>3</v>
      </c>
      <c r="B14" s="126">
        <v>6645</v>
      </c>
      <c r="C14" s="4" t="s">
        <v>21</v>
      </c>
      <c r="D14" s="144"/>
      <c r="E14" s="42"/>
      <c r="F14" s="665"/>
      <c r="G14" s="664"/>
      <c r="H14" s="46"/>
    </row>
    <row r="15" spans="1:8" ht="11.25">
      <c r="A15" s="134">
        <f t="shared" si="1"/>
        <v>4</v>
      </c>
      <c r="B15" s="126">
        <v>6790</v>
      </c>
      <c r="C15" s="4" t="s">
        <v>22</v>
      </c>
      <c r="D15" s="144"/>
      <c r="E15" s="42"/>
      <c r="F15" s="665"/>
      <c r="G15" s="664"/>
      <c r="H15" s="46"/>
    </row>
    <row r="16" spans="1:8" ht="11.25">
      <c r="A16" s="134">
        <f t="shared" si="1"/>
        <v>5</v>
      </c>
      <c r="B16" s="126"/>
      <c r="C16" s="113" t="s">
        <v>23</v>
      </c>
      <c r="D16" s="144"/>
      <c r="E16" s="42"/>
      <c r="F16" s="665"/>
      <c r="G16" s="664"/>
      <c r="H16" s="46"/>
    </row>
    <row r="17" spans="1:8" ht="11.25">
      <c r="A17" s="134">
        <f t="shared" si="1"/>
        <v>6</v>
      </c>
      <c r="B17" s="126" t="s">
        <v>173</v>
      </c>
      <c r="C17" s="4" t="s">
        <v>24</v>
      </c>
      <c r="D17" s="144"/>
      <c r="E17" s="42"/>
      <c r="F17" s="665"/>
      <c r="G17" s="664"/>
      <c r="H17" s="46"/>
    </row>
    <row r="18" spans="1:8" ht="11.25">
      <c r="A18" s="134">
        <f t="shared" si="1"/>
        <v>7</v>
      </c>
      <c r="B18" s="126">
        <v>6655</v>
      </c>
      <c r="C18" s="4" t="s">
        <v>25</v>
      </c>
      <c r="D18" s="144"/>
      <c r="E18" s="42"/>
      <c r="F18" s="665"/>
      <c r="G18" s="664"/>
      <c r="H18" s="46"/>
    </row>
    <row r="19" spans="1:8" ht="11.25">
      <c r="A19" s="134">
        <f t="shared" si="1"/>
        <v>8</v>
      </c>
      <c r="B19" s="126">
        <v>6685</v>
      </c>
      <c r="C19" s="141" t="s">
        <v>149</v>
      </c>
      <c r="D19" s="144"/>
      <c r="E19" s="42"/>
      <c r="F19" s="665"/>
      <c r="G19" s="664"/>
      <c r="H19" s="46"/>
    </row>
    <row r="20" spans="1:8" ht="11.25">
      <c r="A20" s="134">
        <f t="shared" si="1"/>
        <v>9</v>
      </c>
      <c r="B20" s="126">
        <v>6710</v>
      </c>
      <c r="C20" s="4" t="s">
        <v>27</v>
      </c>
      <c r="D20" s="144"/>
      <c r="E20" s="42"/>
      <c r="F20" s="666"/>
      <c r="G20" s="667"/>
      <c r="H20" s="46"/>
    </row>
    <row r="21" spans="1:8" ht="11.25">
      <c r="A21" s="134">
        <f t="shared" si="1"/>
        <v>10</v>
      </c>
      <c r="B21" s="668" t="s">
        <v>378</v>
      </c>
      <c r="C21" s="4" t="s">
        <v>28</v>
      </c>
      <c r="D21" s="144"/>
      <c r="E21" s="42"/>
      <c r="F21" s="666"/>
      <c r="G21" s="667"/>
      <c r="H21" s="46"/>
    </row>
    <row r="22" spans="1:8" ht="11.25">
      <c r="A22" s="134">
        <f t="shared" si="1"/>
        <v>11</v>
      </c>
      <c r="B22" s="126">
        <v>6720</v>
      </c>
      <c r="C22" s="4" t="s">
        <v>29</v>
      </c>
      <c r="D22" s="144"/>
      <c r="E22" s="42"/>
      <c r="F22" s="666"/>
      <c r="G22" s="667"/>
      <c r="H22" s="46"/>
    </row>
    <row r="23" spans="1:8" ht="11.25">
      <c r="A23" s="134">
        <f t="shared" si="1"/>
        <v>12</v>
      </c>
      <c r="B23" s="668">
        <v>6725</v>
      </c>
      <c r="C23" s="4" t="s">
        <v>30</v>
      </c>
      <c r="D23" s="144"/>
      <c r="E23" s="42"/>
      <c r="F23" s="666"/>
      <c r="G23" s="667"/>
      <c r="H23" s="46"/>
    </row>
    <row r="24" spans="1:8" ht="11.25">
      <c r="A24" s="134">
        <f t="shared" si="1"/>
        <v>13</v>
      </c>
      <c r="B24" s="126">
        <v>6730</v>
      </c>
      <c r="C24" s="4" t="s">
        <v>31</v>
      </c>
      <c r="D24" s="144"/>
      <c r="E24" s="42"/>
      <c r="F24" s="665"/>
      <c r="G24" s="664"/>
      <c r="H24" s="46"/>
    </row>
    <row r="25" spans="1:8" ht="11.25">
      <c r="A25" s="134">
        <f t="shared" si="1"/>
        <v>14</v>
      </c>
      <c r="B25" s="126">
        <v>6735</v>
      </c>
      <c r="C25" s="4" t="s">
        <v>32</v>
      </c>
      <c r="D25" s="144"/>
      <c r="E25" s="42"/>
      <c r="F25" s="665"/>
      <c r="G25" s="664"/>
      <c r="H25" s="46"/>
    </row>
    <row r="26" spans="1:8" ht="11.25">
      <c r="A26" s="134">
        <f t="shared" si="1"/>
        <v>15</v>
      </c>
      <c r="B26" s="126">
        <v>6795</v>
      </c>
      <c r="C26" s="4" t="s">
        <v>33</v>
      </c>
      <c r="D26" s="144"/>
      <c r="E26" s="42"/>
      <c r="F26" s="665"/>
      <c r="G26" s="664"/>
      <c r="H26" s="46"/>
    </row>
    <row r="27" spans="1:8" ht="11.25">
      <c r="A27" s="134">
        <f t="shared" si="1"/>
        <v>16</v>
      </c>
      <c r="B27" s="126"/>
      <c r="C27" s="113" t="s">
        <v>34</v>
      </c>
      <c r="D27" s="144"/>
      <c r="E27" s="42"/>
      <c r="F27" s="665"/>
      <c r="G27" s="664"/>
      <c r="H27" s="46"/>
    </row>
    <row r="28" spans="1:8" ht="11.25">
      <c r="A28" s="134">
        <f t="shared" si="1"/>
        <v>17</v>
      </c>
      <c r="B28" s="126" t="s">
        <v>173</v>
      </c>
      <c r="C28" s="4" t="s">
        <v>35</v>
      </c>
      <c r="D28" s="144"/>
      <c r="E28" s="42"/>
      <c r="F28" s="665"/>
      <c r="G28" s="664"/>
      <c r="H28" s="46"/>
    </row>
    <row r="29" spans="1:8" ht="11.25">
      <c r="A29" s="134">
        <f t="shared" si="1"/>
        <v>18</v>
      </c>
      <c r="B29" s="126">
        <v>6660</v>
      </c>
      <c r="C29" s="4" t="s">
        <v>36</v>
      </c>
      <c r="D29" s="144"/>
      <c r="E29" s="42"/>
      <c r="F29" s="665"/>
      <c r="G29" s="664"/>
      <c r="H29" s="46"/>
    </row>
    <row r="30" spans="1:8" ht="11.25">
      <c r="A30" s="134">
        <f t="shared" si="1"/>
        <v>19</v>
      </c>
      <c r="B30" s="126">
        <v>6690</v>
      </c>
      <c r="C30" s="141" t="s">
        <v>150</v>
      </c>
      <c r="D30" s="144"/>
      <c r="E30" s="42"/>
      <c r="F30" s="665"/>
      <c r="G30" s="664"/>
      <c r="H30" s="46"/>
    </row>
    <row r="31" spans="1:8" ht="11.25">
      <c r="A31" s="134">
        <f t="shared" si="1"/>
        <v>20</v>
      </c>
      <c r="B31" s="126">
        <v>6740</v>
      </c>
      <c r="C31" s="4" t="s">
        <v>37</v>
      </c>
      <c r="D31" s="144"/>
      <c r="E31" s="42"/>
      <c r="F31" s="665"/>
      <c r="G31" s="664"/>
      <c r="H31" s="46"/>
    </row>
    <row r="32" spans="1:8" ht="11.25">
      <c r="A32" s="134">
        <f t="shared" si="1"/>
        <v>21</v>
      </c>
      <c r="B32" s="126">
        <v>6745</v>
      </c>
      <c r="C32" s="4" t="s">
        <v>38</v>
      </c>
      <c r="D32" s="144"/>
      <c r="E32" s="42"/>
      <c r="F32" s="665"/>
      <c r="G32" s="664"/>
      <c r="H32" s="46"/>
    </row>
    <row r="33" spans="1:8" ht="11.25">
      <c r="A33" s="134">
        <f t="shared" si="1"/>
        <v>22</v>
      </c>
      <c r="B33" s="126">
        <v>6800</v>
      </c>
      <c r="C33" s="4" t="s">
        <v>39</v>
      </c>
      <c r="D33" s="144"/>
      <c r="E33" s="42"/>
      <c r="F33" s="665"/>
      <c r="G33" s="664"/>
      <c r="H33" s="46"/>
    </row>
    <row r="34" spans="1:8" ht="11.25">
      <c r="A34" s="134">
        <f t="shared" si="1"/>
        <v>23</v>
      </c>
      <c r="B34" s="126"/>
      <c r="C34" s="113" t="s">
        <v>40</v>
      </c>
      <c r="D34" s="144"/>
      <c r="E34" s="42"/>
      <c r="F34" s="665"/>
      <c r="G34" s="664"/>
      <c r="H34" s="46" t="str">
        <f t="shared" si="2" ref="H34:H41">IF(OR(F34=0,G34=0),"",ROUND(F34*G34,0))</f>
        <v/>
      </c>
    </row>
    <row r="35" spans="1:8" ht="11.25">
      <c r="A35" s="134">
        <f t="shared" si="1"/>
        <v>24</v>
      </c>
      <c r="B35" s="126" t="s">
        <v>173</v>
      </c>
      <c r="C35" s="4" t="s">
        <v>41</v>
      </c>
      <c r="D35" s="144"/>
      <c r="E35" s="42"/>
      <c r="F35" s="665">
        <f t="shared" si="3" ref="F35:F41">SUM(D35:E35)</f>
        <v>0</v>
      </c>
      <c r="G35" s="664"/>
      <c r="H35" s="46"/>
    </row>
    <row r="36" spans="1:9" ht="11.25">
      <c r="A36" s="134">
        <f t="shared" si="1"/>
        <v>25</v>
      </c>
      <c r="B36" s="668">
        <v>6665</v>
      </c>
      <c r="C36" s="4" t="s">
        <v>42</v>
      </c>
      <c r="D36" s="689">
        <f>+'LAB TB'!P20</f>
        <v>45899.480000000018</v>
      </c>
      <c r="E36" s="689"/>
      <c r="F36" s="665">
        <f t="shared" si="3"/>
        <v>45899.480000000018</v>
      </c>
      <c r="G36" s="698">
        <f>+'LAB A 10'!G33</f>
        <v>0.2006</v>
      </c>
      <c r="H36" s="46">
        <f t="shared" si="2"/>
        <v>9207</v>
      </c>
      <c r="I36" s="46">
        <v>33289</v>
      </c>
    </row>
    <row r="37" spans="1:9" ht="11.25">
      <c r="A37" s="134">
        <f t="shared" si="1"/>
        <v>26</v>
      </c>
      <c r="B37" s="126">
        <v>6695</v>
      </c>
      <c r="C37" s="141" t="s">
        <v>151</v>
      </c>
      <c r="D37" s="695">
        <f>+'LAB TB'!P21</f>
        <v>21.50</v>
      </c>
      <c r="E37" s="689"/>
      <c r="F37" s="665">
        <f t="shared" si="3"/>
        <v>21.50</v>
      </c>
      <c r="G37" s="698">
        <f>+'LAB A 10'!G34</f>
        <v>0.2006</v>
      </c>
      <c r="H37" s="46">
        <f t="shared" si="2"/>
        <v>4</v>
      </c>
      <c r="I37" s="46">
        <v>2</v>
      </c>
    </row>
    <row r="38" spans="1:9" ht="11.25">
      <c r="A38" s="134">
        <f t="shared" si="1"/>
        <v>27</v>
      </c>
      <c r="B38" s="668" t="s">
        <v>380</v>
      </c>
      <c r="C38" s="4" t="s">
        <v>44</v>
      </c>
      <c r="D38" s="695">
        <f>+'LAB TB'!P22+'LAB TB'!P23</f>
        <v>40362.75</v>
      </c>
      <c r="E38" s="689"/>
      <c r="F38" s="665">
        <f t="shared" si="3"/>
        <v>40362.75</v>
      </c>
      <c r="G38" s="698">
        <f>+'LAB A 10'!G35</f>
        <v>0.2006</v>
      </c>
      <c r="H38" s="46">
        <f t="shared" si="2"/>
        <v>8097</v>
      </c>
      <c r="I38" s="46">
        <v>36419</v>
      </c>
    </row>
    <row r="39" spans="1:10" ht="11.25">
      <c r="A39" s="134">
        <f t="shared" si="1"/>
        <v>28</v>
      </c>
      <c r="B39" s="126">
        <v>6775</v>
      </c>
      <c r="C39" s="4" t="s">
        <v>45</v>
      </c>
      <c r="D39" s="695">
        <f>+'LAB TB'!P24</f>
        <v>1225.73</v>
      </c>
      <c r="E39" s="689"/>
      <c r="F39" s="665">
        <f t="shared" si="3"/>
        <v>1225.73</v>
      </c>
      <c r="G39" s="698">
        <f>+'LAB A 10'!G36</f>
        <v>0.2006</v>
      </c>
      <c r="H39" s="46">
        <f t="shared" si="2"/>
        <v>246</v>
      </c>
      <c r="I39" s="46">
        <v>695</v>
      </c>
      <c r="J39" s="707"/>
    </row>
    <row r="40" spans="1:10" ht="11.25">
      <c r="A40" s="134">
        <f t="shared" si="1"/>
        <v>29</v>
      </c>
      <c r="B40" s="126">
        <v>6785</v>
      </c>
      <c r="C40" s="4" t="s">
        <v>46</v>
      </c>
      <c r="D40" s="695">
        <f>+'LAB TB'!P25</f>
        <v>192.60000000000005</v>
      </c>
      <c r="E40" s="689"/>
      <c r="F40" s="665">
        <f t="shared" si="3"/>
        <v>192.60000000000005</v>
      </c>
      <c r="G40" s="698">
        <f>+'LAB A 10'!G37</f>
        <v>0.2006</v>
      </c>
      <c r="H40" s="46">
        <f t="shared" si="2"/>
        <v>39</v>
      </c>
      <c r="I40" s="46">
        <v>193</v>
      </c>
      <c r="J40" s="707" t="s">
        <v>556</v>
      </c>
    </row>
    <row r="41" spans="1:10" ht="11.25">
      <c r="A41" s="134">
        <f t="shared" si="1"/>
        <v>30</v>
      </c>
      <c r="B41" s="126">
        <v>6805</v>
      </c>
      <c r="C41" s="4" t="s">
        <v>47</v>
      </c>
      <c r="D41" s="695">
        <f>+'LAB TB'!P26</f>
        <v>101.52000000000004</v>
      </c>
      <c r="E41" s="689"/>
      <c r="F41" s="665">
        <f t="shared" si="3"/>
        <v>101.52000000000004</v>
      </c>
      <c r="G41" s="698">
        <f>+'LAB A 10'!G38</f>
        <v>0.2006</v>
      </c>
      <c r="H41" s="46">
        <f t="shared" si="2"/>
        <v>20</v>
      </c>
      <c r="I41" s="46">
        <v>95</v>
      </c>
      <c r="J41" s="707" t="s">
        <v>557</v>
      </c>
    </row>
    <row r="42" spans="1:8" ht="11.25">
      <c r="A42" s="134">
        <f t="shared" si="1"/>
        <v>31</v>
      </c>
      <c r="B42" s="126"/>
      <c r="C42" s="113" t="s">
        <v>152</v>
      </c>
      <c r="D42" s="144"/>
      <c r="E42" s="42"/>
      <c r="F42" s="665"/>
      <c r="G42" s="664"/>
      <c r="H42" s="46"/>
    </row>
    <row r="43" spans="1:8" ht="11.25">
      <c r="A43" s="134">
        <f t="shared" si="1"/>
        <v>32</v>
      </c>
      <c r="B43" s="126" t="s">
        <v>173</v>
      </c>
      <c r="C43" s="4" t="s">
        <v>153</v>
      </c>
      <c r="D43" s="144"/>
      <c r="E43" s="42"/>
      <c r="F43" s="665"/>
      <c r="G43" s="664"/>
      <c r="H43" s="46"/>
    </row>
    <row r="44" spans="1:8" ht="11.25">
      <c r="A44" s="134">
        <f t="shared" si="1"/>
        <v>33</v>
      </c>
      <c r="B44" s="126">
        <v>6670</v>
      </c>
      <c r="C44" s="4" t="s">
        <v>154</v>
      </c>
      <c r="D44" s="144"/>
      <c r="E44" s="42"/>
      <c r="F44" s="665"/>
      <c r="G44" s="664"/>
      <c r="H44" s="46"/>
    </row>
    <row r="45" spans="1:8" ht="11.25">
      <c r="A45" s="134">
        <f t="shared" si="1"/>
        <v>34</v>
      </c>
      <c r="B45" s="126">
        <v>6700</v>
      </c>
      <c r="C45" s="4" t="s">
        <v>155</v>
      </c>
      <c r="D45" s="144"/>
      <c r="E45" s="42"/>
      <c r="F45" s="665"/>
      <c r="G45" s="664"/>
      <c r="H45" s="46"/>
    </row>
    <row r="46" spans="1:8" ht="11.25">
      <c r="A46" s="134">
        <f t="shared" si="1"/>
        <v>35</v>
      </c>
      <c r="B46" s="126">
        <v>6750</v>
      </c>
      <c r="C46" s="4" t="s">
        <v>156</v>
      </c>
      <c r="D46" s="144"/>
      <c r="E46" s="42"/>
      <c r="F46" s="665"/>
      <c r="G46" s="664"/>
      <c r="H46" s="46"/>
    </row>
    <row r="47" spans="1:8" ht="11.25">
      <c r="A47" s="134">
        <f t="shared" si="1"/>
        <v>36</v>
      </c>
      <c r="B47" s="126">
        <v>6885</v>
      </c>
      <c r="C47" s="4" t="s">
        <v>53</v>
      </c>
      <c r="D47" s="144"/>
      <c r="E47" s="42"/>
      <c r="F47" s="665"/>
      <c r="G47" s="664"/>
      <c r="H47" s="46"/>
    </row>
    <row r="48" spans="1:8" ht="11.25">
      <c r="A48" s="134">
        <f t="shared" si="1"/>
        <v>37</v>
      </c>
      <c r="B48" s="126">
        <v>6770</v>
      </c>
      <c r="C48" s="4" t="s">
        <v>158</v>
      </c>
      <c r="D48" s="144"/>
      <c r="E48" s="42"/>
      <c r="F48" s="665"/>
      <c r="G48" s="664"/>
      <c r="H48" s="46"/>
    </row>
    <row r="49" spans="1:8" ht="11.25">
      <c r="A49" s="134">
        <f t="shared" si="1"/>
        <v>38</v>
      </c>
      <c r="B49" s="126">
        <v>6780</v>
      </c>
      <c r="C49" s="4" t="s">
        <v>159</v>
      </c>
      <c r="D49" s="144"/>
      <c r="E49" s="42"/>
      <c r="F49" s="665"/>
      <c r="G49" s="664"/>
      <c r="H49" s="46"/>
    </row>
    <row r="50" spans="1:8" ht="11.25">
      <c r="A50" s="134">
        <f t="shared" si="1"/>
        <v>39</v>
      </c>
      <c r="B50" s="126">
        <v>6810</v>
      </c>
      <c r="C50" s="4" t="s">
        <v>160</v>
      </c>
      <c r="D50" s="144"/>
      <c r="E50" s="42"/>
      <c r="F50" s="665"/>
      <c r="G50" s="664"/>
      <c r="H50" s="46"/>
    </row>
    <row r="51" spans="1:8" ht="11.25">
      <c r="A51" s="134">
        <f t="shared" si="1"/>
        <v>40</v>
      </c>
      <c r="B51" s="126"/>
      <c r="C51" s="113" t="s">
        <v>48</v>
      </c>
      <c r="D51" s="144"/>
      <c r="E51" s="42"/>
      <c r="F51" s="665"/>
      <c r="G51" s="664"/>
      <c r="H51" s="46"/>
    </row>
    <row r="52" spans="1:8" ht="11.25">
      <c r="A52" s="134">
        <f t="shared" si="1"/>
        <v>41</v>
      </c>
      <c r="B52" s="126">
        <v>6650</v>
      </c>
      <c r="C52" s="4" t="s">
        <v>161</v>
      </c>
      <c r="D52" s="144"/>
      <c r="E52" s="42"/>
      <c r="F52" s="665"/>
      <c r="G52" s="664"/>
      <c r="H52" s="46"/>
    </row>
    <row r="53" spans="1:8" ht="11.25">
      <c r="A53" s="134">
        <f t="shared" si="1"/>
        <v>42</v>
      </c>
      <c r="B53" s="126" t="s">
        <v>173</v>
      </c>
      <c r="C53" s="4" t="s">
        <v>162</v>
      </c>
      <c r="D53" s="144"/>
      <c r="E53" s="42"/>
      <c r="F53" s="665"/>
      <c r="G53" s="664"/>
      <c r="H53" s="46"/>
    </row>
    <row r="54" spans="1:8" ht="11.25">
      <c r="A54" s="134">
        <f t="shared" si="1"/>
        <v>43</v>
      </c>
      <c r="B54" s="126">
        <v>6675</v>
      </c>
      <c r="C54" s="4" t="s">
        <v>163</v>
      </c>
      <c r="D54" s="144"/>
      <c r="E54" s="42"/>
      <c r="F54" s="665"/>
      <c r="G54" s="664"/>
      <c r="H54" s="46"/>
    </row>
    <row r="55" spans="1:8" ht="11.25">
      <c r="A55" s="134">
        <f t="shared" si="1"/>
        <v>44</v>
      </c>
      <c r="B55" s="126">
        <v>6705</v>
      </c>
      <c r="C55" s="4" t="s">
        <v>164</v>
      </c>
      <c r="D55" s="144"/>
      <c r="E55" s="42"/>
      <c r="F55" s="665"/>
      <c r="G55" s="664"/>
      <c r="H55" s="46"/>
    </row>
    <row r="56" spans="1:8" ht="11.25">
      <c r="A56" s="134">
        <f t="shared" si="1"/>
        <v>45</v>
      </c>
      <c r="B56" s="126">
        <v>6875</v>
      </c>
      <c r="C56" s="4" t="s">
        <v>58</v>
      </c>
      <c r="D56" s="144"/>
      <c r="E56" s="42"/>
      <c r="F56" s="665"/>
      <c r="G56" s="664"/>
      <c r="H56" s="46"/>
    </row>
    <row r="57" spans="1:8" ht="11.25">
      <c r="A57" s="134">
        <f t="shared" si="1"/>
        <v>46</v>
      </c>
      <c r="B57" s="126">
        <v>6880</v>
      </c>
      <c r="C57" s="4" t="s">
        <v>165</v>
      </c>
      <c r="D57" s="144"/>
      <c r="E57" s="42"/>
      <c r="F57" s="665"/>
      <c r="G57" s="664"/>
      <c r="H57" s="46"/>
    </row>
    <row r="58" spans="1:8" ht="11.25">
      <c r="A58" s="134">
        <f t="shared" si="1"/>
        <v>47</v>
      </c>
      <c r="B58" s="126">
        <v>6755</v>
      </c>
      <c r="C58" s="4" t="s">
        <v>166</v>
      </c>
      <c r="D58" s="144"/>
      <c r="E58" s="42"/>
      <c r="F58" s="665"/>
      <c r="G58" s="664"/>
      <c r="H58" s="46"/>
    </row>
    <row r="59" spans="1:8" ht="11.25">
      <c r="A59" s="134">
        <f t="shared" si="1"/>
        <v>48</v>
      </c>
      <c r="B59" s="126">
        <v>6890</v>
      </c>
      <c r="C59" s="4" t="s">
        <v>167</v>
      </c>
      <c r="D59" s="144"/>
      <c r="E59" s="42"/>
      <c r="F59" s="665"/>
      <c r="G59" s="664"/>
      <c r="H59" s="46"/>
    </row>
    <row r="60" spans="1:8" ht="11.25">
      <c r="A60" s="134">
        <f t="shared" si="1"/>
        <v>49</v>
      </c>
      <c r="B60" s="126">
        <v>6815</v>
      </c>
      <c r="C60" s="4" t="s">
        <v>168</v>
      </c>
      <c r="D60" s="144"/>
      <c r="E60" s="42"/>
      <c r="F60" s="665"/>
      <c r="G60" s="664"/>
      <c r="H60" s="46"/>
    </row>
    <row r="61" spans="1:11" ht="11.25">
      <c r="A61" s="134">
        <f t="shared" si="1"/>
        <v>50</v>
      </c>
      <c r="B61" s="126"/>
      <c r="C61" s="113" t="s">
        <v>60</v>
      </c>
      <c r="D61" s="144"/>
      <c r="E61" s="42"/>
      <c r="F61" s="665"/>
      <c r="G61" s="664"/>
      <c r="H61" s="46"/>
      <c r="I61" s="160" t="s">
        <v>381</v>
      </c>
      <c r="J61" s="669"/>
      <c r="K61" s="669"/>
    </row>
    <row r="62" spans="1:12" ht="11.25">
      <c r="A62" s="134">
        <f t="shared" si="1"/>
        <v>51</v>
      </c>
      <c r="B62" s="126" t="s">
        <v>173</v>
      </c>
      <c r="C62" s="150" t="s">
        <v>61</v>
      </c>
      <c r="D62" s="144"/>
      <c r="E62" s="42"/>
      <c r="F62" s="665"/>
      <c r="G62" s="664"/>
      <c r="H62" s="46"/>
      <c r="I62" s="670" t="s">
        <v>223</v>
      </c>
      <c r="J62" s="671" t="s">
        <v>382</v>
      </c>
      <c r="K62" s="671" t="s">
        <v>376</v>
      </c>
      <c r="L62" s="672"/>
    </row>
    <row r="63" spans="1:11" ht="11.25">
      <c r="A63" s="134">
        <f t="shared" si="1"/>
        <v>52</v>
      </c>
      <c r="B63" s="673" t="s">
        <v>547</v>
      </c>
      <c r="C63" s="150" t="s">
        <v>62</v>
      </c>
      <c r="D63" s="42"/>
      <c r="E63" s="42"/>
      <c r="F63" s="665"/>
      <c r="G63" s="664"/>
      <c r="H63" s="46"/>
      <c r="I63" s="669"/>
      <c r="J63" s="669"/>
      <c r="K63" s="669"/>
    </row>
    <row r="64" spans="1:8" ht="11.25">
      <c r="A64" s="134">
        <f t="shared" si="1"/>
        <v>53</v>
      </c>
      <c r="B64" s="674" t="s">
        <v>384</v>
      </c>
      <c r="C64" s="150" t="s">
        <v>64</v>
      </c>
      <c r="D64" s="144"/>
      <c r="E64" s="42"/>
      <c r="F64" s="665"/>
      <c r="G64" s="664"/>
      <c r="H64" s="46"/>
    </row>
    <row r="65" spans="1:8" ht="11.25">
      <c r="A65" s="134">
        <f t="shared" si="1"/>
        <v>54</v>
      </c>
      <c r="B65" s="674" t="s">
        <v>384</v>
      </c>
      <c r="C65" s="150" t="s">
        <v>65</v>
      </c>
      <c r="D65" s="144"/>
      <c r="E65" s="42"/>
      <c r="F65" s="665"/>
      <c r="G65" s="664"/>
      <c r="H65" s="46"/>
    </row>
    <row r="66" spans="1:8" ht="11.25">
      <c r="A66" s="134">
        <f t="shared" si="1"/>
        <v>55</v>
      </c>
      <c r="B66" s="674" t="s">
        <v>384</v>
      </c>
      <c r="C66" s="150" t="s">
        <v>101</v>
      </c>
      <c r="D66" s="144"/>
      <c r="E66" s="42"/>
      <c r="F66" s="665"/>
      <c r="G66" s="664"/>
      <c r="H66" s="46"/>
    </row>
    <row r="67" spans="1:8" ht="11.25">
      <c r="A67" s="134">
        <f t="shared" si="1"/>
        <v>56</v>
      </c>
      <c r="B67" s="674">
        <v>6835</v>
      </c>
      <c r="C67" s="150" t="s">
        <v>67</v>
      </c>
      <c r="D67" s="144"/>
      <c r="E67" s="42"/>
      <c r="F67" s="665"/>
      <c r="G67" s="664"/>
      <c r="H67" s="46"/>
    </row>
    <row r="68" spans="1:8" ht="11.25">
      <c r="A68" s="134">
        <f t="shared" si="1"/>
        <v>57</v>
      </c>
      <c r="B68" s="674">
        <v>6840</v>
      </c>
      <c r="C68" s="150" t="s">
        <v>68</v>
      </c>
      <c r="D68" s="144"/>
      <c r="E68" s="42"/>
      <c r="F68" s="665"/>
      <c r="G68" s="664"/>
      <c r="H68" s="46"/>
    </row>
    <row r="69" spans="1:8" ht="11.25">
      <c r="A69" s="134">
        <f t="shared" si="1"/>
        <v>58</v>
      </c>
      <c r="B69" s="674">
        <v>6845</v>
      </c>
      <c r="C69" s="150" t="s">
        <v>102</v>
      </c>
      <c r="D69" s="144"/>
      <c r="E69" s="42"/>
      <c r="F69" s="665"/>
      <c r="G69" s="664"/>
      <c r="H69" s="46"/>
    </row>
    <row r="70" spans="1:8" ht="11.25">
      <c r="A70" s="134">
        <f t="shared" si="1"/>
        <v>59</v>
      </c>
      <c r="B70" s="674">
        <v>6850</v>
      </c>
      <c r="C70" s="150" t="s">
        <v>70</v>
      </c>
      <c r="D70" s="144"/>
      <c r="E70" s="42"/>
      <c r="F70" s="665"/>
      <c r="G70" s="675"/>
      <c r="H70" s="46"/>
    </row>
    <row r="71" spans="1:8" ht="11.25">
      <c r="A71" s="134">
        <f t="shared" si="1"/>
        <v>60</v>
      </c>
      <c r="B71" s="674">
        <v>6855</v>
      </c>
      <c r="C71" s="150" t="s">
        <v>71</v>
      </c>
      <c r="D71" s="144"/>
      <c r="E71" s="42"/>
      <c r="F71" s="665"/>
      <c r="G71" s="675"/>
      <c r="H71" s="46"/>
    </row>
    <row r="72" spans="1:11" ht="11.25">
      <c r="A72" s="134">
        <f t="shared" si="1"/>
        <v>61</v>
      </c>
      <c r="B72" s="674">
        <v>6860</v>
      </c>
      <c r="C72" s="153" t="s">
        <v>170</v>
      </c>
      <c r="D72" s="144"/>
      <c r="E72" s="42"/>
      <c r="F72" s="665"/>
      <c r="G72" s="675"/>
      <c r="H72" s="46"/>
      <c r="I72" s="4" t="s">
        <v>385</v>
      </c>
      <c r="J72" s="4" t="s">
        <v>548</v>
      </c>
      <c r="K72" s="4" t="s">
        <v>549</v>
      </c>
    </row>
    <row r="73" spans="1:8" ht="11.25">
      <c r="A73" s="134">
        <f t="shared" si="1"/>
        <v>62</v>
      </c>
      <c r="B73" s="126"/>
      <c r="D73" s="46"/>
      <c r="E73" s="46"/>
      <c r="F73" s="136"/>
      <c r="G73" s="675"/>
      <c r="H73" s="46"/>
    </row>
    <row r="74" spans="1:11" ht="11.25">
      <c r="A74" s="134">
        <f t="shared" si="1"/>
        <v>63</v>
      </c>
      <c r="B74" s="126"/>
      <c r="C74" s="113" t="s">
        <v>386</v>
      </c>
      <c r="D74" s="676">
        <f>SUM(D13:D73)</f>
        <v>87803.580000000016</v>
      </c>
      <c r="E74" s="676">
        <f>SUM(E13:E73)</f>
        <v>0</v>
      </c>
      <c r="F74" s="676">
        <f>SUM(F13:F73)</f>
        <v>87803.580000000016</v>
      </c>
      <c r="G74" s="677" t="s">
        <v>173</v>
      </c>
      <c r="H74" s="676">
        <f>SUM(H13:H73)</f>
        <v>17613</v>
      </c>
      <c r="I74" s="46">
        <f>SUM(E74:E74)-H74</f>
        <v>-17613</v>
      </c>
      <c r="J74" s="46">
        <f>SUM(E74:E74)</f>
        <v>0</v>
      </c>
      <c r="K74" s="46" t="e">
        <f>F74-#REF!</f>
        <v>#REF!</v>
      </c>
    </row>
    <row r="75" spans="1:9" ht="11.25">
      <c r="A75" s="134">
        <f t="shared" si="1"/>
        <v>64</v>
      </c>
      <c r="B75" s="126"/>
      <c r="C75" s="113"/>
      <c r="D75" s="46"/>
      <c r="E75" s="46"/>
      <c r="F75" s="46"/>
      <c r="G75" s="678"/>
      <c r="H75" s="679"/>
      <c r="I75" s="46"/>
    </row>
    <row r="76" spans="1:10" ht="11.25">
      <c r="A76" s="134">
        <f t="shared" si="1"/>
        <v>65</v>
      </c>
      <c r="B76" s="674" t="s">
        <v>387</v>
      </c>
      <c r="C76" s="113" t="s">
        <v>388</v>
      </c>
      <c r="D76" s="146"/>
      <c r="E76" s="46"/>
      <c r="F76" s="665">
        <f>SUM(D76:E76)</f>
        <v>0</v>
      </c>
      <c r="G76" s="677"/>
      <c r="H76" s="680"/>
      <c r="I76" s="46">
        <f>SUM(E76:E76)-H76</f>
        <v>0</v>
      </c>
      <c r="J76" s="46">
        <f>SUM(E76:E76)</f>
        <v>0</v>
      </c>
    </row>
    <row r="77" spans="1:8" ht="11.25">
      <c r="A77" s="134">
        <f>A76+1</f>
        <v>66</v>
      </c>
      <c r="B77" s="126"/>
      <c r="D77" s="140"/>
      <c r="E77" s="146"/>
      <c r="F77" s="140"/>
      <c r="G77" s="667"/>
      <c r="H77" s="681"/>
    </row>
    <row r="78" spans="1:13" ht="12" thickBot="1">
      <c r="A78" s="134">
        <f>A77+1</f>
        <v>67</v>
      </c>
      <c r="B78" s="126"/>
      <c r="C78" s="113" t="s">
        <v>389</v>
      </c>
      <c r="D78" s="682">
        <f>SUM(D74:D76)</f>
        <v>87803.580000000016</v>
      </c>
      <c r="E78" s="683">
        <f>SUM(E74:E76)</f>
        <v>0</v>
      </c>
      <c r="F78" s="682">
        <f>SUM(F74:F76)</f>
        <v>87803.580000000016</v>
      </c>
      <c r="G78" s="684" t="s">
        <v>173</v>
      </c>
      <c r="H78" s="682">
        <f>SUM(H74:H76)</f>
        <v>17613</v>
      </c>
      <c r="I78" s="46">
        <f>SUM(I74:I77)</f>
        <v>-17613</v>
      </c>
      <c r="J78" s="46">
        <f>SUM(J74:J77)</f>
        <v>0</v>
      </c>
      <c r="K78" s="46" t="e">
        <f>F78-#REF!</f>
        <v>#REF!</v>
      </c>
      <c r="M78" s="4">
        <f>-44379-1551+1084</f>
        <v>-44846</v>
      </c>
    </row>
    <row r="79" spans="1:10" ht="12" thickTop="1">
      <c r="A79" s="134"/>
      <c r="B79" s="126"/>
      <c r="C79" s="113"/>
      <c r="D79" s="46"/>
      <c r="E79" s="46"/>
      <c r="F79" s="46"/>
      <c r="G79" s="685"/>
      <c r="H79" s="46"/>
      <c r="I79" s="46"/>
      <c r="J79" s="46"/>
    </row>
    <row r="80" spans="4:9" ht="11.25">
      <c r="D80" s="46"/>
      <c r="E80" s="46"/>
      <c r="F80" s="46"/>
      <c r="G80" s="686"/>
      <c r="H80" s="46"/>
      <c r="I80" s="46"/>
    </row>
    <row r="81" spans="4:9" ht="11.25">
      <c r="D81" s="46"/>
      <c r="E81" s="46"/>
      <c r="F81" s="160">
        <f>F78-H78</f>
        <v>70190.580000000016</v>
      </c>
      <c r="G81" s="686"/>
      <c r="H81" s="46"/>
      <c r="I81" s="46"/>
    </row>
    <row r="82" spans="3:9" ht="11.25">
      <c r="C82" s="4" t="s">
        <v>390</v>
      </c>
      <c r="D82" s="687"/>
      <c r="F82" s="160"/>
      <c r="G82" s="686"/>
      <c r="I82" s="46"/>
    </row>
    <row r="83" ht="11.25">
      <c r="G83" s="686"/>
    </row>
    <row r="84" spans="3:4" ht="11.25">
      <c r="C84" s="4" t="s">
        <v>226</v>
      </c>
      <c r="D84" s="46">
        <f>D74-D82</f>
        <v>87803.580000000016</v>
      </c>
    </row>
    <row r="86" spans="3:6" ht="11.25">
      <c r="C86" s="4" t="s">
        <v>550</v>
      </c>
      <c r="F86" s="4">
        <v>163105</v>
      </c>
    </row>
    <row r="87" ht="11.25">
      <c r="I87" s="46"/>
    </row>
    <row r="146" spans="1:5" ht="11.25">
      <c r="A146" s="163"/>
      <c r="B146" s="163"/>
      <c r="C146" s="163"/>
      <c r="D146" s="163"/>
      <c r="E146" s="163"/>
    </row>
    <row r="147" spans="1:5" ht="11.25">
      <c r="A147" s="163"/>
      <c r="B147" s="163"/>
      <c r="C147" s="163"/>
      <c r="D147" s="163"/>
      <c r="E147" s="163"/>
    </row>
    <row r="148" spans="1:5" ht="11.25">
      <c r="A148" s="163"/>
      <c r="B148" s="163"/>
      <c r="C148" s="163"/>
      <c r="D148" s="163"/>
      <c r="E148" s="163"/>
    </row>
    <row r="149" spans="1:5" ht="11.25">
      <c r="A149" s="163"/>
      <c r="B149" s="163"/>
      <c r="C149" s="163"/>
      <c r="D149" s="163"/>
      <c r="E149" s="163"/>
    </row>
    <row r="150" spans="1:5" ht="11.25">
      <c r="A150" s="163"/>
      <c r="B150" s="163"/>
      <c r="C150" s="163"/>
      <c r="D150" s="163"/>
      <c r="E150" s="163"/>
    </row>
    <row r="180" spans="1:5" ht="11.25">
      <c r="A180" s="163"/>
      <c r="B180" s="163"/>
      <c r="C180" s="163"/>
      <c r="D180" s="163"/>
      <c r="E180" s="163"/>
    </row>
    <row r="249" spans="1:2" ht="11.25">
      <c r="A249" s="113"/>
      <c r="B249" s="113"/>
    </row>
    <row r="266" spans="1:2" ht="11.25">
      <c r="A266" s="163"/>
      <c r="B266" s="163"/>
    </row>
    <row r="267" spans="1:2" ht="11.25">
      <c r="A267" s="163"/>
      <c r="B267" s="163"/>
    </row>
    <row r="268" spans="1:2" ht="11.25">
      <c r="A268" s="163"/>
      <c r="B268" s="163"/>
    </row>
    <row r="269" spans="1:2" ht="11.25">
      <c r="A269" s="163"/>
      <c r="B269" s="163"/>
    </row>
    <row r="270" spans="1:2" ht="11.25">
      <c r="A270" s="163"/>
      <c r="B270" s="163"/>
    </row>
    <row r="271" spans="1:2" ht="11.25">
      <c r="A271" s="163"/>
      <c r="B271" s="163"/>
    </row>
    <row r="272" spans="1:2" ht="11.25">
      <c r="A272" s="163"/>
      <c r="B272" s="163"/>
    </row>
    <row r="273" spans="1:2" ht="11.25">
      <c r="A273" s="163"/>
      <c r="B273" s="163"/>
    </row>
    <row r="274" spans="1:2" ht="11.25">
      <c r="A274" s="163"/>
      <c r="B274" s="163"/>
    </row>
    <row r="275" spans="1:2" ht="11.25">
      <c r="A275" s="163"/>
      <c r="B275" s="163"/>
    </row>
    <row r="276" spans="1:2" ht="11.25">
      <c r="A276" s="163"/>
      <c r="B276" s="163"/>
    </row>
    <row r="277" spans="1:2" ht="11.25">
      <c r="A277" s="163"/>
      <c r="B277" s="163"/>
    </row>
    <row r="278" spans="1:2" ht="11.25">
      <c r="A278" s="163"/>
      <c r="B278" s="163"/>
    </row>
    <row r="279" spans="1:2" ht="11.25">
      <c r="A279" s="163"/>
      <c r="B279" s="163"/>
    </row>
    <row r="280" spans="1:2" ht="11.25">
      <c r="A280" s="163"/>
      <c r="B280" s="163"/>
    </row>
    <row r="281" spans="1:2" ht="11.25">
      <c r="A281" s="163"/>
      <c r="B281" s="163"/>
    </row>
    <row r="282" spans="1:2" ht="11.25">
      <c r="A282" s="163"/>
      <c r="B282" s="163"/>
    </row>
    <row r="283" spans="1:2" ht="11.25">
      <c r="A283" s="163"/>
      <c r="B283" s="163"/>
    </row>
    <row r="284" spans="1:2" ht="11.25">
      <c r="A284" s="163"/>
      <c r="B284" s="163"/>
    </row>
    <row r="285" spans="1:2" ht="11.25">
      <c r="A285" s="163"/>
      <c r="B285" s="163"/>
    </row>
    <row r="286" spans="1:2" ht="11.25">
      <c r="A286" s="163"/>
      <c r="B286" s="163"/>
    </row>
    <row r="287" spans="1:2" ht="11.25">
      <c r="A287" s="163"/>
      <c r="B287" s="163"/>
    </row>
    <row r="288" spans="1:2" ht="11.25">
      <c r="A288" s="163"/>
      <c r="B288" s="163"/>
    </row>
    <row r="289" spans="1:2" ht="11.25">
      <c r="A289" s="163"/>
      <c r="B289" s="163"/>
    </row>
    <row r="290" spans="1:2" ht="11.25">
      <c r="A290" s="163"/>
      <c r="B290" s="163"/>
    </row>
    <row r="291" spans="1:2" ht="11.25">
      <c r="A291" s="163"/>
      <c r="B291" s="163"/>
    </row>
    <row r="292" spans="1:2" ht="11.25">
      <c r="A292" s="163"/>
      <c r="B292" s="163"/>
    </row>
    <row r="293" spans="1:2" ht="11.25">
      <c r="A293" s="163"/>
      <c r="B293" s="163"/>
    </row>
    <row r="294" spans="1:2" ht="11.25">
      <c r="A294" s="163"/>
      <c r="B294" s="163"/>
    </row>
    <row r="295" spans="1:2" ht="11.25">
      <c r="A295" s="163"/>
      <c r="B295" s="163"/>
    </row>
    <row r="296" spans="1:2" ht="11.25">
      <c r="A296" s="163"/>
      <c r="B296" s="163"/>
    </row>
    <row r="297" spans="1:2" ht="11.25">
      <c r="A297" s="163"/>
      <c r="B297" s="163"/>
    </row>
    <row r="298" spans="1:2" ht="11.25">
      <c r="A298" s="163"/>
      <c r="B298" s="163"/>
    </row>
    <row r="299" spans="1:2" ht="11.25">
      <c r="A299" s="163"/>
      <c r="B299" s="163"/>
    </row>
    <row r="300" spans="1:2" ht="11.25">
      <c r="A300" s="163"/>
      <c r="B300" s="163"/>
    </row>
    <row r="301" spans="1:2" ht="11.25">
      <c r="A301" s="163"/>
      <c r="B301" s="163"/>
    </row>
    <row r="302" spans="1:2" ht="11.25">
      <c r="A302" s="163"/>
      <c r="B302" s="163"/>
    </row>
    <row r="303" spans="1:2" ht="11.25">
      <c r="A303" s="163"/>
      <c r="B303" s="163"/>
    </row>
    <row r="304" spans="1:2" ht="11.25">
      <c r="A304" s="163"/>
      <c r="B304" s="163"/>
    </row>
    <row r="305" spans="1:2" ht="11.25">
      <c r="A305" s="163"/>
      <c r="B305" s="163"/>
    </row>
    <row r="306" spans="1:2" ht="11.25">
      <c r="A306" s="163"/>
      <c r="B306" s="163"/>
    </row>
    <row r="307" spans="1:2" ht="11.25">
      <c r="A307" s="163"/>
      <c r="B307" s="163"/>
    </row>
    <row r="308" spans="1:2" ht="11.25">
      <c r="A308" s="163"/>
      <c r="B308" s="163"/>
    </row>
    <row r="309" spans="1:2" ht="11.25">
      <c r="A309" s="163"/>
      <c r="B309" s="163"/>
    </row>
    <row r="310" spans="1:2" ht="11.25">
      <c r="A310" s="163"/>
      <c r="B310" s="163"/>
    </row>
    <row r="311" spans="1:2" ht="11.25">
      <c r="A311" s="163"/>
      <c r="B311" s="163"/>
    </row>
    <row r="312" spans="1:2" ht="11.25">
      <c r="A312" s="163"/>
      <c r="B312" s="163"/>
    </row>
    <row r="313" spans="1:2" ht="11.25">
      <c r="A313" s="163"/>
      <c r="B313" s="163"/>
    </row>
    <row r="314" spans="1:2" ht="11.25">
      <c r="A314" s="163"/>
      <c r="B314" s="163"/>
    </row>
    <row r="315" spans="1:2" ht="11.25">
      <c r="A315" s="163"/>
      <c r="B315" s="163"/>
    </row>
    <row r="316" spans="1:2" ht="11.25">
      <c r="A316" s="163"/>
      <c r="B316" s="163"/>
    </row>
    <row r="317" spans="1:2" ht="11.25">
      <c r="A317" s="163"/>
      <c r="B317" s="163"/>
    </row>
    <row r="318" spans="1:2" ht="11.25">
      <c r="A318" s="163"/>
      <c r="B318" s="163"/>
    </row>
    <row r="319" spans="1:2" ht="11.25">
      <c r="A319" s="163"/>
      <c r="B319" s="163"/>
    </row>
    <row r="320" spans="1:2" ht="11.25">
      <c r="A320" s="163"/>
      <c r="B320" s="163"/>
    </row>
  </sheetData>
  <mergeCells count="2">
    <mergeCell ref="G10:H10"/>
    <mergeCell ref="A7:H7"/>
  </mergeCells>
  <pageMargins left="0.7" right="0.7" top="0.75" bottom="0.75" header="0.3" footer="0.3"/>
  <pageSetup horizontalDpi="300" verticalDpi="300" orientation="portrait" r:id="rId2"/>
  <headerFooter>
    <oddFooter>&amp;L&amp;"Times New Roman,Regular"&amp;9O3129681.v1</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P29"/>
  <sheetViews>
    <sheetView workbookViewId="0" topLeftCell="A1">
      <pane xSplit="2" ySplit="5" topLeftCell="C6" activePane="bottomRight" state="frozen"/>
      <selection pane="topLeft" activeCell="A1" sqref="A1"/>
      <selection pane="bottomLeft" activeCell="A1" sqref="A1"/>
      <selection pane="topRight" activeCell="A1" sqref="A1"/>
      <selection pane="bottomRight" activeCell="C6" sqref="C6"/>
    </sheetView>
  </sheetViews>
  <sheetFormatPr defaultRowHeight="15"/>
  <cols>
    <col min="2" max="2" width="33.4285714285714" bestFit="1" customWidth="1"/>
    <col min="3" max="6" width="13.2857142857143" bestFit="1" customWidth="1"/>
    <col min="7" max="7" width="16.4285714285714" customWidth="1"/>
    <col min="8" max="16" width="13.2857142857143" bestFit="1" customWidth="1"/>
  </cols>
  <sheetData>
    <row r="1" spans="1:15" ht="15">
      <c r="A1" s="701" t="s">
        <v>234</v>
      </c>
      <c r="B1" s="701"/>
      <c r="C1" s="701"/>
      <c r="D1" s="701"/>
      <c r="E1" s="701"/>
      <c r="F1" s="701"/>
      <c r="G1" s="702" t="s">
        <v>235</v>
      </c>
      <c r="H1" s="701"/>
      <c r="I1" s="701"/>
      <c r="J1" s="701"/>
      <c r="K1" s="701"/>
      <c r="L1" s="701"/>
      <c r="M1" s="701"/>
      <c r="N1" s="702">
        <v>43937</v>
      </c>
      <c r="O1" s="702">
        <v>0.84737268518518516</v>
      </c>
    </row>
    <row r="2" spans="1:15" ht="15">
      <c r="A2" s="701" t="s">
        <v>236</v>
      </c>
      <c r="B2" s="701"/>
      <c r="C2" s="701"/>
      <c r="D2" s="701"/>
      <c r="E2" s="701"/>
      <c r="F2" s="701"/>
      <c r="G2" s="702" t="s">
        <v>237</v>
      </c>
      <c r="H2" s="701"/>
      <c r="I2" s="701"/>
      <c r="J2" s="701"/>
      <c r="K2" s="701"/>
      <c r="L2" s="701"/>
      <c r="M2" s="701"/>
      <c r="N2" s="702" t="s">
        <v>238</v>
      </c>
      <c r="O2" s="702">
        <v>1</v>
      </c>
    </row>
    <row r="3" spans="1:15" ht="15">
      <c r="A3" s="701" t="s">
        <v>239</v>
      </c>
      <c r="B3" s="704">
        <v>2019</v>
      </c>
      <c r="C3" s="701"/>
      <c r="D3" s="701"/>
      <c r="E3" s="701"/>
      <c r="F3" s="701"/>
      <c r="G3" s="701"/>
      <c r="H3" s="701"/>
      <c r="I3" s="701"/>
      <c r="J3" s="701"/>
      <c r="K3" s="701"/>
      <c r="L3" s="701"/>
      <c r="M3" s="701"/>
      <c r="N3" s="701"/>
      <c r="O3" s="701"/>
    </row>
    <row r="4" spans="1:15" ht="15">
      <c r="A4" s="701" t="s">
        <v>240</v>
      </c>
      <c r="B4" s="705" t="s">
        <v>551</v>
      </c>
      <c r="C4" s="701"/>
      <c r="D4" s="701"/>
      <c r="E4" s="701"/>
      <c r="F4" s="701"/>
      <c r="G4" s="701"/>
      <c r="H4" s="701"/>
      <c r="I4" s="701"/>
      <c r="J4" s="701"/>
      <c r="K4" s="701"/>
      <c r="L4" s="701"/>
      <c r="M4" s="701"/>
      <c r="N4" s="701"/>
      <c r="O4" s="701"/>
    </row>
    <row r="5" spans="1:15" ht="15">
      <c r="A5" s="703" t="s">
        <v>241</v>
      </c>
      <c r="B5" s="701" t="s">
        <v>242</v>
      </c>
      <c r="C5" s="702" t="s">
        <v>304</v>
      </c>
      <c r="D5" s="702" t="s">
        <v>244</v>
      </c>
      <c r="E5" s="702" t="s">
        <v>245</v>
      </c>
      <c r="F5" s="702" t="s">
        <v>246</v>
      </c>
      <c r="G5" s="702" t="s">
        <v>247</v>
      </c>
      <c r="H5" s="702" t="s">
        <v>248</v>
      </c>
      <c r="I5" s="702" t="s">
        <v>249</v>
      </c>
      <c r="J5" s="702" t="s">
        <v>250</v>
      </c>
      <c r="K5" s="702" t="s">
        <v>251</v>
      </c>
      <c r="L5" s="702" t="s">
        <v>252</v>
      </c>
      <c r="M5" s="702" t="s">
        <v>253</v>
      </c>
      <c r="N5" s="702" t="s">
        <v>254</v>
      </c>
      <c r="O5" s="702" t="s">
        <v>243</v>
      </c>
    </row>
    <row r="6" spans="1:16" ht="15">
      <c r="A6" s="703">
        <v>1300</v>
      </c>
      <c r="B6" s="701" t="s">
        <v>259</v>
      </c>
      <c r="C6" s="702">
        <v>1484005.77</v>
      </c>
      <c r="D6" s="702">
        <v>1484005.77</v>
      </c>
      <c r="E6" s="702">
        <v>1484005.77</v>
      </c>
      <c r="F6" s="702">
        <v>1484005.77</v>
      </c>
      <c r="G6" s="702">
        <v>1484005.77</v>
      </c>
      <c r="H6" s="702">
        <v>1484005.77</v>
      </c>
      <c r="I6" s="702">
        <v>1484005.77</v>
      </c>
      <c r="J6" s="702">
        <v>1484005.77</v>
      </c>
      <c r="K6" s="702">
        <v>1484005.77</v>
      </c>
      <c r="L6" s="702">
        <v>1484005.77</v>
      </c>
      <c r="M6" s="702">
        <v>1484005.77</v>
      </c>
      <c r="N6" s="702">
        <v>1484005.77</v>
      </c>
      <c r="O6" s="702">
        <v>1484005.77</v>
      </c>
      <c r="P6" s="347">
        <f>AVERAGE(C6:O6)</f>
        <v>1484005.7699999998</v>
      </c>
    </row>
    <row r="7" spans="1:16" ht="15">
      <c r="A7" s="703">
        <v>1330</v>
      </c>
      <c r="B7" s="701" t="s">
        <v>413</v>
      </c>
      <c r="C7" s="701"/>
      <c r="D7" s="701"/>
      <c r="E7" s="701"/>
      <c r="F7" s="701"/>
      <c r="G7" s="701"/>
      <c r="H7" s="701"/>
      <c r="I7" s="701"/>
      <c r="J7" s="702">
        <v>1030.92</v>
      </c>
      <c r="K7" s="702">
        <v>1030.92</v>
      </c>
      <c r="L7" s="702">
        <v>1030.92</v>
      </c>
      <c r="M7" s="702">
        <v>1030.92</v>
      </c>
      <c r="N7" s="702">
        <v>1030.92</v>
      </c>
      <c r="O7" s="702">
        <v>1030.92</v>
      </c>
      <c r="P7" s="347">
        <f t="shared" si="0" ref="P7:P19">AVERAGE(C7:O7)</f>
        <v>1030.92</v>
      </c>
    </row>
    <row r="8" spans="1:16" ht="15">
      <c r="A8" s="703">
        <v>1395</v>
      </c>
      <c r="B8" s="701" t="s">
        <v>267</v>
      </c>
      <c r="C8" s="702">
        <v>63563.91</v>
      </c>
      <c r="D8" s="702">
        <v>63563.91</v>
      </c>
      <c r="E8" s="702">
        <v>63563.91</v>
      </c>
      <c r="F8" s="702">
        <v>63563.91</v>
      </c>
      <c r="G8" s="702">
        <v>63563.91</v>
      </c>
      <c r="H8" s="702">
        <v>63563.91</v>
      </c>
      <c r="I8" s="702">
        <v>63563.91</v>
      </c>
      <c r="J8" s="702">
        <v>63563.91</v>
      </c>
      <c r="K8" s="702">
        <v>63563.91</v>
      </c>
      <c r="L8" s="702">
        <v>63563.91</v>
      </c>
      <c r="M8" s="702">
        <v>63563.91</v>
      </c>
      <c r="N8" s="702">
        <v>63563.91</v>
      </c>
      <c r="O8" s="702">
        <v>63563.91</v>
      </c>
      <c r="P8" s="347">
        <f t="shared" si="0"/>
        <v>63563.910000000025</v>
      </c>
    </row>
    <row r="9" spans="1:16" ht="15">
      <c r="A9" s="703">
        <v>1400</v>
      </c>
      <c r="B9" s="701" t="s">
        <v>268</v>
      </c>
      <c r="C9" s="702">
        <v>661603.07999999996</v>
      </c>
      <c r="D9" s="702">
        <v>661810.09</v>
      </c>
      <c r="E9" s="702">
        <v>662032.89</v>
      </c>
      <c r="F9" s="702">
        <v>662842.79</v>
      </c>
      <c r="G9" s="702">
        <v>663015.91</v>
      </c>
      <c r="H9" s="702">
        <v>663015.91</v>
      </c>
      <c r="I9" s="702">
        <v>663015.91</v>
      </c>
      <c r="J9" s="702">
        <v>663241.81000000006</v>
      </c>
      <c r="K9" s="702">
        <v>663241.81000000006</v>
      </c>
      <c r="L9" s="702">
        <v>663332.17000000004</v>
      </c>
      <c r="M9" s="702">
        <v>663332.17000000004</v>
      </c>
      <c r="N9" s="702">
        <v>663332.17000000004</v>
      </c>
      <c r="O9" s="702">
        <v>663332.17000000004</v>
      </c>
      <c r="P9" s="347">
        <f t="shared" si="0"/>
        <v>662857.60615384625</v>
      </c>
    </row>
    <row r="10" spans="1:16" ht="15">
      <c r="A10" s="703">
        <v>1410</v>
      </c>
      <c r="B10" s="701" t="s">
        <v>416</v>
      </c>
      <c r="C10" s="702">
        <v>34746.51</v>
      </c>
      <c r="D10" s="702">
        <v>34746.51</v>
      </c>
      <c r="E10" s="702">
        <v>34746.51</v>
      </c>
      <c r="F10" s="702">
        <v>34746.51</v>
      </c>
      <c r="G10" s="702">
        <v>41516.949999999997</v>
      </c>
      <c r="H10" s="702">
        <v>41516.949999999997</v>
      </c>
      <c r="I10" s="702">
        <v>45576.45</v>
      </c>
      <c r="J10" s="702">
        <v>41516.949999999997</v>
      </c>
      <c r="K10" s="702">
        <v>41652.49</v>
      </c>
      <c r="L10" s="702">
        <v>45560.62</v>
      </c>
      <c r="M10" s="702">
        <v>49901.37</v>
      </c>
      <c r="N10" s="702">
        <v>49946.55</v>
      </c>
      <c r="O10" s="702">
        <v>49991.74</v>
      </c>
      <c r="P10" s="347">
        <f t="shared" si="0"/>
        <v>42012.777692307689</v>
      </c>
    </row>
    <row r="11" spans="1:16" s="701" customFormat="1" ht="15">
      <c r="A11" s="735">
        <v>1420</v>
      </c>
      <c r="B11" s="733" t="s">
        <v>269</v>
      </c>
      <c r="C11" s="734">
        <v>5777.88</v>
      </c>
      <c r="D11" s="734">
        <v>5777.88</v>
      </c>
      <c r="E11" s="734">
        <v>5777.88</v>
      </c>
      <c r="F11" s="734">
        <v>5777.88</v>
      </c>
      <c r="G11" s="734">
        <v>5777.88</v>
      </c>
      <c r="H11" s="734">
        <v>5777.88</v>
      </c>
      <c r="I11" s="734">
        <v>5777.88</v>
      </c>
      <c r="J11" s="734">
        <v>5777.88</v>
      </c>
      <c r="K11" s="734">
        <v>5777.88</v>
      </c>
      <c r="L11" s="734">
        <v>5777.88</v>
      </c>
      <c r="M11" s="734">
        <v>5777.88</v>
      </c>
      <c r="N11" s="734">
        <v>5777.88</v>
      </c>
      <c r="O11" s="734">
        <v>5777.88</v>
      </c>
      <c r="P11" s="347">
        <f t="shared" si="0"/>
        <v>5777.8799999999992</v>
      </c>
    </row>
    <row r="12" spans="1:16" s="701" customFormat="1" ht="15">
      <c r="A12" s="735">
        <v>1440</v>
      </c>
      <c r="B12" s="733" t="s">
        <v>419</v>
      </c>
      <c r="C12" s="734">
        <v>1827.27</v>
      </c>
      <c r="D12" s="734">
        <v>1827.27</v>
      </c>
      <c r="E12" s="734">
        <v>1827.27</v>
      </c>
      <c r="F12" s="734">
        <v>1827.27</v>
      </c>
      <c r="G12" s="734">
        <v>1827.27</v>
      </c>
      <c r="H12" s="734">
        <v>1827.27</v>
      </c>
      <c r="I12" s="734">
        <v>1827.27</v>
      </c>
      <c r="J12" s="734">
        <v>1827.27</v>
      </c>
      <c r="K12" s="734">
        <v>1827.27</v>
      </c>
      <c r="L12" s="734">
        <v>1827.27</v>
      </c>
      <c r="M12" s="734">
        <v>1827.27</v>
      </c>
      <c r="N12" s="734">
        <v>1827.27</v>
      </c>
      <c r="O12" s="734">
        <v>1827.27</v>
      </c>
      <c r="P12" s="347">
        <f t="shared" si="0"/>
        <v>1827.2700000000002</v>
      </c>
    </row>
    <row r="13" spans="1:16" ht="15">
      <c r="A13" s="703">
        <v>2060</v>
      </c>
      <c r="B13" s="701" t="s">
        <v>282</v>
      </c>
      <c r="C13" s="702">
        <v>-618296.06999999995</v>
      </c>
      <c r="D13" s="702">
        <v>-622170.76</v>
      </c>
      <c r="E13" s="702">
        <v>-626045.44999999995</v>
      </c>
      <c r="F13" s="702">
        <v>-629920.14</v>
      </c>
      <c r="G13" s="702">
        <v>-633794.82999999996</v>
      </c>
      <c r="H13" s="702">
        <v>-637669.52</v>
      </c>
      <c r="I13" s="702">
        <v>-641544.21</v>
      </c>
      <c r="J13" s="702">
        <v>-645418.90</v>
      </c>
      <c r="K13" s="702">
        <v>-649293.59</v>
      </c>
      <c r="L13" s="702">
        <v>-653168.28</v>
      </c>
      <c r="M13" s="702">
        <v>-657042.97</v>
      </c>
      <c r="N13" s="702">
        <v>-660917.66</v>
      </c>
      <c r="O13" s="702">
        <v>-664792.35</v>
      </c>
      <c r="P13" s="347">
        <f t="shared" si="0"/>
        <v>-641544.21000000008</v>
      </c>
    </row>
    <row r="14" spans="1:16" ht="15">
      <c r="A14" s="703">
        <v>2090</v>
      </c>
      <c r="B14" s="701" t="s">
        <v>444</v>
      </c>
      <c r="C14" s="702">
        <v>167.11</v>
      </c>
      <c r="D14" s="702">
        <v>167.11</v>
      </c>
      <c r="E14" s="702">
        <v>167.11</v>
      </c>
      <c r="F14" s="702">
        <v>167.11</v>
      </c>
      <c r="G14" s="702">
        <v>167.11</v>
      </c>
      <c r="H14" s="702">
        <v>167.11</v>
      </c>
      <c r="I14" s="702">
        <v>167.11</v>
      </c>
      <c r="J14" s="702">
        <v>167.11</v>
      </c>
      <c r="K14" s="702">
        <v>162.81</v>
      </c>
      <c r="L14" s="702">
        <v>158.51</v>
      </c>
      <c r="M14" s="702">
        <v>154.21</v>
      </c>
      <c r="N14" s="702">
        <v>149.91</v>
      </c>
      <c r="O14" s="702">
        <v>145.61000000000001</v>
      </c>
      <c r="P14" s="347">
        <f t="shared" si="0"/>
        <v>162.14846153846156</v>
      </c>
    </row>
    <row r="15" spans="1:16" ht="15">
      <c r="A15" s="703">
        <v>2155</v>
      </c>
      <c r="B15" s="701" t="s">
        <v>290</v>
      </c>
      <c r="C15" s="702">
        <v>-46048.26</v>
      </c>
      <c r="D15" s="702">
        <v>-46342.54</v>
      </c>
      <c r="E15" s="702">
        <v>-46636.82</v>
      </c>
      <c r="F15" s="702">
        <v>-46931.10</v>
      </c>
      <c r="G15" s="702">
        <v>-47225.38</v>
      </c>
      <c r="H15" s="702">
        <v>-47519.66</v>
      </c>
      <c r="I15" s="702">
        <v>-47813.94</v>
      </c>
      <c r="J15" s="702">
        <v>-48108.22</v>
      </c>
      <c r="K15" s="702">
        <v>-48402.50</v>
      </c>
      <c r="L15" s="702">
        <v>-48696.78</v>
      </c>
      <c r="M15" s="702">
        <v>-48991.06</v>
      </c>
      <c r="N15" s="702">
        <v>-49285.34</v>
      </c>
      <c r="O15" s="702">
        <v>-49579.62</v>
      </c>
      <c r="P15" s="347">
        <f t="shared" si="0"/>
        <v>-47813.94000000001</v>
      </c>
    </row>
    <row r="16" spans="1:16" ht="15">
      <c r="A16" s="703">
        <v>2160</v>
      </c>
      <c r="B16" s="701" t="s">
        <v>291</v>
      </c>
      <c r="C16" s="702">
        <v>-364695.32</v>
      </c>
      <c r="D16" s="702">
        <v>-367759.27</v>
      </c>
      <c r="E16" s="702">
        <v>-370824.25</v>
      </c>
      <c r="F16" s="702">
        <v>-373892.98</v>
      </c>
      <c r="G16" s="702">
        <v>-376962.51</v>
      </c>
      <c r="H16" s="702">
        <v>-380032.04</v>
      </c>
      <c r="I16" s="702">
        <v>-383101.57</v>
      </c>
      <c r="J16" s="702">
        <v>-386172.15</v>
      </c>
      <c r="K16" s="702">
        <v>-389242.73</v>
      </c>
      <c r="L16" s="702">
        <v>-392313.73</v>
      </c>
      <c r="M16" s="702">
        <v>-395384.73</v>
      </c>
      <c r="N16" s="702">
        <v>-398455.72</v>
      </c>
      <c r="O16" s="702">
        <v>-401526.71</v>
      </c>
      <c r="P16" s="347">
        <f t="shared" si="0"/>
        <v>-383104.90076923079</v>
      </c>
    </row>
    <row r="17" spans="1:16" ht="15">
      <c r="A17" s="703">
        <v>2170</v>
      </c>
      <c r="B17" s="701" t="s">
        <v>447</v>
      </c>
      <c r="C17" s="702">
        <v>16519.52</v>
      </c>
      <c r="D17" s="702">
        <v>16436.79</v>
      </c>
      <c r="E17" s="702">
        <v>16354.06</v>
      </c>
      <c r="F17" s="702">
        <v>16271.33</v>
      </c>
      <c r="G17" s="702">
        <v>17517.830000000002</v>
      </c>
      <c r="H17" s="702">
        <v>17418.98</v>
      </c>
      <c r="I17" s="702">
        <v>17310.46</v>
      </c>
      <c r="J17" s="702">
        <v>17211.61</v>
      </c>
      <c r="K17" s="702">
        <v>17112.44</v>
      </c>
      <c r="L17" s="702">
        <v>18494.61</v>
      </c>
      <c r="M17" s="702">
        <v>18560.66</v>
      </c>
      <c r="N17" s="702">
        <v>18441.740000000002</v>
      </c>
      <c r="O17" s="702">
        <v>18674.72</v>
      </c>
      <c r="P17" s="347">
        <f t="shared" si="0"/>
        <v>17409.596153846152</v>
      </c>
    </row>
    <row r="18" spans="1:16" s="733" customFormat="1" ht="15">
      <c r="A18" s="738">
        <v>2180</v>
      </c>
      <c r="B18" s="736" t="s">
        <v>292</v>
      </c>
      <c r="C18" s="737">
        <v>-962.81</v>
      </c>
      <c r="D18" s="737">
        <v>-978.86</v>
      </c>
      <c r="E18" s="737">
        <v>-994.91</v>
      </c>
      <c r="F18" s="737">
        <v>-1010.96</v>
      </c>
      <c r="G18" s="737">
        <v>-1027.01</v>
      </c>
      <c r="H18" s="737">
        <v>-1043.06</v>
      </c>
      <c r="I18" s="737">
        <v>-1059.1099999999999</v>
      </c>
      <c r="J18" s="737">
        <v>-1075.1600000000001</v>
      </c>
      <c r="K18" s="737">
        <v>-1091.21</v>
      </c>
      <c r="L18" s="737">
        <v>-1107.26</v>
      </c>
      <c r="M18" s="737">
        <v>-1123.31</v>
      </c>
      <c r="N18" s="737">
        <v>-1139.3599999999999</v>
      </c>
      <c r="O18" s="737">
        <v>-1155.4100000000001</v>
      </c>
      <c r="P18" s="347">
        <f t="shared" si="0"/>
        <v>-1059.1100000000001</v>
      </c>
    </row>
    <row r="19" spans="1:16" s="733" customFormat="1" ht="15">
      <c r="A19" s="738">
        <v>2200</v>
      </c>
      <c r="B19" s="736" t="s">
        <v>450</v>
      </c>
      <c r="C19" s="737">
        <v>-390.14</v>
      </c>
      <c r="D19" s="737">
        <v>-398.60</v>
      </c>
      <c r="E19" s="737">
        <v>-407.06</v>
      </c>
      <c r="F19" s="737">
        <v>-415.52</v>
      </c>
      <c r="G19" s="737">
        <v>-423.98</v>
      </c>
      <c r="H19" s="737">
        <v>-432.44</v>
      </c>
      <c r="I19" s="737">
        <v>-440.90</v>
      </c>
      <c r="J19" s="737">
        <v>-449.36</v>
      </c>
      <c r="K19" s="737">
        <v>-457.82</v>
      </c>
      <c r="L19" s="737">
        <v>-466.28</v>
      </c>
      <c r="M19" s="737">
        <v>-474.74</v>
      </c>
      <c r="N19" s="737">
        <v>-483.20</v>
      </c>
      <c r="O19" s="737">
        <v>-491.66</v>
      </c>
      <c r="P19" s="347">
        <f t="shared" si="0"/>
        <v>-440.90</v>
      </c>
    </row>
    <row r="20" spans="1:16" ht="15">
      <c r="A20" s="703">
        <v>6665</v>
      </c>
      <c r="B20" s="701" t="s">
        <v>473</v>
      </c>
      <c r="C20" s="702"/>
      <c r="D20" s="702">
        <v>3815.01</v>
      </c>
      <c r="E20" s="702">
        <v>3815.01</v>
      </c>
      <c r="F20" s="702">
        <v>3815.01</v>
      </c>
      <c r="G20" s="702">
        <v>3815.01</v>
      </c>
      <c r="H20" s="702">
        <v>3815.01</v>
      </c>
      <c r="I20" s="702">
        <v>3815.01</v>
      </c>
      <c r="J20" s="702">
        <v>3815.01</v>
      </c>
      <c r="K20" s="702">
        <v>3815.01</v>
      </c>
      <c r="L20" s="702">
        <v>3815.01</v>
      </c>
      <c r="M20" s="702">
        <v>3815.01</v>
      </c>
      <c r="N20" s="702">
        <v>3874.69</v>
      </c>
      <c r="O20" s="702">
        <v>3874.69</v>
      </c>
      <c r="P20" s="347">
        <f>SUM(D20:O20)</f>
        <v>45899.480000000018</v>
      </c>
    </row>
    <row r="21" spans="1:16" ht="15">
      <c r="A21" s="703">
        <v>6695</v>
      </c>
      <c r="B21" s="701" t="s">
        <v>476</v>
      </c>
      <c r="C21" s="701"/>
      <c r="D21" s="701"/>
      <c r="E21" s="701"/>
      <c r="F21" s="701"/>
      <c r="G21" s="701"/>
      <c r="H21" s="701"/>
      <c r="I21" s="701"/>
      <c r="J21" s="701"/>
      <c r="K21" s="702">
        <v>4.30</v>
      </c>
      <c r="L21" s="702">
        <v>4.30</v>
      </c>
      <c r="M21" s="702">
        <v>4.30</v>
      </c>
      <c r="N21" s="702">
        <v>4.30</v>
      </c>
      <c r="O21" s="702">
        <v>4.30</v>
      </c>
      <c r="P21" s="347">
        <f t="shared" si="1" ref="P21:P29">SUM(D21:O21)</f>
        <v>21.50</v>
      </c>
    </row>
    <row r="22" spans="1:16" ht="15">
      <c r="A22" s="703">
        <v>6760</v>
      </c>
      <c r="B22" s="701" t="s">
        <v>307</v>
      </c>
      <c r="C22" s="702"/>
      <c r="D22" s="702">
        <v>294.27999999999997</v>
      </c>
      <c r="E22" s="702">
        <v>294.27999999999997</v>
      </c>
      <c r="F22" s="702">
        <v>294.27999999999997</v>
      </c>
      <c r="G22" s="702">
        <v>294.27999999999997</v>
      </c>
      <c r="H22" s="702">
        <v>294.27999999999997</v>
      </c>
      <c r="I22" s="702">
        <v>294.27999999999997</v>
      </c>
      <c r="J22" s="702">
        <v>294.27999999999997</v>
      </c>
      <c r="K22" s="702">
        <v>294.27999999999997</v>
      </c>
      <c r="L22" s="702">
        <v>294.27999999999997</v>
      </c>
      <c r="M22" s="702">
        <v>294.27999999999997</v>
      </c>
      <c r="N22" s="702">
        <v>294.27999999999997</v>
      </c>
      <c r="O22" s="702">
        <v>294.27999999999997</v>
      </c>
      <c r="P22" s="347">
        <f t="shared" si="1"/>
        <v>3531.3599999999988</v>
      </c>
    </row>
    <row r="23" spans="1:16" ht="15">
      <c r="A23" s="703">
        <v>6765</v>
      </c>
      <c r="B23" s="701" t="s">
        <v>308</v>
      </c>
      <c r="C23" s="702"/>
      <c r="D23" s="702">
        <v>3063.9500000000003</v>
      </c>
      <c r="E23" s="702">
        <v>3064.98</v>
      </c>
      <c r="F23" s="702">
        <v>3068.73</v>
      </c>
      <c r="G23" s="702">
        <v>3069.53</v>
      </c>
      <c r="H23" s="702">
        <v>3069.53</v>
      </c>
      <c r="I23" s="702">
        <v>3069.53</v>
      </c>
      <c r="J23" s="702">
        <v>3070.5800000000004</v>
      </c>
      <c r="K23" s="702">
        <v>3070.5800000000004</v>
      </c>
      <c r="L23" s="702">
        <v>3071.0000000000005</v>
      </c>
      <c r="M23" s="702">
        <v>3071.0000000000005</v>
      </c>
      <c r="N23" s="702">
        <v>3070.99</v>
      </c>
      <c r="O23" s="702">
        <v>3070.99</v>
      </c>
      <c r="P23" s="347">
        <f t="shared" si="1"/>
        <v>36831.39</v>
      </c>
    </row>
    <row r="24" spans="1:16" ht="15">
      <c r="A24" s="703">
        <v>6775</v>
      </c>
      <c r="B24" s="701" t="s">
        <v>485</v>
      </c>
      <c r="C24" s="702"/>
      <c r="D24" s="702">
        <v>82.73</v>
      </c>
      <c r="E24" s="702">
        <v>82.73</v>
      </c>
      <c r="F24" s="702">
        <v>82.73</v>
      </c>
      <c r="G24" s="702">
        <v>102.06</v>
      </c>
      <c r="H24" s="702">
        <v>98.85</v>
      </c>
      <c r="I24" s="702">
        <v>108.52</v>
      </c>
      <c r="J24" s="702">
        <v>98.85</v>
      </c>
      <c r="K24" s="702">
        <v>99.17</v>
      </c>
      <c r="L24" s="702">
        <v>112.03999999999999</v>
      </c>
      <c r="M24" s="702">
        <v>119.25999999999999</v>
      </c>
      <c r="N24" s="702">
        <v>118.92</v>
      </c>
      <c r="O24" s="702">
        <v>119.87</v>
      </c>
      <c r="P24" s="347">
        <f t="shared" si="1"/>
        <v>1225.73</v>
      </c>
    </row>
    <row r="25" spans="1:16" ht="15">
      <c r="A25" s="741">
        <v>6785</v>
      </c>
      <c r="B25" s="739" t="s">
        <v>486</v>
      </c>
      <c r="C25" s="740"/>
      <c r="D25" s="740">
        <v>16.05</v>
      </c>
      <c r="E25" s="740">
        <v>16.05</v>
      </c>
      <c r="F25" s="740">
        <v>16.05</v>
      </c>
      <c r="G25" s="740">
        <v>16.05</v>
      </c>
      <c r="H25" s="740">
        <v>16.05</v>
      </c>
      <c r="I25" s="740">
        <v>16.05</v>
      </c>
      <c r="J25" s="740">
        <v>16.05</v>
      </c>
      <c r="K25" s="740">
        <v>16.05</v>
      </c>
      <c r="L25" s="740">
        <v>16.05</v>
      </c>
      <c r="M25" s="740">
        <v>16.05</v>
      </c>
      <c r="N25" s="740">
        <v>16.05</v>
      </c>
      <c r="O25" s="740">
        <v>16.05</v>
      </c>
      <c r="P25" s="347">
        <f t="shared" si="1"/>
        <v>192.60000000000005</v>
      </c>
    </row>
    <row r="26" spans="1:16" ht="15">
      <c r="A26" s="741">
        <v>6805</v>
      </c>
      <c r="B26" s="739" t="s">
        <v>489</v>
      </c>
      <c r="C26" s="740"/>
      <c r="D26" s="740">
        <v>8.4600000000000009</v>
      </c>
      <c r="E26" s="740">
        <v>8.4600000000000009</v>
      </c>
      <c r="F26" s="740">
        <v>8.4600000000000009</v>
      </c>
      <c r="G26" s="740">
        <v>8.4600000000000009</v>
      </c>
      <c r="H26" s="740">
        <v>8.4600000000000009</v>
      </c>
      <c r="I26" s="740">
        <v>8.4600000000000009</v>
      </c>
      <c r="J26" s="740">
        <v>8.4600000000000009</v>
      </c>
      <c r="K26" s="740">
        <v>8.4600000000000009</v>
      </c>
      <c r="L26" s="740">
        <v>8.4600000000000009</v>
      </c>
      <c r="M26" s="740">
        <v>8.4600000000000009</v>
      </c>
      <c r="N26" s="740">
        <v>8.4600000000000009</v>
      </c>
      <c r="O26" s="740">
        <v>8.4600000000000009</v>
      </c>
      <c r="P26" s="347">
        <f t="shared" si="1"/>
        <v>101.52000000000004</v>
      </c>
    </row>
    <row r="27" spans="1:16" s="739" customFormat="1" ht="15">
      <c r="A27" s="741">
        <v>7545</v>
      </c>
      <c r="B27" s="739" t="s">
        <v>510</v>
      </c>
      <c r="C27" s="740"/>
      <c r="D27" s="740">
        <v>0</v>
      </c>
      <c r="E27" s="740">
        <v>0</v>
      </c>
      <c r="F27" s="740">
        <v>0</v>
      </c>
      <c r="G27" s="740">
        <v>0</v>
      </c>
      <c r="H27" s="740">
        <v>0</v>
      </c>
      <c r="I27" s="740">
        <v>0</v>
      </c>
      <c r="J27" s="740">
        <v>0</v>
      </c>
      <c r="K27" s="740">
        <v>0</v>
      </c>
      <c r="L27" s="740">
        <v>0</v>
      </c>
      <c r="M27" s="740">
        <v>0</v>
      </c>
      <c r="N27" s="740">
        <v>10452.290000000001</v>
      </c>
      <c r="O27" s="740">
        <v>0</v>
      </c>
      <c r="P27" s="347">
        <f t="shared" si="1"/>
        <v>10452.290000000001</v>
      </c>
    </row>
    <row r="28" spans="1:16" s="739" customFormat="1" ht="15">
      <c r="A28" s="741">
        <v>7550</v>
      </c>
      <c r="B28" s="739" t="s">
        <v>511</v>
      </c>
      <c r="C28" s="740"/>
      <c r="D28" s="740">
        <v>-9477.7900000000009</v>
      </c>
      <c r="E28" s="740">
        <v>2645.4700000000025</v>
      </c>
      <c r="F28" s="740">
        <v>2646.85</v>
      </c>
      <c r="G28" s="740">
        <v>2644.08</v>
      </c>
      <c r="H28" s="740">
        <v>2634.33</v>
      </c>
      <c r="I28" s="740">
        <v>2646.73</v>
      </c>
      <c r="J28" s="740">
        <v>-10844.41</v>
      </c>
      <c r="K28" s="740">
        <v>2646.71</v>
      </c>
      <c r="L28" s="740">
        <v>2646.67</v>
      </c>
      <c r="M28" s="740">
        <v>2646.29</v>
      </c>
      <c r="N28" s="740">
        <v>-7805.60</v>
      </c>
      <c r="O28" s="740">
        <v>6970.84</v>
      </c>
      <c r="P28" s="347">
        <f t="shared" si="1"/>
        <v>0.17000000000189175</v>
      </c>
    </row>
    <row r="29" spans="1:16" s="739" customFormat="1" ht="15">
      <c r="A29" s="741">
        <v>7555</v>
      </c>
      <c r="B29" s="739" t="s">
        <v>512</v>
      </c>
      <c r="C29" s="740"/>
      <c r="D29" s="740">
        <v>0</v>
      </c>
      <c r="E29" s="740">
        <v>233.70</v>
      </c>
      <c r="F29" s="740">
        <v>0</v>
      </c>
      <c r="G29" s="740">
        <v>0</v>
      </c>
      <c r="H29" s="740">
        <v>0</v>
      </c>
      <c r="I29" s="740">
        <v>0</v>
      </c>
      <c r="J29" s="740">
        <v>199.74</v>
      </c>
      <c r="K29" s="740">
        <v>0</v>
      </c>
      <c r="L29" s="740">
        <v>0</v>
      </c>
      <c r="M29" s="740">
        <v>0</v>
      </c>
      <c r="N29" s="740">
        <v>0</v>
      </c>
      <c r="O29" s="740">
        <v>-0.50</v>
      </c>
      <c r="P29" s="347">
        <f t="shared" si="1"/>
        <v>432.94</v>
      </c>
    </row>
  </sheetData>
  <pageMargins left="0.7" right="0.7" top="0.75" bottom="0.75" header="0.3" footer="0.3"/>
  <pageSetup horizontalDpi="300" verticalDpi="300" orientation="portrait" r:id="rId1"/>
  <headerFooter>
    <oddFooter>&amp;L&amp;"Times New Roman,Regular"&amp;9O3129681.v1</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
  <sheetViews>
    <sheetView workbookViewId="0" topLeftCell="A1"/>
  </sheetViews>
  <sheetFormatPr defaultRowHeight="15"/>
  <sheetData>
    <row r="1" ht="15">
      <c r="A1" t="s">
        <v>544</v>
      </c>
    </row>
  </sheetData>
  <pageMargins left="0.7" right="0.7" top="0.75" bottom="0.75" header="0.3" footer="0.3"/>
  <pageSetup horizontalDpi="300" verticalDpi="300" orientation="portrait" r:id="rId1"/>
  <headerFooter>
    <oddFooter>&amp;L&amp;"Times New Roman,Regular"&amp;9O3129681.v1</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112"/>
  <sheetViews>
    <sheetView workbookViewId="0" topLeftCell="A1"/>
  </sheetViews>
  <sheetFormatPr defaultColWidth="12.42578125" defaultRowHeight="12.75"/>
  <cols>
    <col min="1" max="1" width="12.4285714285714" style="420"/>
    <col min="2" max="2" width="36.8571428571429" style="420" customWidth="1"/>
    <col min="3" max="3" width="20.1428571428571" style="420" customWidth="1"/>
    <col min="4" max="6" width="15" style="420" customWidth="1"/>
    <col min="7" max="8" width="13.7142857142857" style="420" customWidth="1"/>
    <col min="9" max="9" width="15" style="420" customWidth="1"/>
    <col min="10" max="257" width="12.4285714285714" style="420"/>
    <col min="258" max="258" width="36.8571428571429" style="420" customWidth="1"/>
    <col min="259" max="259" width="20.1428571428571" style="420" customWidth="1"/>
    <col min="260" max="262" width="15" style="420" customWidth="1"/>
    <col min="263" max="264" width="13.7142857142857" style="420" customWidth="1"/>
    <col min="265" max="265" width="15" style="420" customWidth="1"/>
    <col min="266" max="513" width="12.4285714285714" style="420"/>
    <col min="514" max="514" width="36.8571428571429" style="420" customWidth="1"/>
    <col min="515" max="515" width="20.1428571428571" style="420" customWidth="1"/>
    <col min="516" max="518" width="15" style="420" customWidth="1"/>
    <col min="519" max="520" width="13.7142857142857" style="420" customWidth="1"/>
    <col min="521" max="521" width="15" style="420" customWidth="1"/>
    <col min="522" max="769" width="12.4285714285714" style="420"/>
    <col min="770" max="770" width="36.8571428571429" style="420" customWidth="1"/>
    <col min="771" max="771" width="20.1428571428571" style="420" customWidth="1"/>
    <col min="772" max="774" width="15" style="420" customWidth="1"/>
    <col min="775" max="776" width="13.7142857142857" style="420" customWidth="1"/>
    <col min="777" max="777" width="15" style="420" customWidth="1"/>
    <col min="778" max="1025" width="12.4285714285714" style="420"/>
    <col min="1026" max="1026" width="36.8571428571429" style="420" customWidth="1"/>
    <col min="1027" max="1027" width="20.1428571428571" style="420" customWidth="1"/>
    <col min="1028" max="1030" width="15" style="420" customWidth="1"/>
    <col min="1031" max="1032" width="13.7142857142857" style="420" customWidth="1"/>
    <col min="1033" max="1033" width="15" style="420" customWidth="1"/>
    <col min="1034" max="1281" width="12.4285714285714" style="420"/>
    <col min="1282" max="1282" width="36.8571428571429" style="420" customWidth="1"/>
    <col min="1283" max="1283" width="20.1428571428571" style="420" customWidth="1"/>
    <col min="1284" max="1286" width="15" style="420" customWidth="1"/>
    <col min="1287" max="1288" width="13.7142857142857" style="420" customWidth="1"/>
    <col min="1289" max="1289" width="15" style="420" customWidth="1"/>
    <col min="1290" max="1537" width="12.4285714285714" style="420"/>
    <col min="1538" max="1538" width="36.8571428571429" style="420" customWidth="1"/>
    <col min="1539" max="1539" width="20.1428571428571" style="420" customWidth="1"/>
    <col min="1540" max="1542" width="15" style="420" customWidth="1"/>
    <col min="1543" max="1544" width="13.7142857142857" style="420" customWidth="1"/>
    <col min="1545" max="1545" width="15" style="420" customWidth="1"/>
    <col min="1546" max="1793" width="12.4285714285714" style="420"/>
    <col min="1794" max="1794" width="36.8571428571429" style="420" customWidth="1"/>
    <col min="1795" max="1795" width="20.1428571428571" style="420" customWidth="1"/>
    <col min="1796" max="1798" width="15" style="420" customWidth="1"/>
    <col min="1799" max="1800" width="13.7142857142857" style="420" customWidth="1"/>
    <col min="1801" max="1801" width="15" style="420" customWidth="1"/>
    <col min="1802" max="2049" width="12.4285714285714" style="420"/>
    <col min="2050" max="2050" width="36.8571428571429" style="420" customWidth="1"/>
    <col min="2051" max="2051" width="20.1428571428571" style="420" customWidth="1"/>
    <col min="2052" max="2054" width="15" style="420" customWidth="1"/>
    <col min="2055" max="2056" width="13.7142857142857" style="420" customWidth="1"/>
    <col min="2057" max="2057" width="15" style="420" customWidth="1"/>
    <col min="2058" max="2305" width="12.4285714285714" style="420"/>
    <col min="2306" max="2306" width="36.8571428571429" style="420" customWidth="1"/>
    <col min="2307" max="2307" width="20.1428571428571" style="420" customWidth="1"/>
    <col min="2308" max="2310" width="15" style="420" customWidth="1"/>
    <col min="2311" max="2312" width="13.7142857142857" style="420" customWidth="1"/>
    <col min="2313" max="2313" width="15" style="420" customWidth="1"/>
    <col min="2314" max="2561" width="12.4285714285714" style="420"/>
    <col min="2562" max="2562" width="36.8571428571429" style="420" customWidth="1"/>
    <col min="2563" max="2563" width="20.1428571428571" style="420" customWidth="1"/>
    <col min="2564" max="2566" width="15" style="420" customWidth="1"/>
    <col min="2567" max="2568" width="13.7142857142857" style="420" customWidth="1"/>
    <col min="2569" max="2569" width="15" style="420" customWidth="1"/>
    <col min="2570" max="2817" width="12.4285714285714" style="420"/>
    <col min="2818" max="2818" width="36.8571428571429" style="420" customWidth="1"/>
    <col min="2819" max="2819" width="20.1428571428571" style="420" customWidth="1"/>
    <col min="2820" max="2822" width="15" style="420" customWidth="1"/>
    <col min="2823" max="2824" width="13.7142857142857" style="420" customWidth="1"/>
    <col min="2825" max="2825" width="15" style="420" customWidth="1"/>
    <col min="2826" max="3073" width="12.4285714285714" style="420"/>
    <col min="3074" max="3074" width="36.8571428571429" style="420" customWidth="1"/>
    <col min="3075" max="3075" width="20.1428571428571" style="420" customWidth="1"/>
    <col min="3076" max="3078" width="15" style="420" customWidth="1"/>
    <col min="3079" max="3080" width="13.7142857142857" style="420" customWidth="1"/>
    <col min="3081" max="3081" width="15" style="420" customWidth="1"/>
    <col min="3082" max="3329" width="12.4285714285714" style="420"/>
    <col min="3330" max="3330" width="36.8571428571429" style="420" customWidth="1"/>
    <col min="3331" max="3331" width="20.1428571428571" style="420" customWidth="1"/>
    <col min="3332" max="3334" width="15" style="420" customWidth="1"/>
    <col min="3335" max="3336" width="13.7142857142857" style="420" customWidth="1"/>
    <col min="3337" max="3337" width="15" style="420" customWidth="1"/>
    <col min="3338" max="3585" width="12.4285714285714" style="420"/>
    <col min="3586" max="3586" width="36.8571428571429" style="420" customWidth="1"/>
    <col min="3587" max="3587" width="20.1428571428571" style="420" customWidth="1"/>
    <col min="3588" max="3590" width="15" style="420" customWidth="1"/>
    <col min="3591" max="3592" width="13.7142857142857" style="420" customWidth="1"/>
    <col min="3593" max="3593" width="15" style="420" customWidth="1"/>
    <col min="3594" max="3841" width="12.4285714285714" style="420"/>
    <col min="3842" max="3842" width="36.8571428571429" style="420" customWidth="1"/>
    <col min="3843" max="3843" width="20.1428571428571" style="420" customWidth="1"/>
    <col min="3844" max="3846" width="15" style="420" customWidth="1"/>
    <col min="3847" max="3848" width="13.7142857142857" style="420" customWidth="1"/>
    <col min="3849" max="3849" width="15" style="420" customWidth="1"/>
    <col min="3850" max="4097" width="12.4285714285714" style="420"/>
    <col min="4098" max="4098" width="36.8571428571429" style="420" customWidth="1"/>
    <col min="4099" max="4099" width="20.1428571428571" style="420" customWidth="1"/>
    <col min="4100" max="4102" width="15" style="420" customWidth="1"/>
    <col min="4103" max="4104" width="13.7142857142857" style="420" customWidth="1"/>
    <col min="4105" max="4105" width="15" style="420" customWidth="1"/>
    <col min="4106" max="4353" width="12.4285714285714" style="420"/>
    <col min="4354" max="4354" width="36.8571428571429" style="420" customWidth="1"/>
    <col min="4355" max="4355" width="20.1428571428571" style="420" customWidth="1"/>
    <col min="4356" max="4358" width="15" style="420" customWidth="1"/>
    <col min="4359" max="4360" width="13.7142857142857" style="420" customWidth="1"/>
    <col min="4361" max="4361" width="15" style="420" customWidth="1"/>
    <col min="4362" max="4609" width="12.4285714285714" style="420"/>
    <col min="4610" max="4610" width="36.8571428571429" style="420" customWidth="1"/>
    <col min="4611" max="4611" width="20.1428571428571" style="420" customWidth="1"/>
    <col min="4612" max="4614" width="15" style="420" customWidth="1"/>
    <col min="4615" max="4616" width="13.7142857142857" style="420" customWidth="1"/>
    <col min="4617" max="4617" width="15" style="420" customWidth="1"/>
    <col min="4618" max="4865" width="12.4285714285714" style="420"/>
    <col min="4866" max="4866" width="36.8571428571429" style="420" customWidth="1"/>
    <col min="4867" max="4867" width="20.1428571428571" style="420" customWidth="1"/>
    <col min="4868" max="4870" width="15" style="420" customWidth="1"/>
    <col min="4871" max="4872" width="13.7142857142857" style="420" customWidth="1"/>
    <col min="4873" max="4873" width="15" style="420" customWidth="1"/>
    <col min="4874" max="5121" width="12.4285714285714" style="420"/>
    <col min="5122" max="5122" width="36.8571428571429" style="420" customWidth="1"/>
    <col min="5123" max="5123" width="20.1428571428571" style="420" customWidth="1"/>
    <col min="5124" max="5126" width="15" style="420" customWidth="1"/>
    <col min="5127" max="5128" width="13.7142857142857" style="420" customWidth="1"/>
    <col min="5129" max="5129" width="15" style="420" customWidth="1"/>
    <col min="5130" max="5377" width="12.4285714285714" style="420"/>
    <col min="5378" max="5378" width="36.8571428571429" style="420" customWidth="1"/>
    <col min="5379" max="5379" width="20.1428571428571" style="420" customWidth="1"/>
    <col min="5380" max="5382" width="15" style="420" customWidth="1"/>
    <col min="5383" max="5384" width="13.7142857142857" style="420" customWidth="1"/>
    <col min="5385" max="5385" width="15" style="420" customWidth="1"/>
    <col min="5386" max="5633" width="12.4285714285714" style="420"/>
    <col min="5634" max="5634" width="36.8571428571429" style="420" customWidth="1"/>
    <col min="5635" max="5635" width="20.1428571428571" style="420" customWidth="1"/>
    <col min="5636" max="5638" width="15" style="420" customWidth="1"/>
    <col min="5639" max="5640" width="13.7142857142857" style="420" customWidth="1"/>
    <col min="5641" max="5641" width="15" style="420" customWidth="1"/>
    <col min="5642" max="5889" width="12.4285714285714" style="420"/>
    <col min="5890" max="5890" width="36.8571428571429" style="420" customWidth="1"/>
    <col min="5891" max="5891" width="20.1428571428571" style="420" customWidth="1"/>
    <col min="5892" max="5894" width="15" style="420" customWidth="1"/>
    <col min="5895" max="5896" width="13.7142857142857" style="420" customWidth="1"/>
    <col min="5897" max="5897" width="15" style="420" customWidth="1"/>
    <col min="5898" max="6145" width="12.4285714285714" style="420"/>
    <col min="6146" max="6146" width="36.8571428571429" style="420" customWidth="1"/>
    <col min="6147" max="6147" width="20.1428571428571" style="420" customWidth="1"/>
    <col min="6148" max="6150" width="15" style="420" customWidth="1"/>
    <col min="6151" max="6152" width="13.7142857142857" style="420" customWidth="1"/>
    <col min="6153" max="6153" width="15" style="420" customWidth="1"/>
    <col min="6154" max="6401" width="12.4285714285714" style="420"/>
    <col min="6402" max="6402" width="36.8571428571429" style="420" customWidth="1"/>
    <col min="6403" max="6403" width="20.1428571428571" style="420" customWidth="1"/>
    <col min="6404" max="6406" width="15" style="420" customWidth="1"/>
    <col min="6407" max="6408" width="13.7142857142857" style="420" customWidth="1"/>
    <col min="6409" max="6409" width="15" style="420" customWidth="1"/>
    <col min="6410" max="6657" width="12.4285714285714" style="420"/>
    <col min="6658" max="6658" width="36.8571428571429" style="420" customWidth="1"/>
    <col min="6659" max="6659" width="20.1428571428571" style="420" customWidth="1"/>
    <col min="6660" max="6662" width="15" style="420" customWidth="1"/>
    <col min="6663" max="6664" width="13.7142857142857" style="420" customWidth="1"/>
    <col min="6665" max="6665" width="15" style="420" customWidth="1"/>
    <col min="6666" max="6913" width="12.4285714285714" style="420"/>
    <col min="6914" max="6914" width="36.8571428571429" style="420" customWidth="1"/>
    <col min="6915" max="6915" width="20.1428571428571" style="420" customWidth="1"/>
    <col min="6916" max="6918" width="15" style="420" customWidth="1"/>
    <col min="6919" max="6920" width="13.7142857142857" style="420" customWidth="1"/>
    <col min="6921" max="6921" width="15" style="420" customWidth="1"/>
    <col min="6922" max="7169" width="12.4285714285714" style="420"/>
    <col min="7170" max="7170" width="36.8571428571429" style="420" customWidth="1"/>
    <col min="7171" max="7171" width="20.1428571428571" style="420" customWidth="1"/>
    <col min="7172" max="7174" width="15" style="420" customWidth="1"/>
    <col min="7175" max="7176" width="13.7142857142857" style="420" customWidth="1"/>
    <col min="7177" max="7177" width="15" style="420" customWidth="1"/>
    <col min="7178" max="7425" width="12.4285714285714" style="420"/>
    <col min="7426" max="7426" width="36.8571428571429" style="420" customWidth="1"/>
    <col min="7427" max="7427" width="20.1428571428571" style="420" customWidth="1"/>
    <col min="7428" max="7430" width="15" style="420" customWidth="1"/>
    <col min="7431" max="7432" width="13.7142857142857" style="420" customWidth="1"/>
    <col min="7433" max="7433" width="15" style="420" customWidth="1"/>
    <col min="7434" max="7681" width="12.4285714285714" style="420"/>
    <col min="7682" max="7682" width="36.8571428571429" style="420" customWidth="1"/>
    <col min="7683" max="7683" width="20.1428571428571" style="420" customWidth="1"/>
    <col min="7684" max="7686" width="15" style="420" customWidth="1"/>
    <col min="7687" max="7688" width="13.7142857142857" style="420" customWidth="1"/>
    <col min="7689" max="7689" width="15" style="420" customWidth="1"/>
    <col min="7690" max="7937" width="12.4285714285714" style="420"/>
    <col min="7938" max="7938" width="36.8571428571429" style="420" customWidth="1"/>
    <col min="7939" max="7939" width="20.1428571428571" style="420" customWidth="1"/>
    <col min="7940" max="7942" width="15" style="420" customWidth="1"/>
    <col min="7943" max="7944" width="13.7142857142857" style="420" customWidth="1"/>
    <col min="7945" max="7945" width="15" style="420" customWidth="1"/>
    <col min="7946" max="8193" width="12.4285714285714" style="420"/>
    <col min="8194" max="8194" width="36.8571428571429" style="420" customWidth="1"/>
    <col min="8195" max="8195" width="20.1428571428571" style="420" customWidth="1"/>
    <col min="8196" max="8198" width="15" style="420" customWidth="1"/>
    <col min="8199" max="8200" width="13.7142857142857" style="420" customWidth="1"/>
    <col min="8201" max="8201" width="15" style="420" customWidth="1"/>
    <col min="8202" max="8449" width="12.4285714285714" style="420"/>
    <col min="8450" max="8450" width="36.8571428571429" style="420" customWidth="1"/>
    <col min="8451" max="8451" width="20.1428571428571" style="420" customWidth="1"/>
    <col min="8452" max="8454" width="15" style="420" customWidth="1"/>
    <col min="8455" max="8456" width="13.7142857142857" style="420" customWidth="1"/>
    <col min="8457" max="8457" width="15" style="420" customWidth="1"/>
    <col min="8458" max="8705" width="12.4285714285714" style="420"/>
    <col min="8706" max="8706" width="36.8571428571429" style="420" customWidth="1"/>
    <col min="8707" max="8707" width="20.1428571428571" style="420" customWidth="1"/>
    <col min="8708" max="8710" width="15" style="420" customWidth="1"/>
    <col min="8711" max="8712" width="13.7142857142857" style="420" customWidth="1"/>
    <col min="8713" max="8713" width="15" style="420" customWidth="1"/>
    <col min="8714" max="8961" width="12.4285714285714" style="420"/>
    <col min="8962" max="8962" width="36.8571428571429" style="420" customWidth="1"/>
    <col min="8963" max="8963" width="20.1428571428571" style="420" customWidth="1"/>
    <col min="8964" max="8966" width="15" style="420" customWidth="1"/>
    <col min="8967" max="8968" width="13.7142857142857" style="420" customWidth="1"/>
    <col min="8969" max="8969" width="15" style="420" customWidth="1"/>
    <col min="8970" max="9217" width="12.4285714285714" style="420"/>
    <col min="9218" max="9218" width="36.8571428571429" style="420" customWidth="1"/>
    <col min="9219" max="9219" width="20.1428571428571" style="420" customWidth="1"/>
    <col min="9220" max="9222" width="15" style="420" customWidth="1"/>
    <col min="9223" max="9224" width="13.7142857142857" style="420" customWidth="1"/>
    <col min="9225" max="9225" width="15" style="420" customWidth="1"/>
    <col min="9226" max="9473" width="12.4285714285714" style="420"/>
    <col min="9474" max="9474" width="36.8571428571429" style="420" customWidth="1"/>
    <col min="9475" max="9475" width="20.1428571428571" style="420" customWidth="1"/>
    <col min="9476" max="9478" width="15" style="420" customWidth="1"/>
    <col min="9479" max="9480" width="13.7142857142857" style="420" customWidth="1"/>
    <col min="9481" max="9481" width="15" style="420" customWidth="1"/>
    <col min="9482" max="9729" width="12.4285714285714" style="420"/>
    <col min="9730" max="9730" width="36.8571428571429" style="420" customWidth="1"/>
    <col min="9731" max="9731" width="20.1428571428571" style="420" customWidth="1"/>
    <col min="9732" max="9734" width="15" style="420" customWidth="1"/>
    <col min="9735" max="9736" width="13.7142857142857" style="420" customWidth="1"/>
    <col min="9737" max="9737" width="15" style="420" customWidth="1"/>
    <col min="9738" max="9985" width="12.4285714285714" style="420"/>
    <col min="9986" max="9986" width="36.8571428571429" style="420" customWidth="1"/>
    <col min="9987" max="9987" width="20.1428571428571" style="420" customWidth="1"/>
    <col min="9988" max="9990" width="15" style="420" customWidth="1"/>
    <col min="9991" max="9992" width="13.7142857142857" style="420" customWidth="1"/>
    <col min="9993" max="9993" width="15" style="420" customWidth="1"/>
    <col min="9994" max="10241" width="12.4285714285714" style="420"/>
    <col min="10242" max="10242" width="36.8571428571429" style="420" customWidth="1"/>
    <col min="10243" max="10243" width="20.1428571428571" style="420" customWidth="1"/>
    <col min="10244" max="10246" width="15" style="420" customWidth="1"/>
    <col min="10247" max="10248" width="13.7142857142857" style="420" customWidth="1"/>
    <col min="10249" max="10249" width="15" style="420" customWidth="1"/>
    <col min="10250" max="10497" width="12.4285714285714" style="420"/>
    <col min="10498" max="10498" width="36.8571428571429" style="420" customWidth="1"/>
    <col min="10499" max="10499" width="20.1428571428571" style="420" customWidth="1"/>
    <col min="10500" max="10502" width="15" style="420" customWidth="1"/>
    <col min="10503" max="10504" width="13.7142857142857" style="420" customWidth="1"/>
    <col min="10505" max="10505" width="15" style="420" customWidth="1"/>
    <col min="10506" max="10753" width="12.4285714285714" style="420"/>
    <col min="10754" max="10754" width="36.8571428571429" style="420" customWidth="1"/>
    <col min="10755" max="10755" width="20.1428571428571" style="420" customWidth="1"/>
    <col min="10756" max="10758" width="15" style="420" customWidth="1"/>
    <col min="10759" max="10760" width="13.7142857142857" style="420" customWidth="1"/>
    <col min="10761" max="10761" width="15" style="420" customWidth="1"/>
    <col min="10762" max="11009" width="12.4285714285714" style="420"/>
    <col min="11010" max="11010" width="36.8571428571429" style="420" customWidth="1"/>
    <col min="11011" max="11011" width="20.1428571428571" style="420" customWidth="1"/>
    <col min="11012" max="11014" width="15" style="420" customWidth="1"/>
    <col min="11015" max="11016" width="13.7142857142857" style="420" customWidth="1"/>
    <col min="11017" max="11017" width="15" style="420" customWidth="1"/>
    <col min="11018" max="11265" width="12.4285714285714" style="420"/>
    <col min="11266" max="11266" width="36.8571428571429" style="420" customWidth="1"/>
    <col min="11267" max="11267" width="20.1428571428571" style="420" customWidth="1"/>
    <col min="11268" max="11270" width="15" style="420" customWidth="1"/>
    <col min="11271" max="11272" width="13.7142857142857" style="420" customWidth="1"/>
    <col min="11273" max="11273" width="15" style="420" customWidth="1"/>
    <col min="11274" max="11521" width="12.4285714285714" style="420"/>
    <col min="11522" max="11522" width="36.8571428571429" style="420" customWidth="1"/>
    <col min="11523" max="11523" width="20.1428571428571" style="420" customWidth="1"/>
    <col min="11524" max="11526" width="15" style="420" customWidth="1"/>
    <col min="11527" max="11528" width="13.7142857142857" style="420" customWidth="1"/>
    <col min="11529" max="11529" width="15" style="420" customWidth="1"/>
    <col min="11530" max="11777" width="12.4285714285714" style="420"/>
    <col min="11778" max="11778" width="36.8571428571429" style="420" customWidth="1"/>
    <col min="11779" max="11779" width="20.1428571428571" style="420" customWidth="1"/>
    <col min="11780" max="11782" width="15" style="420" customWidth="1"/>
    <col min="11783" max="11784" width="13.7142857142857" style="420" customWidth="1"/>
    <col min="11785" max="11785" width="15" style="420" customWidth="1"/>
    <col min="11786" max="12033" width="12.4285714285714" style="420"/>
    <col min="12034" max="12034" width="36.8571428571429" style="420" customWidth="1"/>
    <col min="12035" max="12035" width="20.1428571428571" style="420" customWidth="1"/>
    <col min="12036" max="12038" width="15" style="420" customWidth="1"/>
    <col min="12039" max="12040" width="13.7142857142857" style="420" customWidth="1"/>
    <col min="12041" max="12041" width="15" style="420" customWidth="1"/>
    <col min="12042" max="12289" width="12.4285714285714" style="420"/>
    <col min="12290" max="12290" width="36.8571428571429" style="420" customWidth="1"/>
    <col min="12291" max="12291" width="20.1428571428571" style="420" customWidth="1"/>
    <col min="12292" max="12294" width="15" style="420" customWidth="1"/>
    <col min="12295" max="12296" width="13.7142857142857" style="420" customWidth="1"/>
    <col min="12297" max="12297" width="15" style="420" customWidth="1"/>
    <col min="12298" max="12545" width="12.4285714285714" style="420"/>
    <col min="12546" max="12546" width="36.8571428571429" style="420" customWidth="1"/>
    <col min="12547" max="12547" width="20.1428571428571" style="420" customWidth="1"/>
    <col min="12548" max="12550" width="15" style="420" customWidth="1"/>
    <col min="12551" max="12552" width="13.7142857142857" style="420" customWidth="1"/>
    <col min="12553" max="12553" width="15" style="420" customWidth="1"/>
    <col min="12554" max="12801" width="12.4285714285714" style="420"/>
    <col min="12802" max="12802" width="36.8571428571429" style="420" customWidth="1"/>
    <col min="12803" max="12803" width="20.1428571428571" style="420" customWidth="1"/>
    <col min="12804" max="12806" width="15" style="420" customWidth="1"/>
    <col min="12807" max="12808" width="13.7142857142857" style="420" customWidth="1"/>
    <col min="12809" max="12809" width="15" style="420" customWidth="1"/>
    <col min="12810" max="13057" width="12.4285714285714" style="420"/>
    <col min="13058" max="13058" width="36.8571428571429" style="420" customWidth="1"/>
    <col min="13059" max="13059" width="20.1428571428571" style="420" customWidth="1"/>
    <col min="13060" max="13062" width="15" style="420" customWidth="1"/>
    <col min="13063" max="13064" width="13.7142857142857" style="420" customWidth="1"/>
    <col min="13065" max="13065" width="15" style="420" customWidth="1"/>
    <col min="13066" max="13313" width="12.4285714285714" style="420"/>
    <col min="13314" max="13314" width="36.8571428571429" style="420" customWidth="1"/>
    <col min="13315" max="13315" width="20.1428571428571" style="420" customWidth="1"/>
    <col min="13316" max="13318" width="15" style="420" customWidth="1"/>
    <col min="13319" max="13320" width="13.7142857142857" style="420" customWidth="1"/>
    <col min="13321" max="13321" width="15" style="420" customWidth="1"/>
    <col min="13322" max="13569" width="12.4285714285714" style="420"/>
    <col min="13570" max="13570" width="36.8571428571429" style="420" customWidth="1"/>
    <col min="13571" max="13571" width="20.1428571428571" style="420" customWidth="1"/>
    <col min="13572" max="13574" width="15" style="420" customWidth="1"/>
    <col min="13575" max="13576" width="13.7142857142857" style="420" customWidth="1"/>
    <col min="13577" max="13577" width="15" style="420" customWidth="1"/>
    <col min="13578" max="13825" width="12.4285714285714" style="420"/>
    <col min="13826" max="13826" width="36.8571428571429" style="420" customWidth="1"/>
    <col min="13827" max="13827" width="20.1428571428571" style="420" customWidth="1"/>
    <col min="13828" max="13830" width="15" style="420" customWidth="1"/>
    <col min="13831" max="13832" width="13.7142857142857" style="420" customWidth="1"/>
    <col min="13833" max="13833" width="15" style="420" customWidth="1"/>
    <col min="13834" max="14081" width="12.4285714285714" style="420"/>
    <col min="14082" max="14082" width="36.8571428571429" style="420" customWidth="1"/>
    <col min="14083" max="14083" width="20.1428571428571" style="420" customWidth="1"/>
    <col min="14084" max="14086" width="15" style="420" customWidth="1"/>
    <col min="14087" max="14088" width="13.7142857142857" style="420" customWidth="1"/>
    <col min="14089" max="14089" width="15" style="420" customWidth="1"/>
    <col min="14090" max="14337" width="12.4285714285714" style="420"/>
    <col min="14338" max="14338" width="36.8571428571429" style="420" customWidth="1"/>
    <col min="14339" max="14339" width="20.1428571428571" style="420" customWidth="1"/>
    <col min="14340" max="14342" width="15" style="420" customWidth="1"/>
    <col min="14343" max="14344" width="13.7142857142857" style="420" customWidth="1"/>
    <col min="14345" max="14345" width="15" style="420" customWidth="1"/>
    <col min="14346" max="14593" width="12.4285714285714" style="420"/>
    <col min="14594" max="14594" width="36.8571428571429" style="420" customWidth="1"/>
    <col min="14595" max="14595" width="20.1428571428571" style="420" customWidth="1"/>
    <col min="14596" max="14598" width="15" style="420" customWidth="1"/>
    <col min="14599" max="14600" width="13.7142857142857" style="420" customWidth="1"/>
    <col min="14601" max="14601" width="15" style="420" customWidth="1"/>
    <col min="14602" max="14849" width="12.4285714285714" style="420"/>
    <col min="14850" max="14850" width="36.8571428571429" style="420" customWidth="1"/>
    <col min="14851" max="14851" width="20.1428571428571" style="420" customWidth="1"/>
    <col min="14852" max="14854" width="15" style="420" customWidth="1"/>
    <col min="14855" max="14856" width="13.7142857142857" style="420" customWidth="1"/>
    <col min="14857" max="14857" width="15" style="420" customWidth="1"/>
    <col min="14858" max="15105" width="12.4285714285714" style="420"/>
    <col min="15106" max="15106" width="36.8571428571429" style="420" customWidth="1"/>
    <col min="15107" max="15107" width="20.1428571428571" style="420" customWidth="1"/>
    <col min="15108" max="15110" width="15" style="420" customWidth="1"/>
    <col min="15111" max="15112" width="13.7142857142857" style="420" customWidth="1"/>
    <col min="15113" max="15113" width="15" style="420" customWidth="1"/>
    <col min="15114" max="15361" width="12.4285714285714" style="420"/>
    <col min="15362" max="15362" width="36.8571428571429" style="420" customWidth="1"/>
    <col min="15363" max="15363" width="20.1428571428571" style="420" customWidth="1"/>
    <col min="15364" max="15366" width="15" style="420" customWidth="1"/>
    <col min="15367" max="15368" width="13.7142857142857" style="420" customWidth="1"/>
    <col min="15369" max="15369" width="15" style="420" customWidth="1"/>
    <col min="15370" max="15617" width="12.4285714285714" style="420"/>
    <col min="15618" max="15618" width="36.8571428571429" style="420" customWidth="1"/>
    <col min="15619" max="15619" width="20.1428571428571" style="420" customWidth="1"/>
    <col min="15620" max="15622" width="15" style="420" customWidth="1"/>
    <col min="15623" max="15624" width="13.7142857142857" style="420" customWidth="1"/>
    <col min="15625" max="15625" width="15" style="420" customWidth="1"/>
    <col min="15626" max="15873" width="12.4285714285714" style="420"/>
    <col min="15874" max="15874" width="36.8571428571429" style="420" customWidth="1"/>
    <col min="15875" max="15875" width="20.1428571428571" style="420" customWidth="1"/>
    <col min="15876" max="15878" width="15" style="420" customWidth="1"/>
    <col min="15879" max="15880" width="13.7142857142857" style="420" customWidth="1"/>
    <col min="15881" max="15881" width="15" style="420" customWidth="1"/>
    <col min="15882" max="16129" width="12.4285714285714" style="420"/>
    <col min="16130" max="16130" width="36.8571428571429" style="420" customWidth="1"/>
    <col min="16131" max="16131" width="20.1428571428571" style="420" customWidth="1"/>
    <col min="16132" max="16134" width="15" style="420" customWidth="1"/>
    <col min="16135" max="16136" width="13.7142857142857" style="420" customWidth="1"/>
    <col min="16137" max="16137" width="15" style="420" customWidth="1"/>
    <col min="16138" max="16384" width="12.4285714285714" style="420"/>
  </cols>
  <sheetData>
    <row r="1" spans="1:5" ht="12.75">
      <c r="A1" s="449" t="s">
        <v>349</v>
      </c>
      <c r="B1" s="449"/>
      <c r="C1" s="450"/>
      <c r="D1" s="451"/>
      <c r="E1" s="452" t="s">
        <v>1</v>
      </c>
    </row>
    <row r="2" spans="1:5" ht="12.75">
      <c r="A2" s="449"/>
      <c r="B2" s="449"/>
      <c r="C2" s="450"/>
      <c r="D2" s="451"/>
      <c r="E2" s="452"/>
    </row>
    <row r="3" spans="1:5" ht="12.75">
      <c r="A3" s="1" t="s">
        <v>135</v>
      </c>
      <c r="B3" s="449"/>
      <c r="C3" s="450"/>
      <c r="D3" s="451"/>
      <c r="E3" s="453" t="s">
        <v>350</v>
      </c>
    </row>
    <row r="4" spans="1:5" ht="12.75">
      <c r="A4" s="449" t="s">
        <v>675</v>
      </c>
      <c r="B4" s="449"/>
      <c r="C4" s="450"/>
      <c r="D4" s="451"/>
      <c r="E4" s="452" t="s">
        <v>351</v>
      </c>
    </row>
    <row r="5" spans="1:5" ht="12.75">
      <c r="A5" s="449" t="s">
        <v>515</v>
      </c>
      <c r="B5" s="449"/>
      <c r="C5" s="449"/>
      <c r="D5" s="451"/>
      <c r="E5" s="452" t="s">
        <v>178</v>
      </c>
    </row>
    <row r="6" spans="1:5" ht="12.75">
      <c r="A6" s="449"/>
      <c r="B6" s="449"/>
      <c r="C6" s="449"/>
      <c r="D6" s="449"/>
      <c r="E6" s="449"/>
    </row>
    <row r="7" spans="1:5" ht="12.75">
      <c r="A7" s="934" t="s">
        <v>352</v>
      </c>
      <c r="B7" s="935"/>
      <c r="C7" s="935"/>
      <c r="D7" s="935"/>
      <c r="E7" s="935"/>
    </row>
    <row r="8" spans="1:5" ht="12.75">
      <c r="A8" s="935"/>
      <c r="B8" s="935"/>
      <c r="C8" s="935"/>
      <c r="D8" s="935"/>
      <c r="E8" s="935"/>
    </row>
    <row r="9" spans="1:5" ht="13.5" thickBot="1">
      <c r="A9" s="454"/>
      <c r="B9" s="454"/>
      <c r="C9" s="454"/>
      <c r="D9" s="454"/>
      <c r="E9" s="454"/>
    </row>
    <row r="10" spans="1:5" ht="12.75">
      <c r="A10" s="449"/>
      <c r="B10" s="455" t="s">
        <v>7</v>
      </c>
      <c r="C10" s="455" t="s">
        <v>316</v>
      </c>
      <c r="D10" s="455" t="s">
        <v>145</v>
      </c>
      <c r="E10" s="455" t="s">
        <v>353</v>
      </c>
    </row>
    <row r="11" spans="1:5" ht="12.75">
      <c r="A11" s="455" t="s">
        <v>93</v>
      </c>
      <c r="B11" s="449"/>
      <c r="C11" s="455" t="s">
        <v>354</v>
      </c>
      <c r="D11" s="455" t="s">
        <v>355</v>
      </c>
      <c r="E11" s="455" t="s">
        <v>198</v>
      </c>
    </row>
    <row r="12" spans="1:5" ht="15">
      <c r="A12" s="456" t="s">
        <v>96</v>
      </c>
      <c r="B12" s="457" t="s">
        <v>242</v>
      </c>
      <c r="C12" s="457" t="s">
        <v>356</v>
      </c>
      <c r="D12" s="457" t="s">
        <v>107</v>
      </c>
      <c r="E12" s="457" t="s">
        <v>357</v>
      </c>
    </row>
    <row r="13" spans="1:5" ht="12.75">
      <c r="A13" s="458"/>
      <c r="B13" s="451"/>
      <c r="C13" s="459"/>
      <c r="D13" s="460"/>
      <c r="E13" s="459"/>
    </row>
    <row r="14" spans="1:5" ht="12.75">
      <c r="A14" s="458">
        <v>1</v>
      </c>
      <c r="B14" s="449" t="s">
        <v>319</v>
      </c>
      <c r="C14" s="461" t="s">
        <v>173</v>
      </c>
      <c r="D14" s="461" t="s">
        <v>173</v>
      </c>
      <c r="E14" s="461" t="s">
        <v>173</v>
      </c>
    </row>
    <row r="15" spans="1:5" ht="12.75">
      <c r="A15" s="458">
        <f>A14+1</f>
        <v>2</v>
      </c>
      <c r="B15" s="449"/>
      <c r="C15" s="461"/>
      <c r="D15" s="461"/>
      <c r="E15" s="461"/>
    </row>
    <row r="16" spans="1:5" ht="12.75">
      <c r="A16" s="458">
        <f t="shared" si="0" ref="A16:A51">A15+1</f>
        <v>3</v>
      </c>
      <c r="B16" s="449" t="s">
        <v>358</v>
      </c>
      <c r="C16" s="65"/>
      <c r="D16" s="65"/>
      <c r="E16" s="69"/>
    </row>
    <row r="17" spans="1:5" ht="12.75">
      <c r="A17" s="458">
        <f t="shared" si="0"/>
        <v>4</v>
      </c>
      <c r="B17" s="449"/>
      <c r="C17" s="69"/>
      <c r="D17" s="69"/>
      <c r="E17" s="69"/>
    </row>
    <row r="18" spans="1:5" ht="12.75">
      <c r="A18" s="458">
        <f t="shared" si="0"/>
        <v>5</v>
      </c>
      <c r="B18" s="449" t="s">
        <v>359</v>
      </c>
      <c r="C18" s="69"/>
      <c r="D18" s="69"/>
      <c r="E18" s="69"/>
    </row>
    <row r="19" spans="1:5" ht="12.75">
      <c r="A19" s="458">
        <f t="shared" si="0"/>
        <v>6</v>
      </c>
      <c r="B19" s="449"/>
      <c r="C19" s="69"/>
      <c r="D19" s="69"/>
      <c r="E19" s="69"/>
    </row>
    <row r="20" spans="1:5" ht="12.75">
      <c r="A20" s="458">
        <f t="shared" si="0"/>
        <v>7</v>
      </c>
      <c r="B20" s="449" t="s">
        <v>360</v>
      </c>
      <c r="C20" s="69"/>
      <c r="D20" s="69"/>
      <c r="E20" s="69"/>
    </row>
    <row r="21" spans="1:5" ht="12.75">
      <c r="A21" s="458">
        <f t="shared" si="0"/>
        <v>8</v>
      </c>
      <c r="B21" s="449"/>
      <c r="C21" s="69"/>
      <c r="D21" s="69"/>
      <c r="E21" s="69"/>
    </row>
    <row r="22" spans="1:5" ht="12.75">
      <c r="A22" s="458">
        <f t="shared" si="0"/>
        <v>9</v>
      </c>
      <c r="B22" s="449" t="s">
        <v>200</v>
      </c>
      <c r="C22" s="69"/>
      <c r="D22" s="69"/>
      <c r="E22" s="69"/>
    </row>
    <row r="23" spans="1:5" ht="12.75">
      <c r="A23" s="458">
        <f t="shared" si="0"/>
        <v>10</v>
      </c>
      <c r="B23" s="449"/>
      <c r="C23" s="461"/>
      <c r="D23" s="461"/>
      <c r="E23" s="461"/>
    </row>
    <row r="24" spans="1:5" ht="12.75">
      <c r="A24" s="458">
        <f t="shared" si="0"/>
        <v>11</v>
      </c>
      <c r="B24" s="449" t="s">
        <v>361</v>
      </c>
      <c r="C24" s="462"/>
      <c r="D24" s="462"/>
      <c r="E24" s="69"/>
    </row>
    <row r="25" spans="1:5" ht="12.75">
      <c r="A25" s="458">
        <f t="shared" si="0"/>
        <v>12</v>
      </c>
      <c r="B25" s="449"/>
      <c r="C25" s="69"/>
      <c r="D25" s="69"/>
      <c r="E25" s="69"/>
    </row>
    <row r="26" spans="1:5" ht="12.75">
      <c r="A26" s="458">
        <f t="shared" si="0"/>
        <v>13</v>
      </c>
      <c r="B26" s="449" t="s">
        <v>362</v>
      </c>
      <c r="C26" s="462"/>
      <c r="D26" s="462"/>
      <c r="E26" s="69"/>
    </row>
    <row r="27" spans="1:5" ht="12.75">
      <c r="A27" s="458">
        <f t="shared" si="0"/>
        <v>14</v>
      </c>
      <c r="B27" s="449"/>
      <c r="C27" s="69"/>
      <c r="D27" s="69"/>
      <c r="E27" s="69"/>
    </row>
    <row r="28" spans="1:5" ht="12.75">
      <c r="A28" s="458">
        <f t="shared" si="0"/>
        <v>15</v>
      </c>
      <c r="B28" s="449" t="s">
        <v>363</v>
      </c>
      <c r="C28" s="462"/>
      <c r="D28" s="462"/>
      <c r="E28" s="69"/>
    </row>
    <row r="29" spans="1:5" ht="12.75">
      <c r="A29" s="458">
        <f t="shared" si="0"/>
        <v>16</v>
      </c>
      <c r="B29" s="449"/>
      <c r="C29" s="65"/>
      <c r="D29" s="65"/>
      <c r="E29" s="65"/>
    </row>
    <row r="30" spans="1:5" ht="13.5" thickBot="1">
      <c r="A30" s="458">
        <f t="shared" si="0"/>
        <v>17</v>
      </c>
      <c r="B30" s="449" t="s">
        <v>323</v>
      </c>
      <c r="C30" s="463" t="s">
        <v>173</v>
      </c>
      <c r="D30" s="463" t="s">
        <v>173</v>
      </c>
      <c r="E30" s="463" t="s">
        <v>173</v>
      </c>
    </row>
    <row r="31" spans="1:5" ht="13.5" thickTop="1">
      <c r="A31" s="458">
        <f t="shared" si="0"/>
        <v>18</v>
      </c>
      <c r="B31" s="449"/>
      <c r="C31" s="464"/>
      <c r="D31" s="464"/>
      <c r="E31" s="464"/>
    </row>
    <row r="32" spans="1:5" ht="12.75">
      <c r="A32" s="458">
        <f t="shared" si="0"/>
        <v>19</v>
      </c>
      <c r="B32" s="449"/>
      <c r="C32" s="464"/>
      <c r="D32" s="464"/>
      <c r="E32" s="464"/>
    </row>
    <row r="33" spans="1:5" ht="12.75">
      <c r="A33" s="458">
        <f t="shared" si="0"/>
        <v>20</v>
      </c>
      <c r="B33" s="449"/>
      <c r="C33" s="69"/>
      <c r="D33" s="69"/>
      <c r="E33" s="69"/>
    </row>
    <row r="34" spans="1:5" ht="12.75">
      <c r="A34" s="458">
        <f t="shared" si="0"/>
        <v>21</v>
      </c>
      <c r="B34" s="449"/>
      <c r="C34" s="69"/>
      <c r="D34" s="69"/>
      <c r="E34" s="69"/>
    </row>
    <row r="35" spans="1:5" ht="12.75">
      <c r="A35" s="458">
        <f t="shared" si="0"/>
        <v>22</v>
      </c>
      <c r="B35" s="449" t="s">
        <v>185</v>
      </c>
      <c r="C35" s="461"/>
      <c r="D35" s="461"/>
      <c r="E35" s="461"/>
    </row>
    <row r="36" spans="1:5" ht="12.75">
      <c r="A36" s="458">
        <f t="shared" si="0"/>
        <v>23</v>
      </c>
      <c r="B36" s="449"/>
      <c r="C36" s="69"/>
      <c r="D36" s="69"/>
      <c r="E36" s="69"/>
    </row>
    <row r="37" spans="1:6" ht="12.75">
      <c r="A37" s="458">
        <f t="shared" si="0"/>
        <v>24</v>
      </c>
      <c r="B37" s="449" t="s">
        <v>358</v>
      </c>
      <c r="C37" s="69">
        <f>+'LAKEP A 6'!G63-'LAKEP NUUSum'!C39</f>
        <v>209534</v>
      </c>
      <c r="D37" s="69"/>
      <c r="E37" s="69"/>
      <c r="F37" s="471">
        <v>222558</v>
      </c>
    </row>
    <row r="38" spans="1:6" ht="12.75">
      <c r="A38" s="458">
        <f t="shared" si="0"/>
        <v>25</v>
      </c>
      <c r="B38" s="449"/>
      <c r="C38" s="461"/>
      <c r="D38" s="461"/>
      <c r="E38" s="461"/>
      <c r="F38" s="471"/>
    </row>
    <row r="39" spans="1:6" ht="12.75">
      <c r="A39" s="458">
        <f t="shared" si="0"/>
        <v>26</v>
      </c>
      <c r="B39" s="449" t="s">
        <v>359</v>
      </c>
      <c r="C39" s="462">
        <f>+'LAKEP A 6'!G34</f>
        <v>15211</v>
      </c>
      <c r="D39" s="462"/>
      <c r="E39" s="69"/>
      <c r="F39" s="471"/>
    </row>
    <row r="40" spans="1:6" ht="12.75">
      <c r="A40" s="458">
        <f t="shared" si="0"/>
        <v>27</v>
      </c>
      <c r="B40" s="449"/>
      <c r="C40" s="69"/>
      <c r="D40" s="69"/>
      <c r="E40" s="69"/>
      <c r="F40" s="471"/>
    </row>
    <row r="41" spans="1:6" ht="12.75">
      <c r="A41" s="458">
        <f t="shared" si="0"/>
        <v>28</v>
      </c>
      <c r="B41" s="449" t="s">
        <v>360</v>
      </c>
      <c r="C41" s="462">
        <f>-'LAKEP A 10'!H60</f>
        <v>-162060</v>
      </c>
      <c r="D41" s="462"/>
      <c r="E41" s="69"/>
      <c r="F41" s="471">
        <v>-132751</v>
      </c>
    </row>
    <row r="42" spans="1:6" ht="12.75">
      <c r="A42" s="458">
        <f t="shared" si="0"/>
        <v>29</v>
      </c>
      <c r="B42" s="449"/>
      <c r="C42" s="462"/>
      <c r="D42" s="462"/>
      <c r="E42" s="69"/>
      <c r="F42" s="471"/>
    </row>
    <row r="43" spans="1:6" ht="12.75">
      <c r="A43" s="458">
        <f t="shared" si="0"/>
        <v>30</v>
      </c>
      <c r="B43" s="449" t="s">
        <v>200</v>
      </c>
      <c r="C43" s="462">
        <f>-'LAKEP A 12-14'!G86</f>
        <v>0</v>
      </c>
      <c r="D43" s="462"/>
      <c r="E43" s="69"/>
      <c r="F43" s="471">
        <v>0</v>
      </c>
    </row>
    <row r="44" spans="1:6" ht="12.75">
      <c r="A44" s="458">
        <f t="shared" si="0"/>
        <v>31</v>
      </c>
      <c r="B44" s="449"/>
      <c r="C44" s="462"/>
      <c r="D44" s="462"/>
      <c r="E44" s="69"/>
      <c r="F44" s="471"/>
    </row>
    <row r="45" spans="1:6" ht="12.75">
      <c r="A45" s="458">
        <f t="shared" si="0"/>
        <v>32</v>
      </c>
      <c r="B45" s="449" t="s">
        <v>361</v>
      </c>
      <c r="C45" s="462">
        <f>+'LAKEP A 12-14'!G86</f>
        <v>0</v>
      </c>
      <c r="D45" s="462"/>
      <c r="E45" s="69"/>
      <c r="F45" s="471">
        <v>0</v>
      </c>
    </row>
    <row r="46" spans="1:5" ht="12.75">
      <c r="A46" s="458">
        <f t="shared" si="0"/>
        <v>33</v>
      </c>
      <c r="B46" s="449"/>
      <c r="C46" s="461"/>
      <c r="D46" s="461"/>
      <c r="E46" s="461"/>
    </row>
    <row r="47" spans="1:5" ht="12.75">
      <c r="A47" s="458">
        <f t="shared" si="0"/>
        <v>34</v>
      </c>
      <c r="B47" s="449" t="s">
        <v>362</v>
      </c>
      <c r="C47" s="462"/>
      <c r="D47" s="462"/>
      <c r="E47" s="69"/>
    </row>
    <row r="48" spans="1:5" ht="12.75">
      <c r="A48" s="458">
        <f t="shared" si="0"/>
        <v>35</v>
      </c>
      <c r="B48" s="449"/>
      <c r="C48" s="461"/>
      <c r="D48" s="461"/>
      <c r="E48" s="461"/>
    </row>
    <row r="49" spans="1:5" ht="12.75">
      <c r="A49" s="458">
        <f t="shared" si="0"/>
        <v>36</v>
      </c>
      <c r="B49" s="449" t="s">
        <v>363</v>
      </c>
      <c r="C49" s="462"/>
      <c r="D49" s="462"/>
      <c r="E49" s="69"/>
    </row>
    <row r="50" spans="1:6" ht="12.75">
      <c r="A50" s="458">
        <f t="shared" si="0"/>
        <v>37</v>
      </c>
      <c r="B50" s="449"/>
      <c r="C50" s="461"/>
      <c r="D50" s="461"/>
      <c r="E50" s="461"/>
      <c r="F50" s="471"/>
    </row>
    <row r="51" spans="1:6" ht="13.5" thickBot="1">
      <c r="A51" s="458">
        <f t="shared" si="0"/>
        <v>38</v>
      </c>
      <c r="B51" s="449" t="s">
        <v>323</v>
      </c>
      <c r="C51" s="463">
        <f>SUM(C37:C50)</f>
        <v>62685</v>
      </c>
      <c r="D51" s="463"/>
      <c r="E51" s="463">
        <f>SUM(E37:E50)</f>
        <v>0</v>
      </c>
      <c r="F51" s="471">
        <f>SUM(F37:F50)</f>
        <v>89807</v>
      </c>
    </row>
    <row r="52" spans="1:5" ht="13.5" thickTop="1">
      <c r="A52" s="458"/>
      <c r="B52" s="449"/>
      <c r="C52" s="462"/>
      <c r="D52" s="462"/>
      <c r="E52" s="462"/>
    </row>
    <row r="53" spans="1:5" ht="12.75">
      <c r="A53" s="458"/>
      <c r="B53" s="449" t="s">
        <v>365</v>
      </c>
      <c r="C53" s="451"/>
      <c r="D53" s="451"/>
      <c r="E53" s="451"/>
    </row>
    <row r="54" spans="2:6" ht="12.75">
      <c r="B54" s="458"/>
      <c r="C54" s="449" t="s">
        <v>366</v>
      </c>
      <c r="D54" s="451"/>
      <c r="E54" s="451"/>
      <c r="F54" s="451"/>
    </row>
    <row r="57" spans="1:7" ht="15">
      <c r="A57" s="465"/>
      <c r="B57" s="472" t="s">
        <v>347</v>
      </c>
      <c r="C57" s="462">
        <f>+'LAKEP B14'!G61</f>
        <v>7553</v>
      </c>
      <c r="E57" s="462">
        <f>+D57+C57</f>
        <v>7553</v>
      </c>
      <c r="F57" s="471">
        <v>7418</v>
      </c>
      <c r="G57" s="466"/>
    </row>
    <row r="58" spans="1:7" ht="15">
      <c r="A58" s="465"/>
      <c r="B58" s="472" t="s">
        <v>348</v>
      </c>
      <c r="C58" s="700">
        <f>-'LAKEP B14'!G62</f>
        <v>0</v>
      </c>
      <c r="E58" s="462">
        <f>+D58+C58</f>
        <v>0</v>
      </c>
      <c r="F58" s="466"/>
      <c r="G58" s="466"/>
    </row>
    <row r="59" spans="1:7" ht="15.75" thickBot="1">
      <c r="A59" s="465"/>
      <c r="B59" s="473" t="s">
        <v>391</v>
      </c>
      <c r="C59" s="467">
        <f>SUM(C57:C58)</f>
        <v>7553</v>
      </c>
      <c r="E59" s="467">
        <f>E57+E58</f>
        <v>7553</v>
      </c>
      <c r="F59" s="466"/>
      <c r="G59" s="466"/>
    </row>
    <row r="60" ht="13.5" thickTop="1"/>
    <row r="61" spans="2:7" ht="12.75">
      <c r="B61" s="474" t="s">
        <v>342</v>
      </c>
      <c r="C61" s="462" t="e">
        <f>+#REF!</f>
        <v>#REF!</v>
      </c>
      <c r="E61" s="462" t="e">
        <f>(C61+D61)</f>
        <v>#REF!</v>
      </c>
      <c r="F61" s="462">
        <v>3038</v>
      </c>
      <c r="G61" s="420" t="s">
        <v>559</v>
      </c>
    </row>
    <row r="62" spans="2:6" ht="12.75">
      <c r="B62" s="474" t="s">
        <v>344</v>
      </c>
      <c r="C62" s="699">
        <v>0.26869999999999999</v>
      </c>
      <c r="E62" s="462">
        <f>+D62+C62</f>
        <v>0.26869999999999999</v>
      </c>
      <c r="F62" s="468">
        <v>0.26869999999999999</v>
      </c>
    </row>
    <row r="63" spans="2:6" ht="13.5" thickBot="1">
      <c r="B63" s="475" t="s">
        <v>345</v>
      </c>
      <c r="C63" s="467" t="e">
        <f>+C62*C61</f>
        <v>#REF!</v>
      </c>
      <c r="E63" s="467" t="e">
        <f>(E62*E61)</f>
        <v>#REF!</v>
      </c>
      <c r="F63" s="471">
        <f>(F62*F61)</f>
        <v>816.31060000000002</v>
      </c>
    </row>
    <row r="64" spans="2:5" ht="13.5" thickTop="1">
      <c r="B64" s="458"/>
      <c r="C64" s="462"/>
      <c r="E64" s="462"/>
    </row>
    <row r="65" spans="2:3" ht="12.75">
      <c r="B65" s="458"/>
      <c r="C65" s="462"/>
    </row>
    <row r="67" spans="2:9" ht="15.75">
      <c r="B67" s="572" t="s">
        <v>610</v>
      </c>
      <c r="C67" s="573"/>
      <c r="D67" s="574" t="s">
        <v>329</v>
      </c>
      <c r="E67" s="573"/>
      <c r="F67" s="575"/>
      <c r="G67" s="575"/>
      <c r="H67" s="575"/>
      <c r="I67" s="465"/>
    </row>
    <row r="68" spans="2:9" ht="15.75">
      <c r="B68" s="576" t="s">
        <v>330</v>
      </c>
      <c r="C68" s="577"/>
      <c r="D68" s="578" t="s">
        <v>331</v>
      </c>
      <c r="E68" s="578" t="s">
        <v>331</v>
      </c>
      <c r="F68" s="579" t="s">
        <v>332</v>
      </c>
      <c r="G68" s="580"/>
      <c r="H68" s="581"/>
      <c r="I68" s="465"/>
    </row>
    <row r="69" spans="2:9" ht="15.75">
      <c r="B69" s="576"/>
      <c r="C69" s="577"/>
      <c r="D69" s="578" t="s">
        <v>333</v>
      </c>
      <c r="E69" s="578" t="s">
        <v>333</v>
      </c>
      <c r="F69" s="579" t="s">
        <v>333</v>
      </c>
      <c r="G69" s="580"/>
      <c r="H69" s="581"/>
      <c r="I69" s="465"/>
    </row>
    <row r="70" spans="2:9" ht="15.75">
      <c r="B70" s="582" t="s">
        <v>319</v>
      </c>
      <c r="C70" s="577"/>
      <c r="D70" s="583" t="s">
        <v>539</v>
      </c>
      <c r="E70" s="583" t="s">
        <v>540</v>
      </c>
      <c r="F70" s="584" t="s">
        <v>540</v>
      </c>
      <c r="G70" s="580"/>
      <c r="H70" s="581"/>
      <c r="I70" s="465"/>
    </row>
    <row r="71" spans="2:9" ht="15.75">
      <c r="B71" s="576"/>
      <c r="C71" s="585"/>
      <c r="D71" s="585"/>
      <c r="E71" s="585"/>
      <c r="F71" s="585"/>
      <c r="G71" s="585"/>
      <c r="H71" s="586"/>
      <c r="I71" s="465"/>
    </row>
    <row r="72" spans="2:9" ht="15.75">
      <c r="B72" s="576" t="s">
        <v>334</v>
      </c>
      <c r="C72" s="585"/>
      <c r="D72" s="587">
        <v>0</v>
      </c>
      <c r="E72" s="588">
        <v>0</v>
      </c>
      <c r="F72" s="588">
        <f t="shared" si="1" ref="F72:F78">E72-D72</f>
        <v>0</v>
      </c>
      <c r="G72" s="585"/>
      <c r="H72" s="586"/>
      <c r="I72" s="465"/>
    </row>
    <row r="73" spans="2:9" ht="15.75">
      <c r="B73" s="576" t="s">
        <v>335</v>
      </c>
      <c r="C73" s="585"/>
      <c r="D73" s="589">
        <v>0</v>
      </c>
      <c r="E73" s="590">
        <v>0</v>
      </c>
      <c r="F73" s="590">
        <f t="shared" si="1"/>
        <v>0</v>
      </c>
      <c r="G73" s="585"/>
      <c r="H73" s="586"/>
      <c r="I73" s="465"/>
    </row>
    <row r="74" spans="2:9" ht="15.75">
      <c r="B74" s="576" t="s">
        <v>336</v>
      </c>
      <c r="C74" s="591"/>
      <c r="D74" s="592">
        <v>0</v>
      </c>
      <c r="E74" s="593">
        <v>0</v>
      </c>
      <c r="F74" s="590">
        <f t="shared" si="1"/>
        <v>0</v>
      </c>
      <c r="G74" s="585"/>
      <c r="H74" s="586"/>
      <c r="I74" s="465"/>
    </row>
    <row r="75" spans="2:9" ht="15.75">
      <c r="B75" s="576" t="s">
        <v>200</v>
      </c>
      <c r="C75" s="591"/>
      <c r="D75" s="592">
        <v>0</v>
      </c>
      <c r="E75" s="593">
        <v>0</v>
      </c>
      <c r="F75" s="590">
        <f t="shared" si="1"/>
        <v>0</v>
      </c>
      <c r="G75" s="585"/>
      <c r="H75" s="586"/>
      <c r="I75" s="465"/>
    </row>
    <row r="76" spans="2:9" ht="15.75">
      <c r="B76" s="576" t="s">
        <v>337</v>
      </c>
      <c r="C76" s="591"/>
      <c r="D76" s="592">
        <v>0</v>
      </c>
      <c r="E76" s="593">
        <v>0</v>
      </c>
      <c r="F76" s="590">
        <f t="shared" si="1"/>
        <v>0</v>
      </c>
      <c r="G76" s="585"/>
      <c r="H76" s="586"/>
      <c r="I76" s="465"/>
    </row>
    <row r="77" spans="2:9" ht="15.75">
      <c r="B77" s="576" t="s">
        <v>338</v>
      </c>
      <c r="C77" s="591"/>
      <c r="D77" s="592">
        <v>0</v>
      </c>
      <c r="E77" s="593">
        <v>0</v>
      </c>
      <c r="F77" s="590">
        <f t="shared" si="1"/>
        <v>0</v>
      </c>
      <c r="G77" s="585"/>
      <c r="H77" s="586"/>
      <c r="I77" s="465"/>
    </row>
    <row r="78" spans="2:9" ht="15.75">
      <c r="B78" s="576" t="s">
        <v>339</v>
      </c>
      <c r="C78" s="591"/>
      <c r="D78" s="594">
        <v>0</v>
      </c>
      <c r="E78" s="577">
        <v>0</v>
      </c>
      <c r="F78" s="595">
        <f t="shared" si="1"/>
        <v>0</v>
      </c>
      <c r="G78" s="585"/>
      <c r="H78" s="586"/>
      <c r="I78" s="465"/>
    </row>
    <row r="79" spans="2:9" ht="15.75">
      <c r="B79" s="576"/>
      <c r="C79" s="591"/>
      <c r="D79" s="591"/>
      <c r="E79" s="596"/>
      <c r="F79" s="597"/>
      <c r="G79" s="585"/>
      <c r="H79" s="586"/>
      <c r="I79" s="465"/>
    </row>
    <row r="80" spans="2:9" ht="15.75">
      <c r="B80" s="582" t="s">
        <v>340</v>
      </c>
      <c r="C80" s="598"/>
      <c r="D80" s="599">
        <f>SUM(D72:D78)</f>
        <v>0</v>
      </c>
      <c r="E80" s="599">
        <f>SUM(E72:E78)</f>
        <v>0</v>
      </c>
      <c r="F80" s="599">
        <f>SUM(F72:F78)</f>
        <v>0</v>
      </c>
      <c r="G80" s="585"/>
      <c r="H80" s="586"/>
      <c r="I80" s="465"/>
    </row>
    <row r="81" spans="2:9" ht="15.75">
      <c r="B81" s="576"/>
      <c r="C81" s="585"/>
      <c r="D81" s="585"/>
      <c r="E81" s="597"/>
      <c r="F81" s="597"/>
      <c r="G81" s="585"/>
      <c r="H81" s="586"/>
      <c r="I81" s="465"/>
    </row>
    <row r="82" spans="2:9" ht="15.75">
      <c r="B82" s="576" t="s">
        <v>541</v>
      </c>
      <c r="C82" s="585"/>
      <c r="D82" s="587">
        <v>0</v>
      </c>
      <c r="E82" s="588">
        <v>0</v>
      </c>
      <c r="F82" s="588">
        <f>E82-D82</f>
        <v>0</v>
      </c>
      <c r="G82" s="586"/>
      <c r="H82" s="586"/>
      <c r="I82" s="465"/>
    </row>
    <row r="83" spans="2:9" ht="15.75">
      <c r="B83" s="576" t="s">
        <v>542</v>
      </c>
      <c r="C83" s="585"/>
      <c r="D83" s="594">
        <v>0</v>
      </c>
      <c r="E83" s="595">
        <v>0</v>
      </c>
      <c r="F83" s="595">
        <f>E83-D83</f>
        <v>0</v>
      </c>
      <c r="G83" s="586"/>
      <c r="H83" s="586"/>
      <c r="I83" s="465"/>
    </row>
    <row r="84" spans="2:9" ht="15.75">
      <c r="B84" s="582" t="s">
        <v>341</v>
      </c>
      <c r="C84" s="585"/>
      <c r="D84" s="599">
        <f>-D82+D83</f>
        <v>0</v>
      </c>
      <c r="E84" s="599">
        <f>-E82+E83</f>
        <v>0</v>
      </c>
      <c r="F84" s="599">
        <f>-F82+F83</f>
        <v>0</v>
      </c>
      <c r="G84" s="585"/>
      <c r="H84" s="586"/>
      <c r="I84" s="465"/>
    </row>
    <row r="85" spans="2:9" ht="15.75">
      <c r="B85" s="576"/>
      <c r="C85" s="585"/>
      <c r="D85" s="585"/>
      <c r="E85" s="597"/>
      <c r="F85" s="597"/>
      <c r="G85" s="585"/>
      <c r="H85" s="586"/>
      <c r="I85" s="465"/>
    </row>
    <row r="86" spans="2:9" ht="15.75">
      <c r="B86" s="582" t="s">
        <v>342</v>
      </c>
      <c r="C86" s="585"/>
      <c r="D86" s="587">
        <v>0</v>
      </c>
      <c r="E86" s="588">
        <v>0</v>
      </c>
      <c r="F86" s="600">
        <v>0</v>
      </c>
      <c r="G86" s="586" t="s">
        <v>343</v>
      </c>
      <c r="H86" s="586"/>
      <c r="I86" s="465"/>
    </row>
    <row r="87" spans="2:9" ht="15.75">
      <c r="B87" s="576" t="s">
        <v>344</v>
      </c>
      <c r="C87" s="585"/>
      <c r="D87" s="585"/>
      <c r="E87" s="601">
        <v>0</v>
      </c>
      <c r="F87" s="590"/>
      <c r="G87" s="585"/>
      <c r="H87" s="586"/>
      <c r="I87" s="465"/>
    </row>
    <row r="88" spans="2:9" ht="15.75">
      <c r="B88" s="576" t="s">
        <v>345</v>
      </c>
      <c r="C88" s="585"/>
      <c r="D88" s="602">
        <v>0</v>
      </c>
      <c r="E88" s="603">
        <f>(E87*E86)</f>
        <v>0</v>
      </c>
      <c r="F88" s="599">
        <f>-E88+D88</f>
        <v>0</v>
      </c>
      <c r="G88" s="585"/>
      <c r="H88" s="586"/>
      <c r="I88" s="465"/>
    </row>
    <row r="89" spans="2:9" ht="15.75">
      <c r="B89" s="576"/>
      <c r="C89" s="585"/>
      <c r="D89" s="585"/>
      <c r="E89" s="585"/>
      <c r="F89" s="585"/>
      <c r="G89" s="585"/>
      <c r="H89" s="586"/>
      <c r="I89" s="465"/>
    </row>
    <row r="90" spans="2:9" ht="15.75">
      <c r="B90" s="576"/>
      <c r="C90" s="585"/>
      <c r="D90" s="585"/>
      <c r="E90" s="585"/>
      <c r="F90" s="585"/>
      <c r="G90" s="585"/>
      <c r="H90" s="586"/>
      <c r="I90" s="465"/>
    </row>
    <row r="91" spans="2:8" ht="15.75">
      <c r="B91" s="576"/>
      <c r="C91" s="585"/>
      <c r="D91" s="585"/>
      <c r="E91" s="585"/>
      <c r="F91" s="585"/>
      <c r="G91" s="585"/>
      <c r="H91" s="586"/>
    </row>
    <row r="92" spans="2:8" ht="15.75">
      <c r="B92" s="604" t="s">
        <v>185</v>
      </c>
      <c r="C92" s="585"/>
      <c r="D92" s="605" t="s">
        <v>346</v>
      </c>
      <c r="E92" s="585"/>
      <c r="F92" s="585"/>
      <c r="G92" s="585"/>
      <c r="H92" s="586"/>
    </row>
    <row r="93" spans="2:8" ht="15.75">
      <c r="B93" s="576"/>
      <c r="C93" s="585"/>
      <c r="D93" s="585"/>
      <c r="E93" s="585"/>
      <c r="F93" s="585"/>
      <c r="G93" s="585"/>
      <c r="H93" s="586"/>
    </row>
    <row r="94" spans="2:8" ht="15.75">
      <c r="B94" s="576" t="s">
        <v>603</v>
      </c>
      <c r="C94" s="585"/>
      <c r="D94" s="587">
        <v>0</v>
      </c>
      <c r="E94" s="588">
        <v>-222557.97690000001</v>
      </c>
      <c r="F94" s="588">
        <f t="shared" si="2" ref="F94:F99">E94-D94</f>
        <v>-222557.97690000001</v>
      </c>
      <c r="G94" s="585"/>
      <c r="H94" s="586"/>
    </row>
    <row r="95" spans="2:8" ht="15.75">
      <c r="B95" s="576" t="s">
        <v>336</v>
      </c>
      <c r="C95" s="585"/>
      <c r="D95" s="592">
        <v>0</v>
      </c>
      <c r="E95" s="593">
        <v>132750.96169999999</v>
      </c>
      <c r="F95" s="593">
        <f t="shared" si="2"/>
        <v>132750.96169999999</v>
      </c>
      <c r="G95" s="585"/>
      <c r="H95" s="586"/>
    </row>
    <row r="96" spans="2:8" ht="15.75">
      <c r="B96" s="576" t="s">
        <v>200</v>
      </c>
      <c r="C96" s="585"/>
      <c r="D96" s="592">
        <v>0</v>
      </c>
      <c r="E96" s="590">
        <v>0</v>
      </c>
      <c r="F96" s="590">
        <f t="shared" si="2"/>
        <v>0</v>
      </c>
      <c r="G96" s="585" t="s">
        <v>606</v>
      </c>
      <c r="H96" s="586"/>
    </row>
    <row r="97" spans="2:8" ht="15.75">
      <c r="B97" s="576" t="s">
        <v>337</v>
      </c>
      <c r="C97" s="585"/>
      <c r="D97" s="592">
        <v>0</v>
      </c>
      <c r="E97" s="590">
        <v>0</v>
      </c>
      <c r="F97" s="590">
        <f t="shared" si="2"/>
        <v>0</v>
      </c>
      <c r="G97" s="585" t="s">
        <v>606</v>
      </c>
      <c r="H97" s="586"/>
    </row>
    <row r="98" spans="2:8" ht="15.75">
      <c r="B98" s="576" t="s">
        <v>338</v>
      </c>
      <c r="C98" s="585"/>
      <c r="D98" s="592">
        <v>0</v>
      </c>
      <c r="E98" s="590">
        <v>0</v>
      </c>
      <c r="F98" s="590">
        <f t="shared" si="2"/>
        <v>0</v>
      </c>
      <c r="G98" s="585"/>
      <c r="H98" s="586"/>
    </row>
    <row r="99" spans="2:8" ht="15.75">
      <c r="B99" s="576" t="s">
        <v>339</v>
      </c>
      <c r="C99" s="585"/>
      <c r="D99" s="594">
        <v>0</v>
      </c>
      <c r="E99" s="595">
        <v>0</v>
      </c>
      <c r="F99" s="595">
        <f t="shared" si="2"/>
        <v>0</v>
      </c>
      <c r="G99" s="585"/>
      <c r="H99" s="586"/>
    </row>
    <row r="100" spans="2:8" ht="15.75">
      <c r="B100" s="576"/>
      <c r="C100" s="585"/>
      <c r="D100" s="596"/>
      <c r="E100" s="597"/>
      <c r="F100" s="597"/>
      <c r="G100" s="585"/>
      <c r="H100" s="586"/>
    </row>
    <row r="101" spans="2:8" ht="15.75">
      <c r="B101" s="582" t="s">
        <v>340</v>
      </c>
      <c r="C101" s="585"/>
      <c r="D101" s="599">
        <f>SUM(D94:D99)</f>
        <v>0</v>
      </c>
      <c r="E101" s="599">
        <f>SUM(E94:E99)</f>
        <v>-89807.015200000023</v>
      </c>
      <c r="F101" s="599">
        <f>SUM(F94:F99)</f>
        <v>-89807.015200000023</v>
      </c>
      <c r="G101" s="585"/>
      <c r="H101" s="586"/>
    </row>
    <row r="102" spans="2:8" ht="15">
      <c r="B102" s="576"/>
      <c r="C102" s="607"/>
      <c r="D102" s="590"/>
      <c r="E102" s="590"/>
      <c r="F102" s="590"/>
      <c r="G102" s="607"/>
      <c r="H102" s="586"/>
    </row>
    <row r="103" spans="2:8" ht="15.75">
      <c r="B103" s="576" t="s">
        <v>347</v>
      </c>
      <c r="C103" s="585"/>
      <c r="D103" s="587">
        <v>0</v>
      </c>
      <c r="E103" s="588">
        <v>-7418</v>
      </c>
      <c r="F103" s="588">
        <f>E103-D103</f>
        <v>-7418</v>
      </c>
      <c r="G103" s="585"/>
      <c r="H103" s="586"/>
    </row>
    <row r="104" spans="2:8" ht="15.75">
      <c r="B104" s="576" t="s">
        <v>348</v>
      </c>
      <c r="C104" s="585"/>
      <c r="D104" s="594">
        <v>0</v>
      </c>
      <c r="E104" s="595">
        <v>0</v>
      </c>
      <c r="F104" s="595">
        <f>E104-D104</f>
        <v>0</v>
      </c>
      <c r="G104" s="585" t="s">
        <v>606</v>
      </c>
      <c r="H104" s="586"/>
    </row>
    <row r="105" spans="2:8" ht="15.75">
      <c r="B105" s="582" t="s">
        <v>341</v>
      </c>
      <c r="C105" s="585"/>
      <c r="D105" s="599">
        <f>-D103+D104</f>
        <v>0</v>
      </c>
      <c r="E105" s="599">
        <f>-E103+E104</f>
        <v>7418</v>
      </c>
      <c r="F105" s="599">
        <f>-F103+F104</f>
        <v>7418</v>
      </c>
      <c r="G105" s="585"/>
      <c r="H105" s="586"/>
    </row>
    <row r="106" spans="2:8" ht="15.75">
      <c r="B106" s="576"/>
      <c r="C106" s="585"/>
      <c r="D106" s="597"/>
      <c r="E106" s="597"/>
      <c r="F106" s="597"/>
      <c r="G106" s="585"/>
      <c r="H106" s="586"/>
    </row>
    <row r="107" spans="2:8" ht="15.75">
      <c r="B107" s="576"/>
      <c r="C107" s="585"/>
      <c r="D107" s="590"/>
      <c r="E107" s="597"/>
      <c r="F107" s="597"/>
      <c r="G107" s="585"/>
      <c r="H107" s="586"/>
    </row>
    <row r="108" spans="2:8" ht="15.75">
      <c r="B108" s="582" t="s">
        <v>342</v>
      </c>
      <c r="C108" s="585"/>
      <c r="D108" s="587">
        <v>0</v>
      </c>
      <c r="E108" s="588">
        <v>3038</v>
      </c>
      <c r="F108" s="599">
        <f>+E108</f>
        <v>3038</v>
      </c>
      <c r="G108" s="586" t="s">
        <v>343</v>
      </c>
      <c r="H108" s="586"/>
    </row>
    <row r="109" spans="2:8" ht="15.75">
      <c r="B109" s="576" t="s">
        <v>344</v>
      </c>
      <c r="C109" s="585"/>
      <c r="D109" s="595"/>
      <c r="E109" s="601">
        <v>0.26869999999999999</v>
      </c>
      <c r="F109" s="597"/>
      <c r="G109" s="585"/>
      <c r="H109" s="586"/>
    </row>
    <row r="110" spans="2:8" ht="15.75">
      <c r="B110" s="576" t="s">
        <v>345</v>
      </c>
      <c r="C110" s="585"/>
      <c r="D110" s="602">
        <v>0</v>
      </c>
      <c r="E110" s="599">
        <f>(E109*E108)</f>
        <v>816.31060000000002</v>
      </c>
      <c r="F110" s="599">
        <f>-E110+D110</f>
        <v>-816.31060000000002</v>
      </c>
      <c r="G110" s="585"/>
      <c r="H110" s="586"/>
    </row>
    <row r="111" spans="2:8" ht="15">
      <c r="B111" s="576"/>
      <c r="C111" s="586"/>
      <c r="D111" s="586"/>
      <c r="E111" s="586"/>
      <c r="F111" s="586"/>
      <c r="G111" s="586"/>
      <c r="H111" s="586"/>
    </row>
    <row r="112" spans="2:8" ht="15">
      <c r="B112" s="576"/>
      <c r="C112" s="586"/>
      <c r="D112" s="586"/>
      <c r="E112" s="586"/>
      <c r="F112" s="586"/>
      <c r="G112" s="586"/>
      <c r="H112" s="586"/>
    </row>
  </sheetData>
  <mergeCells count="1">
    <mergeCell ref="A7:E8"/>
  </mergeCells>
  <pageMargins left="0.7" right="0.7" top="0.75" bottom="0.75" header="0.3" footer="0.3"/>
  <pageSetup horizontalDpi="300" verticalDpi="300" orientation="portrait" r:id="rId1"/>
  <headerFooter>
    <oddFooter>&amp;L&amp;"Times New Roman,Regular"&amp;9O3129681.v1</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
  </sheetPr>
  <dimension ref="A1:IM345"/>
  <sheetViews>
    <sheetView workbookViewId="0" topLeftCell="A1"/>
  </sheetViews>
  <sheetFormatPr defaultColWidth="10.85546875" defaultRowHeight="12"/>
  <cols>
    <col min="1" max="1" width="4.14285714285714" style="2" customWidth="1"/>
    <col min="2" max="2" width="33" style="2" customWidth="1"/>
    <col min="3" max="3" width="13.4285714285714" style="2" bestFit="1" customWidth="1"/>
    <col min="4" max="4" width="10.7142857142857" style="2" customWidth="1"/>
    <col min="5" max="5" width="12.7142857142857" style="2" customWidth="1"/>
    <col min="6" max="7" width="10.7142857142857" style="2" customWidth="1"/>
    <col min="8" max="8" width="10.7142857142857" style="32" customWidth="1"/>
    <col min="9" max="9" width="10.7142857142857" style="2" customWidth="1"/>
    <col min="10" max="15" width="10.8571428571429" style="2"/>
    <col min="16" max="16384" width="10.8571428571429" style="57"/>
  </cols>
  <sheetData>
    <row r="1" spans="1:15" s="4" customFormat="1" ht="12">
      <c r="A1" s="1" t="s">
        <v>0</v>
      </c>
      <c r="B1" s="1"/>
      <c r="C1" s="1"/>
      <c r="D1" s="1"/>
      <c r="E1" s="2"/>
      <c r="F1" s="2"/>
      <c r="G1" s="712" t="s">
        <v>1</v>
      </c>
      <c r="I1" s="1"/>
      <c r="J1" s="2"/>
      <c r="K1" s="2"/>
      <c r="L1" s="2"/>
      <c r="M1" s="2"/>
      <c r="N1" s="2"/>
      <c r="O1" s="2"/>
    </row>
    <row r="2" spans="1:13" s="4" customFormat="1" ht="12">
      <c r="A2" s="1" t="s">
        <v>2</v>
      </c>
      <c r="B2" s="1"/>
      <c r="C2" s="3"/>
      <c r="D2" s="2"/>
      <c r="E2" s="3"/>
      <c r="F2" s="5"/>
      <c r="G2" s="712"/>
      <c r="H2" s="2"/>
      <c r="I2" s="2"/>
      <c r="J2" s="2"/>
      <c r="K2" s="2"/>
      <c r="L2" s="2"/>
      <c r="M2" s="2"/>
    </row>
    <row r="3" spans="1:13" s="4" customFormat="1" ht="12">
      <c r="A3" s="1"/>
      <c r="B3" s="1"/>
      <c r="C3" s="2"/>
      <c r="D3" s="2"/>
      <c r="E3" s="2"/>
      <c r="G3" s="708" t="s">
        <v>3</v>
      </c>
      <c r="H3" s="2"/>
      <c r="I3" s="2"/>
      <c r="J3" s="2"/>
      <c r="K3" s="2"/>
      <c r="L3" s="2"/>
      <c r="M3" s="2"/>
    </row>
    <row r="4" spans="1:13" s="4" customFormat="1" ht="12">
      <c r="A4" s="1" t="s">
        <v>135</v>
      </c>
      <c r="B4" s="1"/>
      <c r="C4" s="715"/>
      <c r="D4" s="732"/>
      <c r="E4" s="732"/>
      <c r="G4" s="708" t="s">
        <v>4</v>
      </c>
      <c r="H4" s="2"/>
      <c r="I4" s="2"/>
      <c r="J4" s="2"/>
      <c r="K4" s="2"/>
      <c r="L4" s="2"/>
      <c r="M4" s="2"/>
    </row>
    <row r="5" spans="1:13" s="4" customFormat="1" ht="12">
      <c r="A5" s="449" t="s">
        <v>675</v>
      </c>
      <c r="B5" s="1"/>
      <c r="C5" s="709"/>
      <c r="D5" s="732"/>
      <c r="E5" s="732"/>
      <c r="G5" s="712" t="s">
        <v>137</v>
      </c>
      <c r="H5" s="2"/>
      <c r="I5" s="2"/>
      <c r="J5" s="2"/>
      <c r="K5" s="2"/>
      <c r="L5" s="2"/>
      <c r="M5" s="2"/>
    </row>
    <row r="6" spans="1:13" s="4" customFormat="1" ht="12">
      <c r="A6" s="1" t="s">
        <v>89</v>
      </c>
      <c r="B6" s="1"/>
      <c r="C6" s="709"/>
      <c r="D6" s="732"/>
      <c r="E6" s="732"/>
      <c r="G6" s="706"/>
      <c r="H6" s="2"/>
      <c r="I6" s="2"/>
      <c r="J6" s="2"/>
      <c r="K6" s="2"/>
      <c r="L6" s="2"/>
      <c r="M6" s="2"/>
    </row>
    <row r="7" spans="1:13" s="4" customFormat="1" ht="12">
      <c r="A7" s="10" t="s">
        <v>5</v>
      </c>
      <c r="B7" s="11"/>
      <c r="C7" s="709"/>
      <c r="D7" s="732"/>
      <c r="E7" s="732"/>
      <c r="G7" s="712" t="s">
        <v>6</v>
      </c>
      <c r="H7" s="2"/>
      <c r="I7" s="2"/>
      <c r="J7" s="2"/>
      <c r="K7" s="2"/>
      <c r="L7" s="2"/>
      <c r="M7" s="2"/>
    </row>
    <row r="8" spans="1:13" s="4" customFormat="1" ht="12.75" thickBot="1">
      <c r="A8" s="12"/>
      <c r="B8" s="12"/>
      <c r="C8" s="13"/>
      <c r="D8" s="13"/>
      <c r="E8" s="13"/>
      <c r="F8" s="14"/>
      <c r="G8" s="12"/>
      <c r="H8" s="2"/>
      <c r="I8" s="2"/>
      <c r="J8" s="2"/>
      <c r="K8" s="2"/>
      <c r="L8" s="2"/>
      <c r="M8" s="2"/>
    </row>
    <row r="9" spans="1:13" s="20" customFormat="1" ht="12">
      <c r="A9" s="15"/>
      <c r="B9" s="16" t="s">
        <v>7</v>
      </c>
      <c r="C9" s="18">
        <f>+B9-1</f>
        <v>-2</v>
      </c>
      <c r="D9" s="18">
        <f>C9-1</f>
        <v>-3</v>
      </c>
      <c r="E9" s="18">
        <f>D9-1</f>
        <v>-4</v>
      </c>
      <c r="F9" s="18">
        <f>E9-1</f>
        <v>-5</v>
      </c>
      <c r="G9" s="18">
        <f>F9-1</f>
        <v>-6</v>
      </c>
      <c r="H9" s="19"/>
      <c r="I9" s="19"/>
      <c r="J9" s="19"/>
      <c r="K9" s="19"/>
      <c r="L9" s="19"/>
      <c r="M9" s="19"/>
    </row>
    <row r="10" spans="1:13" s="4" customFormat="1" ht="12">
      <c r="A10" s="21"/>
      <c r="B10" s="21"/>
      <c r="C10" s="22" t="s">
        <v>9</v>
      </c>
      <c r="D10" s="23"/>
      <c r="E10" s="23" t="s">
        <v>10</v>
      </c>
      <c r="F10" s="24" t="s">
        <v>11</v>
      </c>
      <c r="G10" s="23" t="s">
        <v>11</v>
      </c>
      <c r="H10" s="2"/>
      <c r="I10" s="2"/>
      <c r="J10" s="2"/>
      <c r="K10" s="2"/>
      <c r="L10" s="2"/>
      <c r="M10" s="2"/>
    </row>
    <row r="11" spans="1:13" s="4" customFormat="1" ht="23.25" customHeight="1">
      <c r="A11" s="25" t="s">
        <v>12</v>
      </c>
      <c r="B11" s="26" t="s">
        <v>13</v>
      </c>
      <c r="C11" s="98" t="s">
        <v>14</v>
      </c>
      <c r="D11" s="27" t="s">
        <v>129</v>
      </c>
      <c r="E11" s="28" t="s">
        <v>16</v>
      </c>
      <c r="F11" s="29" t="s">
        <v>17</v>
      </c>
      <c r="G11" s="27" t="s">
        <v>18</v>
      </c>
      <c r="H11" s="2"/>
      <c r="I11" s="2"/>
      <c r="J11" s="2"/>
      <c r="K11" s="2"/>
      <c r="L11" s="2"/>
      <c r="M11" s="2"/>
    </row>
    <row r="12" spans="1:13" s="4" customFormat="1" ht="12">
      <c r="A12" s="30">
        <v>1</v>
      </c>
      <c r="B12" s="1" t="s">
        <v>19</v>
      </c>
      <c r="C12" s="31"/>
      <c r="D12" s="31"/>
      <c r="E12" s="31"/>
      <c r="F12" s="32"/>
      <c r="G12" s="31"/>
      <c r="H12" s="2"/>
      <c r="I12" s="2"/>
      <c r="J12" s="2"/>
      <c r="K12" s="2"/>
      <c r="L12" s="2"/>
      <c r="M12" s="2"/>
    </row>
    <row r="13" spans="1:13" s="4" customFormat="1" ht="12">
      <c r="A13" s="33">
        <f>A12+1</f>
        <v>2</v>
      </c>
      <c r="B13" s="2" t="s">
        <v>20</v>
      </c>
      <c r="C13" s="35"/>
      <c r="D13" s="35"/>
      <c r="E13" s="35"/>
      <c r="F13" s="32"/>
      <c r="G13" s="31"/>
      <c r="H13" s="2"/>
      <c r="I13" s="2"/>
      <c r="J13" s="2"/>
      <c r="K13" s="2"/>
      <c r="L13" s="2"/>
      <c r="M13" s="2"/>
    </row>
    <row r="14" spans="1:13" s="4" customFormat="1" ht="12">
      <c r="A14" s="33">
        <f t="shared" si="0" ref="A14:A76">A13+1</f>
        <v>3</v>
      </c>
      <c r="B14" s="2" t="s">
        <v>21</v>
      </c>
      <c r="C14" s="31"/>
      <c r="D14" s="31"/>
      <c r="E14" s="31"/>
      <c r="F14" s="32"/>
      <c r="G14" s="31"/>
      <c r="H14" s="2"/>
      <c r="I14" s="2"/>
      <c r="J14" s="2"/>
      <c r="K14" s="2"/>
      <c r="L14" s="2"/>
      <c r="M14" s="2"/>
    </row>
    <row r="15" spans="1:13" s="4" customFormat="1" ht="12">
      <c r="A15" s="33">
        <f t="shared" si="0"/>
        <v>4</v>
      </c>
      <c r="B15" s="2" t="s">
        <v>22</v>
      </c>
      <c r="C15" s="31"/>
      <c r="D15" s="31"/>
      <c r="E15" s="31"/>
      <c r="F15" s="32"/>
      <c r="G15" s="31"/>
      <c r="H15" s="2"/>
      <c r="I15" s="2"/>
      <c r="J15" s="2"/>
      <c r="K15" s="2"/>
      <c r="L15" s="2"/>
      <c r="M15" s="2"/>
    </row>
    <row r="16" spans="1:13" s="4" customFormat="1" ht="12">
      <c r="A16" s="33">
        <f t="shared" si="0"/>
        <v>5</v>
      </c>
      <c r="B16" s="1" t="s">
        <v>23</v>
      </c>
      <c r="C16" s="31"/>
      <c r="D16" s="31"/>
      <c r="E16" s="31"/>
      <c r="F16" s="32"/>
      <c r="G16" s="31"/>
      <c r="H16" s="2"/>
      <c r="I16" s="2"/>
      <c r="J16" s="2"/>
      <c r="K16" s="2"/>
      <c r="L16" s="2"/>
      <c r="M16" s="2"/>
    </row>
    <row r="17" spans="1:13" s="4" customFormat="1" ht="12">
      <c r="A17" s="33">
        <f t="shared" si="0"/>
        <v>6</v>
      </c>
      <c r="B17" s="2" t="s">
        <v>24</v>
      </c>
      <c r="C17" s="31"/>
      <c r="D17" s="31"/>
      <c r="E17" s="31"/>
      <c r="F17" s="32"/>
      <c r="G17" s="31"/>
      <c r="H17" s="2"/>
      <c r="I17" s="2"/>
      <c r="J17" s="2"/>
      <c r="K17" s="2"/>
      <c r="L17" s="2"/>
      <c r="M17" s="2"/>
    </row>
    <row r="18" spans="1:13" s="4" customFormat="1" ht="12">
      <c r="A18" s="33">
        <f t="shared" si="0"/>
        <v>7</v>
      </c>
      <c r="B18" s="2" t="s">
        <v>25</v>
      </c>
      <c r="C18" s="31"/>
      <c r="D18" s="35"/>
      <c r="E18" s="31"/>
      <c r="F18" s="32"/>
      <c r="G18" s="31"/>
      <c r="H18" s="2"/>
      <c r="I18" s="2"/>
      <c r="J18" s="2"/>
      <c r="K18" s="2"/>
      <c r="L18" s="2"/>
      <c r="M18" s="2"/>
    </row>
    <row r="19" spans="1:13" s="4" customFormat="1" ht="12">
      <c r="A19" s="33">
        <f t="shared" si="0"/>
        <v>8</v>
      </c>
      <c r="B19" s="38" t="s">
        <v>26</v>
      </c>
      <c r="C19" s="31"/>
      <c r="D19" s="35"/>
      <c r="E19" s="31"/>
      <c r="F19" s="32"/>
      <c r="G19" s="31"/>
      <c r="H19" s="2"/>
      <c r="I19" s="2"/>
      <c r="J19" s="2"/>
      <c r="K19" s="2"/>
      <c r="L19" s="2"/>
      <c r="M19" s="2"/>
    </row>
    <row r="20" spans="1:13" s="4" customFormat="1" ht="12">
      <c r="A20" s="33">
        <f t="shared" si="0"/>
        <v>9</v>
      </c>
      <c r="B20" s="2" t="s">
        <v>27</v>
      </c>
      <c r="C20" s="31"/>
      <c r="D20" s="31"/>
      <c r="E20" s="31"/>
      <c r="F20" s="32"/>
      <c r="G20" s="31"/>
      <c r="H20" s="2"/>
      <c r="I20" s="2"/>
      <c r="J20" s="2"/>
      <c r="K20" s="2"/>
      <c r="L20" s="2"/>
      <c r="M20" s="2"/>
    </row>
    <row r="21" spans="1:13" s="4" customFormat="1" ht="12">
      <c r="A21" s="33">
        <f t="shared" si="0"/>
        <v>10</v>
      </c>
      <c r="B21" s="2" t="s">
        <v>28</v>
      </c>
      <c r="C21" s="31"/>
      <c r="D21" s="31"/>
      <c r="E21" s="31"/>
      <c r="F21" s="32"/>
      <c r="G21" s="31"/>
      <c r="H21" s="2"/>
      <c r="I21" s="2"/>
      <c r="J21" s="2"/>
      <c r="K21" s="2"/>
      <c r="L21" s="2"/>
      <c r="M21" s="2"/>
    </row>
    <row r="22" spans="1:13" s="4" customFormat="1" ht="12">
      <c r="A22" s="33">
        <f t="shared" si="0"/>
        <v>11</v>
      </c>
      <c r="B22" s="2" t="s">
        <v>29</v>
      </c>
      <c r="C22" s="31"/>
      <c r="D22" s="31"/>
      <c r="E22" s="31"/>
      <c r="F22" s="32"/>
      <c r="G22" s="31"/>
      <c r="H22" s="2"/>
      <c r="I22" s="2"/>
      <c r="J22" s="2"/>
      <c r="K22" s="2"/>
      <c r="L22" s="2"/>
      <c r="M22" s="2"/>
    </row>
    <row r="23" spans="1:13" s="4" customFormat="1" ht="12">
      <c r="A23" s="33">
        <f t="shared" si="0"/>
        <v>12</v>
      </c>
      <c r="B23" s="2" t="s">
        <v>30</v>
      </c>
      <c r="C23" s="31"/>
      <c r="D23" s="31"/>
      <c r="E23" s="31"/>
      <c r="F23" s="32"/>
      <c r="G23" s="31"/>
      <c r="H23" s="2"/>
      <c r="I23" s="2"/>
      <c r="J23" s="2"/>
      <c r="K23" s="2"/>
      <c r="L23" s="2"/>
      <c r="M23" s="2"/>
    </row>
    <row r="24" spans="1:13" s="4" customFormat="1" ht="12">
      <c r="A24" s="33">
        <f t="shared" si="0"/>
        <v>13</v>
      </c>
      <c r="B24" s="2" t="s">
        <v>31</v>
      </c>
      <c r="C24" s="31"/>
      <c r="D24" s="31"/>
      <c r="E24" s="31"/>
      <c r="F24" s="32"/>
      <c r="G24" s="31"/>
      <c r="H24" s="2"/>
      <c r="I24" s="2"/>
      <c r="J24" s="2"/>
      <c r="K24" s="2"/>
      <c r="L24" s="2"/>
      <c r="M24" s="2"/>
    </row>
    <row r="25" spans="1:13" s="4" customFormat="1" ht="12">
      <c r="A25" s="33">
        <f t="shared" si="0"/>
        <v>14</v>
      </c>
      <c r="B25" s="2" t="s">
        <v>32</v>
      </c>
      <c r="C25" s="31"/>
      <c r="D25" s="31"/>
      <c r="E25" s="31"/>
      <c r="F25" s="32"/>
      <c r="G25" s="31"/>
      <c r="H25" s="2"/>
      <c r="I25" s="2"/>
      <c r="J25" s="2"/>
      <c r="K25" s="2"/>
      <c r="L25" s="2"/>
      <c r="M25" s="2"/>
    </row>
    <row r="26" spans="1:13" s="4" customFormat="1" ht="12">
      <c r="A26" s="33">
        <f t="shared" si="0"/>
        <v>15</v>
      </c>
      <c r="B26" s="2" t="s">
        <v>33</v>
      </c>
      <c r="C26" s="31"/>
      <c r="D26" s="31"/>
      <c r="E26" s="31"/>
      <c r="F26" s="32"/>
      <c r="G26" s="31"/>
      <c r="H26" s="2"/>
      <c r="I26" s="2"/>
      <c r="J26" s="2"/>
      <c r="K26" s="2"/>
      <c r="L26" s="2"/>
      <c r="M26" s="2"/>
    </row>
    <row r="27" spans="1:13" s="4" customFormat="1" ht="12">
      <c r="A27" s="33">
        <f t="shared" si="0"/>
        <v>16</v>
      </c>
      <c r="B27" s="1" t="s">
        <v>34</v>
      </c>
      <c r="C27" s="31"/>
      <c r="D27" s="31"/>
      <c r="E27" s="31"/>
      <c r="F27" s="32"/>
      <c r="G27" s="31"/>
      <c r="H27" s="2"/>
      <c r="I27" s="2"/>
      <c r="J27" s="2"/>
      <c r="K27" s="2"/>
      <c r="L27" s="2"/>
      <c r="M27" s="2"/>
    </row>
    <row r="28" spans="1:13" s="4" customFormat="1" ht="12">
      <c r="A28" s="33">
        <f t="shared" si="0"/>
        <v>17</v>
      </c>
      <c r="B28" s="2" t="s">
        <v>35</v>
      </c>
      <c r="C28" s="31"/>
      <c r="D28" s="31"/>
      <c r="E28" s="31"/>
      <c r="F28" s="32"/>
      <c r="G28" s="31"/>
      <c r="H28" s="2"/>
      <c r="I28" s="2"/>
      <c r="J28" s="2"/>
      <c r="K28" s="2"/>
      <c r="L28" s="2"/>
      <c r="M28" s="2"/>
    </row>
    <row r="29" spans="1:13" s="4" customFormat="1" ht="12">
      <c r="A29" s="33">
        <f t="shared" si="0"/>
        <v>18</v>
      </c>
      <c r="B29" s="2" t="s">
        <v>36</v>
      </c>
      <c r="C29" s="31"/>
      <c r="D29" s="31"/>
      <c r="E29" s="31"/>
      <c r="F29" s="32"/>
      <c r="G29" s="31"/>
      <c r="H29" s="2"/>
      <c r="I29" s="2"/>
      <c r="J29" s="2"/>
      <c r="K29" s="2"/>
      <c r="L29" s="2"/>
      <c r="M29" s="2"/>
    </row>
    <row r="30" spans="1:13" s="4" customFormat="1" ht="12">
      <c r="A30" s="33">
        <f t="shared" si="0"/>
        <v>19</v>
      </c>
      <c r="B30" s="2" t="s">
        <v>37</v>
      </c>
      <c r="C30" s="31"/>
      <c r="D30" s="31"/>
      <c r="E30" s="31"/>
      <c r="F30" s="32"/>
      <c r="G30" s="31"/>
      <c r="H30" s="2"/>
      <c r="I30" s="2"/>
      <c r="J30" s="2"/>
      <c r="K30" s="2"/>
      <c r="L30" s="2"/>
      <c r="M30" s="2"/>
    </row>
    <row r="31" spans="1:13" s="4" customFormat="1" ht="12">
      <c r="A31" s="33">
        <f t="shared" si="0"/>
        <v>20</v>
      </c>
      <c r="B31" s="2" t="s">
        <v>38</v>
      </c>
      <c r="C31" s="31"/>
      <c r="D31" s="31"/>
      <c r="E31" s="31"/>
      <c r="F31" s="32"/>
      <c r="G31" s="31"/>
      <c r="H31" s="2"/>
      <c r="I31" s="2"/>
      <c r="J31" s="2"/>
      <c r="K31" s="2"/>
      <c r="L31" s="2"/>
      <c r="M31" s="2"/>
    </row>
    <row r="32" spans="1:13" s="4" customFormat="1" ht="12">
      <c r="A32" s="33">
        <f t="shared" si="0"/>
        <v>21</v>
      </c>
      <c r="B32" s="2" t="s">
        <v>39</v>
      </c>
      <c r="C32" s="31"/>
      <c r="D32" s="31"/>
      <c r="E32" s="31"/>
      <c r="F32" s="32"/>
      <c r="G32" s="31"/>
      <c r="H32" s="2"/>
      <c r="I32" s="2"/>
      <c r="J32" s="2"/>
      <c r="K32" s="2"/>
      <c r="L32" s="2"/>
      <c r="M32" s="2"/>
    </row>
    <row r="33" spans="1:13" s="4" customFormat="1" ht="12">
      <c r="A33" s="33">
        <f t="shared" si="0"/>
        <v>22</v>
      </c>
      <c r="B33" s="1" t="s">
        <v>40</v>
      </c>
      <c r="C33" s="31"/>
      <c r="D33" s="31"/>
      <c r="E33" s="31"/>
      <c r="F33" s="32"/>
      <c r="G33" s="31"/>
      <c r="H33" s="2"/>
      <c r="I33" s="2"/>
      <c r="J33" s="2"/>
      <c r="K33" s="2"/>
      <c r="L33" s="2"/>
      <c r="M33" s="2"/>
    </row>
    <row r="34" spans="1:13" s="4" customFormat="1" ht="12">
      <c r="A34" s="33">
        <f t="shared" si="0"/>
        <v>23</v>
      </c>
      <c r="B34" s="2" t="s">
        <v>41</v>
      </c>
      <c r="C34" s="31">
        <f>+'LAKEP TB'!P3</f>
        <v>21665</v>
      </c>
      <c r="D34" s="31"/>
      <c r="E34" s="31">
        <f t="shared" si="1" ref="E34:E40">C34+D34</f>
        <v>21665</v>
      </c>
      <c r="F34" s="32">
        <f>1-29.79%</f>
        <v>0.70209999999999995</v>
      </c>
      <c r="G34" s="31">
        <f>IF(F34=0,"",ROUND(E34*F34,0))</f>
        <v>15211</v>
      </c>
      <c r="H34" s="2"/>
      <c r="I34" s="31">
        <v>21665</v>
      </c>
      <c r="J34" s="2"/>
      <c r="K34" s="2"/>
      <c r="L34" s="2"/>
      <c r="M34" s="2"/>
    </row>
    <row r="35" spans="1:13" s="4" customFormat="1" ht="12">
      <c r="A35" s="33">
        <f t="shared" si="0"/>
        <v>24</v>
      </c>
      <c r="B35" s="2" t="s">
        <v>42</v>
      </c>
      <c r="C35" s="31">
        <f>+'LAKEP TB'!P4</f>
        <v>237933.01615384614</v>
      </c>
      <c r="D35" s="31"/>
      <c r="E35" s="31">
        <f>C35+D35</f>
        <v>237933.01615384614</v>
      </c>
      <c r="F35" s="32">
        <f t="shared" si="2" ref="F35:F40">1-29.79%</f>
        <v>0.70209999999999995</v>
      </c>
      <c r="G35" s="31">
        <f t="shared" si="3" ref="G35:G40">IF(F35=0,"",ROUND(E35*F35,0))</f>
        <v>167053</v>
      </c>
      <c r="H35" s="2"/>
      <c r="I35" s="31">
        <v>237176</v>
      </c>
      <c r="J35" s="2"/>
      <c r="K35" s="2"/>
      <c r="L35" s="2"/>
      <c r="M35" s="2"/>
    </row>
    <row r="36" spans="1:13" s="4" customFormat="1" ht="12">
      <c r="A36" s="33">
        <f t="shared" si="0"/>
        <v>25</v>
      </c>
      <c r="B36" s="38" t="s">
        <v>43</v>
      </c>
      <c r="C36" s="31">
        <v>0</v>
      </c>
      <c r="D36" s="31"/>
      <c r="E36" s="31">
        <f>C36+D36</f>
        <v>0</v>
      </c>
      <c r="F36" s="32">
        <f t="shared" si="2"/>
        <v>0.70209999999999995</v>
      </c>
      <c r="G36" s="31">
        <f t="shared" si="3"/>
        <v>0</v>
      </c>
      <c r="H36" s="2"/>
      <c r="I36" s="31">
        <v>0</v>
      </c>
      <c r="J36" s="2"/>
      <c r="K36" s="2"/>
      <c r="L36" s="2"/>
      <c r="M36" s="2"/>
    </row>
    <row r="37" spans="1:13" s="4" customFormat="1" ht="12">
      <c r="A37" s="33">
        <f t="shared" si="0"/>
        <v>26</v>
      </c>
      <c r="B37" s="2" t="s">
        <v>44</v>
      </c>
      <c r="C37" s="31">
        <f>+'LAKEP TB'!P5+'LAKEP TB'!P6</f>
        <v>58182.830000000009</v>
      </c>
      <c r="D37" s="31"/>
      <c r="E37" s="31">
        <f t="shared" si="1"/>
        <v>58182.830000000009</v>
      </c>
      <c r="F37" s="32">
        <f t="shared" si="2"/>
        <v>0.70209999999999995</v>
      </c>
      <c r="G37" s="31">
        <f t="shared" si="3"/>
        <v>40850</v>
      </c>
      <c r="H37" s="2"/>
      <c r="I37" s="31">
        <v>55826</v>
      </c>
      <c r="J37" s="2"/>
      <c r="K37" s="2"/>
      <c r="L37" s="2"/>
      <c r="M37" s="2"/>
    </row>
    <row r="38" spans="1:13" s="4" customFormat="1" ht="12">
      <c r="A38" s="33">
        <f t="shared" si="0"/>
        <v>27</v>
      </c>
      <c r="B38" s="2" t="s">
        <v>45</v>
      </c>
      <c r="C38" s="31">
        <f>+'LAKEP TB'!P7</f>
        <v>382.43</v>
      </c>
      <c r="D38" s="31"/>
      <c r="E38" s="31">
        <f t="shared" si="1"/>
        <v>382.43</v>
      </c>
      <c r="F38" s="32">
        <f t="shared" si="2"/>
        <v>0.70209999999999995</v>
      </c>
      <c r="G38" s="31">
        <f t="shared" si="3"/>
        <v>269</v>
      </c>
      <c r="H38" s="2"/>
      <c r="I38" s="31">
        <v>382</v>
      </c>
      <c r="J38" s="2"/>
      <c r="K38" s="2"/>
      <c r="L38" s="2"/>
      <c r="M38" s="2"/>
    </row>
    <row r="39" spans="1:13" s="4" customFormat="1" ht="12">
      <c r="A39" s="33">
        <f t="shared" si="0"/>
        <v>28</v>
      </c>
      <c r="B39" s="2" t="s">
        <v>46</v>
      </c>
      <c r="C39" s="31">
        <f>+'LAKEP TB'!P8</f>
        <v>1940</v>
      </c>
      <c r="D39" s="31"/>
      <c r="E39" s="31">
        <f t="shared" si="1"/>
        <v>1940</v>
      </c>
      <c r="F39" s="32">
        <f t="shared" si="2"/>
        <v>0.70209999999999995</v>
      </c>
      <c r="G39" s="31">
        <f t="shared" si="3"/>
        <v>1362</v>
      </c>
      <c r="H39" s="2"/>
      <c r="I39" s="31">
        <v>1940</v>
      </c>
      <c r="J39" s="2"/>
      <c r="K39" s="2"/>
      <c r="L39" s="2"/>
      <c r="M39" s="2"/>
    </row>
    <row r="40" spans="1:13" s="4" customFormat="1" ht="12">
      <c r="A40" s="33">
        <f t="shared" si="0"/>
        <v>29</v>
      </c>
      <c r="B40" s="2" t="s">
        <v>47</v>
      </c>
      <c r="C40" s="31">
        <v>0</v>
      </c>
      <c r="D40" s="31"/>
      <c r="E40" s="31">
        <f t="shared" si="1"/>
        <v>0</v>
      </c>
      <c r="F40" s="32">
        <f t="shared" si="2"/>
        <v>0.70209999999999995</v>
      </c>
      <c r="G40" s="31">
        <f t="shared" si="3"/>
        <v>0</v>
      </c>
      <c r="H40" s="2"/>
      <c r="I40" s="31">
        <v>0</v>
      </c>
      <c r="J40" s="2"/>
      <c r="K40" s="2"/>
      <c r="L40" s="2"/>
      <c r="M40" s="2"/>
    </row>
    <row r="41" spans="1:13" s="4" customFormat="1" ht="12">
      <c r="A41" s="33">
        <f t="shared" si="0"/>
        <v>30</v>
      </c>
      <c r="B41" s="1" t="s">
        <v>48</v>
      </c>
      <c r="C41" s="31"/>
      <c r="D41" s="31"/>
      <c r="E41" s="31"/>
      <c r="F41" s="32"/>
      <c r="G41" s="31"/>
      <c r="H41" s="2"/>
      <c r="I41" s="2"/>
      <c r="J41" s="2"/>
      <c r="K41" s="2"/>
      <c r="L41" s="2"/>
      <c r="M41" s="2"/>
    </row>
    <row r="42" spans="1:13" s="4" customFormat="1" ht="12">
      <c r="A42" s="33">
        <f t="shared" si="0"/>
        <v>31</v>
      </c>
      <c r="B42" s="39" t="s">
        <v>49</v>
      </c>
      <c r="C42" s="31"/>
      <c r="D42" s="31"/>
      <c r="E42" s="31"/>
      <c r="F42" s="32"/>
      <c r="G42" s="31"/>
      <c r="H42" s="2"/>
      <c r="I42" s="2"/>
      <c r="J42" s="2"/>
      <c r="K42" s="2"/>
      <c r="L42" s="2"/>
      <c r="M42" s="2"/>
    </row>
    <row r="43" spans="1:13" s="4" customFormat="1" ht="12">
      <c r="A43" s="33">
        <f t="shared" si="0"/>
        <v>32</v>
      </c>
      <c r="B43" s="39"/>
      <c r="C43" s="31"/>
      <c r="D43" s="31"/>
      <c r="E43" s="31"/>
      <c r="F43" s="32"/>
      <c r="G43" s="31"/>
      <c r="H43" s="2"/>
      <c r="I43" s="2"/>
      <c r="J43" s="2"/>
      <c r="K43" s="2"/>
      <c r="L43" s="2"/>
      <c r="M43" s="2"/>
    </row>
    <row r="44" spans="1:13" s="4" customFormat="1" ht="12">
      <c r="A44" s="33">
        <f t="shared" si="0"/>
        <v>33</v>
      </c>
      <c r="B44" s="38" t="s">
        <v>51</v>
      </c>
      <c r="C44" s="31"/>
      <c r="D44" s="31"/>
      <c r="E44" s="31"/>
      <c r="F44" s="32"/>
      <c r="G44" s="31"/>
      <c r="H44" s="2"/>
      <c r="I44" s="2"/>
      <c r="J44" s="2"/>
      <c r="K44" s="2"/>
      <c r="L44" s="2"/>
      <c r="M44" s="2"/>
    </row>
    <row r="45" spans="1:13" s="4" customFormat="1" ht="12">
      <c r="A45" s="33">
        <f t="shared" si="0"/>
        <v>34</v>
      </c>
      <c r="B45" s="38" t="s">
        <v>130</v>
      </c>
      <c r="C45" s="31"/>
      <c r="D45" s="31"/>
      <c r="E45" s="31"/>
      <c r="F45" s="32"/>
      <c r="G45" s="31"/>
      <c r="H45" s="2"/>
      <c r="I45" s="2"/>
      <c r="J45" s="2"/>
      <c r="K45" s="2"/>
      <c r="L45" s="2"/>
      <c r="M45" s="2"/>
    </row>
    <row r="46" spans="1:13" s="4" customFormat="1" ht="12">
      <c r="A46" s="33">
        <f t="shared" si="0"/>
        <v>35</v>
      </c>
      <c r="B46" s="39" t="s">
        <v>53</v>
      </c>
      <c r="C46" s="31"/>
      <c r="D46" s="31"/>
      <c r="E46" s="31"/>
      <c r="F46" s="32"/>
      <c r="G46" s="31"/>
      <c r="H46" s="2"/>
      <c r="I46" s="2"/>
      <c r="J46" s="2"/>
      <c r="K46" s="2"/>
      <c r="L46" s="2"/>
      <c r="M46" s="2"/>
    </row>
    <row r="47" spans="1:13" s="4" customFormat="1" ht="12">
      <c r="A47" s="33">
        <f t="shared" si="0"/>
        <v>36</v>
      </c>
      <c r="B47" s="39" t="s">
        <v>54</v>
      </c>
      <c r="C47" s="31"/>
      <c r="D47" s="31"/>
      <c r="E47" s="31"/>
      <c r="F47" s="32"/>
      <c r="G47" s="31"/>
      <c r="H47" s="2"/>
      <c r="I47" s="2"/>
      <c r="J47" s="2"/>
      <c r="K47" s="2"/>
      <c r="L47" s="2"/>
      <c r="M47" s="2"/>
    </row>
    <row r="48" spans="1:13" s="4" customFormat="1" ht="12">
      <c r="A48" s="33">
        <f t="shared" si="0"/>
        <v>37</v>
      </c>
      <c r="B48" s="39" t="s">
        <v>57</v>
      </c>
      <c r="C48" s="31"/>
      <c r="D48" s="31"/>
      <c r="E48" s="31"/>
      <c r="F48" s="32"/>
      <c r="G48" s="31"/>
      <c r="H48" s="2"/>
      <c r="I48" s="2"/>
      <c r="J48" s="2"/>
      <c r="K48" s="2"/>
      <c r="L48" s="2"/>
      <c r="M48" s="2"/>
    </row>
    <row r="49" spans="1:13" s="4" customFormat="1" ht="12">
      <c r="A49" s="33">
        <f t="shared" si="0"/>
        <v>38</v>
      </c>
      <c r="B49" s="39" t="s">
        <v>58</v>
      </c>
      <c r="C49" s="31"/>
      <c r="D49" s="31"/>
      <c r="E49" s="31"/>
      <c r="F49" s="32"/>
      <c r="G49" s="31"/>
      <c r="H49" s="2"/>
      <c r="I49" s="2"/>
      <c r="J49" s="2"/>
      <c r="K49" s="2"/>
      <c r="L49" s="2"/>
      <c r="M49" s="2"/>
    </row>
    <row r="50" spans="1:13" s="4" customFormat="1" ht="12">
      <c r="A50" s="33">
        <f t="shared" si="0"/>
        <v>39</v>
      </c>
      <c r="B50" s="39" t="s">
        <v>59</v>
      </c>
      <c r="C50" s="31"/>
      <c r="D50" s="31"/>
      <c r="E50" s="31"/>
      <c r="F50" s="32"/>
      <c r="G50" s="31"/>
      <c r="H50" s="2"/>
      <c r="I50" s="2"/>
      <c r="J50" s="2"/>
      <c r="K50" s="2"/>
      <c r="L50" s="2"/>
      <c r="M50" s="2"/>
    </row>
    <row r="51" spans="1:13" s="4" customFormat="1" ht="12">
      <c r="A51" s="33">
        <f t="shared" si="0"/>
        <v>40</v>
      </c>
      <c r="B51" s="1" t="s">
        <v>60</v>
      </c>
      <c r="C51" s="31"/>
      <c r="D51" s="31"/>
      <c r="E51" s="31"/>
      <c r="F51" s="32"/>
      <c r="G51" s="31"/>
      <c r="H51" s="2"/>
      <c r="I51" s="2"/>
      <c r="J51" s="2"/>
      <c r="K51" s="2"/>
      <c r="L51" s="2"/>
      <c r="M51" s="2"/>
    </row>
    <row r="52" spans="1:13" s="4" customFormat="1" ht="12">
      <c r="A52" s="33">
        <f t="shared" si="0"/>
        <v>41</v>
      </c>
      <c r="B52" s="39" t="s">
        <v>61</v>
      </c>
      <c r="C52" s="31"/>
      <c r="D52" s="31"/>
      <c r="E52" s="31"/>
      <c r="F52" s="32"/>
      <c r="G52" s="31"/>
      <c r="H52" s="2"/>
      <c r="I52" s="2"/>
      <c r="J52" s="2"/>
      <c r="K52" s="2"/>
      <c r="L52" s="2"/>
      <c r="M52" s="2"/>
    </row>
    <row r="53" spans="1:13" s="4" customFormat="1" ht="12">
      <c r="A53" s="33">
        <f t="shared" si="0"/>
        <v>42</v>
      </c>
      <c r="B53" s="39" t="s">
        <v>62</v>
      </c>
      <c r="C53" s="31"/>
      <c r="D53" s="40"/>
      <c r="E53" s="31"/>
      <c r="F53" s="32"/>
      <c r="G53" s="31"/>
      <c r="H53" s="2"/>
      <c r="I53" s="2"/>
      <c r="J53" s="2"/>
      <c r="K53" s="2"/>
      <c r="L53" s="2"/>
      <c r="M53" s="2"/>
    </row>
    <row r="54" spans="1:13" s="4" customFormat="1" ht="12">
      <c r="A54" s="33">
        <f t="shared" si="0"/>
        <v>43</v>
      </c>
      <c r="B54" s="39" t="s">
        <v>64</v>
      </c>
      <c r="C54" s="31"/>
      <c r="D54" s="31"/>
      <c r="E54" s="31"/>
      <c r="F54" s="32"/>
      <c r="G54" s="31"/>
      <c r="H54" s="2"/>
      <c r="I54" s="2"/>
      <c r="J54" s="2"/>
      <c r="K54" s="2"/>
      <c r="L54" s="2"/>
      <c r="M54" s="2"/>
    </row>
    <row r="55" spans="1:13" s="4" customFormat="1" ht="12">
      <c r="A55" s="33">
        <f t="shared" si="0"/>
        <v>44</v>
      </c>
      <c r="B55" s="39" t="s">
        <v>65</v>
      </c>
      <c r="C55" s="31"/>
      <c r="D55" s="31"/>
      <c r="E55" s="31"/>
      <c r="F55" s="32"/>
      <c r="G55" s="31"/>
      <c r="H55" s="2"/>
      <c r="I55" s="2"/>
      <c r="J55" s="2"/>
      <c r="K55" s="2"/>
      <c r="L55" s="2"/>
      <c r="M55" s="2"/>
    </row>
    <row r="56" spans="1:13" s="4" customFormat="1" ht="12">
      <c r="A56" s="33">
        <f t="shared" si="0"/>
        <v>45</v>
      </c>
      <c r="B56" s="39" t="s">
        <v>66</v>
      </c>
      <c r="C56" s="31"/>
      <c r="D56" s="31"/>
      <c r="E56" s="31"/>
      <c r="F56" s="32"/>
      <c r="G56" s="31"/>
      <c r="H56" s="2"/>
      <c r="I56" s="2"/>
      <c r="J56" s="2"/>
      <c r="K56" s="2"/>
      <c r="L56" s="2"/>
      <c r="M56" s="2"/>
    </row>
    <row r="57" spans="1:13" s="4" customFormat="1" ht="12">
      <c r="A57" s="33">
        <f t="shared" si="0"/>
        <v>46</v>
      </c>
      <c r="B57" s="39" t="s">
        <v>67</v>
      </c>
      <c r="C57" s="31"/>
      <c r="D57" s="31"/>
      <c r="E57" s="31"/>
      <c r="F57" s="32"/>
      <c r="G57" s="31"/>
      <c r="H57" s="2"/>
      <c r="I57" s="2"/>
      <c r="J57" s="2"/>
      <c r="K57" s="2"/>
      <c r="L57" s="2"/>
      <c r="M57" s="2"/>
    </row>
    <row r="58" spans="1:247" s="4" customFormat="1" ht="12">
      <c r="A58" s="33">
        <f t="shared" si="0"/>
        <v>47</v>
      </c>
      <c r="B58" s="39" t="s">
        <v>68</v>
      </c>
      <c r="C58" s="31"/>
      <c r="D58" s="31"/>
      <c r="E58" s="31"/>
      <c r="F58" s="32"/>
      <c r="G58" s="31"/>
      <c r="H58" s="21"/>
      <c r="I58" s="10"/>
      <c r="J58" s="2"/>
      <c r="K58" s="31"/>
      <c r="L58" s="31"/>
      <c r="M58" s="31"/>
      <c r="N58" s="42"/>
      <c r="O58" s="43"/>
      <c r="P58" s="42"/>
      <c r="Q58" s="44"/>
      <c r="R58" s="45"/>
      <c r="T58" s="42"/>
      <c r="U58" s="42"/>
      <c r="V58" s="42"/>
      <c r="W58" s="42"/>
      <c r="X58" s="43"/>
      <c r="Y58" s="42"/>
      <c r="Z58" s="44"/>
      <c r="AA58" s="45"/>
      <c r="AC58" s="42"/>
      <c r="AD58" s="42"/>
      <c r="AE58" s="42"/>
      <c r="AF58" s="42"/>
      <c r="AG58" s="43"/>
      <c r="AH58" s="42"/>
      <c r="AI58" s="44"/>
      <c r="AJ58" s="45"/>
      <c r="AL58" s="42"/>
      <c r="AM58" s="42"/>
      <c r="AN58" s="42"/>
      <c r="AO58" s="42"/>
      <c r="AP58" s="43"/>
      <c r="AQ58" s="42"/>
      <c r="AR58" s="44"/>
      <c r="AS58" s="45"/>
      <c r="AU58" s="42"/>
      <c r="AV58" s="42"/>
      <c r="AW58" s="42"/>
      <c r="AX58" s="42"/>
      <c r="AY58" s="43"/>
      <c r="AZ58" s="42"/>
      <c r="BA58" s="44"/>
      <c r="BB58" s="45"/>
      <c r="BD58" s="42"/>
      <c r="BE58" s="42"/>
      <c r="BF58" s="42"/>
      <c r="BG58" s="42"/>
      <c r="BH58" s="43"/>
      <c r="BI58" s="42"/>
      <c r="BJ58" s="44"/>
      <c r="BK58" s="45"/>
      <c r="BM58" s="42"/>
      <c r="BN58" s="42"/>
      <c r="BO58" s="42"/>
      <c r="BP58" s="42"/>
      <c r="BQ58" s="43"/>
      <c r="BR58" s="42"/>
      <c r="BS58" s="44"/>
      <c r="BT58" s="45"/>
      <c r="BV58" s="42"/>
      <c r="BW58" s="42"/>
      <c r="BX58" s="42"/>
      <c r="BY58" s="42"/>
      <c r="BZ58" s="43"/>
      <c r="CA58" s="42"/>
      <c r="CB58" s="44"/>
      <c r="CC58" s="45"/>
      <c r="CE58" s="42"/>
      <c r="CF58" s="42"/>
      <c r="CG58" s="42"/>
      <c r="CH58" s="42"/>
      <c r="CI58" s="43"/>
      <c r="CJ58" s="42"/>
      <c r="CK58" s="44"/>
      <c r="CL58" s="45"/>
      <c r="CN58" s="42"/>
      <c r="CO58" s="42"/>
      <c r="CP58" s="42"/>
      <c r="CQ58" s="42"/>
      <c r="CR58" s="43"/>
      <c r="CS58" s="42"/>
      <c r="CT58" s="44"/>
      <c r="CU58" s="45"/>
      <c r="CW58" s="42"/>
      <c r="CX58" s="42"/>
      <c r="CY58" s="42"/>
      <c r="CZ58" s="42"/>
      <c r="DA58" s="43"/>
      <c r="DB58" s="42"/>
      <c r="DC58" s="44"/>
      <c r="DD58" s="45"/>
      <c r="DF58" s="42"/>
      <c r="DG58" s="42"/>
      <c r="DH58" s="42"/>
      <c r="DI58" s="42"/>
      <c r="DJ58" s="43"/>
      <c r="DK58" s="42"/>
      <c r="DL58" s="44"/>
      <c r="DM58" s="45"/>
      <c r="DO58" s="42"/>
      <c r="DP58" s="42"/>
      <c r="DQ58" s="42"/>
      <c r="DR58" s="42"/>
      <c r="DS58" s="43"/>
      <c r="DT58" s="42"/>
      <c r="DU58" s="44"/>
      <c r="DV58" s="45"/>
      <c r="DX58" s="42"/>
      <c r="DY58" s="42"/>
      <c r="DZ58" s="42"/>
      <c r="EA58" s="42"/>
      <c r="EB58" s="43"/>
      <c r="EC58" s="42"/>
      <c r="ED58" s="44"/>
      <c r="EE58" s="45"/>
      <c r="EG58" s="42"/>
      <c r="EH58" s="42"/>
      <c r="EI58" s="42"/>
      <c r="EJ58" s="42"/>
      <c r="EK58" s="43"/>
      <c r="EL58" s="42"/>
      <c r="EM58" s="44"/>
      <c r="EN58" s="45"/>
      <c r="EP58" s="42"/>
      <c r="EQ58" s="42"/>
      <c r="ER58" s="42"/>
      <c r="ES58" s="42"/>
      <c r="ET58" s="43"/>
      <c r="EU58" s="42"/>
      <c r="EV58" s="44"/>
      <c r="EW58" s="45"/>
      <c r="EY58" s="42"/>
      <c r="EZ58" s="42"/>
      <c r="FA58" s="42"/>
      <c r="FB58" s="42"/>
      <c r="FC58" s="43"/>
      <c r="FD58" s="42"/>
      <c r="FE58" s="44"/>
      <c r="FF58" s="45"/>
      <c r="FH58" s="42"/>
      <c r="FI58" s="42"/>
      <c r="FJ58" s="42"/>
      <c r="FK58" s="42"/>
      <c r="FL58" s="43"/>
      <c r="FM58" s="42"/>
      <c r="FN58" s="44"/>
      <c r="FO58" s="45"/>
      <c r="FQ58" s="42"/>
      <c r="FR58" s="42"/>
      <c r="FS58" s="42"/>
      <c r="FT58" s="42"/>
      <c r="FU58" s="43"/>
      <c r="FV58" s="42"/>
      <c r="FW58" s="44"/>
      <c r="FX58" s="45"/>
      <c r="FZ58" s="42"/>
      <c r="GA58" s="42"/>
      <c r="GB58" s="42"/>
      <c r="GC58" s="42"/>
      <c r="GD58" s="43"/>
      <c r="GE58" s="42"/>
      <c r="GF58" s="44"/>
      <c r="GG58" s="45"/>
      <c r="GI58" s="42"/>
      <c r="GJ58" s="42"/>
      <c r="GK58" s="42"/>
      <c r="GL58" s="42"/>
      <c r="GM58" s="43"/>
      <c r="GN58" s="42"/>
      <c r="GO58" s="44"/>
      <c r="GP58" s="45"/>
      <c r="GR58" s="42"/>
      <c r="GS58" s="42"/>
      <c r="GT58" s="42"/>
      <c r="GU58" s="42"/>
      <c r="GV58" s="43"/>
      <c r="GW58" s="42"/>
      <c r="GX58" s="44"/>
      <c r="GY58" s="45"/>
      <c r="HA58" s="42"/>
      <c r="HB58" s="42"/>
      <c r="HC58" s="42"/>
      <c r="HD58" s="42"/>
      <c r="HE58" s="43"/>
      <c r="HF58" s="42"/>
      <c r="HG58" s="44"/>
      <c r="HH58" s="45"/>
      <c r="HJ58" s="42"/>
      <c r="HK58" s="42"/>
      <c r="HL58" s="42"/>
      <c r="HM58" s="42"/>
      <c r="HN58" s="43"/>
      <c r="HO58" s="42"/>
      <c r="HP58" s="44"/>
      <c r="HQ58" s="45"/>
      <c r="HS58" s="42"/>
      <c r="HT58" s="42"/>
      <c r="HU58" s="42"/>
      <c r="HV58" s="42"/>
      <c r="HW58" s="43"/>
      <c r="HX58" s="42"/>
      <c r="HY58" s="44"/>
      <c r="HZ58" s="45"/>
      <c r="IB58" s="42"/>
      <c r="IC58" s="42"/>
      <c r="ID58" s="42"/>
      <c r="IE58" s="42"/>
      <c r="IF58" s="43"/>
      <c r="IG58" s="42"/>
      <c r="IH58" s="44"/>
      <c r="II58" s="45"/>
      <c r="IK58" s="42"/>
      <c r="IL58" s="42"/>
      <c r="IM58" s="42"/>
    </row>
    <row r="59" spans="1:247" s="4" customFormat="1" ht="12">
      <c r="A59" s="33">
        <f t="shared" si="0"/>
        <v>48</v>
      </c>
      <c r="B59" s="38" t="s">
        <v>69</v>
      </c>
      <c r="C59" s="31"/>
      <c r="D59" s="40"/>
      <c r="E59" s="31"/>
      <c r="F59" s="32"/>
      <c r="G59" s="31"/>
      <c r="H59" s="21"/>
      <c r="I59" s="10"/>
      <c r="J59" s="2"/>
      <c r="K59" s="31"/>
      <c r="L59" s="31"/>
      <c r="M59" s="31"/>
      <c r="N59" s="42"/>
      <c r="O59" s="43"/>
      <c r="P59" s="42"/>
      <c r="Q59" s="44"/>
      <c r="R59" s="45"/>
      <c r="T59" s="42"/>
      <c r="U59" s="42"/>
      <c r="V59" s="42"/>
      <c r="W59" s="42"/>
      <c r="X59" s="43"/>
      <c r="Y59" s="42"/>
      <c r="Z59" s="44"/>
      <c r="AA59" s="45"/>
      <c r="AC59" s="42"/>
      <c r="AD59" s="42"/>
      <c r="AE59" s="42"/>
      <c r="AF59" s="42"/>
      <c r="AG59" s="43"/>
      <c r="AH59" s="42"/>
      <c r="AI59" s="44"/>
      <c r="AJ59" s="45"/>
      <c r="AL59" s="42"/>
      <c r="AM59" s="42"/>
      <c r="AN59" s="42"/>
      <c r="AO59" s="42"/>
      <c r="AP59" s="43"/>
      <c r="AQ59" s="42"/>
      <c r="AR59" s="44"/>
      <c r="AS59" s="45"/>
      <c r="AU59" s="42"/>
      <c r="AV59" s="42"/>
      <c r="AW59" s="42"/>
      <c r="AX59" s="42"/>
      <c r="AY59" s="43"/>
      <c r="AZ59" s="42"/>
      <c r="BA59" s="44"/>
      <c r="BB59" s="45"/>
      <c r="BD59" s="42"/>
      <c r="BE59" s="42"/>
      <c r="BF59" s="42"/>
      <c r="BG59" s="42"/>
      <c r="BH59" s="43"/>
      <c r="BI59" s="42"/>
      <c r="BJ59" s="44"/>
      <c r="BK59" s="45"/>
      <c r="BM59" s="42"/>
      <c r="BN59" s="42"/>
      <c r="BO59" s="42"/>
      <c r="BP59" s="42"/>
      <c r="BQ59" s="43"/>
      <c r="BR59" s="42"/>
      <c r="BS59" s="44"/>
      <c r="BT59" s="45"/>
      <c r="BV59" s="42"/>
      <c r="BW59" s="42"/>
      <c r="BX59" s="42"/>
      <c r="BY59" s="42"/>
      <c r="BZ59" s="43"/>
      <c r="CA59" s="42"/>
      <c r="CB59" s="44"/>
      <c r="CC59" s="45"/>
      <c r="CE59" s="42"/>
      <c r="CF59" s="42"/>
      <c r="CG59" s="42"/>
      <c r="CH59" s="42"/>
      <c r="CI59" s="43"/>
      <c r="CJ59" s="42"/>
      <c r="CK59" s="44"/>
      <c r="CL59" s="45"/>
      <c r="CN59" s="42"/>
      <c r="CO59" s="42"/>
      <c r="CP59" s="42"/>
      <c r="CQ59" s="42"/>
      <c r="CR59" s="43"/>
      <c r="CS59" s="42"/>
      <c r="CT59" s="44"/>
      <c r="CU59" s="45"/>
      <c r="CW59" s="42"/>
      <c r="CX59" s="42"/>
      <c r="CY59" s="42"/>
      <c r="CZ59" s="42"/>
      <c r="DA59" s="43"/>
      <c r="DB59" s="42"/>
      <c r="DC59" s="44"/>
      <c r="DD59" s="45"/>
      <c r="DF59" s="42"/>
      <c r="DG59" s="42"/>
      <c r="DH59" s="42"/>
      <c r="DI59" s="42"/>
      <c r="DJ59" s="43"/>
      <c r="DK59" s="42"/>
      <c r="DL59" s="44"/>
      <c r="DM59" s="45"/>
      <c r="DO59" s="42"/>
      <c r="DP59" s="42"/>
      <c r="DQ59" s="42"/>
      <c r="DR59" s="42"/>
      <c r="DS59" s="43"/>
      <c r="DT59" s="42"/>
      <c r="DU59" s="44"/>
      <c r="DV59" s="45"/>
      <c r="DX59" s="42"/>
      <c r="DY59" s="42"/>
      <c r="DZ59" s="42"/>
      <c r="EA59" s="42"/>
      <c r="EB59" s="43"/>
      <c r="EC59" s="42"/>
      <c r="ED59" s="44"/>
      <c r="EE59" s="45"/>
      <c r="EG59" s="42"/>
      <c r="EH59" s="42"/>
      <c r="EI59" s="42"/>
      <c r="EJ59" s="42"/>
      <c r="EK59" s="43"/>
      <c r="EL59" s="42"/>
      <c r="EM59" s="44"/>
      <c r="EN59" s="45"/>
      <c r="EP59" s="42"/>
      <c r="EQ59" s="42"/>
      <c r="ER59" s="42"/>
      <c r="ES59" s="42"/>
      <c r="ET59" s="43"/>
      <c r="EU59" s="42"/>
      <c r="EV59" s="44"/>
      <c r="EW59" s="45"/>
      <c r="EY59" s="42"/>
      <c r="EZ59" s="42"/>
      <c r="FA59" s="42"/>
      <c r="FB59" s="42"/>
      <c r="FC59" s="43"/>
      <c r="FD59" s="42"/>
      <c r="FE59" s="44"/>
      <c r="FF59" s="45"/>
      <c r="FH59" s="42"/>
      <c r="FI59" s="42"/>
      <c r="FJ59" s="42"/>
      <c r="FK59" s="42"/>
      <c r="FL59" s="43"/>
      <c r="FM59" s="42"/>
      <c r="FN59" s="44"/>
      <c r="FO59" s="45"/>
      <c r="FQ59" s="42"/>
      <c r="FR59" s="42"/>
      <c r="FS59" s="42"/>
      <c r="FT59" s="42"/>
      <c r="FU59" s="43"/>
      <c r="FV59" s="42"/>
      <c r="FW59" s="44"/>
      <c r="FX59" s="45"/>
      <c r="FZ59" s="42"/>
      <c r="GA59" s="42"/>
      <c r="GB59" s="42"/>
      <c r="GC59" s="42"/>
      <c r="GD59" s="43"/>
      <c r="GE59" s="42"/>
      <c r="GF59" s="44"/>
      <c r="GG59" s="45"/>
      <c r="GI59" s="42"/>
      <c r="GJ59" s="42"/>
      <c r="GK59" s="42"/>
      <c r="GL59" s="42"/>
      <c r="GM59" s="43"/>
      <c r="GN59" s="42"/>
      <c r="GO59" s="44"/>
      <c r="GP59" s="45"/>
      <c r="GR59" s="42"/>
      <c r="GS59" s="42"/>
      <c r="GT59" s="42"/>
      <c r="GU59" s="42"/>
      <c r="GV59" s="43"/>
      <c r="GW59" s="42"/>
      <c r="GX59" s="44"/>
      <c r="GY59" s="45"/>
      <c r="HA59" s="42"/>
      <c r="HB59" s="42"/>
      <c r="HC59" s="42"/>
      <c r="HD59" s="42"/>
      <c r="HE59" s="43"/>
      <c r="HF59" s="42"/>
      <c r="HG59" s="44"/>
      <c r="HH59" s="45"/>
      <c r="HJ59" s="42"/>
      <c r="HK59" s="42"/>
      <c r="HL59" s="42"/>
      <c r="HM59" s="42"/>
      <c r="HN59" s="43"/>
      <c r="HO59" s="42"/>
      <c r="HP59" s="44"/>
      <c r="HQ59" s="45"/>
      <c r="HS59" s="42"/>
      <c r="HT59" s="42"/>
      <c r="HU59" s="42"/>
      <c r="HV59" s="42"/>
      <c r="HW59" s="43"/>
      <c r="HX59" s="42"/>
      <c r="HY59" s="44"/>
      <c r="HZ59" s="45"/>
      <c r="IB59" s="42"/>
      <c r="IC59" s="42"/>
      <c r="ID59" s="42"/>
      <c r="IE59" s="42"/>
      <c r="IF59" s="43"/>
      <c r="IG59" s="42"/>
      <c r="IH59" s="44"/>
      <c r="II59" s="45"/>
      <c r="IK59" s="42"/>
      <c r="IL59" s="42"/>
      <c r="IM59" s="42"/>
    </row>
    <row r="60" spans="1:247" s="4" customFormat="1" ht="12">
      <c r="A60" s="33">
        <f t="shared" si="0"/>
        <v>49</v>
      </c>
      <c r="B60" s="39" t="s">
        <v>70</v>
      </c>
      <c r="C60" s="31"/>
      <c r="D60" s="31"/>
      <c r="E60" s="31"/>
      <c r="F60" s="32"/>
      <c r="G60" s="31"/>
      <c r="H60" s="21"/>
      <c r="I60" s="10"/>
      <c r="J60" s="2"/>
      <c r="K60" s="31"/>
      <c r="L60" s="31"/>
      <c r="M60" s="31"/>
      <c r="N60" s="42"/>
      <c r="O60" s="43"/>
      <c r="P60" s="42"/>
      <c r="Q60" s="44"/>
      <c r="R60" s="45"/>
      <c r="T60" s="42"/>
      <c r="U60" s="42"/>
      <c r="V60" s="42"/>
      <c r="W60" s="42"/>
      <c r="X60" s="43"/>
      <c r="Y60" s="42"/>
      <c r="Z60" s="44"/>
      <c r="AA60" s="45"/>
      <c r="AC60" s="42"/>
      <c r="AD60" s="42"/>
      <c r="AE60" s="42"/>
      <c r="AF60" s="42"/>
      <c r="AG60" s="43"/>
      <c r="AH60" s="42"/>
      <c r="AI60" s="44"/>
      <c r="AJ60" s="45"/>
      <c r="AL60" s="42"/>
      <c r="AM60" s="42"/>
      <c r="AN60" s="42"/>
      <c r="AO60" s="42"/>
      <c r="AP60" s="43"/>
      <c r="AQ60" s="42"/>
      <c r="AR60" s="44"/>
      <c r="AS60" s="45"/>
      <c r="AU60" s="42"/>
      <c r="AV60" s="42"/>
      <c r="AW60" s="42"/>
      <c r="AX60" s="42"/>
      <c r="AY60" s="43"/>
      <c r="AZ60" s="42"/>
      <c r="BA60" s="44"/>
      <c r="BB60" s="45"/>
      <c r="BD60" s="42"/>
      <c r="BE60" s="42"/>
      <c r="BF60" s="42"/>
      <c r="BG60" s="42"/>
      <c r="BH60" s="43"/>
      <c r="BI60" s="42"/>
      <c r="BJ60" s="44"/>
      <c r="BK60" s="45"/>
      <c r="BM60" s="42"/>
      <c r="BN60" s="42"/>
      <c r="BO60" s="42"/>
      <c r="BP60" s="42"/>
      <c r="BQ60" s="43"/>
      <c r="BR60" s="42"/>
      <c r="BS60" s="44"/>
      <c r="BT60" s="45"/>
      <c r="BV60" s="42"/>
      <c r="BW60" s="42"/>
      <c r="BX60" s="42"/>
      <c r="BY60" s="42"/>
      <c r="BZ60" s="43"/>
      <c r="CA60" s="42"/>
      <c r="CB60" s="44"/>
      <c r="CC60" s="45"/>
      <c r="CE60" s="42"/>
      <c r="CF60" s="42"/>
      <c r="CG60" s="42"/>
      <c r="CH60" s="42"/>
      <c r="CI60" s="43"/>
      <c r="CJ60" s="42"/>
      <c r="CK60" s="44"/>
      <c r="CL60" s="45"/>
      <c r="CN60" s="42"/>
      <c r="CO60" s="42"/>
      <c r="CP60" s="42"/>
      <c r="CQ60" s="42"/>
      <c r="CR60" s="43"/>
      <c r="CS60" s="42"/>
      <c r="CT60" s="44"/>
      <c r="CU60" s="45"/>
      <c r="CW60" s="42"/>
      <c r="CX60" s="42"/>
      <c r="CY60" s="42"/>
      <c r="CZ60" s="42"/>
      <c r="DA60" s="43"/>
      <c r="DB60" s="42"/>
      <c r="DC60" s="44"/>
      <c r="DD60" s="45"/>
      <c r="DF60" s="42"/>
      <c r="DG60" s="42"/>
      <c r="DH60" s="42"/>
      <c r="DI60" s="42"/>
      <c r="DJ60" s="43"/>
      <c r="DK60" s="42"/>
      <c r="DL60" s="44"/>
      <c r="DM60" s="45"/>
      <c r="DO60" s="42"/>
      <c r="DP60" s="42"/>
      <c r="DQ60" s="42"/>
      <c r="DR60" s="42"/>
      <c r="DS60" s="43"/>
      <c r="DT60" s="42"/>
      <c r="DU60" s="44"/>
      <c r="DV60" s="45"/>
      <c r="DX60" s="42"/>
      <c r="DY60" s="42"/>
      <c r="DZ60" s="42"/>
      <c r="EA60" s="42"/>
      <c r="EB60" s="43"/>
      <c r="EC60" s="42"/>
      <c r="ED60" s="44"/>
      <c r="EE60" s="45"/>
      <c r="EG60" s="42"/>
      <c r="EH60" s="42"/>
      <c r="EI60" s="42"/>
      <c r="EJ60" s="42"/>
      <c r="EK60" s="43"/>
      <c r="EL60" s="42"/>
      <c r="EM60" s="44"/>
      <c r="EN60" s="45"/>
      <c r="EP60" s="42"/>
      <c r="EQ60" s="42"/>
      <c r="ER60" s="42"/>
      <c r="ES60" s="42"/>
      <c r="ET60" s="43"/>
      <c r="EU60" s="42"/>
      <c r="EV60" s="44"/>
      <c r="EW60" s="45"/>
      <c r="EY60" s="42"/>
      <c r="EZ60" s="42"/>
      <c r="FA60" s="42"/>
      <c r="FB60" s="42"/>
      <c r="FC60" s="43"/>
      <c r="FD60" s="42"/>
      <c r="FE60" s="44"/>
      <c r="FF60" s="45"/>
      <c r="FH60" s="42"/>
      <c r="FI60" s="42"/>
      <c r="FJ60" s="42"/>
      <c r="FK60" s="42"/>
      <c r="FL60" s="43"/>
      <c r="FM60" s="42"/>
      <c r="FN60" s="44"/>
      <c r="FO60" s="45"/>
      <c r="FQ60" s="42"/>
      <c r="FR60" s="42"/>
      <c r="FS60" s="42"/>
      <c r="FT60" s="42"/>
      <c r="FU60" s="43"/>
      <c r="FV60" s="42"/>
      <c r="FW60" s="44"/>
      <c r="FX60" s="45"/>
      <c r="FZ60" s="42"/>
      <c r="GA60" s="42"/>
      <c r="GB60" s="42"/>
      <c r="GC60" s="42"/>
      <c r="GD60" s="43"/>
      <c r="GE60" s="42"/>
      <c r="GF60" s="44"/>
      <c r="GG60" s="45"/>
      <c r="GI60" s="42"/>
      <c r="GJ60" s="42"/>
      <c r="GK60" s="42"/>
      <c r="GL60" s="42"/>
      <c r="GM60" s="43"/>
      <c r="GN60" s="42"/>
      <c r="GO60" s="44"/>
      <c r="GP60" s="45"/>
      <c r="GR60" s="42"/>
      <c r="GS60" s="42"/>
      <c r="GT60" s="42"/>
      <c r="GU60" s="42"/>
      <c r="GV60" s="43"/>
      <c r="GW60" s="42"/>
      <c r="GX60" s="44"/>
      <c r="GY60" s="45"/>
      <c r="HA60" s="42"/>
      <c r="HB60" s="42"/>
      <c r="HC60" s="42"/>
      <c r="HD60" s="42"/>
      <c r="HE60" s="43"/>
      <c r="HF60" s="42"/>
      <c r="HG60" s="44"/>
      <c r="HH60" s="45"/>
      <c r="HJ60" s="42"/>
      <c r="HK60" s="42"/>
      <c r="HL60" s="42"/>
      <c r="HM60" s="42"/>
      <c r="HN60" s="43"/>
      <c r="HO60" s="42"/>
      <c r="HP60" s="44"/>
      <c r="HQ60" s="45"/>
      <c r="HS60" s="42"/>
      <c r="HT60" s="42"/>
      <c r="HU60" s="42"/>
      <c r="HV60" s="42"/>
      <c r="HW60" s="43"/>
      <c r="HX60" s="42"/>
      <c r="HY60" s="44"/>
      <c r="HZ60" s="45"/>
      <c r="IB60" s="42"/>
      <c r="IC60" s="42"/>
      <c r="ID60" s="42"/>
      <c r="IE60" s="42"/>
      <c r="IF60" s="43"/>
      <c r="IG60" s="42"/>
      <c r="IH60" s="44"/>
      <c r="II60" s="45"/>
      <c r="IK60" s="42"/>
      <c r="IL60" s="42"/>
      <c r="IM60" s="42"/>
    </row>
    <row r="61" spans="1:247" s="4" customFormat="1" ht="12">
      <c r="A61" s="33">
        <f t="shared" si="0"/>
        <v>50</v>
      </c>
      <c r="B61" s="39" t="s">
        <v>71</v>
      </c>
      <c r="C61" s="31"/>
      <c r="D61" s="31"/>
      <c r="E61" s="31"/>
      <c r="F61" s="32"/>
      <c r="G61" s="31"/>
      <c r="H61" s="21"/>
      <c r="I61" s="10"/>
      <c r="J61" s="2"/>
      <c r="K61" s="31"/>
      <c r="L61" s="31"/>
      <c r="M61" s="31"/>
      <c r="N61" s="42"/>
      <c r="O61" s="43"/>
      <c r="P61" s="42"/>
      <c r="Q61" s="44"/>
      <c r="R61" s="45"/>
      <c r="T61" s="42"/>
      <c r="U61" s="42"/>
      <c r="V61" s="42"/>
      <c r="W61" s="42"/>
      <c r="X61" s="43"/>
      <c r="Y61" s="42"/>
      <c r="Z61" s="44"/>
      <c r="AA61" s="45"/>
      <c r="AC61" s="42"/>
      <c r="AD61" s="42"/>
      <c r="AE61" s="42"/>
      <c r="AF61" s="42"/>
      <c r="AG61" s="43"/>
      <c r="AH61" s="42"/>
      <c r="AI61" s="44"/>
      <c r="AJ61" s="45"/>
      <c r="AL61" s="42"/>
      <c r="AM61" s="42"/>
      <c r="AN61" s="42"/>
      <c r="AO61" s="42"/>
      <c r="AP61" s="43"/>
      <c r="AQ61" s="42"/>
      <c r="AR61" s="44"/>
      <c r="AS61" s="45"/>
      <c r="AU61" s="42"/>
      <c r="AV61" s="42"/>
      <c r="AW61" s="42"/>
      <c r="AX61" s="42"/>
      <c r="AY61" s="43"/>
      <c r="AZ61" s="42"/>
      <c r="BA61" s="44"/>
      <c r="BB61" s="45"/>
      <c r="BD61" s="42"/>
      <c r="BE61" s="42"/>
      <c r="BF61" s="42"/>
      <c r="BG61" s="42"/>
      <c r="BH61" s="43"/>
      <c r="BI61" s="42"/>
      <c r="BJ61" s="44"/>
      <c r="BK61" s="45"/>
      <c r="BM61" s="42"/>
      <c r="BN61" s="42"/>
      <c r="BO61" s="42"/>
      <c r="BP61" s="42"/>
      <c r="BQ61" s="43"/>
      <c r="BR61" s="42"/>
      <c r="BS61" s="44"/>
      <c r="BT61" s="45"/>
      <c r="BV61" s="42"/>
      <c r="BW61" s="42"/>
      <c r="BX61" s="42"/>
      <c r="BY61" s="42"/>
      <c r="BZ61" s="43"/>
      <c r="CA61" s="42"/>
      <c r="CB61" s="44"/>
      <c r="CC61" s="45"/>
      <c r="CE61" s="42"/>
      <c r="CF61" s="42"/>
      <c r="CG61" s="42"/>
      <c r="CH61" s="42"/>
      <c r="CI61" s="43"/>
      <c r="CJ61" s="42"/>
      <c r="CK61" s="44"/>
      <c r="CL61" s="45"/>
      <c r="CN61" s="42"/>
      <c r="CO61" s="42"/>
      <c r="CP61" s="42"/>
      <c r="CQ61" s="42"/>
      <c r="CR61" s="43"/>
      <c r="CS61" s="42"/>
      <c r="CT61" s="44"/>
      <c r="CU61" s="45"/>
      <c r="CW61" s="42"/>
      <c r="CX61" s="42"/>
      <c r="CY61" s="42"/>
      <c r="CZ61" s="42"/>
      <c r="DA61" s="43"/>
      <c r="DB61" s="42"/>
      <c r="DC61" s="44"/>
      <c r="DD61" s="45"/>
      <c r="DF61" s="42"/>
      <c r="DG61" s="42"/>
      <c r="DH61" s="42"/>
      <c r="DI61" s="42"/>
      <c r="DJ61" s="43"/>
      <c r="DK61" s="42"/>
      <c r="DL61" s="44"/>
      <c r="DM61" s="45"/>
      <c r="DO61" s="42"/>
      <c r="DP61" s="42"/>
      <c r="DQ61" s="42"/>
      <c r="DR61" s="42"/>
      <c r="DS61" s="43"/>
      <c r="DT61" s="42"/>
      <c r="DU61" s="44"/>
      <c r="DV61" s="45"/>
      <c r="DX61" s="42"/>
      <c r="DY61" s="42"/>
      <c r="DZ61" s="42"/>
      <c r="EA61" s="42"/>
      <c r="EB61" s="43"/>
      <c r="EC61" s="42"/>
      <c r="ED61" s="44"/>
      <c r="EE61" s="45"/>
      <c r="EG61" s="42"/>
      <c r="EH61" s="42"/>
      <c r="EI61" s="42"/>
      <c r="EJ61" s="42"/>
      <c r="EK61" s="43"/>
      <c r="EL61" s="42"/>
      <c r="EM61" s="44"/>
      <c r="EN61" s="45"/>
      <c r="EP61" s="42"/>
      <c r="EQ61" s="42"/>
      <c r="ER61" s="42"/>
      <c r="ES61" s="42"/>
      <c r="ET61" s="43"/>
      <c r="EU61" s="42"/>
      <c r="EV61" s="44"/>
      <c r="EW61" s="45"/>
      <c r="EY61" s="42"/>
      <c r="EZ61" s="42"/>
      <c r="FA61" s="42"/>
      <c r="FB61" s="42"/>
      <c r="FC61" s="43"/>
      <c r="FD61" s="42"/>
      <c r="FE61" s="44"/>
      <c r="FF61" s="45"/>
      <c r="FH61" s="42"/>
      <c r="FI61" s="42"/>
      <c r="FJ61" s="42"/>
      <c r="FK61" s="42"/>
      <c r="FL61" s="43"/>
      <c r="FM61" s="42"/>
      <c r="FN61" s="44"/>
      <c r="FO61" s="45"/>
      <c r="FQ61" s="42"/>
      <c r="FR61" s="42"/>
      <c r="FS61" s="42"/>
      <c r="FT61" s="42"/>
      <c r="FU61" s="43"/>
      <c r="FV61" s="42"/>
      <c r="FW61" s="44"/>
      <c r="FX61" s="45"/>
      <c r="FZ61" s="42"/>
      <c r="GA61" s="42"/>
      <c r="GB61" s="42"/>
      <c r="GC61" s="42"/>
      <c r="GD61" s="43"/>
      <c r="GE61" s="42"/>
      <c r="GF61" s="44"/>
      <c r="GG61" s="45"/>
      <c r="GI61" s="42"/>
      <c r="GJ61" s="42"/>
      <c r="GK61" s="42"/>
      <c r="GL61" s="42"/>
      <c r="GM61" s="43"/>
      <c r="GN61" s="42"/>
      <c r="GO61" s="44"/>
      <c r="GP61" s="45"/>
      <c r="GR61" s="42"/>
      <c r="GS61" s="42"/>
      <c r="GT61" s="42"/>
      <c r="GU61" s="42"/>
      <c r="GV61" s="43"/>
      <c r="GW61" s="42"/>
      <c r="GX61" s="44"/>
      <c r="GY61" s="45"/>
      <c r="HA61" s="42"/>
      <c r="HB61" s="42"/>
      <c r="HC61" s="42"/>
      <c r="HD61" s="42"/>
      <c r="HE61" s="43"/>
      <c r="HF61" s="42"/>
      <c r="HG61" s="44"/>
      <c r="HH61" s="45"/>
      <c r="HJ61" s="42"/>
      <c r="HK61" s="42"/>
      <c r="HL61" s="42"/>
      <c r="HM61" s="42"/>
      <c r="HN61" s="43"/>
      <c r="HO61" s="42"/>
      <c r="HP61" s="44"/>
      <c r="HQ61" s="45"/>
      <c r="HS61" s="42"/>
      <c r="HT61" s="42"/>
      <c r="HU61" s="42"/>
      <c r="HV61" s="42"/>
      <c r="HW61" s="43"/>
      <c r="HX61" s="42"/>
      <c r="HY61" s="44"/>
      <c r="HZ61" s="45"/>
      <c r="IB61" s="42"/>
      <c r="IC61" s="42"/>
      <c r="ID61" s="42"/>
      <c r="IE61" s="42"/>
      <c r="IF61" s="43"/>
      <c r="IG61" s="42"/>
      <c r="IH61" s="44"/>
      <c r="II61" s="45"/>
      <c r="IK61" s="42"/>
      <c r="IL61" s="42"/>
      <c r="IM61" s="42"/>
    </row>
    <row r="62" spans="1:247" s="4" customFormat="1" ht="12">
      <c r="A62" s="33">
        <f t="shared" si="0"/>
        <v>51</v>
      </c>
      <c r="B62" s="39" t="s">
        <v>131</v>
      </c>
      <c r="C62" s="31"/>
      <c r="D62" s="31"/>
      <c r="E62" s="31"/>
      <c r="F62" s="32"/>
      <c r="G62" s="31"/>
      <c r="H62" s="21"/>
      <c r="I62" s="10"/>
      <c r="J62" s="2"/>
      <c r="K62" s="31"/>
      <c r="L62" s="31"/>
      <c r="M62" s="31"/>
      <c r="N62" s="42"/>
      <c r="O62" s="43"/>
      <c r="P62" s="42"/>
      <c r="Q62" s="44"/>
      <c r="R62" s="45"/>
      <c r="T62" s="42"/>
      <c r="U62" s="42"/>
      <c r="V62" s="42"/>
      <c r="W62" s="42"/>
      <c r="X62" s="43"/>
      <c r="Y62" s="42"/>
      <c r="Z62" s="44"/>
      <c r="AA62" s="45"/>
      <c r="AC62" s="42"/>
      <c r="AD62" s="42"/>
      <c r="AE62" s="42"/>
      <c r="AF62" s="42"/>
      <c r="AG62" s="43"/>
      <c r="AH62" s="42"/>
      <c r="AI62" s="44"/>
      <c r="AJ62" s="45"/>
      <c r="AL62" s="42"/>
      <c r="AM62" s="42"/>
      <c r="AN62" s="42"/>
      <c r="AO62" s="42"/>
      <c r="AP62" s="43"/>
      <c r="AQ62" s="42"/>
      <c r="AR62" s="44"/>
      <c r="AS62" s="45"/>
      <c r="AU62" s="42"/>
      <c r="AV62" s="42"/>
      <c r="AW62" s="42"/>
      <c r="AX62" s="42"/>
      <c r="AY62" s="43"/>
      <c r="AZ62" s="42"/>
      <c r="BA62" s="44"/>
      <c r="BB62" s="45"/>
      <c r="BD62" s="42"/>
      <c r="BE62" s="42"/>
      <c r="BF62" s="42"/>
      <c r="BG62" s="42"/>
      <c r="BH62" s="43"/>
      <c r="BI62" s="42"/>
      <c r="BJ62" s="44"/>
      <c r="BK62" s="45"/>
      <c r="BM62" s="42"/>
      <c r="BN62" s="42"/>
      <c r="BO62" s="42"/>
      <c r="BP62" s="42"/>
      <c r="BQ62" s="43"/>
      <c r="BR62" s="42"/>
      <c r="BS62" s="44"/>
      <c r="BT62" s="45"/>
      <c r="BV62" s="42"/>
      <c r="BW62" s="42"/>
      <c r="BX62" s="42"/>
      <c r="BY62" s="42"/>
      <c r="BZ62" s="43"/>
      <c r="CA62" s="42"/>
      <c r="CB62" s="44"/>
      <c r="CC62" s="45"/>
      <c r="CE62" s="42"/>
      <c r="CF62" s="42"/>
      <c r="CG62" s="42"/>
      <c r="CH62" s="42"/>
      <c r="CI62" s="43"/>
      <c r="CJ62" s="42"/>
      <c r="CK62" s="44"/>
      <c r="CL62" s="45"/>
      <c r="CN62" s="42"/>
      <c r="CO62" s="42"/>
      <c r="CP62" s="42"/>
      <c r="CQ62" s="42"/>
      <c r="CR62" s="43"/>
      <c r="CS62" s="42"/>
      <c r="CT62" s="44"/>
      <c r="CU62" s="45"/>
      <c r="CW62" s="42"/>
      <c r="CX62" s="42"/>
      <c r="CY62" s="42"/>
      <c r="CZ62" s="42"/>
      <c r="DA62" s="43"/>
      <c r="DB62" s="42"/>
      <c r="DC62" s="44"/>
      <c r="DD62" s="45"/>
      <c r="DF62" s="42"/>
      <c r="DG62" s="42"/>
      <c r="DH62" s="42"/>
      <c r="DI62" s="42"/>
      <c r="DJ62" s="43"/>
      <c r="DK62" s="42"/>
      <c r="DL62" s="44"/>
      <c r="DM62" s="45"/>
      <c r="DO62" s="42"/>
      <c r="DP62" s="42"/>
      <c r="DQ62" s="42"/>
      <c r="DR62" s="42"/>
      <c r="DS62" s="43"/>
      <c r="DT62" s="42"/>
      <c r="DU62" s="44"/>
      <c r="DV62" s="45"/>
      <c r="DX62" s="42"/>
      <c r="DY62" s="42"/>
      <c r="DZ62" s="42"/>
      <c r="EA62" s="42"/>
      <c r="EB62" s="43"/>
      <c r="EC62" s="42"/>
      <c r="ED62" s="44"/>
      <c r="EE62" s="45"/>
      <c r="EG62" s="42"/>
      <c r="EH62" s="42"/>
      <c r="EI62" s="42"/>
      <c r="EJ62" s="42"/>
      <c r="EK62" s="43"/>
      <c r="EL62" s="42"/>
      <c r="EM62" s="44"/>
      <c r="EN62" s="45"/>
      <c r="EP62" s="42"/>
      <c r="EQ62" s="42"/>
      <c r="ER62" s="42"/>
      <c r="ES62" s="42"/>
      <c r="ET62" s="43"/>
      <c r="EU62" s="42"/>
      <c r="EV62" s="44"/>
      <c r="EW62" s="45"/>
      <c r="EY62" s="42"/>
      <c r="EZ62" s="42"/>
      <c r="FA62" s="42"/>
      <c r="FB62" s="42"/>
      <c r="FC62" s="43"/>
      <c r="FD62" s="42"/>
      <c r="FE62" s="44"/>
      <c r="FF62" s="45"/>
      <c r="FH62" s="42"/>
      <c r="FI62" s="42"/>
      <c r="FJ62" s="42"/>
      <c r="FK62" s="42"/>
      <c r="FL62" s="43"/>
      <c r="FM62" s="42"/>
      <c r="FN62" s="44"/>
      <c r="FO62" s="45"/>
      <c r="FQ62" s="42"/>
      <c r="FR62" s="42"/>
      <c r="FS62" s="42"/>
      <c r="FT62" s="42"/>
      <c r="FU62" s="43"/>
      <c r="FV62" s="42"/>
      <c r="FW62" s="44"/>
      <c r="FX62" s="45"/>
      <c r="FZ62" s="42"/>
      <c r="GA62" s="42"/>
      <c r="GB62" s="42"/>
      <c r="GC62" s="42"/>
      <c r="GD62" s="43"/>
      <c r="GE62" s="42"/>
      <c r="GF62" s="44"/>
      <c r="GG62" s="45"/>
      <c r="GI62" s="42"/>
      <c r="GJ62" s="42"/>
      <c r="GK62" s="42"/>
      <c r="GL62" s="42"/>
      <c r="GM62" s="43"/>
      <c r="GN62" s="42"/>
      <c r="GO62" s="44"/>
      <c r="GP62" s="45"/>
      <c r="GR62" s="42"/>
      <c r="GS62" s="42"/>
      <c r="GT62" s="42"/>
      <c r="GU62" s="42"/>
      <c r="GV62" s="43"/>
      <c r="GW62" s="42"/>
      <c r="GX62" s="44"/>
      <c r="GY62" s="45"/>
      <c r="HA62" s="42"/>
      <c r="HB62" s="42"/>
      <c r="HC62" s="42"/>
      <c r="HD62" s="42"/>
      <c r="HE62" s="43"/>
      <c r="HF62" s="42"/>
      <c r="HG62" s="44"/>
      <c r="HH62" s="45"/>
      <c r="HJ62" s="42"/>
      <c r="HK62" s="42"/>
      <c r="HL62" s="42"/>
      <c r="HM62" s="42"/>
      <c r="HN62" s="43"/>
      <c r="HO62" s="42"/>
      <c r="HP62" s="44"/>
      <c r="HQ62" s="45"/>
      <c r="HS62" s="42"/>
      <c r="HT62" s="42"/>
      <c r="HU62" s="42"/>
      <c r="HV62" s="42"/>
      <c r="HW62" s="43"/>
      <c r="HX62" s="42"/>
      <c r="HY62" s="44"/>
      <c r="HZ62" s="45"/>
      <c r="IB62" s="42"/>
      <c r="IC62" s="42"/>
      <c r="ID62" s="42"/>
      <c r="IE62" s="42"/>
      <c r="IF62" s="43"/>
      <c r="IG62" s="42"/>
      <c r="IH62" s="44"/>
      <c r="II62" s="45"/>
      <c r="IK62" s="42"/>
      <c r="IL62" s="42"/>
      <c r="IM62" s="42"/>
    </row>
    <row r="63" spans="1:13" s="4" customFormat="1" ht="12">
      <c r="A63" s="33">
        <f t="shared" si="0"/>
        <v>52</v>
      </c>
      <c r="B63" s="81" t="s">
        <v>84</v>
      </c>
      <c r="C63" s="110">
        <f>SUM(C13:C62)</f>
        <v>320103.27615384612</v>
      </c>
      <c r="D63" s="110">
        <f>SUM(D13:D62)</f>
        <v>0</v>
      </c>
      <c r="E63" s="110">
        <f>SUM(E13:E62)</f>
        <v>320103.27615384612</v>
      </c>
      <c r="F63" s="32"/>
      <c r="G63" s="110">
        <f>SUM(G13:G62)</f>
        <v>224745</v>
      </c>
      <c r="H63" s="2"/>
      <c r="I63" s="2"/>
      <c r="J63" s="2"/>
      <c r="K63" s="2"/>
      <c r="L63" s="2"/>
      <c r="M63" s="2"/>
    </row>
    <row r="64" spans="1:7" s="4" customFormat="1" ht="12">
      <c r="A64" s="33">
        <f t="shared" si="0"/>
        <v>53</v>
      </c>
      <c r="B64" s="105" t="s">
        <v>103</v>
      </c>
      <c r="C64" s="2"/>
      <c r="D64" s="2"/>
      <c r="E64" s="2"/>
      <c r="F64" s="2"/>
      <c r="G64" s="2"/>
    </row>
    <row r="65" spans="1:9" s="4" customFormat="1" ht="12">
      <c r="A65" s="33">
        <f t="shared" si="0"/>
        <v>54</v>
      </c>
      <c r="B65" s="73" t="s">
        <v>132</v>
      </c>
      <c r="C65" s="2"/>
      <c r="D65" s="2"/>
      <c r="E65" s="2"/>
      <c r="F65" s="2"/>
      <c r="G65" s="2"/>
      <c r="H65" s="2"/>
      <c r="I65" s="2"/>
    </row>
    <row r="66" spans="1:9" s="4" customFormat="1" ht="12">
      <c r="A66" s="33">
        <f t="shared" si="0"/>
        <v>55</v>
      </c>
      <c r="B66" s="50" t="s">
        <v>75</v>
      </c>
      <c r="C66" s="2"/>
      <c r="D66" s="2"/>
      <c r="E66" s="2"/>
      <c r="F66" s="2"/>
      <c r="G66" s="2"/>
      <c r="H66" s="2"/>
      <c r="I66" s="2"/>
    </row>
    <row r="67" spans="1:9" s="4" customFormat="1" ht="12">
      <c r="A67" s="33">
        <f t="shared" si="0"/>
        <v>56</v>
      </c>
      <c r="B67" s="50" t="s">
        <v>76</v>
      </c>
      <c r="C67" s="36">
        <v>15860.086059479556</v>
      </c>
      <c r="D67" s="36">
        <v>15581.484200743496</v>
      </c>
      <c r="E67" s="36">
        <v>15656</v>
      </c>
      <c r="F67" s="2"/>
      <c r="G67" s="2"/>
      <c r="H67" s="2"/>
      <c r="I67" s="2"/>
    </row>
    <row r="68" spans="1:9" s="4" customFormat="1" ht="12">
      <c r="A68" s="33">
        <f t="shared" si="0"/>
        <v>57</v>
      </c>
      <c r="B68" s="50" t="s">
        <v>77</v>
      </c>
      <c r="C68" s="36">
        <v>6069.8910780669148</v>
      </c>
      <c r="D68" s="36">
        <v>6172.9527881040894</v>
      </c>
      <c r="E68" s="36">
        <v>6192</v>
      </c>
      <c r="F68" s="2"/>
      <c r="G68" s="2"/>
      <c r="H68" s="2"/>
      <c r="I68" s="2"/>
    </row>
    <row r="69" spans="1:9" s="4" customFormat="1" ht="12">
      <c r="A69" s="33">
        <f t="shared" si="0"/>
        <v>58</v>
      </c>
      <c r="B69" s="50" t="s">
        <v>78</v>
      </c>
      <c r="C69" s="2"/>
      <c r="D69" s="36">
        <v>0</v>
      </c>
      <c r="E69" s="36">
        <v>0</v>
      </c>
      <c r="F69" s="2"/>
      <c r="G69" s="2"/>
      <c r="H69" s="2"/>
      <c r="I69" s="2"/>
    </row>
    <row r="70" spans="1:9" s="4" customFormat="1" ht="12">
      <c r="A70" s="33">
        <f t="shared" si="0"/>
        <v>59</v>
      </c>
      <c r="B70" s="50" t="s">
        <v>79</v>
      </c>
      <c r="C70" s="2"/>
      <c r="D70" s="36">
        <v>0</v>
      </c>
      <c r="E70" s="36">
        <v>0</v>
      </c>
      <c r="F70" s="2"/>
      <c r="G70" s="2"/>
      <c r="H70" s="2"/>
      <c r="I70" s="2"/>
    </row>
    <row r="71" spans="1:9" s="4" customFormat="1" ht="12">
      <c r="A71" s="33">
        <f t="shared" si="0"/>
        <v>60</v>
      </c>
      <c r="B71" s="50" t="s">
        <v>80</v>
      </c>
      <c r="C71" s="2"/>
      <c r="D71" s="36">
        <v>0</v>
      </c>
      <c r="E71" s="36">
        <v>0</v>
      </c>
      <c r="F71" s="2"/>
      <c r="G71" s="2"/>
      <c r="H71" s="2"/>
      <c r="I71" s="2"/>
    </row>
    <row r="72" spans="1:9" s="4" customFormat="1" ht="12">
      <c r="A72" s="33">
        <f t="shared" si="0"/>
        <v>61</v>
      </c>
      <c r="B72" s="50" t="s">
        <v>81</v>
      </c>
      <c r="C72" s="2"/>
      <c r="D72" s="36">
        <v>0</v>
      </c>
      <c r="E72" s="36">
        <v>0</v>
      </c>
      <c r="F72" s="2"/>
      <c r="G72" s="2"/>
      <c r="H72" s="2"/>
      <c r="I72" s="2"/>
    </row>
    <row r="73" spans="1:9" s="4" customFormat="1" ht="12">
      <c r="A73" s="33">
        <f t="shared" si="0"/>
        <v>62</v>
      </c>
      <c r="B73" s="52" t="s">
        <v>82</v>
      </c>
      <c r="C73" s="2"/>
      <c r="D73" s="36">
        <v>0</v>
      </c>
      <c r="E73" s="36">
        <v>0</v>
      </c>
      <c r="F73" s="2"/>
      <c r="G73" s="2"/>
      <c r="H73" s="2"/>
      <c r="I73" s="2"/>
    </row>
    <row r="74" spans="1:9" s="4" customFormat="1" ht="12">
      <c r="A74" s="33">
        <f t="shared" si="0"/>
        <v>63</v>
      </c>
      <c r="B74" s="53" t="s">
        <v>83</v>
      </c>
      <c r="C74" s="36">
        <v>-818</v>
      </c>
      <c r="D74" s="36">
        <v>0</v>
      </c>
      <c r="E74" s="36">
        <v>-63</v>
      </c>
      <c r="F74" s="2"/>
      <c r="G74" s="2"/>
      <c r="H74" s="2"/>
      <c r="I74" s="2"/>
    </row>
    <row r="75" spans="1:9" s="4" customFormat="1" ht="12">
      <c r="A75" s="33">
        <f t="shared" si="0"/>
        <v>64</v>
      </c>
      <c r="B75" s="50" t="s">
        <v>105</v>
      </c>
      <c r="C75" s="2"/>
      <c r="D75" s="36">
        <v>0</v>
      </c>
      <c r="E75" s="36">
        <v>0</v>
      </c>
      <c r="F75" s="2"/>
      <c r="G75" s="2"/>
      <c r="H75" s="2"/>
      <c r="I75" s="2"/>
    </row>
    <row r="76" spans="1:9" s="4" customFormat="1" ht="12.75" thickBot="1">
      <c r="A76" s="33">
        <f t="shared" si="0"/>
        <v>65</v>
      </c>
      <c r="B76" s="106" t="s">
        <v>133</v>
      </c>
      <c r="C76" s="92">
        <f>SUM(C65:C75)</f>
        <v>21111.97713754647</v>
      </c>
      <c r="D76" s="92">
        <f>SUM(D65:D75)</f>
        <v>21754.436988847585</v>
      </c>
      <c r="E76" s="92">
        <f>SUM(E63:E75)</f>
        <v>341888.27615384612</v>
      </c>
      <c r="F76" s="2"/>
      <c r="G76" s="2"/>
      <c r="H76" s="2"/>
      <c r="I76" s="2"/>
    </row>
    <row r="77" spans="1:9" s="4" customFormat="1" ht="12.75" thickTop="1">
      <c r="A77" s="2"/>
      <c r="B77" s="32"/>
      <c r="C77" s="2"/>
      <c r="D77" s="2"/>
      <c r="E77" s="2"/>
      <c r="F77" s="2"/>
      <c r="G77" s="2"/>
      <c r="H77" s="2"/>
      <c r="I77" s="2"/>
    </row>
    <row r="78" spans="1:9" s="4" customFormat="1" ht="12">
      <c r="A78" s="2"/>
      <c r="B78" s="291" t="s">
        <v>232</v>
      </c>
      <c r="C78" s="2"/>
      <c r="D78" s="2"/>
      <c r="E78" s="2"/>
      <c r="F78" s="2"/>
      <c r="G78" s="2"/>
      <c r="H78" s="2"/>
      <c r="I78" s="2"/>
    </row>
    <row r="79" spans="1:9" s="4" customFormat="1" ht="12">
      <c r="A79" s="2"/>
      <c r="B79" s="4" t="s">
        <v>223</v>
      </c>
      <c r="C79" s="46">
        <f>+G63</f>
        <v>224745</v>
      </c>
      <c r="D79" s="2"/>
      <c r="E79" s="2"/>
      <c r="F79" s="2"/>
      <c r="G79" s="2"/>
      <c r="H79" s="2"/>
      <c r="I79" s="2"/>
    </row>
    <row r="80" spans="1:15" s="4" customFormat="1" ht="12">
      <c r="A80" s="2"/>
      <c r="B80" s="4" t="s">
        <v>224</v>
      </c>
      <c r="C80" s="46">
        <f>-'LAKEP A 10'!H60</f>
        <v>-162060</v>
      </c>
      <c r="D80" s="2"/>
      <c r="E80" s="2"/>
      <c r="F80" s="2"/>
      <c r="G80" s="2"/>
      <c r="H80" s="32"/>
      <c r="I80" s="2"/>
      <c r="J80" s="2"/>
      <c r="K80" s="2"/>
      <c r="L80" s="2"/>
      <c r="M80" s="2"/>
      <c r="N80" s="2"/>
      <c r="O80" s="2"/>
    </row>
    <row r="81" spans="1:15" s="4" customFormat="1" ht="12">
      <c r="A81" s="2"/>
      <c r="B81" s="4" t="s">
        <v>200</v>
      </c>
      <c r="C81" s="250">
        <f>-G76</f>
        <v>0</v>
      </c>
      <c r="D81" s="2"/>
      <c r="E81" s="2"/>
      <c r="F81" s="2"/>
      <c r="G81" s="2"/>
      <c r="H81" s="32"/>
      <c r="I81" s="2"/>
      <c r="J81" s="2"/>
      <c r="K81" s="2"/>
      <c r="L81" s="2"/>
      <c r="M81" s="2"/>
      <c r="N81" s="2"/>
      <c r="O81" s="2"/>
    </row>
    <row r="82" spans="1:15" s="4" customFormat="1" ht="14.25">
      <c r="A82" s="2"/>
      <c r="B82" s="4" t="s">
        <v>217</v>
      </c>
      <c r="C82" s="278">
        <f>+M76</f>
        <v>0</v>
      </c>
      <c r="D82" s="2"/>
      <c r="E82" s="2"/>
      <c r="F82" s="2"/>
      <c r="G82" s="2"/>
      <c r="H82" s="32"/>
      <c r="I82" s="2"/>
      <c r="J82" s="2"/>
      <c r="K82" s="2"/>
      <c r="L82" s="2"/>
      <c r="M82" s="2"/>
      <c r="N82" s="2"/>
      <c r="O82" s="2"/>
    </row>
    <row r="83" spans="1:15" s="4" customFormat="1" ht="12">
      <c r="A83" s="2"/>
      <c r="B83" s="4" t="s">
        <v>73</v>
      </c>
      <c r="C83" s="290">
        <f>SUM(C79:C82)</f>
        <v>62685</v>
      </c>
      <c r="D83" s="2"/>
      <c r="E83" s="2"/>
      <c r="F83" s="2"/>
      <c r="G83" s="2"/>
      <c r="H83" s="32"/>
      <c r="I83" s="2"/>
      <c r="J83" s="2"/>
      <c r="K83" s="2"/>
      <c r="L83" s="2"/>
      <c r="M83" s="2"/>
      <c r="N83" s="2"/>
      <c r="O83" s="2"/>
    </row>
    <row r="84" spans="1:15" s="4" customFormat="1" ht="12">
      <c r="A84" s="2"/>
      <c r="B84" s="4" t="s">
        <v>225</v>
      </c>
      <c r="C84" s="46">
        <v>89707</v>
      </c>
      <c r="D84" s="2"/>
      <c r="E84" s="2"/>
      <c r="F84" s="2"/>
      <c r="G84" s="2"/>
      <c r="H84" s="32"/>
      <c r="I84" s="2"/>
      <c r="J84" s="2"/>
      <c r="K84" s="2"/>
      <c r="L84" s="2"/>
      <c r="M84" s="2"/>
      <c r="N84" s="2"/>
      <c r="O84" s="2"/>
    </row>
    <row r="85" spans="1:15" s="4" customFormat="1" ht="12">
      <c r="A85" s="2"/>
      <c r="B85" s="2" t="s">
        <v>226</v>
      </c>
      <c r="C85" s="36">
        <f>+C83-C84</f>
        <v>-27022</v>
      </c>
      <c r="D85" s="2"/>
      <c r="E85" s="2"/>
      <c r="F85" s="2"/>
      <c r="G85" s="2"/>
      <c r="H85" s="32"/>
      <c r="I85" s="2"/>
      <c r="J85" s="2"/>
      <c r="K85" s="2"/>
      <c r="L85" s="2"/>
      <c r="M85" s="2"/>
      <c r="N85" s="2"/>
      <c r="O85" s="2"/>
    </row>
    <row r="86" spans="1:15" s="4" customFormat="1" ht="12">
      <c r="A86" s="2"/>
      <c r="B86" s="2"/>
      <c r="C86" s="2"/>
      <c r="D86" s="2"/>
      <c r="E86" s="2"/>
      <c r="F86" s="2"/>
      <c r="G86" s="2"/>
      <c r="H86" s="32"/>
      <c r="I86" s="2"/>
      <c r="J86" s="2"/>
      <c r="K86" s="2"/>
      <c r="L86" s="2"/>
      <c r="M86" s="2"/>
      <c r="N86" s="2"/>
      <c r="O86" s="2"/>
    </row>
    <row r="87" spans="1:15" s="4" customFormat="1" ht="12">
      <c r="A87" s="2"/>
      <c r="B87" s="2"/>
      <c r="C87" s="2"/>
      <c r="D87" s="2"/>
      <c r="E87" s="2"/>
      <c r="F87" s="2"/>
      <c r="G87" s="2"/>
      <c r="H87" s="32"/>
      <c r="I87" s="2"/>
      <c r="J87" s="2"/>
      <c r="K87" s="2"/>
      <c r="L87" s="2"/>
      <c r="M87" s="2"/>
      <c r="N87" s="2"/>
      <c r="O87" s="2"/>
    </row>
    <row r="88" spans="1:15" s="4" customFormat="1" ht="12">
      <c r="A88" s="2"/>
      <c r="B88" s="2"/>
      <c r="C88" s="2"/>
      <c r="D88" s="2"/>
      <c r="E88" s="2"/>
      <c r="F88" s="2"/>
      <c r="G88" s="2"/>
      <c r="H88" s="32"/>
      <c r="I88" s="2"/>
      <c r="J88" s="2"/>
      <c r="K88" s="2"/>
      <c r="L88" s="2"/>
      <c r="M88" s="2"/>
      <c r="N88" s="2"/>
      <c r="O88" s="2"/>
    </row>
    <row r="89" spans="1:15" s="4" customFormat="1" ht="12">
      <c r="A89" s="2"/>
      <c r="B89" s="2"/>
      <c r="C89" s="2"/>
      <c r="D89" s="2"/>
      <c r="E89" s="2"/>
      <c r="F89" s="2"/>
      <c r="G89" s="2"/>
      <c r="H89" s="32"/>
      <c r="I89" s="2"/>
      <c r="J89" s="2"/>
      <c r="K89" s="2"/>
      <c r="L89" s="2"/>
      <c r="M89" s="2"/>
      <c r="N89" s="2"/>
      <c r="O89" s="2"/>
    </row>
    <row r="90" spans="1:15" s="4" customFormat="1" ht="12">
      <c r="A90" s="2"/>
      <c r="B90" s="2"/>
      <c r="C90" s="2"/>
      <c r="D90" s="2"/>
      <c r="E90" s="2"/>
      <c r="F90" s="2"/>
      <c r="G90" s="2"/>
      <c r="H90" s="32"/>
      <c r="I90" s="2"/>
      <c r="J90" s="2"/>
      <c r="K90" s="2"/>
      <c r="L90" s="2"/>
      <c r="M90" s="2"/>
      <c r="N90" s="2"/>
      <c r="O90" s="2"/>
    </row>
    <row r="91" spans="1:15" s="4" customFormat="1" ht="12">
      <c r="A91" s="2"/>
      <c r="B91" s="2"/>
      <c r="C91" s="2"/>
      <c r="D91" s="2"/>
      <c r="E91" s="2"/>
      <c r="F91" s="2"/>
      <c r="G91" s="2"/>
      <c r="H91" s="32"/>
      <c r="I91" s="2"/>
      <c r="J91" s="2"/>
      <c r="K91" s="2"/>
      <c r="L91" s="2"/>
      <c r="M91" s="2"/>
      <c r="N91" s="2"/>
      <c r="O91" s="2"/>
    </row>
    <row r="92" spans="1:15" s="4" customFormat="1" ht="12">
      <c r="A92" s="2"/>
      <c r="B92" s="2"/>
      <c r="C92" s="2"/>
      <c r="D92" s="2"/>
      <c r="E92" s="2"/>
      <c r="F92" s="2"/>
      <c r="G92" s="2"/>
      <c r="H92" s="32"/>
      <c r="I92" s="2"/>
      <c r="J92" s="2"/>
      <c r="K92" s="2"/>
      <c r="L92" s="2"/>
      <c r="M92" s="2"/>
      <c r="N92" s="2"/>
      <c r="O92" s="2"/>
    </row>
    <row r="93" spans="1:15" s="4" customFormat="1" ht="12">
      <c r="A93" s="2"/>
      <c r="B93" s="2"/>
      <c r="C93" s="2"/>
      <c r="D93" s="2"/>
      <c r="E93" s="2"/>
      <c r="F93" s="2"/>
      <c r="G93" s="2"/>
      <c r="H93" s="32"/>
      <c r="I93" s="2"/>
      <c r="J93" s="2"/>
      <c r="K93" s="2"/>
      <c r="L93" s="2"/>
      <c r="M93" s="2"/>
      <c r="N93" s="2"/>
      <c r="O93" s="2"/>
    </row>
    <row r="94" spans="1:15" s="4" customFormat="1" ht="12">
      <c r="A94" s="2"/>
      <c r="B94" s="2"/>
      <c r="C94" s="2"/>
      <c r="D94" s="2"/>
      <c r="E94" s="2"/>
      <c r="F94" s="2"/>
      <c r="G94" s="2"/>
      <c r="H94" s="32"/>
      <c r="I94" s="2"/>
      <c r="J94" s="2"/>
      <c r="K94" s="2"/>
      <c r="L94" s="2"/>
      <c r="M94" s="2"/>
      <c r="N94" s="2"/>
      <c r="O94" s="2"/>
    </row>
    <row r="95" spans="1:15" s="4" customFormat="1" ht="12">
      <c r="A95" s="2"/>
      <c r="B95" s="2"/>
      <c r="C95" s="2"/>
      <c r="D95" s="2"/>
      <c r="E95" s="2"/>
      <c r="F95" s="2"/>
      <c r="G95" s="2"/>
      <c r="H95" s="32"/>
      <c r="I95" s="2"/>
      <c r="J95" s="2"/>
      <c r="K95" s="2"/>
      <c r="L95" s="2"/>
      <c r="M95" s="2"/>
      <c r="N95" s="2"/>
      <c r="O95" s="2"/>
    </row>
    <row r="96" spans="1:15" s="4" customFormat="1" ht="12">
      <c r="A96" s="2"/>
      <c r="B96" s="2"/>
      <c r="C96" s="2"/>
      <c r="D96" s="2"/>
      <c r="E96" s="2"/>
      <c r="F96" s="2"/>
      <c r="G96" s="2"/>
      <c r="H96" s="32"/>
      <c r="I96" s="2"/>
      <c r="J96" s="2"/>
      <c r="K96" s="2"/>
      <c r="L96" s="2"/>
      <c r="M96" s="2"/>
      <c r="N96" s="2"/>
      <c r="O96" s="2"/>
    </row>
    <row r="97" spans="1:15" s="4" customFormat="1" ht="12">
      <c r="A97" s="2"/>
      <c r="B97" s="2"/>
      <c r="C97" s="2"/>
      <c r="D97" s="2"/>
      <c r="E97" s="2"/>
      <c r="F97" s="2"/>
      <c r="G97" s="2"/>
      <c r="H97" s="32"/>
      <c r="I97" s="2"/>
      <c r="J97" s="2"/>
      <c r="K97" s="2"/>
      <c r="L97" s="2"/>
      <c r="M97" s="2"/>
      <c r="N97" s="2"/>
      <c r="O97" s="2"/>
    </row>
    <row r="98" spans="1:15" s="4" customFormat="1" ht="12">
      <c r="A98" s="2"/>
      <c r="B98" s="2"/>
      <c r="C98" s="2"/>
      <c r="D98" s="2"/>
      <c r="E98" s="2"/>
      <c r="F98" s="2"/>
      <c r="G98" s="2"/>
      <c r="H98" s="32"/>
      <c r="I98" s="2"/>
      <c r="J98" s="2"/>
      <c r="K98" s="2"/>
      <c r="L98" s="2"/>
      <c r="M98" s="2"/>
      <c r="N98" s="2"/>
      <c r="O98" s="2"/>
    </row>
    <row r="99" spans="1:15" s="4" customFormat="1" ht="12">
      <c r="A99" s="2"/>
      <c r="B99" s="2"/>
      <c r="C99" s="2"/>
      <c r="D99" s="2"/>
      <c r="E99" s="2"/>
      <c r="F99" s="2"/>
      <c r="G99" s="2"/>
      <c r="H99" s="32"/>
      <c r="I99" s="2"/>
      <c r="J99" s="2"/>
      <c r="K99" s="2"/>
      <c r="L99" s="2"/>
      <c r="M99" s="2"/>
      <c r="N99" s="2"/>
      <c r="O99" s="2"/>
    </row>
    <row r="100" spans="1:15" s="4" customFormat="1" ht="12">
      <c r="A100" s="2"/>
      <c r="B100" s="2"/>
      <c r="C100" s="2"/>
      <c r="D100" s="2"/>
      <c r="E100" s="2"/>
      <c r="F100" s="2"/>
      <c r="G100" s="2"/>
      <c r="H100" s="32"/>
      <c r="I100" s="2"/>
      <c r="J100" s="2"/>
      <c r="K100" s="2"/>
      <c r="L100" s="2"/>
      <c r="M100" s="2"/>
      <c r="N100" s="2"/>
      <c r="O100" s="2"/>
    </row>
    <row r="101" spans="1:15" s="4" customFormat="1" ht="12">
      <c r="A101" s="2"/>
      <c r="B101" s="2"/>
      <c r="C101" s="2"/>
      <c r="D101" s="2"/>
      <c r="E101" s="2"/>
      <c r="F101" s="2"/>
      <c r="G101" s="2"/>
      <c r="H101" s="32"/>
      <c r="I101" s="2"/>
      <c r="J101" s="2"/>
      <c r="K101" s="2"/>
      <c r="L101" s="2"/>
      <c r="M101" s="2"/>
      <c r="N101" s="2"/>
      <c r="O101" s="2"/>
    </row>
    <row r="102" spans="1:15" s="4" customFormat="1" ht="12">
      <c r="A102" s="2"/>
      <c r="B102" s="2"/>
      <c r="C102" s="2"/>
      <c r="D102" s="2"/>
      <c r="E102" s="2"/>
      <c r="F102" s="2"/>
      <c r="G102" s="2"/>
      <c r="H102" s="32"/>
      <c r="I102" s="2"/>
      <c r="J102" s="2"/>
      <c r="K102" s="2"/>
      <c r="L102" s="2"/>
      <c r="M102" s="2"/>
      <c r="N102" s="2"/>
      <c r="O102" s="2"/>
    </row>
    <row r="103" spans="1:15" s="4" customFormat="1" ht="12">
      <c r="A103" s="2"/>
      <c r="B103" s="2"/>
      <c r="C103" s="2"/>
      <c r="D103" s="2"/>
      <c r="E103" s="2"/>
      <c r="F103" s="2"/>
      <c r="G103" s="2"/>
      <c r="H103" s="32"/>
      <c r="I103" s="2"/>
      <c r="J103" s="2"/>
      <c r="K103" s="2"/>
      <c r="L103" s="2"/>
      <c r="M103" s="2"/>
      <c r="N103" s="2"/>
      <c r="O103" s="2"/>
    </row>
    <row r="104" spans="1:15" s="4" customFormat="1" ht="12">
      <c r="A104" s="2"/>
      <c r="B104" s="2"/>
      <c r="C104" s="2"/>
      <c r="D104" s="2"/>
      <c r="E104" s="2"/>
      <c r="F104" s="2"/>
      <c r="G104" s="2"/>
      <c r="H104" s="32"/>
      <c r="I104" s="2"/>
      <c r="J104" s="2"/>
      <c r="K104" s="2"/>
      <c r="L104" s="2"/>
      <c r="M104" s="2"/>
      <c r="N104" s="2"/>
      <c r="O104" s="2"/>
    </row>
    <row r="105" spans="1:15" s="4" customFormat="1" ht="12">
      <c r="A105" s="2"/>
      <c r="B105" s="2"/>
      <c r="C105" s="2"/>
      <c r="D105" s="2"/>
      <c r="E105" s="2"/>
      <c r="F105" s="2"/>
      <c r="G105" s="2"/>
      <c r="H105" s="32"/>
      <c r="I105" s="2"/>
      <c r="J105" s="2"/>
      <c r="K105" s="2"/>
      <c r="L105" s="2"/>
      <c r="M105" s="2"/>
      <c r="N105" s="2"/>
      <c r="O105" s="2"/>
    </row>
    <row r="106" spans="1:15" s="4" customFormat="1" ht="12">
      <c r="A106" s="2"/>
      <c r="B106" s="2"/>
      <c r="C106" s="2"/>
      <c r="D106" s="2"/>
      <c r="E106" s="2"/>
      <c r="F106" s="2"/>
      <c r="G106" s="2"/>
      <c r="H106" s="32"/>
      <c r="I106" s="2"/>
      <c r="J106" s="2"/>
      <c r="K106" s="2"/>
      <c r="L106" s="2"/>
      <c r="M106" s="2"/>
      <c r="N106" s="2"/>
      <c r="O106" s="2"/>
    </row>
    <row r="107" spans="1:15" s="4" customFormat="1" ht="12">
      <c r="A107" s="2"/>
      <c r="B107" s="2"/>
      <c r="C107" s="2"/>
      <c r="D107" s="2"/>
      <c r="E107" s="2"/>
      <c r="F107" s="2"/>
      <c r="G107" s="2"/>
      <c r="H107" s="32"/>
      <c r="I107" s="2"/>
      <c r="J107" s="2"/>
      <c r="K107" s="2"/>
      <c r="L107" s="2"/>
      <c r="M107" s="2"/>
      <c r="N107" s="2"/>
      <c r="O107" s="2"/>
    </row>
    <row r="108" spans="1:15" s="4" customFormat="1" ht="12">
      <c r="A108" s="2"/>
      <c r="B108" s="2"/>
      <c r="C108" s="2"/>
      <c r="D108" s="2"/>
      <c r="E108" s="2"/>
      <c r="F108" s="2"/>
      <c r="G108" s="2"/>
      <c r="H108" s="32"/>
      <c r="I108" s="2"/>
      <c r="J108" s="2"/>
      <c r="K108" s="2"/>
      <c r="L108" s="2"/>
      <c r="M108" s="2"/>
      <c r="N108" s="2"/>
      <c r="O108" s="2"/>
    </row>
    <row r="109" spans="1:15" s="4" customFormat="1" ht="12">
      <c r="A109" s="2"/>
      <c r="B109" s="2"/>
      <c r="C109" s="2"/>
      <c r="D109" s="2"/>
      <c r="E109" s="2"/>
      <c r="F109" s="2"/>
      <c r="G109" s="2"/>
      <c r="H109" s="32"/>
      <c r="I109" s="2"/>
      <c r="J109" s="2"/>
      <c r="K109" s="2"/>
      <c r="L109" s="2"/>
      <c r="M109" s="2"/>
      <c r="N109" s="2"/>
      <c r="O109" s="2"/>
    </row>
    <row r="110" spans="1:15" s="4" customFormat="1" ht="12">
      <c r="A110" s="2"/>
      <c r="B110" s="2"/>
      <c r="C110" s="2"/>
      <c r="D110" s="2"/>
      <c r="E110" s="2"/>
      <c r="F110" s="2"/>
      <c r="G110" s="2"/>
      <c r="H110" s="32"/>
      <c r="I110" s="2"/>
      <c r="J110" s="2"/>
      <c r="K110" s="2"/>
      <c r="L110" s="2"/>
      <c r="M110" s="2"/>
      <c r="N110" s="2"/>
      <c r="O110" s="2"/>
    </row>
    <row r="111" spans="1:15" s="4" customFormat="1" ht="12">
      <c r="A111" s="2"/>
      <c r="B111" s="2"/>
      <c r="C111" s="2"/>
      <c r="D111" s="2"/>
      <c r="E111" s="2"/>
      <c r="F111" s="2"/>
      <c r="G111" s="2"/>
      <c r="H111" s="32"/>
      <c r="I111" s="2"/>
      <c r="J111" s="2"/>
      <c r="K111" s="2"/>
      <c r="L111" s="2"/>
      <c r="M111" s="2"/>
      <c r="N111" s="2"/>
      <c r="O111" s="2"/>
    </row>
    <row r="112" spans="1:15" s="4" customFormat="1" ht="12">
      <c r="A112" s="2"/>
      <c r="B112" s="2"/>
      <c r="C112" s="2"/>
      <c r="D112" s="2"/>
      <c r="E112" s="2"/>
      <c r="F112" s="2"/>
      <c r="G112" s="2"/>
      <c r="H112" s="32"/>
      <c r="I112" s="2"/>
      <c r="J112" s="2"/>
      <c r="K112" s="2"/>
      <c r="L112" s="2"/>
      <c r="M112" s="2"/>
      <c r="N112" s="2"/>
      <c r="O112" s="2"/>
    </row>
    <row r="113" spans="1:15" s="4" customFormat="1" ht="12">
      <c r="A113" s="2"/>
      <c r="B113" s="2"/>
      <c r="C113" s="2"/>
      <c r="D113" s="2"/>
      <c r="E113" s="2"/>
      <c r="F113" s="2"/>
      <c r="G113" s="2"/>
      <c r="H113" s="32"/>
      <c r="I113" s="2"/>
      <c r="J113" s="2"/>
      <c r="K113" s="2"/>
      <c r="L113" s="2"/>
      <c r="M113" s="2"/>
      <c r="N113" s="2"/>
      <c r="O113" s="2"/>
    </row>
    <row r="114" spans="1:15" s="4" customFormat="1" ht="12">
      <c r="A114" s="2"/>
      <c r="B114" s="2"/>
      <c r="C114" s="2"/>
      <c r="D114" s="2"/>
      <c r="E114" s="2"/>
      <c r="F114" s="2"/>
      <c r="G114" s="2"/>
      <c r="H114" s="32"/>
      <c r="I114" s="2"/>
      <c r="J114" s="2"/>
      <c r="K114" s="2"/>
      <c r="L114" s="2"/>
      <c r="M114" s="2"/>
      <c r="N114" s="2"/>
      <c r="O114" s="2"/>
    </row>
    <row r="115" spans="1:15" s="4" customFormat="1" ht="12">
      <c r="A115" s="2"/>
      <c r="B115" s="2"/>
      <c r="C115" s="2"/>
      <c r="D115" s="2"/>
      <c r="E115" s="2"/>
      <c r="F115" s="2"/>
      <c r="G115" s="2"/>
      <c r="H115" s="32"/>
      <c r="I115" s="2"/>
      <c r="J115" s="2"/>
      <c r="K115" s="2"/>
      <c r="L115" s="2"/>
      <c r="M115" s="2"/>
      <c r="N115" s="2"/>
      <c r="O115" s="2"/>
    </row>
    <row r="116" spans="1:15" s="4" customFormat="1" ht="12">
      <c r="A116" s="2"/>
      <c r="B116" s="2"/>
      <c r="C116" s="2"/>
      <c r="D116" s="2"/>
      <c r="E116" s="2"/>
      <c r="F116" s="2"/>
      <c r="G116" s="2"/>
      <c r="H116" s="32"/>
      <c r="I116" s="2"/>
      <c r="J116" s="2"/>
      <c r="K116" s="2"/>
      <c r="L116" s="2"/>
      <c r="M116" s="2"/>
      <c r="N116" s="2"/>
      <c r="O116" s="2"/>
    </row>
    <row r="117" spans="1:15" s="4" customFormat="1" ht="12">
      <c r="A117" s="2"/>
      <c r="B117" s="2"/>
      <c r="C117" s="2"/>
      <c r="D117" s="2"/>
      <c r="E117" s="2"/>
      <c r="F117" s="2"/>
      <c r="G117" s="2"/>
      <c r="H117" s="32"/>
      <c r="I117" s="2"/>
      <c r="J117" s="2"/>
      <c r="K117" s="2"/>
      <c r="L117" s="2"/>
      <c r="M117" s="2"/>
      <c r="N117" s="2"/>
      <c r="O117" s="2"/>
    </row>
    <row r="118" spans="1:15" s="4" customFormat="1" ht="12">
      <c r="A118" s="2"/>
      <c r="B118" s="2"/>
      <c r="C118" s="2"/>
      <c r="D118" s="2"/>
      <c r="E118" s="2"/>
      <c r="F118" s="2"/>
      <c r="G118" s="2"/>
      <c r="H118" s="32"/>
      <c r="I118" s="2"/>
      <c r="J118" s="2"/>
      <c r="K118" s="2"/>
      <c r="L118" s="2"/>
      <c r="M118" s="2"/>
      <c r="N118" s="2"/>
      <c r="O118" s="2"/>
    </row>
    <row r="119" spans="1:15" s="4" customFormat="1" ht="12">
      <c r="A119" s="2"/>
      <c r="B119" s="2"/>
      <c r="C119" s="2"/>
      <c r="D119" s="2"/>
      <c r="E119" s="2"/>
      <c r="F119" s="2"/>
      <c r="G119" s="2"/>
      <c r="H119" s="32"/>
      <c r="I119" s="2"/>
      <c r="J119" s="2"/>
      <c r="K119" s="2"/>
      <c r="L119" s="2"/>
      <c r="M119" s="2"/>
      <c r="N119" s="2"/>
      <c r="O119" s="2"/>
    </row>
    <row r="120" spans="1:15" s="4" customFormat="1" ht="12">
      <c r="A120" s="2"/>
      <c r="B120" s="2"/>
      <c r="C120" s="2"/>
      <c r="D120" s="2"/>
      <c r="E120" s="2"/>
      <c r="F120" s="2"/>
      <c r="G120" s="2"/>
      <c r="H120" s="32"/>
      <c r="I120" s="2"/>
      <c r="J120" s="2"/>
      <c r="K120" s="2"/>
      <c r="L120" s="2"/>
      <c r="M120" s="2"/>
      <c r="N120" s="2"/>
      <c r="O120" s="2"/>
    </row>
    <row r="121" spans="1:15" s="4" customFormat="1" ht="12">
      <c r="A121" s="2"/>
      <c r="B121" s="2"/>
      <c r="C121" s="2"/>
      <c r="D121" s="2"/>
      <c r="E121" s="2"/>
      <c r="F121" s="2"/>
      <c r="G121" s="2"/>
      <c r="H121" s="32"/>
      <c r="I121" s="2"/>
      <c r="J121" s="2"/>
      <c r="K121" s="2"/>
      <c r="L121" s="2"/>
      <c r="M121" s="2"/>
      <c r="N121" s="2"/>
      <c r="O121" s="2"/>
    </row>
    <row r="122" spans="1:15" s="4" customFormat="1" ht="12">
      <c r="A122" s="2"/>
      <c r="B122" s="2"/>
      <c r="C122" s="2"/>
      <c r="D122" s="2"/>
      <c r="E122" s="2"/>
      <c r="F122" s="2"/>
      <c r="G122" s="2"/>
      <c r="H122" s="32"/>
      <c r="I122" s="2"/>
      <c r="J122" s="2"/>
      <c r="K122" s="2"/>
      <c r="L122" s="2"/>
      <c r="M122" s="2"/>
      <c r="N122" s="2"/>
      <c r="O122" s="2"/>
    </row>
    <row r="123" spans="1:15" s="4" customFormat="1" ht="12">
      <c r="A123" s="2"/>
      <c r="B123" s="2"/>
      <c r="C123" s="2"/>
      <c r="D123" s="2"/>
      <c r="E123" s="2"/>
      <c r="F123" s="2"/>
      <c r="G123" s="2"/>
      <c r="H123" s="32"/>
      <c r="I123" s="2"/>
      <c r="J123" s="2"/>
      <c r="K123" s="2"/>
      <c r="L123" s="2"/>
      <c r="M123" s="2"/>
      <c r="N123" s="2"/>
      <c r="O123" s="2"/>
    </row>
    <row r="124" spans="1:15" s="4" customFormat="1" ht="12">
      <c r="A124" s="2"/>
      <c r="B124" s="2"/>
      <c r="C124" s="2"/>
      <c r="D124" s="2"/>
      <c r="E124" s="2"/>
      <c r="F124" s="2"/>
      <c r="G124" s="2"/>
      <c r="H124" s="32"/>
      <c r="I124" s="2"/>
      <c r="J124" s="2"/>
      <c r="K124" s="2"/>
      <c r="L124" s="2"/>
      <c r="M124" s="2"/>
      <c r="N124" s="2"/>
      <c r="O124" s="2"/>
    </row>
    <row r="125" spans="1:15" s="4" customFormat="1" ht="12">
      <c r="A125" s="2"/>
      <c r="B125" s="2"/>
      <c r="C125" s="2"/>
      <c r="D125" s="2"/>
      <c r="E125" s="2"/>
      <c r="F125" s="2"/>
      <c r="G125" s="2"/>
      <c r="H125" s="32"/>
      <c r="I125" s="2"/>
      <c r="J125" s="2"/>
      <c r="K125" s="2"/>
      <c r="L125" s="2"/>
      <c r="M125" s="2"/>
      <c r="N125" s="2"/>
      <c r="O125" s="2"/>
    </row>
    <row r="126" spans="1:15" s="4" customFormat="1" ht="12">
      <c r="A126" s="2"/>
      <c r="B126" s="2"/>
      <c r="C126" s="2"/>
      <c r="D126" s="2"/>
      <c r="E126" s="2"/>
      <c r="F126" s="2"/>
      <c r="G126" s="2"/>
      <c r="H126" s="32"/>
      <c r="I126" s="2"/>
      <c r="J126" s="2"/>
      <c r="K126" s="2"/>
      <c r="L126" s="2"/>
      <c r="M126" s="2"/>
      <c r="N126" s="2"/>
      <c r="O126" s="2"/>
    </row>
    <row r="127" spans="1:15" s="4" customFormat="1" ht="12">
      <c r="A127" s="2"/>
      <c r="B127" s="2"/>
      <c r="C127" s="2"/>
      <c r="D127" s="2"/>
      <c r="E127" s="2"/>
      <c r="F127" s="2"/>
      <c r="G127" s="2"/>
      <c r="H127" s="32"/>
      <c r="I127" s="2"/>
      <c r="J127" s="2"/>
      <c r="K127" s="2"/>
      <c r="L127" s="2"/>
      <c r="M127" s="2"/>
      <c r="N127" s="2"/>
      <c r="O127" s="2"/>
    </row>
    <row r="128" spans="1:15" s="4" customFormat="1" ht="12">
      <c r="A128" s="2"/>
      <c r="B128" s="2"/>
      <c r="C128" s="2"/>
      <c r="D128" s="2"/>
      <c r="E128" s="2"/>
      <c r="F128" s="2"/>
      <c r="G128" s="2"/>
      <c r="H128" s="32"/>
      <c r="I128" s="2"/>
      <c r="J128" s="2"/>
      <c r="K128" s="2"/>
      <c r="L128" s="2"/>
      <c r="M128" s="2"/>
      <c r="N128" s="2"/>
      <c r="O128" s="2"/>
    </row>
    <row r="129" spans="1:15" s="4" customFormat="1" ht="12">
      <c r="A129" s="2"/>
      <c r="B129" s="2"/>
      <c r="C129" s="2"/>
      <c r="D129" s="2"/>
      <c r="E129" s="2"/>
      <c r="F129" s="2"/>
      <c r="G129" s="2"/>
      <c r="H129" s="32"/>
      <c r="I129" s="2"/>
      <c r="J129" s="2"/>
      <c r="K129" s="2"/>
      <c r="L129" s="2"/>
      <c r="M129" s="2"/>
      <c r="N129" s="2"/>
      <c r="O129" s="2"/>
    </row>
    <row r="130" spans="1:15" s="4" customFormat="1" ht="12">
      <c r="A130" s="56"/>
      <c r="B130" s="56"/>
      <c r="C130" s="2"/>
      <c r="D130" s="2"/>
      <c r="E130" s="2"/>
      <c r="F130" s="2"/>
      <c r="G130" s="2"/>
      <c r="H130" s="32"/>
      <c r="I130" s="2"/>
      <c r="J130" s="2"/>
      <c r="K130" s="2"/>
      <c r="L130" s="2"/>
      <c r="M130" s="2"/>
      <c r="N130" s="2"/>
      <c r="O130" s="2"/>
    </row>
    <row r="131" spans="1:15" s="4" customFormat="1" ht="12">
      <c r="A131" s="56"/>
      <c r="B131" s="56"/>
      <c r="C131" s="2"/>
      <c r="D131" s="2"/>
      <c r="E131" s="2"/>
      <c r="F131" s="2"/>
      <c r="G131" s="2"/>
      <c r="H131" s="32"/>
      <c r="I131" s="2"/>
      <c r="J131" s="2"/>
      <c r="K131" s="2"/>
      <c r="L131" s="2"/>
      <c r="M131" s="2"/>
      <c r="N131" s="2"/>
      <c r="O131" s="2"/>
    </row>
    <row r="132" spans="1:15" s="4" customFormat="1" ht="12">
      <c r="A132" s="56"/>
      <c r="B132" s="56"/>
      <c r="C132" s="2"/>
      <c r="D132" s="2"/>
      <c r="E132" s="2"/>
      <c r="F132" s="2"/>
      <c r="G132" s="2"/>
      <c r="H132" s="32"/>
      <c r="I132" s="2"/>
      <c r="J132" s="2"/>
      <c r="K132" s="2"/>
      <c r="L132" s="2"/>
      <c r="M132" s="2"/>
      <c r="N132" s="2"/>
      <c r="O132" s="2"/>
    </row>
    <row r="133" spans="1:15" s="4" customFormat="1" ht="12">
      <c r="A133" s="56"/>
      <c r="B133" s="56"/>
      <c r="C133" s="2"/>
      <c r="D133" s="2"/>
      <c r="E133" s="2"/>
      <c r="F133" s="2"/>
      <c r="G133" s="2"/>
      <c r="H133" s="32"/>
      <c r="I133" s="2"/>
      <c r="J133" s="2"/>
      <c r="K133" s="2"/>
      <c r="L133" s="2"/>
      <c r="M133" s="2"/>
      <c r="N133" s="2"/>
      <c r="O133" s="2"/>
    </row>
    <row r="134" spans="1:15" s="4" customFormat="1" ht="12">
      <c r="A134" s="56"/>
      <c r="B134" s="56"/>
      <c r="C134" s="2"/>
      <c r="D134" s="2"/>
      <c r="E134" s="2"/>
      <c r="F134" s="2"/>
      <c r="G134" s="2"/>
      <c r="H134" s="32"/>
      <c r="I134" s="2"/>
      <c r="J134" s="2"/>
      <c r="K134" s="2"/>
      <c r="L134" s="2"/>
      <c r="M134" s="2"/>
      <c r="N134" s="2"/>
      <c r="O134" s="2"/>
    </row>
    <row r="135" spans="1:15" s="4" customFormat="1" ht="12">
      <c r="A135" s="2"/>
      <c r="B135" s="2"/>
      <c r="C135" s="2"/>
      <c r="D135" s="2"/>
      <c r="E135" s="2"/>
      <c r="F135" s="2"/>
      <c r="G135" s="2"/>
      <c r="H135" s="32"/>
      <c r="I135" s="2"/>
      <c r="J135" s="2"/>
      <c r="K135" s="2"/>
      <c r="L135" s="2"/>
      <c r="M135" s="2"/>
      <c r="N135" s="2"/>
      <c r="O135" s="2"/>
    </row>
    <row r="136" spans="1:15" s="4" customFormat="1" ht="12">
      <c r="A136" s="2"/>
      <c r="B136" s="2"/>
      <c r="C136" s="2"/>
      <c r="D136" s="2"/>
      <c r="E136" s="2"/>
      <c r="F136" s="2"/>
      <c r="G136" s="2"/>
      <c r="H136" s="32"/>
      <c r="I136" s="2"/>
      <c r="J136" s="2"/>
      <c r="K136" s="2"/>
      <c r="L136" s="2"/>
      <c r="M136" s="2"/>
      <c r="N136" s="2"/>
      <c r="O136" s="2"/>
    </row>
    <row r="137" spans="1:15" s="4" customFormat="1" ht="12">
      <c r="A137" s="2"/>
      <c r="B137" s="2"/>
      <c r="C137" s="2"/>
      <c r="D137" s="2"/>
      <c r="E137" s="2"/>
      <c r="F137" s="2"/>
      <c r="G137" s="2"/>
      <c r="H137" s="32"/>
      <c r="I137" s="2"/>
      <c r="J137" s="2"/>
      <c r="K137" s="2"/>
      <c r="L137" s="2"/>
      <c r="M137" s="2"/>
      <c r="N137" s="2"/>
      <c r="O137" s="2"/>
    </row>
    <row r="138" spans="1:15" s="4" customFormat="1" ht="12">
      <c r="A138" s="2"/>
      <c r="B138" s="2"/>
      <c r="C138" s="2"/>
      <c r="D138" s="2"/>
      <c r="E138" s="2"/>
      <c r="F138" s="2"/>
      <c r="G138" s="2"/>
      <c r="H138" s="32"/>
      <c r="I138" s="2"/>
      <c r="J138" s="2"/>
      <c r="K138" s="2"/>
      <c r="L138" s="2"/>
      <c r="M138" s="2"/>
      <c r="N138" s="2"/>
      <c r="O138" s="2"/>
    </row>
    <row r="139" spans="1:15" s="4" customFormat="1" ht="12">
      <c r="A139" s="2"/>
      <c r="B139" s="2"/>
      <c r="C139" s="2"/>
      <c r="D139" s="2"/>
      <c r="E139" s="2"/>
      <c r="F139" s="2"/>
      <c r="G139" s="2"/>
      <c r="H139" s="32"/>
      <c r="I139" s="2"/>
      <c r="J139" s="2"/>
      <c r="K139" s="2"/>
      <c r="L139" s="2"/>
      <c r="M139" s="2"/>
      <c r="N139" s="2"/>
      <c r="O139" s="2"/>
    </row>
    <row r="140" spans="1:15" s="4" customFormat="1" ht="12">
      <c r="A140" s="2"/>
      <c r="B140" s="2"/>
      <c r="C140" s="2"/>
      <c r="D140" s="2"/>
      <c r="E140" s="2"/>
      <c r="F140" s="2"/>
      <c r="G140" s="2"/>
      <c r="H140" s="32"/>
      <c r="I140" s="2"/>
      <c r="J140" s="2"/>
      <c r="K140" s="2"/>
      <c r="L140" s="2"/>
      <c r="M140" s="2"/>
      <c r="N140" s="2"/>
      <c r="O140" s="2"/>
    </row>
    <row r="141" spans="1:15" s="4" customFormat="1" ht="12">
      <c r="A141" s="2"/>
      <c r="B141" s="2"/>
      <c r="C141" s="2"/>
      <c r="D141" s="2"/>
      <c r="E141" s="2"/>
      <c r="F141" s="2"/>
      <c r="G141" s="2"/>
      <c r="H141" s="32"/>
      <c r="I141" s="2"/>
      <c r="J141" s="2"/>
      <c r="K141" s="2"/>
      <c r="L141" s="2"/>
      <c r="M141" s="2"/>
      <c r="N141" s="2"/>
      <c r="O141" s="2"/>
    </row>
    <row r="142" spans="1:15" s="4" customFormat="1" ht="12">
      <c r="A142" s="2"/>
      <c r="B142" s="2"/>
      <c r="C142" s="2"/>
      <c r="D142" s="2"/>
      <c r="E142" s="2"/>
      <c r="F142" s="2"/>
      <c r="G142" s="2"/>
      <c r="H142" s="32"/>
      <c r="I142" s="2"/>
      <c r="J142" s="2"/>
      <c r="K142" s="2"/>
      <c r="L142" s="2"/>
      <c r="M142" s="2"/>
      <c r="N142" s="2"/>
      <c r="O142" s="2"/>
    </row>
    <row r="143" spans="1:15" s="4" customFormat="1" ht="12">
      <c r="A143" s="2"/>
      <c r="B143" s="2"/>
      <c r="C143" s="2"/>
      <c r="D143" s="2"/>
      <c r="E143" s="2"/>
      <c r="F143" s="2"/>
      <c r="G143" s="2"/>
      <c r="H143" s="32"/>
      <c r="I143" s="2"/>
      <c r="J143" s="2"/>
      <c r="K143" s="2"/>
      <c r="L143" s="2"/>
      <c r="M143" s="2"/>
      <c r="N143" s="2"/>
      <c r="O143" s="2"/>
    </row>
    <row r="144" spans="1:15" s="4" customFormat="1" ht="12">
      <c r="A144" s="2"/>
      <c r="B144" s="2"/>
      <c r="C144" s="2"/>
      <c r="D144" s="2"/>
      <c r="E144" s="2"/>
      <c r="F144" s="2"/>
      <c r="G144" s="2"/>
      <c r="H144" s="32"/>
      <c r="I144" s="2"/>
      <c r="J144" s="2"/>
      <c r="K144" s="2"/>
      <c r="L144" s="2"/>
      <c r="M144" s="2"/>
      <c r="N144" s="2"/>
      <c r="O144" s="2"/>
    </row>
    <row r="145" spans="1:15" s="4" customFormat="1" ht="12">
      <c r="A145" s="2"/>
      <c r="B145" s="2"/>
      <c r="C145" s="2"/>
      <c r="D145" s="2"/>
      <c r="E145" s="2"/>
      <c r="F145" s="2"/>
      <c r="G145" s="2"/>
      <c r="H145" s="32"/>
      <c r="I145" s="2"/>
      <c r="J145" s="2"/>
      <c r="K145" s="2"/>
      <c r="L145" s="2"/>
      <c r="M145" s="2"/>
      <c r="N145" s="2"/>
      <c r="O145" s="2"/>
    </row>
    <row r="146" spans="1:15" s="4" customFormat="1" ht="12">
      <c r="A146" s="2"/>
      <c r="B146" s="2"/>
      <c r="C146" s="2"/>
      <c r="D146" s="2"/>
      <c r="E146" s="2"/>
      <c r="F146" s="2"/>
      <c r="G146" s="2"/>
      <c r="H146" s="32"/>
      <c r="I146" s="2"/>
      <c r="J146" s="2"/>
      <c r="K146" s="2"/>
      <c r="L146" s="2"/>
      <c r="M146" s="2"/>
      <c r="N146" s="2"/>
      <c r="O146" s="2"/>
    </row>
    <row r="147" spans="1:15" s="4" customFormat="1" ht="12">
      <c r="A147" s="2"/>
      <c r="B147" s="2"/>
      <c r="C147" s="2"/>
      <c r="D147" s="2"/>
      <c r="E147" s="2"/>
      <c r="F147" s="2"/>
      <c r="G147" s="2"/>
      <c r="H147" s="32"/>
      <c r="I147" s="2"/>
      <c r="J147" s="2"/>
      <c r="K147" s="2"/>
      <c r="L147" s="2"/>
      <c r="M147" s="2"/>
      <c r="N147" s="2"/>
      <c r="O147" s="2"/>
    </row>
    <row r="148" spans="1:15" s="4" customFormat="1" ht="12">
      <c r="A148" s="2"/>
      <c r="B148" s="2"/>
      <c r="C148" s="2"/>
      <c r="D148" s="2"/>
      <c r="E148" s="2"/>
      <c r="F148" s="2"/>
      <c r="G148" s="2"/>
      <c r="H148" s="32"/>
      <c r="I148" s="2"/>
      <c r="J148" s="2"/>
      <c r="K148" s="2"/>
      <c r="L148" s="2"/>
      <c r="M148" s="2"/>
      <c r="N148" s="2"/>
      <c r="O148" s="2"/>
    </row>
    <row r="149" spans="1:15" s="4" customFormat="1" ht="12">
      <c r="A149" s="2"/>
      <c r="B149" s="2"/>
      <c r="C149" s="2"/>
      <c r="D149" s="2"/>
      <c r="E149" s="2"/>
      <c r="F149" s="2"/>
      <c r="G149" s="2"/>
      <c r="H149" s="32"/>
      <c r="I149" s="2"/>
      <c r="J149" s="2"/>
      <c r="K149" s="2"/>
      <c r="L149" s="2"/>
      <c r="M149" s="2"/>
      <c r="N149" s="2"/>
      <c r="O149" s="2"/>
    </row>
    <row r="150" spans="1:15" s="4" customFormat="1" ht="12">
      <c r="A150" s="2"/>
      <c r="B150" s="2"/>
      <c r="C150" s="2"/>
      <c r="D150" s="2"/>
      <c r="E150" s="2"/>
      <c r="F150" s="2"/>
      <c r="G150" s="2"/>
      <c r="H150" s="32"/>
      <c r="I150" s="2"/>
      <c r="J150" s="2"/>
      <c r="K150" s="2"/>
      <c r="L150" s="2"/>
      <c r="M150" s="2"/>
      <c r="N150" s="2"/>
      <c r="O150" s="2"/>
    </row>
    <row r="151" spans="1:15" s="4" customFormat="1" ht="12">
      <c r="A151" s="2"/>
      <c r="B151" s="2"/>
      <c r="C151" s="2"/>
      <c r="D151" s="2"/>
      <c r="E151" s="2"/>
      <c r="F151" s="2"/>
      <c r="G151" s="2"/>
      <c r="H151" s="32"/>
      <c r="I151" s="2"/>
      <c r="J151" s="2"/>
      <c r="K151" s="2"/>
      <c r="L151" s="2"/>
      <c r="M151" s="2"/>
      <c r="N151" s="2"/>
      <c r="O151" s="2"/>
    </row>
    <row r="152" spans="1:15" s="4" customFormat="1" ht="12">
      <c r="A152" s="2"/>
      <c r="B152" s="2"/>
      <c r="C152" s="2"/>
      <c r="D152" s="2"/>
      <c r="E152" s="2"/>
      <c r="F152" s="2"/>
      <c r="G152" s="2"/>
      <c r="H152" s="32"/>
      <c r="I152" s="2"/>
      <c r="J152" s="2"/>
      <c r="K152" s="2"/>
      <c r="L152" s="2"/>
      <c r="M152" s="2"/>
      <c r="N152" s="2"/>
      <c r="O152" s="2"/>
    </row>
    <row r="153" spans="1:15" s="4" customFormat="1" ht="12">
      <c r="A153" s="2"/>
      <c r="B153" s="2"/>
      <c r="C153" s="2"/>
      <c r="D153" s="2"/>
      <c r="E153" s="2"/>
      <c r="F153" s="2"/>
      <c r="G153" s="2"/>
      <c r="H153" s="32"/>
      <c r="I153" s="2"/>
      <c r="J153" s="2"/>
      <c r="K153" s="2"/>
      <c r="L153" s="2"/>
      <c r="M153" s="2"/>
      <c r="N153" s="2"/>
      <c r="O153" s="2"/>
    </row>
    <row r="154" spans="1:15" s="4" customFormat="1" ht="12">
      <c r="A154" s="2"/>
      <c r="B154" s="2"/>
      <c r="C154" s="2"/>
      <c r="D154" s="2"/>
      <c r="E154" s="2"/>
      <c r="F154" s="2"/>
      <c r="G154" s="2"/>
      <c r="H154" s="32"/>
      <c r="I154" s="2"/>
      <c r="J154" s="2"/>
      <c r="K154" s="2"/>
      <c r="L154" s="2"/>
      <c r="M154" s="2"/>
      <c r="N154" s="2"/>
      <c r="O154" s="2"/>
    </row>
    <row r="155" spans="1:15" s="4" customFormat="1" ht="12">
      <c r="A155" s="2"/>
      <c r="B155" s="2"/>
      <c r="C155" s="2"/>
      <c r="D155" s="2"/>
      <c r="E155" s="2"/>
      <c r="F155" s="2"/>
      <c r="G155" s="2"/>
      <c r="H155" s="32"/>
      <c r="I155" s="2"/>
      <c r="J155" s="2"/>
      <c r="K155" s="2"/>
      <c r="L155" s="2"/>
      <c r="M155" s="2"/>
      <c r="N155" s="2"/>
      <c r="O155" s="2"/>
    </row>
    <row r="156" spans="1:15" s="4" customFormat="1" ht="12">
      <c r="A156" s="2"/>
      <c r="B156" s="2"/>
      <c r="C156" s="2"/>
      <c r="D156" s="2"/>
      <c r="E156" s="2"/>
      <c r="F156" s="2"/>
      <c r="G156" s="2"/>
      <c r="H156" s="32"/>
      <c r="I156" s="2"/>
      <c r="J156" s="2"/>
      <c r="K156" s="2"/>
      <c r="L156" s="2"/>
      <c r="M156" s="2"/>
      <c r="N156" s="2"/>
      <c r="O156" s="2"/>
    </row>
    <row r="157" spans="1:15" s="4" customFormat="1" ht="12">
      <c r="A157" s="2"/>
      <c r="B157" s="2"/>
      <c r="C157" s="2"/>
      <c r="D157" s="2"/>
      <c r="E157" s="2"/>
      <c r="F157" s="2"/>
      <c r="G157" s="2"/>
      <c r="H157" s="32"/>
      <c r="I157" s="2"/>
      <c r="J157" s="2"/>
      <c r="K157" s="2"/>
      <c r="L157" s="2"/>
      <c r="M157" s="2"/>
      <c r="N157" s="2"/>
      <c r="O157" s="2"/>
    </row>
    <row r="158" spans="1:15" s="4" customFormat="1" ht="12">
      <c r="A158" s="2"/>
      <c r="B158" s="2"/>
      <c r="C158" s="2"/>
      <c r="D158" s="2"/>
      <c r="E158" s="2"/>
      <c r="F158" s="2"/>
      <c r="G158" s="2"/>
      <c r="H158" s="32"/>
      <c r="I158" s="2"/>
      <c r="J158" s="2"/>
      <c r="K158" s="2"/>
      <c r="L158" s="2"/>
      <c r="M158" s="2"/>
      <c r="N158" s="2"/>
      <c r="O158" s="2"/>
    </row>
    <row r="159" spans="1:15" s="4" customFormat="1" ht="12">
      <c r="A159" s="2"/>
      <c r="B159" s="2"/>
      <c r="C159" s="2"/>
      <c r="D159" s="2"/>
      <c r="E159" s="2"/>
      <c r="F159" s="2"/>
      <c r="G159" s="2"/>
      <c r="H159" s="32"/>
      <c r="I159" s="2"/>
      <c r="J159" s="2"/>
      <c r="K159" s="2"/>
      <c r="L159" s="2"/>
      <c r="M159" s="2"/>
      <c r="N159" s="2"/>
      <c r="O159" s="2"/>
    </row>
    <row r="160" spans="1:15" s="4" customFormat="1" ht="12">
      <c r="A160" s="2"/>
      <c r="B160" s="2"/>
      <c r="C160" s="2"/>
      <c r="D160" s="2"/>
      <c r="E160" s="2"/>
      <c r="F160" s="2"/>
      <c r="G160" s="2"/>
      <c r="H160" s="32"/>
      <c r="I160" s="2"/>
      <c r="J160" s="2"/>
      <c r="K160" s="2"/>
      <c r="L160" s="2"/>
      <c r="M160" s="2"/>
      <c r="N160" s="2"/>
      <c r="O160" s="2"/>
    </row>
    <row r="161" spans="1:15" s="4" customFormat="1" ht="12">
      <c r="A161" s="2"/>
      <c r="B161" s="2"/>
      <c r="C161" s="2"/>
      <c r="D161" s="2"/>
      <c r="E161" s="2"/>
      <c r="F161" s="2"/>
      <c r="G161" s="2"/>
      <c r="H161" s="32"/>
      <c r="I161" s="2"/>
      <c r="J161" s="2"/>
      <c r="K161" s="2"/>
      <c r="L161" s="2"/>
      <c r="M161" s="2"/>
      <c r="N161" s="2"/>
      <c r="O161" s="2"/>
    </row>
    <row r="162" spans="1:15" s="4" customFormat="1" ht="12">
      <c r="A162" s="2"/>
      <c r="B162" s="2"/>
      <c r="C162" s="2"/>
      <c r="D162" s="2"/>
      <c r="E162" s="2"/>
      <c r="F162" s="2"/>
      <c r="G162" s="2"/>
      <c r="H162" s="32"/>
      <c r="I162" s="2"/>
      <c r="J162" s="2"/>
      <c r="K162" s="2"/>
      <c r="L162" s="2"/>
      <c r="M162" s="2"/>
      <c r="N162" s="2"/>
      <c r="O162" s="2"/>
    </row>
    <row r="163" spans="1:15" s="4" customFormat="1" ht="12">
      <c r="A163" s="2"/>
      <c r="B163" s="2"/>
      <c r="C163" s="2"/>
      <c r="D163" s="2"/>
      <c r="E163" s="2"/>
      <c r="F163" s="2"/>
      <c r="G163" s="2"/>
      <c r="H163" s="32"/>
      <c r="I163" s="2"/>
      <c r="J163" s="2"/>
      <c r="K163" s="2"/>
      <c r="L163" s="2"/>
      <c r="M163" s="2"/>
      <c r="N163" s="2"/>
      <c r="O163" s="2"/>
    </row>
    <row r="164" spans="1:15" s="4" customFormat="1" ht="12">
      <c r="A164" s="56"/>
      <c r="B164" s="56"/>
      <c r="C164" s="2"/>
      <c r="D164" s="2"/>
      <c r="E164" s="2"/>
      <c r="F164" s="2"/>
      <c r="G164" s="2"/>
      <c r="H164" s="32"/>
      <c r="I164" s="2"/>
      <c r="J164" s="2"/>
      <c r="K164" s="2"/>
      <c r="L164" s="2"/>
      <c r="M164" s="2"/>
      <c r="N164" s="2"/>
      <c r="O164" s="2"/>
    </row>
    <row r="165" spans="1:15" s="4" customFormat="1" ht="12">
      <c r="A165" s="2"/>
      <c r="B165" s="2"/>
      <c r="C165" s="2"/>
      <c r="D165" s="2"/>
      <c r="E165" s="2"/>
      <c r="F165" s="2"/>
      <c r="G165" s="2"/>
      <c r="H165" s="32"/>
      <c r="I165" s="2"/>
      <c r="J165" s="2"/>
      <c r="K165" s="2"/>
      <c r="L165" s="2"/>
      <c r="M165" s="2"/>
      <c r="N165" s="2"/>
      <c r="O165" s="2"/>
    </row>
    <row r="166" spans="1:15" s="4" customFormat="1" ht="12">
      <c r="A166" s="2"/>
      <c r="B166" s="2"/>
      <c r="C166" s="2"/>
      <c r="D166" s="2"/>
      <c r="E166" s="2"/>
      <c r="F166" s="2"/>
      <c r="G166" s="2"/>
      <c r="H166" s="32"/>
      <c r="I166" s="2"/>
      <c r="J166" s="2"/>
      <c r="K166" s="2"/>
      <c r="L166" s="2"/>
      <c r="M166" s="2"/>
      <c r="N166" s="2"/>
      <c r="O166" s="2"/>
    </row>
    <row r="167" spans="1:15" s="4" customFormat="1" ht="12">
      <c r="A167" s="2"/>
      <c r="B167" s="2"/>
      <c r="C167" s="2"/>
      <c r="D167" s="2"/>
      <c r="E167" s="2"/>
      <c r="F167" s="2"/>
      <c r="G167" s="2"/>
      <c r="H167" s="32"/>
      <c r="I167" s="2"/>
      <c r="J167" s="2"/>
      <c r="K167" s="2"/>
      <c r="L167" s="2"/>
      <c r="M167" s="2"/>
      <c r="N167" s="2"/>
      <c r="O167" s="2"/>
    </row>
    <row r="168" spans="1:15" s="4" customFormat="1" ht="12">
      <c r="A168" s="2"/>
      <c r="B168" s="2"/>
      <c r="C168" s="2"/>
      <c r="D168" s="2"/>
      <c r="E168" s="2"/>
      <c r="F168" s="2"/>
      <c r="G168" s="2"/>
      <c r="H168" s="32"/>
      <c r="I168" s="2"/>
      <c r="J168" s="2"/>
      <c r="K168" s="2"/>
      <c r="L168" s="2"/>
      <c r="M168" s="2"/>
      <c r="N168" s="2"/>
      <c r="O168" s="2"/>
    </row>
    <row r="169" spans="1:15" s="4" customFormat="1" ht="12">
      <c r="A169" s="2"/>
      <c r="B169" s="2"/>
      <c r="C169" s="2"/>
      <c r="D169" s="2"/>
      <c r="E169" s="2"/>
      <c r="F169" s="2"/>
      <c r="G169" s="2"/>
      <c r="H169" s="32"/>
      <c r="I169" s="2"/>
      <c r="J169" s="2"/>
      <c r="K169" s="2"/>
      <c r="L169" s="2"/>
      <c r="M169" s="2"/>
      <c r="N169" s="2"/>
      <c r="O169" s="2"/>
    </row>
    <row r="170" spans="1:15" s="4" customFormat="1" ht="12">
      <c r="A170" s="2"/>
      <c r="B170" s="2"/>
      <c r="C170" s="2"/>
      <c r="D170" s="2"/>
      <c r="E170" s="2"/>
      <c r="F170" s="2"/>
      <c r="G170" s="2"/>
      <c r="H170" s="32"/>
      <c r="I170" s="2"/>
      <c r="J170" s="2"/>
      <c r="K170" s="2"/>
      <c r="L170" s="2"/>
      <c r="M170" s="2"/>
      <c r="N170" s="2"/>
      <c r="O170" s="2"/>
    </row>
    <row r="171" spans="1:15" s="4" customFormat="1" ht="12">
      <c r="A171" s="2"/>
      <c r="B171" s="2"/>
      <c r="C171" s="2"/>
      <c r="D171" s="2"/>
      <c r="E171" s="2"/>
      <c r="F171" s="2"/>
      <c r="G171" s="2"/>
      <c r="H171" s="32"/>
      <c r="I171" s="2"/>
      <c r="J171" s="2"/>
      <c r="K171" s="2"/>
      <c r="L171" s="2"/>
      <c r="M171" s="2"/>
      <c r="N171" s="2"/>
      <c r="O171" s="2"/>
    </row>
    <row r="172" spans="1:15" s="4" customFormat="1" ht="12">
      <c r="A172" s="2"/>
      <c r="B172" s="2"/>
      <c r="C172" s="2"/>
      <c r="D172" s="2"/>
      <c r="E172" s="2"/>
      <c r="F172" s="2"/>
      <c r="G172" s="2"/>
      <c r="H172" s="32"/>
      <c r="I172" s="2"/>
      <c r="J172" s="2"/>
      <c r="K172" s="2"/>
      <c r="L172" s="2"/>
      <c r="M172" s="2"/>
      <c r="N172" s="2"/>
      <c r="O172" s="2"/>
    </row>
    <row r="173" spans="1:15" s="4" customFormat="1" ht="12">
      <c r="A173" s="2"/>
      <c r="B173" s="2"/>
      <c r="C173" s="2"/>
      <c r="D173" s="2"/>
      <c r="E173" s="2"/>
      <c r="F173" s="2"/>
      <c r="G173" s="2"/>
      <c r="H173" s="32"/>
      <c r="I173" s="2"/>
      <c r="J173" s="2"/>
      <c r="K173" s="2"/>
      <c r="L173" s="2"/>
      <c r="M173" s="2"/>
      <c r="N173" s="2"/>
      <c r="O173" s="2"/>
    </row>
    <row r="174" spans="1:15" s="4" customFormat="1" ht="12">
      <c r="A174" s="2"/>
      <c r="B174" s="2"/>
      <c r="C174" s="2"/>
      <c r="D174" s="2"/>
      <c r="E174" s="2"/>
      <c r="F174" s="2"/>
      <c r="G174" s="2"/>
      <c r="H174" s="32"/>
      <c r="I174" s="2"/>
      <c r="J174" s="2"/>
      <c r="K174" s="2"/>
      <c r="L174" s="2"/>
      <c r="M174" s="2"/>
      <c r="N174" s="2"/>
      <c r="O174" s="2"/>
    </row>
    <row r="175" spans="1:15" s="4" customFormat="1" ht="12">
      <c r="A175" s="2"/>
      <c r="B175" s="2"/>
      <c r="C175" s="2"/>
      <c r="D175" s="2"/>
      <c r="E175" s="2"/>
      <c r="F175" s="2"/>
      <c r="G175" s="2"/>
      <c r="H175" s="32"/>
      <c r="I175" s="2"/>
      <c r="J175" s="2"/>
      <c r="K175" s="2"/>
      <c r="L175" s="2"/>
      <c r="M175" s="2"/>
      <c r="N175" s="2"/>
      <c r="O175" s="2"/>
    </row>
    <row r="176" spans="1:15" s="4" customFormat="1" ht="12">
      <c r="A176" s="2"/>
      <c r="B176" s="2"/>
      <c r="C176" s="2"/>
      <c r="D176" s="2"/>
      <c r="E176" s="2"/>
      <c r="F176" s="2"/>
      <c r="G176" s="2"/>
      <c r="H176" s="32"/>
      <c r="I176" s="2"/>
      <c r="J176" s="2"/>
      <c r="K176" s="2"/>
      <c r="L176" s="2"/>
      <c r="M176" s="2"/>
      <c r="N176" s="2"/>
      <c r="O176" s="2"/>
    </row>
    <row r="177" spans="1:15" s="4" customFormat="1" ht="12">
      <c r="A177" s="2"/>
      <c r="B177" s="2"/>
      <c r="C177" s="2"/>
      <c r="D177" s="2"/>
      <c r="E177" s="2"/>
      <c r="F177" s="2"/>
      <c r="G177" s="2"/>
      <c r="H177" s="32"/>
      <c r="I177" s="2"/>
      <c r="J177" s="2"/>
      <c r="K177" s="2"/>
      <c r="L177" s="2"/>
      <c r="M177" s="2"/>
      <c r="N177" s="2"/>
      <c r="O177" s="2"/>
    </row>
    <row r="178" spans="1:15" s="4" customFormat="1" ht="12">
      <c r="A178" s="2"/>
      <c r="B178" s="2"/>
      <c r="C178" s="2"/>
      <c r="D178" s="2"/>
      <c r="E178" s="2"/>
      <c r="F178" s="2"/>
      <c r="G178" s="2"/>
      <c r="H178" s="32"/>
      <c r="I178" s="2"/>
      <c r="J178" s="2"/>
      <c r="K178" s="2"/>
      <c r="L178" s="2"/>
      <c r="M178" s="2"/>
      <c r="N178" s="2"/>
      <c r="O178" s="2"/>
    </row>
    <row r="179" spans="1:15" s="4" customFormat="1" ht="12">
      <c r="A179" s="2"/>
      <c r="B179" s="2"/>
      <c r="C179" s="2"/>
      <c r="D179" s="2"/>
      <c r="E179" s="2"/>
      <c r="F179" s="2"/>
      <c r="G179" s="2"/>
      <c r="H179" s="32"/>
      <c r="I179" s="2"/>
      <c r="J179" s="2"/>
      <c r="K179" s="2"/>
      <c r="L179" s="2"/>
      <c r="M179" s="2"/>
      <c r="N179" s="2"/>
      <c r="O179" s="2"/>
    </row>
    <row r="180" spans="1:15" s="4" customFormat="1" ht="12">
      <c r="A180" s="2"/>
      <c r="B180" s="2"/>
      <c r="C180" s="2"/>
      <c r="D180" s="2"/>
      <c r="E180" s="2"/>
      <c r="F180" s="2"/>
      <c r="G180" s="2"/>
      <c r="H180" s="32"/>
      <c r="I180" s="2"/>
      <c r="J180" s="2"/>
      <c r="K180" s="2"/>
      <c r="L180" s="2"/>
      <c r="M180" s="2"/>
      <c r="N180" s="2"/>
      <c r="O180" s="2"/>
    </row>
    <row r="181" spans="1:15" s="4" customFormat="1" ht="12">
      <c r="A181" s="2"/>
      <c r="B181" s="2"/>
      <c r="C181" s="2"/>
      <c r="D181" s="2"/>
      <c r="E181" s="2"/>
      <c r="F181" s="2"/>
      <c r="G181" s="2"/>
      <c r="H181" s="32"/>
      <c r="I181" s="2"/>
      <c r="J181" s="2"/>
      <c r="K181" s="2"/>
      <c r="L181" s="2"/>
      <c r="M181" s="2"/>
      <c r="N181" s="2"/>
      <c r="O181" s="2"/>
    </row>
    <row r="182" spans="1:15" s="4" customFormat="1" ht="12">
      <c r="A182" s="2"/>
      <c r="B182" s="2"/>
      <c r="C182" s="2"/>
      <c r="D182" s="2"/>
      <c r="E182" s="2"/>
      <c r="F182" s="2"/>
      <c r="G182" s="2"/>
      <c r="H182" s="32"/>
      <c r="I182" s="2"/>
      <c r="J182" s="2"/>
      <c r="K182" s="2"/>
      <c r="L182" s="2"/>
      <c r="M182" s="2"/>
      <c r="N182" s="2"/>
      <c r="O182" s="2"/>
    </row>
    <row r="183" spans="1:15" s="4" customFormat="1" ht="12">
      <c r="A183" s="2"/>
      <c r="B183" s="2"/>
      <c r="C183" s="2"/>
      <c r="D183" s="2"/>
      <c r="E183" s="2"/>
      <c r="F183" s="2"/>
      <c r="G183" s="2"/>
      <c r="H183" s="32"/>
      <c r="I183" s="2"/>
      <c r="J183" s="2"/>
      <c r="K183" s="2"/>
      <c r="L183" s="2"/>
      <c r="M183" s="2"/>
      <c r="N183" s="2"/>
      <c r="O183" s="2"/>
    </row>
    <row r="184" spans="1:15" s="4" customFormat="1" ht="12">
      <c r="A184" s="2"/>
      <c r="B184" s="2"/>
      <c r="C184" s="2"/>
      <c r="D184" s="2"/>
      <c r="E184" s="2"/>
      <c r="F184" s="2"/>
      <c r="G184" s="2"/>
      <c r="H184" s="32"/>
      <c r="I184" s="2"/>
      <c r="J184" s="2"/>
      <c r="K184" s="2"/>
      <c r="L184" s="2"/>
      <c r="M184" s="2"/>
      <c r="N184" s="2"/>
      <c r="O184" s="2"/>
    </row>
    <row r="185" spans="1:15" s="4" customFormat="1" ht="12">
      <c r="A185" s="2"/>
      <c r="B185" s="2"/>
      <c r="C185" s="2"/>
      <c r="D185" s="2"/>
      <c r="E185" s="2"/>
      <c r="F185" s="2"/>
      <c r="G185" s="2"/>
      <c r="H185" s="32"/>
      <c r="I185" s="2"/>
      <c r="J185" s="2"/>
      <c r="K185" s="2"/>
      <c r="L185" s="2"/>
      <c r="M185" s="2"/>
      <c r="N185" s="2"/>
      <c r="O185" s="2"/>
    </row>
    <row r="186" spans="1:15" s="4" customFormat="1" ht="12">
      <c r="A186" s="2"/>
      <c r="B186" s="2"/>
      <c r="C186" s="2"/>
      <c r="D186" s="2"/>
      <c r="E186" s="2"/>
      <c r="F186" s="2"/>
      <c r="G186" s="2"/>
      <c r="H186" s="32"/>
      <c r="I186" s="2"/>
      <c r="J186" s="2"/>
      <c r="K186" s="2"/>
      <c r="L186" s="2"/>
      <c r="M186" s="2"/>
      <c r="N186" s="2"/>
      <c r="O186" s="2"/>
    </row>
    <row r="187" spans="1:15" s="4" customFormat="1" ht="12">
      <c r="A187" s="2"/>
      <c r="B187" s="2"/>
      <c r="C187" s="2"/>
      <c r="D187" s="2"/>
      <c r="E187" s="2"/>
      <c r="F187" s="2"/>
      <c r="G187" s="2"/>
      <c r="H187" s="32"/>
      <c r="I187" s="2"/>
      <c r="J187" s="2"/>
      <c r="K187" s="2"/>
      <c r="L187" s="2"/>
      <c r="M187" s="2"/>
      <c r="N187" s="2"/>
      <c r="O187" s="2"/>
    </row>
    <row r="188" spans="1:15" s="4" customFormat="1" ht="12">
      <c r="A188" s="2"/>
      <c r="B188" s="2"/>
      <c r="C188" s="2"/>
      <c r="D188" s="2"/>
      <c r="E188" s="2"/>
      <c r="F188" s="2"/>
      <c r="G188" s="2"/>
      <c r="H188" s="32"/>
      <c r="I188" s="2"/>
      <c r="J188" s="2"/>
      <c r="K188" s="2"/>
      <c r="L188" s="2"/>
      <c r="M188" s="2"/>
      <c r="N188" s="2"/>
      <c r="O188" s="2"/>
    </row>
    <row r="189" spans="1:15" s="4" customFormat="1" ht="12">
      <c r="A189" s="2"/>
      <c r="B189" s="2"/>
      <c r="C189" s="2"/>
      <c r="D189" s="2"/>
      <c r="E189" s="2"/>
      <c r="F189" s="2"/>
      <c r="G189" s="2"/>
      <c r="H189" s="32"/>
      <c r="I189" s="2"/>
      <c r="J189" s="2"/>
      <c r="K189" s="2"/>
      <c r="L189" s="2"/>
      <c r="M189" s="2"/>
      <c r="N189" s="2"/>
      <c r="O189" s="2"/>
    </row>
    <row r="190" spans="1:15" s="4" customFormat="1" ht="12">
      <c r="A190" s="2"/>
      <c r="B190" s="2"/>
      <c r="C190" s="2"/>
      <c r="D190" s="2"/>
      <c r="E190" s="2"/>
      <c r="F190" s="2"/>
      <c r="G190" s="2"/>
      <c r="H190" s="32"/>
      <c r="I190" s="2"/>
      <c r="J190" s="2"/>
      <c r="K190" s="2"/>
      <c r="L190" s="2"/>
      <c r="M190" s="2"/>
      <c r="N190" s="2"/>
      <c r="O190" s="2"/>
    </row>
    <row r="191" spans="1:15" s="4" customFormat="1" ht="12">
      <c r="A191" s="2"/>
      <c r="B191" s="2"/>
      <c r="C191" s="2"/>
      <c r="D191" s="2"/>
      <c r="E191" s="2"/>
      <c r="F191" s="2"/>
      <c r="G191" s="2"/>
      <c r="H191" s="32"/>
      <c r="I191" s="2"/>
      <c r="J191" s="2"/>
      <c r="K191" s="2"/>
      <c r="L191" s="2"/>
      <c r="M191" s="2"/>
      <c r="N191" s="2"/>
      <c r="O191" s="2"/>
    </row>
    <row r="192" spans="1:15" s="4" customFormat="1" ht="12">
      <c r="A192" s="2"/>
      <c r="B192" s="2"/>
      <c r="C192" s="2"/>
      <c r="D192" s="2"/>
      <c r="E192" s="2"/>
      <c r="F192" s="2"/>
      <c r="G192" s="2"/>
      <c r="H192" s="32"/>
      <c r="I192" s="2"/>
      <c r="J192" s="2"/>
      <c r="K192" s="2"/>
      <c r="L192" s="2"/>
      <c r="M192" s="2"/>
      <c r="N192" s="2"/>
      <c r="O192" s="2"/>
    </row>
    <row r="193" spans="1:15" s="4" customFormat="1" ht="12">
      <c r="A193" s="2"/>
      <c r="B193" s="2"/>
      <c r="C193" s="2"/>
      <c r="D193" s="2"/>
      <c r="E193" s="2"/>
      <c r="F193" s="2"/>
      <c r="G193" s="2"/>
      <c r="H193" s="32"/>
      <c r="I193" s="2"/>
      <c r="J193" s="2"/>
      <c r="K193" s="2"/>
      <c r="L193" s="2"/>
      <c r="M193" s="2"/>
      <c r="N193" s="2"/>
      <c r="O193" s="2"/>
    </row>
    <row r="194" spans="1:15" s="4" customFormat="1" ht="12">
      <c r="A194" s="2"/>
      <c r="B194" s="2"/>
      <c r="C194" s="2"/>
      <c r="D194" s="2"/>
      <c r="E194" s="2"/>
      <c r="F194" s="2"/>
      <c r="G194" s="2"/>
      <c r="H194" s="32"/>
      <c r="I194" s="2"/>
      <c r="J194" s="2"/>
      <c r="K194" s="2"/>
      <c r="L194" s="2"/>
      <c r="M194" s="2"/>
      <c r="N194" s="2"/>
      <c r="O194" s="2"/>
    </row>
    <row r="195" spans="1:15" s="4" customFormat="1" ht="12">
      <c r="A195" s="2"/>
      <c r="B195" s="2"/>
      <c r="C195" s="2"/>
      <c r="D195" s="2"/>
      <c r="E195" s="2"/>
      <c r="F195" s="2"/>
      <c r="G195" s="2"/>
      <c r="H195" s="32"/>
      <c r="I195" s="2"/>
      <c r="J195" s="2"/>
      <c r="K195" s="2"/>
      <c r="L195" s="2"/>
      <c r="M195" s="2"/>
      <c r="N195" s="2"/>
      <c r="O195" s="2"/>
    </row>
    <row r="196" spans="1:15" s="4" customFormat="1" ht="12">
      <c r="A196" s="2"/>
      <c r="B196" s="2"/>
      <c r="C196" s="2"/>
      <c r="D196" s="2"/>
      <c r="E196" s="2"/>
      <c r="F196" s="2"/>
      <c r="G196" s="2"/>
      <c r="H196" s="32"/>
      <c r="I196" s="2"/>
      <c r="J196" s="2"/>
      <c r="K196" s="2"/>
      <c r="L196" s="2"/>
      <c r="M196" s="2"/>
      <c r="N196" s="2"/>
      <c r="O196" s="2"/>
    </row>
    <row r="197" spans="1:15" s="4" customFormat="1" ht="12">
      <c r="A197" s="2"/>
      <c r="B197" s="2"/>
      <c r="C197" s="2"/>
      <c r="D197" s="2"/>
      <c r="E197" s="2"/>
      <c r="F197" s="2"/>
      <c r="G197" s="2"/>
      <c r="H197" s="32"/>
      <c r="I197" s="2"/>
      <c r="J197" s="2"/>
      <c r="K197" s="2"/>
      <c r="L197" s="2"/>
      <c r="M197" s="2"/>
      <c r="N197" s="2"/>
      <c r="O197" s="2"/>
    </row>
    <row r="198" spans="1:15" s="4" customFormat="1" ht="12">
      <c r="A198" s="2"/>
      <c r="B198" s="2"/>
      <c r="C198" s="2"/>
      <c r="D198" s="2"/>
      <c r="E198" s="2"/>
      <c r="F198" s="2"/>
      <c r="G198" s="2"/>
      <c r="H198" s="32"/>
      <c r="I198" s="2"/>
      <c r="J198" s="2"/>
      <c r="K198" s="2"/>
      <c r="L198" s="2"/>
      <c r="M198" s="2"/>
      <c r="N198" s="2"/>
      <c r="O198" s="2"/>
    </row>
    <row r="199" spans="1:15" s="4" customFormat="1" ht="12">
      <c r="A199" s="2"/>
      <c r="B199" s="2"/>
      <c r="C199" s="2"/>
      <c r="D199" s="2"/>
      <c r="E199" s="2"/>
      <c r="F199" s="2"/>
      <c r="G199" s="2"/>
      <c r="H199" s="32"/>
      <c r="I199" s="2"/>
      <c r="J199" s="2"/>
      <c r="K199" s="2"/>
      <c r="L199" s="2"/>
      <c r="M199" s="2"/>
      <c r="N199" s="2"/>
      <c r="O199" s="2"/>
    </row>
    <row r="200" spans="1:15" s="4" customFormat="1" ht="12">
      <c r="A200" s="2"/>
      <c r="B200" s="2"/>
      <c r="C200" s="2"/>
      <c r="D200" s="2"/>
      <c r="E200" s="2"/>
      <c r="F200" s="2"/>
      <c r="G200" s="2"/>
      <c r="H200" s="32"/>
      <c r="I200" s="2"/>
      <c r="J200" s="2"/>
      <c r="K200" s="2"/>
      <c r="L200" s="2"/>
      <c r="M200" s="2"/>
      <c r="N200" s="2"/>
      <c r="O200" s="2"/>
    </row>
    <row r="201" spans="1:15" s="4" customFormat="1" ht="12">
      <c r="A201" s="2"/>
      <c r="B201" s="2"/>
      <c r="C201" s="2"/>
      <c r="D201" s="2"/>
      <c r="E201" s="2"/>
      <c r="F201" s="2"/>
      <c r="G201" s="2"/>
      <c r="H201" s="32"/>
      <c r="I201" s="2"/>
      <c r="J201" s="2"/>
      <c r="K201" s="2"/>
      <c r="L201" s="2"/>
      <c r="M201" s="2"/>
      <c r="N201" s="2"/>
      <c r="O201" s="2"/>
    </row>
    <row r="202" spans="1:15" s="4" customFormat="1" ht="12">
      <c r="A202" s="2"/>
      <c r="B202" s="2"/>
      <c r="C202" s="2"/>
      <c r="D202" s="2"/>
      <c r="E202" s="2"/>
      <c r="F202" s="2"/>
      <c r="G202" s="2"/>
      <c r="H202" s="32"/>
      <c r="I202" s="2"/>
      <c r="J202" s="2"/>
      <c r="K202" s="2"/>
      <c r="L202" s="2"/>
      <c r="M202" s="2"/>
      <c r="N202" s="2"/>
      <c r="O202" s="2"/>
    </row>
    <row r="203" spans="1:15" s="4" customFormat="1" ht="12">
      <c r="A203" s="2"/>
      <c r="B203" s="2"/>
      <c r="C203" s="2"/>
      <c r="D203" s="2"/>
      <c r="E203" s="2"/>
      <c r="F203" s="2"/>
      <c r="G203" s="2"/>
      <c r="H203" s="32"/>
      <c r="I203" s="2"/>
      <c r="J203" s="2"/>
      <c r="K203" s="2"/>
      <c r="L203" s="2"/>
      <c r="M203" s="2"/>
      <c r="N203" s="2"/>
      <c r="O203" s="2"/>
    </row>
    <row r="204" spans="1:15" s="4" customFormat="1" ht="12">
      <c r="A204" s="2"/>
      <c r="B204" s="2"/>
      <c r="C204" s="2"/>
      <c r="D204" s="2"/>
      <c r="E204" s="2"/>
      <c r="F204" s="2"/>
      <c r="G204" s="2"/>
      <c r="H204" s="32"/>
      <c r="I204" s="2"/>
      <c r="J204" s="2"/>
      <c r="K204" s="2"/>
      <c r="L204" s="2"/>
      <c r="M204" s="2"/>
      <c r="N204" s="2"/>
      <c r="O204" s="2"/>
    </row>
    <row r="205" spans="1:15" s="4" customFormat="1" ht="12">
      <c r="A205" s="2"/>
      <c r="B205" s="2"/>
      <c r="C205" s="2"/>
      <c r="D205" s="2"/>
      <c r="E205" s="2"/>
      <c r="F205" s="2"/>
      <c r="G205" s="2"/>
      <c r="H205" s="32"/>
      <c r="I205" s="2"/>
      <c r="J205" s="2"/>
      <c r="K205" s="2"/>
      <c r="L205" s="2"/>
      <c r="M205" s="2"/>
      <c r="N205" s="2"/>
      <c r="O205" s="2"/>
    </row>
    <row r="206" spans="1:15" s="4" customFormat="1" ht="12">
      <c r="A206" s="2"/>
      <c r="B206" s="2"/>
      <c r="C206" s="2"/>
      <c r="D206" s="2"/>
      <c r="E206" s="2"/>
      <c r="F206" s="2"/>
      <c r="G206" s="2"/>
      <c r="H206" s="32"/>
      <c r="I206" s="2"/>
      <c r="J206" s="2"/>
      <c r="K206" s="2"/>
      <c r="L206" s="2"/>
      <c r="M206" s="2"/>
      <c r="N206" s="2"/>
      <c r="O206" s="2"/>
    </row>
    <row r="207" spans="1:15" s="4" customFormat="1" ht="12">
      <c r="A207" s="2"/>
      <c r="B207" s="2"/>
      <c r="C207" s="2"/>
      <c r="D207" s="2"/>
      <c r="E207" s="2"/>
      <c r="F207" s="2"/>
      <c r="G207" s="2"/>
      <c r="H207" s="32"/>
      <c r="I207" s="2"/>
      <c r="J207" s="2"/>
      <c r="K207" s="2"/>
      <c r="L207" s="2"/>
      <c r="M207" s="2"/>
      <c r="N207" s="2"/>
      <c r="O207" s="2"/>
    </row>
    <row r="208" spans="1:15" s="4" customFormat="1" ht="12">
      <c r="A208" s="2"/>
      <c r="B208" s="2"/>
      <c r="C208" s="2"/>
      <c r="D208" s="2"/>
      <c r="E208" s="2"/>
      <c r="F208" s="2"/>
      <c r="G208" s="2"/>
      <c r="H208" s="32"/>
      <c r="I208" s="2"/>
      <c r="J208" s="2"/>
      <c r="K208" s="2"/>
      <c r="L208" s="2"/>
      <c r="M208" s="2"/>
      <c r="N208" s="2"/>
      <c r="O208" s="2"/>
    </row>
    <row r="209" spans="1:15" s="4" customFormat="1" ht="12">
      <c r="A209" s="2"/>
      <c r="B209" s="2"/>
      <c r="C209" s="2"/>
      <c r="D209" s="2"/>
      <c r="E209" s="2"/>
      <c r="F209" s="2"/>
      <c r="G209" s="2"/>
      <c r="H209" s="32"/>
      <c r="I209" s="2"/>
      <c r="J209" s="2"/>
      <c r="K209" s="2"/>
      <c r="L209" s="2"/>
      <c r="M209" s="2"/>
      <c r="N209" s="2"/>
      <c r="O209" s="2"/>
    </row>
    <row r="210" spans="1:15" s="4" customFormat="1" ht="12">
      <c r="A210" s="2"/>
      <c r="B210" s="2"/>
      <c r="C210" s="2"/>
      <c r="D210" s="2"/>
      <c r="E210" s="2"/>
      <c r="F210" s="2"/>
      <c r="G210" s="2"/>
      <c r="H210" s="32"/>
      <c r="I210" s="2"/>
      <c r="J210" s="2"/>
      <c r="K210" s="2"/>
      <c r="L210" s="2"/>
      <c r="M210" s="2"/>
      <c r="N210" s="2"/>
      <c r="O210" s="2"/>
    </row>
    <row r="211" spans="1:15" s="4" customFormat="1" ht="12">
      <c r="A211" s="2"/>
      <c r="B211" s="2"/>
      <c r="C211" s="2"/>
      <c r="D211" s="2"/>
      <c r="E211" s="2"/>
      <c r="F211" s="2"/>
      <c r="G211" s="2"/>
      <c r="H211" s="32"/>
      <c r="I211" s="2"/>
      <c r="J211" s="2"/>
      <c r="K211" s="2"/>
      <c r="L211" s="2"/>
      <c r="M211" s="2"/>
      <c r="N211" s="2"/>
      <c r="O211" s="2"/>
    </row>
    <row r="212" spans="1:15" s="4" customFormat="1" ht="12">
      <c r="A212" s="2"/>
      <c r="B212" s="2"/>
      <c r="C212" s="2"/>
      <c r="D212" s="2"/>
      <c r="E212" s="2"/>
      <c r="F212" s="2"/>
      <c r="G212" s="2"/>
      <c r="H212" s="32"/>
      <c r="I212" s="2"/>
      <c r="J212" s="2"/>
      <c r="K212" s="2"/>
      <c r="L212" s="2"/>
      <c r="M212" s="2"/>
      <c r="N212" s="2"/>
      <c r="O212" s="2"/>
    </row>
    <row r="213" spans="1:15" s="4" customFormat="1" ht="12">
      <c r="A213" s="2"/>
      <c r="B213" s="2"/>
      <c r="C213" s="2"/>
      <c r="D213" s="2"/>
      <c r="E213" s="2"/>
      <c r="F213" s="2"/>
      <c r="G213" s="2"/>
      <c r="H213" s="32"/>
      <c r="I213" s="2"/>
      <c r="J213" s="2"/>
      <c r="K213" s="2"/>
      <c r="L213" s="2"/>
      <c r="M213" s="2"/>
      <c r="N213" s="2"/>
      <c r="O213" s="2"/>
    </row>
    <row r="214" spans="1:15" s="4" customFormat="1" ht="12">
      <c r="A214" s="2"/>
      <c r="B214" s="2"/>
      <c r="C214" s="2"/>
      <c r="D214" s="2"/>
      <c r="E214" s="2"/>
      <c r="F214" s="2"/>
      <c r="G214" s="2"/>
      <c r="H214" s="32"/>
      <c r="I214" s="2"/>
      <c r="J214" s="2"/>
      <c r="K214" s="2"/>
      <c r="L214" s="2"/>
      <c r="M214" s="2"/>
      <c r="N214" s="2"/>
      <c r="O214" s="2"/>
    </row>
    <row r="215" spans="1:15" s="4" customFormat="1" ht="12">
      <c r="A215" s="2"/>
      <c r="B215" s="2"/>
      <c r="C215" s="2"/>
      <c r="D215" s="2"/>
      <c r="E215" s="2"/>
      <c r="F215" s="2"/>
      <c r="G215" s="2"/>
      <c r="H215" s="32"/>
      <c r="I215" s="2"/>
      <c r="J215" s="2"/>
      <c r="K215" s="2"/>
      <c r="L215" s="2"/>
      <c r="M215" s="2"/>
      <c r="N215" s="2"/>
      <c r="O215" s="2"/>
    </row>
    <row r="216" spans="1:15" s="4" customFormat="1" ht="12">
      <c r="A216" s="2"/>
      <c r="B216" s="2"/>
      <c r="C216" s="2"/>
      <c r="D216" s="2"/>
      <c r="E216" s="2"/>
      <c r="F216" s="2"/>
      <c r="G216" s="2"/>
      <c r="H216" s="32"/>
      <c r="I216" s="2"/>
      <c r="J216" s="2"/>
      <c r="K216" s="2"/>
      <c r="L216" s="2"/>
      <c r="M216" s="2"/>
      <c r="N216" s="2"/>
      <c r="O216" s="2"/>
    </row>
    <row r="217" spans="1:15" s="4" customFormat="1" ht="12">
      <c r="A217" s="2"/>
      <c r="B217" s="2"/>
      <c r="C217" s="2"/>
      <c r="D217" s="2"/>
      <c r="E217" s="2"/>
      <c r="F217" s="2"/>
      <c r="G217" s="2"/>
      <c r="H217" s="32"/>
      <c r="I217" s="2"/>
      <c r="J217" s="2"/>
      <c r="K217" s="2"/>
      <c r="L217" s="2"/>
      <c r="M217" s="2"/>
      <c r="N217" s="2"/>
      <c r="O217" s="2"/>
    </row>
    <row r="218" spans="1:15" s="4" customFormat="1" ht="12">
      <c r="A218" s="2"/>
      <c r="B218" s="2"/>
      <c r="C218" s="2"/>
      <c r="D218" s="2"/>
      <c r="E218" s="2"/>
      <c r="F218" s="2"/>
      <c r="G218" s="2"/>
      <c r="H218" s="32"/>
      <c r="I218" s="2"/>
      <c r="J218" s="2"/>
      <c r="K218" s="2"/>
      <c r="L218" s="2"/>
      <c r="M218" s="2"/>
      <c r="N218" s="2"/>
      <c r="O218" s="2"/>
    </row>
    <row r="219" spans="1:15" s="4" customFormat="1" ht="12">
      <c r="A219" s="2"/>
      <c r="B219" s="2"/>
      <c r="C219" s="2"/>
      <c r="D219" s="2"/>
      <c r="E219" s="2"/>
      <c r="F219" s="2"/>
      <c r="G219" s="2"/>
      <c r="H219" s="32"/>
      <c r="I219" s="2"/>
      <c r="J219" s="2"/>
      <c r="K219" s="2"/>
      <c r="L219" s="2"/>
      <c r="M219" s="2"/>
      <c r="N219" s="2"/>
      <c r="O219" s="2"/>
    </row>
    <row r="220" spans="1:15" s="4" customFormat="1" ht="12">
      <c r="A220" s="2"/>
      <c r="B220" s="2"/>
      <c r="C220" s="2"/>
      <c r="D220" s="2"/>
      <c r="E220" s="2"/>
      <c r="F220" s="2"/>
      <c r="G220" s="2"/>
      <c r="H220" s="32"/>
      <c r="I220" s="2"/>
      <c r="J220" s="2"/>
      <c r="K220" s="2"/>
      <c r="L220" s="2"/>
      <c r="M220" s="2"/>
      <c r="N220" s="2"/>
      <c r="O220" s="2"/>
    </row>
    <row r="221" spans="1:15" s="4" customFormat="1" ht="12">
      <c r="A221" s="2"/>
      <c r="B221" s="2"/>
      <c r="C221" s="2"/>
      <c r="D221" s="2"/>
      <c r="E221" s="2"/>
      <c r="F221" s="2"/>
      <c r="G221" s="2"/>
      <c r="H221" s="32"/>
      <c r="I221" s="2"/>
      <c r="J221" s="2"/>
      <c r="K221" s="2"/>
      <c r="L221" s="2"/>
      <c r="M221" s="2"/>
      <c r="N221" s="2"/>
      <c r="O221" s="2"/>
    </row>
    <row r="222" spans="1:15" s="4" customFormat="1" ht="12">
      <c r="A222" s="2"/>
      <c r="B222" s="2"/>
      <c r="C222" s="2"/>
      <c r="D222" s="2"/>
      <c r="E222" s="2"/>
      <c r="F222" s="2"/>
      <c r="G222" s="2"/>
      <c r="H222" s="32"/>
      <c r="I222" s="2"/>
      <c r="J222" s="2"/>
      <c r="K222" s="2"/>
      <c r="L222" s="2"/>
      <c r="M222" s="2"/>
      <c r="N222" s="2"/>
      <c r="O222" s="2"/>
    </row>
    <row r="223" spans="1:15" s="4" customFormat="1" ht="12">
      <c r="A223" s="2"/>
      <c r="B223" s="2"/>
      <c r="C223" s="2"/>
      <c r="D223" s="2"/>
      <c r="E223" s="2"/>
      <c r="F223" s="2"/>
      <c r="G223" s="2"/>
      <c r="H223" s="32"/>
      <c r="I223" s="2"/>
      <c r="J223" s="2"/>
      <c r="K223" s="2"/>
      <c r="L223" s="2"/>
      <c r="M223" s="2"/>
      <c r="N223" s="2"/>
      <c r="O223" s="2"/>
    </row>
    <row r="224" spans="1:15" s="4" customFormat="1" ht="12">
      <c r="A224" s="2"/>
      <c r="B224" s="2"/>
      <c r="C224" s="2"/>
      <c r="D224" s="2"/>
      <c r="E224" s="2"/>
      <c r="F224" s="2"/>
      <c r="G224" s="2"/>
      <c r="H224" s="32"/>
      <c r="I224" s="2"/>
      <c r="J224" s="2"/>
      <c r="K224" s="2"/>
      <c r="L224" s="2"/>
      <c r="M224" s="2"/>
      <c r="N224" s="2"/>
      <c r="O224" s="2"/>
    </row>
    <row r="225" spans="1:15" s="4" customFormat="1" ht="12">
      <c r="A225" s="2"/>
      <c r="B225" s="2"/>
      <c r="C225" s="2"/>
      <c r="D225" s="2"/>
      <c r="E225" s="2"/>
      <c r="F225" s="2"/>
      <c r="G225" s="2"/>
      <c r="H225" s="32"/>
      <c r="I225" s="2"/>
      <c r="J225" s="2"/>
      <c r="K225" s="2"/>
      <c r="L225" s="2"/>
      <c r="M225" s="2"/>
      <c r="N225" s="2"/>
      <c r="O225" s="2"/>
    </row>
    <row r="226" spans="1:15" s="4" customFormat="1" ht="12">
      <c r="A226" s="2"/>
      <c r="B226" s="2"/>
      <c r="C226" s="2"/>
      <c r="D226" s="2"/>
      <c r="E226" s="2"/>
      <c r="F226" s="2"/>
      <c r="G226" s="2"/>
      <c r="H226" s="32"/>
      <c r="I226" s="2"/>
      <c r="J226" s="2"/>
      <c r="K226" s="2"/>
      <c r="L226" s="2"/>
      <c r="M226" s="2"/>
      <c r="N226" s="2"/>
      <c r="O226" s="2"/>
    </row>
    <row r="227" spans="1:15" s="4" customFormat="1" ht="12">
      <c r="A227" s="2"/>
      <c r="B227" s="2"/>
      <c r="C227" s="2"/>
      <c r="D227" s="2"/>
      <c r="E227" s="2"/>
      <c r="F227" s="2"/>
      <c r="G227" s="2"/>
      <c r="H227" s="32"/>
      <c r="I227" s="2"/>
      <c r="J227" s="2"/>
      <c r="K227" s="2"/>
      <c r="L227" s="2"/>
      <c r="M227" s="2"/>
      <c r="N227" s="2"/>
      <c r="O227" s="2"/>
    </row>
    <row r="228" spans="1:15" s="4" customFormat="1" ht="12">
      <c r="A228" s="2"/>
      <c r="B228" s="2"/>
      <c r="C228" s="2"/>
      <c r="D228" s="2"/>
      <c r="E228" s="2"/>
      <c r="F228" s="2"/>
      <c r="G228" s="2"/>
      <c r="H228" s="32"/>
      <c r="I228" s="2"/>
      <c r="J228" s="2"/>
      <c r="K228" s="2"/>
      <c r="L228" s="2"/>
      <c r="M228" s="2"/>
      <c r="N228" s="2"/>
      <c r="O228" s="2"/>
    </row>
    <row r="229" spans="1:15" s="4" customFormat="1" ht="12">
      <c r="A229" s="2"/>
      <c r="B229" s="2"/>
      <c r="C229" s="2"/>
      <c r="D229" s="2"/>
      <c r="E229" s="2"/>
      <c r="F229" s="2"/>
      <c r="G229" s="2"/>
      <c r="H229" s="32"/>
      <c r="I229" s="2"/>
      <c r="J229" s="2"/>
      <c r="K229" s="2"/>
      <c r="L229" s="2"/>
      <c r="M229" s="2"/>
      <c r="N229" s="2"/>
      <c r="O229" s="2"/>
    </row>
    <row r="230" spans="1:15" s="4" customFormat="1" ht="12">
      <c r="A230" s="2"/>
      <c r="B230" s="2"/>
      <c r="C230" s="2"/>
      <c r="D230" s="2"/>
      <c r="E230" s="2"/>
      <c r="F230" s="2"/>
      <c r="G230" s="2"/>
      <c r="H230" s="32"/>
      <c r="I230" s="2"/>
      <c r="J230" s="2"/>
      <c r="K230" s="2"/>
      <c r="L230" s="2"/>
      <c r="M230" s="2"/>
      <c r="N230" s="2"/>
      <c r="O230" s="2"/>
    </row>
    <row r="231" spans="1:15" s="4" customFormat="1" ht="12">
      <c r="A231" s="2"/>
      <c r="B231" s="2"/>
      <c r="C231" s="2"/>
      <c r="D231" s="2"/>
      <c r="E231" s="2"/>
      <c r="F231" s="2"/>
      <c r="G231" s="2"/>
      <c r="H231" s="32"/>
      <c r="I231" s="2"/>
      <c r="J231" s="2"/>
      <c r="K231" s="2"/>
      <c r="L231" s="2"/>
      <c r="M231" s="2"/>
      <c r="N231" s="2"/>
      <c r="O231" s="2"/>
    </row>
    <row r="232" spans="1:15" s="4" customFormat="1" ht="12">
      <c r="A232" s="2"/>
      <c r="B232" s="2"/>
      <c r="C232" s="2"/>
      <c r="D232" s="2"/>
      <c r="E232" s="2"/>
      <c r="F232" s="2"/>
      <c r="G232" s="2"/>
      <c r="H232" s="32"/>
      <c r="I232" s="2"/>
      <c r="J232" s="2"/>
      <c r="K232" s="2"/>
      <c r="L232" s="2"/>
      <c r="M232" s="2"/>
      <c r="N232" s="2"/>
      <c r="O232" s="2"/>
    </row>
    <row r="233" spans="1:15" s="4" customFormat="1" ht="12">
      <c r="A233" s="1"/>
      <c r="B233" s="2"/>
      <c r="C233" s="2"/>
      <c r="D233" s="2"/>
      <c r="E233" s="2"/>
      <c r="F233" s="2"/>
      <c r="G233" s="2"/>
      <c r="H233" s="32"/>
      <c r="I233" s="2"/>
      <c r="J233" s="2"/>
      <c r="K233" s="2"/>
      <c r="L233" s="2"/>
      <c r="M233" s="2"/>
      <c r="N233" s="2"/>
      <c r="O233" s="2"/>
    </row>
    <row r="234" spans="1:15" s="4" customFormat="1" ht="12">
      <c r="A234" s="2"/>
      <c r="B234" s="2"/>
      <c r="C234" s="2"/>
      <c r="D234" s="2"/>
      <c r="E234" s="2"/>
      <c r="F234" s="2"/>
      <c r="G234" s="2"/>
      <c r="H234" s="32"/>
      <c r="I234" s="2"/>
      <c r="J234" s="2"/>
      <c r="K234" s="2"/>
      <c r="L234" s="2"/>
      <c r="M234" s="2"/>
      <c r="N234" s="2"/>
      <c r="O234" s="2"/>
    </row>
    <row r="235" spans="1:15" s="4" customFormat="1" ht="12">
      <c r="A235" s="2"/>
      <c r="B235" s="2"/>
      <c r="C235" s="2"/>
      <c r="D235" s="2"/>
      <c r="E235" s="2"/>
      <c r="F235" s="2"/>
      <c r="G235" s="2"/>
      <c r="H235" s="32"/>
      <c r="I235" s="2"/>
      <c r="J235" s="2"/>
      <c r="K235" s="2"/>
      <c r="L235" s="2"/>
      <c r="M235" s="2"/>
      <c r="N235" s="2"/>
      <c r="O235" s="2"/>
    </row>
    <row r="236" spans="1:15" s="4" customFormat="1" ht="12">
      <c r="A236" s="2"/>
      <c r="B236" s="2"/>
      <c r="C236" s="2"/>
      <c r="D236" s="2"/>
      <c r="E236" s="2"/>
      <c r="F236" s="2"/>
      <c r="G236" s="2"/>
      <c r="H236" s="32"/>
      <c r="I236" s="2"/>
      <c r="J236" s="2"/>
      <c r="K236" s="2"/>
      <c r="L236" s="2"/>
      <c r="M236" s="2"/>
      <c r="N236" s="2"/>
      <c r="O236" s="2"/>
    </row>
    <row r="237" spans="1:15" s="4" customFormat="1" ht="12">
      <c r="A237" s="2"/>
      <c r="B237" s="2"/>
      <c r="C237" s="2"/>
      <c r="D237" s="2"/>
      <c r="E237" s="2"/>
      <c r="F237" s="2"/>
      <c r="G237" s="2"/>
      <c r="H237" s="32"/>
      <c r="I237" s="2"/>
      <c r="J237" s="2"/>
      <c r="K237" s="2"/>
      <c r="L237" s="2"/>
      <c r="M237" s="2"/>
      <c r="N237" s="2"/>
      <c r="O237" s="2"/>
    </row>
    <row r="238" spans="1:15" s="4" customFormat="1" ht="12">
      <c r="A238" s="2"/>
      <c r="B238" s="2"/>
      <c r="C238" s="2"/>
      <c r="D238" s="2"/>
      <c r="E238" s="2"/>
      <c r="F238" s="2"/>
      <c r="G238" s="2"/>
      <c r="H238" s="32"/>
      <c r="I238" s="2"/>
      <c r="J238" s="2"/>
      <c r="K238" s="2"/>
      <c r="L238" s="2"/>
      <c r="M238" s="2"/>
      <c r="N238" s="2"/>
      <c r="O238" s="2"/>
    </row>
    <row r="239" spans="1:15" s="4" customFormat="1" ht="12">
      <c r="A239" s="2"/>
      <c r="B239" s="2"/>
      <c r="C239" s="2"/>
      <c r="D239" s="2"/>
      <c r="E239" s="2"/>
      <c r="F239" s="2"/>
      <c r="G239" s="2"/>
      <c r="H239" s="32"/>
      <c r="I239" s="2"/>
      <c r="J239" s="2"/>
      <c r="K239" s="2"/>
      <c r="L239" s="2"/>
      <c r="M239" s="2"/>
      <c r="N239" s="2"/>
      <c r="O239" s="2"/>
    </row>
    <row r="240" spans="1:15" s="4" customFormat="1" ht="12">
      <c r="A240" s="2"/>
      <c r="B240" s="2"/>
      <c r="C240" s="2"/>
      <c r="D240" s="2"/>
      <c r="E240" s="2"/>
      <c r="F240" s="2"/>
      <c r="G240" s="2"/>
      <c r="H240" s="32"/>
      <c r="I240" s="2"/>
      <c r="J240" s="2"/>
      <c r="K240" s="2"/>
      <c r="L240" s="2"/>
      <c r="M240" s="2"/>
      <c r="N240" s="2"/>
      <c r="O240" s="2"/>
    </row>
    <row r="241" spans="1:15" s="4" customFormat="1" ht="12">
      <c r="A241" s="2"/>
      <c r="B241" s="2"/>
      <c r="C241" s="2"/>
      <c r="D241" s="2"/>
      <c r="E241" s="2"/>
      <c r="F241" s="2"/>
      <c r="G241" s="2"/>
      <c r="H241" s="32"/>
      <c r="I241" s="2"/>
      <c r="J241" s="2"/>
      <c r="K241" s="2"/>
      <c r="L241" s="2"/>
      <c r="M241" s="2"/>
      <c r="N241" s="2"/>
      <c r="O241" s="2"/>
    </row>
    <row r="242" spans="1:15" s="4" customFormat="1" ht="12">
      <c r="A242" s="2"/>
      <c r="B242" s="2"/>
      <c r="C242" s="2"/>
      <c r="D242" s="2"/>
      <c r="E242" s="2"/>
      <c r="F242" s="2"/>
      <c r="G242" s="2"/>
      <c r="H242" s="32"/>
      <c r="I242" s="2"/>
      <c r="J242" s="2"/>
      <c r="K242" s="2"/>
      <c r="L242" s="2"/>
      <c r="M242" s="2"/>
      <c r="N242" s="2"/>
      <c r="O242" s="2"/>
    </row>
    <row r="243" spans="1:15" s="4" customFormat="1" ht="12">
      <c r="A243" s="2"/>
      <c r="B243" s="2"/>
      <c r="C243" s="2"/>
      <c r="D243" s="2"/>
      <c r="E243" s="2"/>
      <c r="F243" s="2"/>
      <c r="G243" s="2"/>
      <c r="H243" s="32"/>
      <c r="I243" s="2"/>
      <c r="J243" s="2"/>
      <c r="K243" s="2"/>
      <c r="L243" s="2"/>
      <c r="M243" s="2"/>
      <c r="N243" s="2"/>
      <c r="O243" s="2"/>
    </row>
    <row r="244" spans="1:15" s="4" customFormat="1" ht="12">
      <c r="A244" s="2"/>
      <c r="B244" s="2"/>
      <c r="C244" s="2"/>
      <c r="D244" s="2"/>
      <c r="E244" s="2"/>
      <c r="F244" s="2"/>
      <c r="G244" s="2"/>
      <c r="H244" s="32"/>
      <c r="I244" s="2"/>
      <c r="J244" s="2"/>
      <c r="K244" s="2"/>
      <c r="L244" s="2"/>
      <c r="M244" s="2"/>
      <c r="N244" s="2"/>
      <c r="O244" s="2"/>
    </row>
    <row r="245" spans="1:15" s="4" customFormat="1" ht="12">
      <c r="A245" s="2"/>
      <c r="B245" s="2"/>
      <c r="C245" s="2"/>
      <c r="D245" s="2"/>
      <c r="E245" s="2"/>
      <c r="F245" s="2"/>
      <c r="G245" s="2"/>
      <c r="H245" s="32"/>
      <c r="I245" s="2"/>
      <c r="J245" s="2"/>
      <c r="K245" s="2"/>
      <c r="L245" s="2"/>
      <c r="M245" s="2"/>
      <c r="N245" s="2"/>
      <c r="O245" s="2"/>
    </row>
    <row r="246" spans="1:15" s="4" customFormat="1" ht="12">
      <c r="A246" s="2"/>
      <c r="B246" s="2"/>
      <c r="C246" s="2"/>
      <c r="D246" s="2"/>
      <c r="E246" s="2"/>
      <c r="F246" s="2"/>
      <c r="G246" s="2"/>
      <c r="H246" s="32"/>
      <c r="I246" s="2"/>
      <c r="J246" s="2"/>
      <c r="K246" s="2"/>
      <c r="L246" s="2"/>
      <c r="M246" s="2"/>
      <c r="N246" s="2"/>
      <c r="O246" s="2"/>
    </row>
    <row r="247" spans="1:15" s="4" customFormat="1" ht="12">
      <c r="A247" s="2"/>
      <c r="B247" s="2"/>
      <c r="C247" s="2"/>
      <c r="D247" s="2"/>
      <c r="E247" s="2"/>
      <c r="F247" s="2"/>
      <c r="G247" s="2"/>
      <c r="H247" s="32"/>
      <c r="I247" s="2"/>
      <c r="J247" s="2"/>
      <c r="K247" s="2"/>
      <c r="L247" s="2"/>
      <c r="M247" s="2"/>
      <c r="N247" s="2"/>
      <c r="O247" s="2"/>
    </row>
    <row r="248" spans="1:15" s="4" customFormat="1" ht="12">
      <c r="A248" s="2"/>
      <c r="B248" s="2"/>
      <c r="C248" s="2"/>
      <c r="D248" s="2"/>
      <c r="E248" s="2"/>
      <c r="F248" s="2"/>
      <c r="G248" s="2"/>
      <c r="H248" s="32"/>
      <c r="I248" s="2"/>
      <c r="J248" s="2"/>
      <c r="K248" s="2"/>
      <c r="L248" s="2"/>
      <c r="M248" s="2"/>
      <c r="N248" s="2"/>
      <c r="O248" s="2"/>
    </row>
    <row r="249" spans="1:15" s="4" customFormat="1" ht="12">
      <c r="A249" s="2"/>
      <c r="B249" s="2"/>
      <c r="C249" s="2"/>
      <c r="D249" s="2"/>
      <c r="E249" s="2"/>
      <c r="F249" s="2"/>
      <c r="G249" s="2"/>
      <c r="H249" s="32"/>
      <c r="I249" s="2"/>
      <c r="J249" s="2"/>
      <c r="K249" s="2"/>
      <c r="L249" s="2"/>
      <c r="M249" s="2"/>
      <c r="N249" s="2"/>
      <c r="O249" s="2"/>
    </row>
    <row r="250" spans="1:15" s="4" customFormat="1" ht="12">
      <c r="A250" s="56"/>
      <c r="B250" s="2"/>
      <c r="C250" s="2"/>
      <c r="D250" s="2"/>
      <c r="E250" s="2"/>
      <c r="F250" s="2"/>
      <c r="G250" s="2"/>
      <c r="H250" s="32"/>
      <c r="I250" s="2"/>
      <c r="J250" s="2"/>
      <c r="K250" s="2"/>
      <c r="L250" s="2"/>
      <c r="M250" s="2"/>
      <c r="N250" s="2"/>
      <c r="O250" s="2"/>
    </row>
    <row r="251" spans="1:15" s="4" customFormat="1" ht="12">
      <c r="A251" s="56"/>
      <c r="B251" s="2"/>
      <c r="C251" s="2"/>
      <c r="D251" s="2"/>
      <c r="E251" s="2"/>
      <c r="F251" s="2"/>
      <c r="G251" s="2"/>
      <c r="H251" s="32"/>
      <c r="I251" s="2"/>
      <c r="J251" s="2"/>
      <c r="K251" s="2"/>
      <c r="L251" s="2"/>
      <c r="M251" s="2"/>
      <c r="N251" s="2"/>
      <c r="O251" s="2"/>
    </row>
    <row r="252" spans="1:15" s="4" customFormat="1" ht="12">
      <c r="A252" s="56"/>
      <c r="B252" s="2"/>
      <c r="C252" s="2"/>
      <c r="D252" s="2"/>
      <c r="E252" s="2"/>
      <c r="F252" s="2"/>
      <c r="G252" s="2"/>
      <c r="H252" s="32"/>
      <c r="I252" s="2"/>
      <c r="J252" s="2"/>
      <c r="K252" s="2"/>
      <c r="L252" s="2"/>
      <c r="M252" s="2"/>
      <c r="N252" s="2"/>
      <c r="O252" s="2"/>
    </row>
    <row r="253" spans="1:15" s="4" customFormat="1" ht="12">
      <c r="A253" s="56"/>
      <c r="B253" s="2"/>
      <c r="C253" s="2"/>
      <c r="D253" s="2"/>
      <c r="E253" s="2"/>
      <c r="F253" s="2"/>
      <c r="G253" s="2"/>
      <c r="H253" s="32"/>
      <c r="I253" s="2"/>
      <c r="J253" s="2"/>
      <c r="K253" s="2"/>
      <c r="L253" s="2"/>
      <c r="M253" s="2"/>
      <c r="N253" s="2"/>
      <c r="O253" s="2"/>
    </row>
    <row r="254" spans="1:15" s="4" customFormat="1" ht="12">
      <c r="A254" s="56"/>
      <c r="B254" s="2"/>
      <c r="C254" s="2"/>
      <c r="D254" s="2"/>
      <c r="E254" s="2"/>
      <c r="F254" s="2"/>
      <c r="G254" s="2"/>
      <c r="H254" s="32"/>
      <c r="I254" s="2"/>
      <c r="J254" s="2"/>
      <c r="K254" s="2"/>
      <c r="L254" s="2"/>
      <c r="M254" s="2"/>
      <c r="N254" s="2"/>
      <c r="O254" s="2"/>
    </row>
    <row r="255" spans="1:15" s="4" customFormat="1" ht="12">
      <c r="A255" s="56"/>
      <c r="B255" s="2"/>
      <c r="C255" s="2"/>
      <c r="D255" s="2"/>
      <c r="E255" s="2"/>
      <c r="F255" s="2"/>
      <c r="G255" s="2"/>
      <c r="H255" s="32"/>
      <c r="I255" s="2"/>
      <c r="J255" s="2"/>
      <c r="K255" s="2"/>
      <c r="L255" s="2"/>
      <c r="M255" s="2"/>
      <c r="N255" s="2"/>
      <c r="O255" s="2"/>
    </row>
    <row r="256" spans="1:15" s="4" customFormat="1" ht="12">
      <c r="A256" s="56"/>
      <c r="B256" s="2"/>
      <c r="C256" s="2"/>
      <c r="D256" s="2"/>
      <c r="E256" s="2"/>
      <c r="F256" s="2"/>
      <c r="G256" s="2"/>
      <c r="H256" s="32"/>
      <c r="I256" s="2"/>
      <c r="J256" s="2"/>
      <c r="K256" s="2"/>
      <c r="L256" s="2"/>
      <c r="M256" s="2"/>
      <c r="N256" s="2"/>
      <c r="O256" s="2"/>
    </row>
    <row r="257" spans="1:15" s="4" customFormat="1" ht="12">
      <c r="A257" s="56"/>
      <c r="B257" s="2"/>
      <c r="C257" s="2"/>
      <c r="D257" s="2"/>
      <c r="E257" s="2"/>
      <c r="F257" s="2"/>
      <c r="G257" s="2"/>
      <c r="H257" s="32"/>
      <c r="I257" s="2"/>
      <c r="J257" s="2"/>
      <c r="K257" s="2"/>
      <c r="L257" s="2"/>
      <c r="M257" s="2"/>
      <c r="N257" s="2"/>
      <c r="O257" s="2"/>
    </row>
    <row r="258" spans="1:15" s="4" customFormat="1" ht="12">
      <c r="A258" s="56"/>
      <c r="B258" s="2"/>
      <c r="C258" s="2"/>
      <c r="D258" s="2"/>
      <c r="E258" s="2"/>
      <c r="F258" s="2"/>
      <c r="G258" s="2"/>
      <c r="H258" s="32"/>
      <c r="I258" s="2"/>
      <c r="J258" s="2"/>
      <c r="K258" s="2"/>
      <c r="L258" s="2"/>
      <c r="M258" s="2"/>
      <c r="N258" s="2"/>
      <c r="O258" s="2"/>
    </row>
    <row r="259" spans="1:15" s="4" customFormat="1" ht="12">
      <c r="A259" s="56"/>
      <c r="B259" s="2"/>
      <c r="C259" s="2"/>
      <c r="D259" s="2"/>
      <c r="E259" s="2"/>
      <c r="F259" s="2"/>
      <c r="G259" s="2"/>
      <c r="H259" s="32"/>
      <c r="I259" s="2"/>
      <c r="J259" s="2"/>
      <c r="K259" s="2"/>
      <c r="L259" s="2"/>
      <c r="M259" s="2"/>
      <c r="N259" s="2"/>
      <c r="O259" s="2"/>
    </row>
    <row r="260" spans="1:15" s="4" customFormat="1" ht="12">
      <c r="A260" s="56"/>
      <c r="B260" s="2"/>
      <c r="C260" s="2"/>
      <c r="D260" s="2"/>
      <c r="E260" s="2"/>
      <c r="F260" s="2"/>
      <c r="G260" s="2"/>
      <c r="H260" s="32"/>
      <c r="I260" s="2"/>
      <c r="J260" s="2"/>
      <c r="K260" s="2"/>
      <c r="L260" s="2"/>
      <c r="M260" s="2"/>
      <c r="N260" s="2"/>
      <c r="O260" s="2"/>
    </row>
    <row r="261" spans="1:15" s="4" customFormat="1" ht="12">
      <c r="A261" s="56"/>
      <c r="B261" s="2"/>
      <c r="C261" s="2"/>
      <c r="D261" s="2"/>
      <c r="E261" s="2"/>
      <c r="F261" s="2"/>
      <c r="G261" s="2"/>
      <c r="H261" s="32"/>
      <c r="I261" s="2"/>
      <c r="J261" s="2"/>
      <c r="K261" s="2"/>
      <c r="L261" s="2"/>
      <c r="M261" s="2"/>
      <c r="N261" s="2"/>
      <c r="O261" s="2"/>
    </row>
    <row r="262" spans="1:15" s="4" customFormat="1" ht="12">
      <c r="A262" s="56"/>
      <c r="B262" s="2"/>
      <c r="C262" s="2"/>
      <c r="D262" s="2"/>
      <c r="E262" s="2"/>
      <c r="F262" s="2"/>
      <c r="G262" s="2"/>
      <c r="H262" s="32"/>
      <c r="I262" s="2"/>
      <c r="J262" s="2"/>
      <c r="K262" s="2"/>
      <c r="L262" s="2"/>
      <c r="M262" s="2"/>
      <c r="N262" s="2"/>
      <c r="O262" s="2"/>
    </row>
    <row r="263" spans="1:15" s="4" customFormat="1" ht="12">
      <c r="A263" s="56"/>
      <c r="B263" s="2"/>
      <c r="C263" s="2"/>
      <c r="D263" s="2"/>
      <c r="E263" s="2"/>
      <c r="F263" s="2"/>
      <c r="G263" s="2"/>
      <c r="H263" s="32"/>
      <c r="I263" s="2"/>
      <c r="J263" s="2"/>
      <c r="K263" s="2"/>
      <c r="L263" s="2"/>
      <c r="M263" s="2"/>
      <c r="N263" s="2"/>
      <c r="O263" s="2"/>
    </row>
    <row r="264" spans="1:15" s="4" customFormat="1" ht="12">
      <c r="A264" s="56"/>
      <c r="B264" s="2"/>
      <c r="C264" s="2"/>
      <c r="D264" s="2"/>
      <c r="E264" s="2"/>
      <c r="F264" s="2"/>
      <c r="G264" s="2"/>
      <c r="H264" s="32"/>
      <c r="I264" s="2"/>
      <c r="J264" s="2"/>
      <c r="K264" s="2"/>
      <c r="L264" s="2"/>
      <c r="M264" s="2"/>
      <c r="N264" s="2"/>
      <c r="O264" s="2"/>
    </row>
    <row r="265" spans="1:15" s="4" customFormat="1" ht="12">
      <c r="A265" s="56"/>
      <c r="B265" s="2"/>
      <c r="C265" s="2"/>
      <c r="D265" s="2"/>
      <c r="E265" s="2"/>
      <c r="F265" s="2"/>
      <c r="G265" s="2"/>
      <c r="H265" s="32"/>
      <c r="I265" s="2"/>
      <c r="J265" s="2"/>
      <c r="K265" s="2"/>
      <c r="L265" s="2"/>
      <c r="M265" s="2"/>
      <c r="N265" s="2"/>
      <c r="O265" s="2"/>
    </row>
    <row r="266" spans="1:15" s="4" customFormat="1" ht="12">
      <c r="A266" s="56"/>
      <c r="B266" s="2"/>
      <c r="C266" s="2"/>
      <c r="D266" s="2"/>
      <c r="E266" s="2"/>
      <c r="F266" s="2"/>
      <c r="G266" s="2"/>
      <c r="H266" s="32"/>
      <c r="I266" s="2"/>
      <c r="J266" s="2"/>
      <c r="K266" s="2"/>
      <c r="L266" s="2"/>
      <c r="M266" s="2"/>
      <c r="N266" s="2"/>
      <c r="O266" s="2"/>
    </row>
    <row r="267" spans="1:15" s="4" customFormat="1" ht="12">
      <c r="A267" s="56"/>
      <c r="B267" s="2"/>
      <c r="C267" s="2"/>
      <c r="D267" s="2"/>
      <c r="E267" s="2"/>
      <c r="F267" s="2"/>
      <c r="G267" s="2"/>
      <c r="H267" s="32"/>
      <c r="I267" s="2"/>
      <c r="J267" s="2"/>
      <c r="K267" s="2"/>
      <c r="L267" s="2"/>
      <c r="M267" s="2"/>
      <c r="N267" s="2"/>
      <c r="O267" s="2"/>
    </row>
    <row r="268" spans="1:15" s="4" customFormat="1" ht="12">
      <c r="A268" s="56"/>
      <c r="B268" s="2"/>
      <c r="C268" s="2"/>
      <c r="D268" s="2"/>
      <c r="E268" s="2"/>
      <c r="F268" s="2"/>
      <c r="G268" s="2"/>
      <c r="H268" s="32"/>
      <c r="I268" s="2"/>
      <c r="J268" s="2"/>
      <c r="K268" s="2"/>
      <c r="L268" s="2"/>
      <c r="M268" s="2"/>
      <c r="N268" s="2"/>
      <c r="O268" s="2"/>
    </row>
    <row r="269" spans="1:15" s="4" customFormat="1" ht="12">
      <c r="A269" s="56"/>
      <c r="B269" s="2"/>
      <c r="C269" s="2"/>
      <c r="D269" s="2"/>
      <c r="E269" s="2"/>
      <c r="F269" s="2"/>
      <c r="G269" s="2"/>
      <c r="H269" s="32"/>
      <c r="I269" s="2"/>
      <c r="J269" s="2"/>
      <c r="K269" s="2"/>
      <c r="L269" s="2"/>
      <c r="M269" s="2"/>
      <c r="N269" s="2"/>
      <c r="O269" s="2"/>
    </row>
    <row r="270" spans="1:15" s="4" customFormat="1" ht="12">
      <c r="A270" s="56"/>
      <c r="B270" s="2"/>
      <c r="C270" s="2"/>
      <c r="D270" s="2"/>
      <c r="E270" s="2"/>
      <c r="F270" s="2"/>
      <c r="G270" s="2"/>
      <c r="H270" s="32"/>
      <c r="I270" s="2"/>
      <c r="J270" s="2"/>
      <c r="K270" s="2"/>
      <c r="L270" s="2"/>
      <c r="M270" s="2"/>
      <c r="N270" s="2"/>
      <c r="O270" s="2"/>
    </row>
    <row r="271" spans="1:15" s="4" customFormat="1" ht="12">
      <c r="A271" s="56"/>
      <c r="B271" s="2"/>
      <c r="C271" s="2"/>
      <c r="D271" s="2"/>
      <c r="E271" s="2"/>
      <c r="F271" s="2"/>
      <c r="G271" s="2"/>
      <c r="H271" s="32"/>
      <c r="I271" s="2"/>
      <c r="J271" s="2"/>
      <c r="K271" s="2"/>
      <c r="L271" s="2"/>
      <c r="M271" s="2"/>
      <c r="N271" s="2"/>
      <c r="O271" s="2"/>
    </row>
    <row r="272" spans="1:15" s="4" customFormat="1" ht="12">
      <c r="A272" s="56"/>
      <c r="B272" s="2"/>
      <c r="C272" s="2"/>
      <c r="D272" s="2"/>
      <c r="E272" s="2"/>
      <c r="F272" s="2"/>
      <c r="G272" s="2"/>
      <c r="H272" s="32"/>
      <c r="I272" s="2"/>
      <c r="J272" s="2"/>
      <c r="K272" s="2"/>
      <c r="L272" s="2"/>
      <c r="M272" s="2"/>
      <c r="N272" s="2"/>
      <c r="O272" s="2"/>
    </row>
    <row r="273" spans="1:15" s="4" customFormat="1" ht="12">
      <c r="A273" s="56"/>
      <c r="B273" s="2"/>
      <c r="C273" s="2"/>
      <c r="D273" s="2"/>
      <c r="E273" s="2"/>
      <c r="F273" s="2"/>
      <c r="G273" s="2"/>
      <c r="H273" s="32"/>
      <c r="I273" s="2"/>
      <c r="J273" s="2"/>
      <c r="K273" s="2"/>
      <c r="L273" s="2"/>
      <c r="M273" s="2"/>
      <c r="N273" s="2"/>
      <c r="O273" s="2"/>
    </row>
    <row r="274" spans="1:15" s="4" customFormat="1" ht="12">
      <c r="A274" s="56"/>
      <c r="B274" s="2"/>
      <c r="C274" s="2"/>
      <c r="D274" s="2"/>
      <c r="E274" s="2"/>
      <c r="F274" s="2"/>
      <c r="G274" s="2"/>
      <c r="H274" s="32"/>
      <c r="I274" s="2"/>
      <c r="J274" s="2"/>
      <c r="K274" s="2"/>
      <c r="L274" s="2"/>
      <c r="M274" s="2"/>
      <c r="N274" s="2"/>
      <c r="O274" s="2"/>
    </row>
    <row r="275" spans="1:15" s="4" customFormat="1" ht="12">
      <c r="A275" s="56"/>
      <c r="B275" s="2"/>
      <c r="C275" s="2"/>
      <c r="D275" s="2"/>
      <c r="E275" s="2"/>
      <c r="F275" s="2"/>
      <c r="G275" s="2"/>
      <c r="H275" s="32"/>
      <c r="I275" s="2"/>
      <c r="J275" s="2"/>
      <c r="K275" s="2"/>
      <c r="L275" s="2"/>
      <c r="M275" s="2"/>
      <c r="N275" s="2"/>
      <c r="O275" s="2"/>
    </row>
    <row r="276" spans="1:15" s="4" customFormat="1" ht="12">
      <c r="A276" s="56"/>
      <c r="B276" s="2"/>
      <c r="C276" s="2"/>
      <c r="D276" s="2"/>
      <c r="E276" s="2"/>
      <c r="F276" s="2"/>
      <c r="G276" s="2"/>
      <c r="H276" s="32"/>
      <c r="I276" s="2"/>
      <c r="J276" s="2"/>
      <c r="K276" s="2"/>
      <c r="L276" s="2"/>
      <c r="M276" s="2"/>
      <c r="N276" s="2"/>
      <c r="O276" s="2"/>
    </row>
    <row r="277" spans="1:15" s="4" customFormat="1" ht="12">
      <c r="A277" s="56"/>
      <c r="B277" s="2"/>
      <c r="C277" s="2"/>
      <c r="D277" s="2"/>
      <c r="E277" s="2"/>
      <c r="F277" s="2"/>
      <c r="G277" s="2"/>
      <c r="H277" s="32"/>
      <c r="I277" s="2"/>
      <c r="J277" s="2"/>
      <c r="K277" s="2"/>
      <c r="L277" s="2"/>
      <c r="M277" s="2"/>
      <c r="N277" s="2"/>
      <c r="O277" s="2"/>
    </row>
    <row r="278" spans="1:15" s="4" customFormat="1" ht="12">
      <c r="A278" s="56"/>
      <c r="B278" s="2"/>
      <c r="C278" s="2"/>
      <c r="D278" s="2"/>
      <c r="E278" s="2"/>
      <c r="F278" s="2"/>
      <c r="G278" s="2"/>
      <c r="H278" s="32"/>
      <c r="I278" s="2"/>
      <c r="J278" s="2"/>
      <c r="K278" s="2"/>
      <c r="L278" s="2"/>
      <c r="M278" s="2"/>
      <c r="N278" s="2"/>
      <c r="O278" s="2"/>
    </row>
    <row r="279" spans="1:15" s="4" customFormat="1" ht="12">
      <c r="A279" s="56"/>
      <c r="B279" s="2"/>
      <c r="C279" s="2"/>
      <c r="D279" s="2"/>
      <c r="E279" s="2"/>
      <c r="F279" s="2"/>
      <c r="G279" s="2"/>
      <c r="H279" s="32"/>
      <c r="I279" s="2"/>
      <c r="J279" s="2"/>
      <c r="K279" s="2"/>
      <c r="L279" s="2"/>
      <c r="M279" s="2"/>
      <c r="N279" s="2"/>
      <c r="O279" s="2"/>
    </row>
    <row r="280" spans="1:15" s="4" customFormat="1" ht="12">
      <c r="A280" s="56"/>
      <c r="B280" s="2"/>
      <c r="C280" s="2"/>
      <c r="D280" s="2"/>
      <c r="E280" s="2"/>
      <c r="F280" s="2"/>
      <c r="G280" s="2"/>
      <c r="H280" s="32"/>
      <c r="I280" s="2"/>
      <c r="J280" s="2"/>
      <c r="K280" s="2"/>
      <c r="L280" s="2"/>
      <c r="M280" s="2"/>
      <c r="N280" s="2"/>
      <c r="O280" s="2"/>
    </row>
    <row r="281" spans="1:15" s="4" customFormat="1" ht="12">
      <c r="A281" s="56"/>
      <c r="B281" s="2"/>
      <c r="C281" s="2"/>
      <c r="D281" s="2"/>
      <c r="E281" s="2"/>
      <c r="F281" s="2"/>
      <c r="G281" s="2"/>
      <c r="H281" s="32"/>
      <c r="I281" s="2"/>
      <c r="J281" s="2"/>
      <c r="K281" s="2"/>
      <c r="L281" s="2"/>
      <c r="M281" s="2"/>
      <c r="N281" s="2"/>
      <c r="O281" s="2"/>
    </row>
    <row r="282" spans="1:15" s="4" customFormat="1" ht="12">
      <c r="A282" s="56"/>
      <c r="B282" s="2"/>
      <c r="C282" s="2"/>
      <c r="D282" s="2"/>
      <c r="E282" s="2"/>
      <c r="F282" s="2"/>
      <c r="G282" s="2"/>
      <c r="H282" s="32"/>
      <c r="I282" s="2"/>
      <c r="J282" s="2"/>
      <c r="K282" s="2"/>
      <c r="L282" s="2"/>
      <c r="M282" s="2"/>
      <c r="N282" s="2"/>
      <c r="O282" s="2"/>
    </row>
    <row r="283" spans="1:15" s="4" customFormat="1" ht="12">
      <c r="A283" s="56"/>
      <c r="B283" s="2"/>
      <c r="C283" s="2"/>
      <c r="D283" s="2"/>
      <c r="E283" s="2"/>
      <c r="F283" s="2"/>
      <c r="G283" s="2"/>
      <c r="H283" s="32"/>
      <c r="I283" s="2"/>
      <c r="J283" s="2"/>
      <c r="K283" s="2"/>
      <c r="L283" s="2"/>
      <c r="M283" s="2"/>
      <c r="N283" s="2"/>
      <c r="O283" s="2"/>
    </row>
    <row r="284" spans="1:15" s="4" customFormat="1" ht="12">
      <c r="A284" s="56"/>
      <c r="B284" s="2"/>
      <c r="C284" s="2"/>
      <c r="D284" s="2"/>
      <c r="E284" s="2"/>
      <c r="F284" s="2"/>
      <c r="G284" s="2"/>
      <c r="H284" s="32"/>
      <c r="I284" s="2"/>
      <c r="J284" s="2"/>
      <c r="K284" s="2"/>
      <c r="L284" s="2"/>
      <c r="M284" s="2"/>
      <c r="N284" s="2"/>
      <c r="O284" s="2"/>
    </row>
    <row r="285" spans="1:15" s="4" customFormat="1" ht="12">
      <c r="A285" s="56"/>
      <c r="B285" s="2"/>
      <c r="C285" s="2"/>
      <c r="D285" s="2"/>
      <c r="E285" s="2"/>
      <c r="F285" s="2"/>
      <c r="G285" s="2"/>
      <c r="H285" s="32"/>
      <c r="I285" s="2"/>
      <c r="J285" s="2"/>
      <c r="K285" s="2"/>
      <c r="L285" s="2"/>
      <c r="M285" s="2"/>
      <c r="N285" s="2"/>
      <c r="O285" s="2"/>
    </row>
    <row r="286" spans="1:15" s="4" customFormat="1" ht="12">
      <c r="A286" s="56"/>
      <c r="B286" s="2"/>
      <c r="C286" s="2"/>
      <c r="D286" s="2"/>
      <c r="E286" s="2"/>
      <c r="F286" s="2"/>
      <c r="G286" s="2"/>
      <c r="H286" s="32"/>
      <c r="I286" s="2"/>
      <c r="J286" s="2"/>
      <c r="K286" s="2"/>
      <c r="L286" s="2"/>
      <c r="M286" s="2"/>
      <c r="N286" s="2"/>
      <c r="O286" s="2"/>
    </row>
    <row r="287" spans="1:15" s="4" customFormat="1" ht="12">
      <c r="A287" s="56"/>
      <c r="B287" s="2"/>
      <c r="C287" s="2"/>
      <c r="D287" s="2"/>
      <c r="E287" s="2"/>
      <c r="F287" s="2"/>
      <c r="G287" s="2"/>
      <c r="H287" s="32"/>
      <c r="I287" s="2"/>
      <c r="J287" s="2"/>
      <c r="K287" s="2"/>
      <c r="L287" s="2"/>
      <c r="M287" s="2"/>
      <c r="N287" s="2"/>
      <c r="O287" s="2"/>
    </row>
    <row r="288" spans="1:15" s="4" customFormat="1" ht="12">
      <c r="A288" s="56"/>
      <c r="B288" s="2"/>
      <c r="C288" s="2"/>
      <c r="D288" s="2"/>
      <c r="E288" s="2"/>
      <c r="F288" s="2"/>
      <c r="G288" s="2"/>
      <c r="H288" s="32"/>
      <c r="I288" s="2"/>
      <c r="J288" s="2"/>
      <c r="K288" s="2"/>
      <c r="L288" s="2"/>
      <c r="M288" s="2"/>
      <c r="N288" s="2"/>
      <c r="O288" s="2"/>
    </row>
    <row r="289" spans="1:15" s="4" customFormat="1" ht="12">
      <c r="A289" s="56"/>
      <c r="B289" s="2"/>
      <c r="C289" s="2"/>
      <c r="D289" s="2"/>
      <c r="E289" s="2"/>
      <c r="F289" s="2"/>
      <c r="G289" s="2"/>
      <c r="H289" s="32"/>
      <c r="I289" s="2"/>
      <c r="J289" s="2"/>
      <c r="K289" s="2"/>
      <c r="L289" s="2"/>
      <c r="M289" s="2"/>
      <c r="N289" s="2"/>
      <c r="O289" s="2"/>
    </row>
    <row r="290" spans="1:15" s="4" customFormat="1" ht="12">
      <c r="A290" s="56"/>
      <c r="B290" s="2"/>
      <c r="C290" s="2"/>
      <c r="D290" s="2"/>
      <c r="E290" s="2"/>
      <c r="F290" s="2"/>
      <c r="G290" s="2"/>
      <c r="H290" s="32"/>
      <c r="I290" s="2"/>
      <c r="J290" s="2"/>
      <c r="K290" s="2"/>
      <c r="L290" s="2"/>
      <c r="M290" s="2"/>
      <c r="N290" s="2"/>
      <c r="O290" s="2"/>
    </row>
    <row r="291" spans="1:15" s="4" customFormat="1" ht="12">
      <c r="A291" s="56"/>
      <c r="B291" s="2"/>
      <c r="C291" s="2"/>
      <c r="D291" s="2"/>
      <c r="E291" s="2"/>
      <c r="F291" s="2"/>
      <c r="G291" s="2"/>
      <c r="H291" s="32"/>
      <c r="I291" s="2"/>
      <c r="J291" s="2"/>
      <c r="K291" s="2"/>
      <c r="L291" s="2"/>
      <c r="M291" s="2"/>
      <c r="N291" s="2"/>
      <c r="O291" s="2"/>
    </row>
    <row r="292" spans="1:15" s="4" customFormat="1" ht="12">
      <c r="A292" s="56"/>
      <c r="B292" s="2"/>
      <c r="C292" s="2"/>
      <c r="D292" s="2"/>
      <c r="E292" s="2"/>
      <c r="F292" s="2"/>
      <c r="G292" s="2"/>
      <c r="H292" s="32"/>
      <c r="I292" s="2"/>
      <c r="J292" s="2"/>
      <c r="K292" s="2"/>
      <c r="L292" s="2"/>
      <c r="M292" s="2"/>
      <c r="N292" s="2"/>
      <c r="O292" s="2"/>
    </row>
    <row r="293" spans="1:15" s="4" customFormat="1" ht="12">
      <c r="A293" s="56"/>
      <c r="B293" s="2"/>
      <c r="C293" s="2"/>
      <c r="D293" s="2"/>
      <c r="E293" s="2"/>
      <c r="F293" s="2"/>
      <c r="G293" s="2"/>
      <c r="H293" s="32"/>
      <c r="I293" s="2"/>
      <c r="J293" s="2"/>
      <c r="K293" s="2"/>
      <c r="L293" s="2"/>
      <c r="M293" s="2"/>
      <c r="N293" s="2"/>
      <c r="O293" s="2"/>
    </row>
    <row r="294" spans="1:15" s="4" customFormat="1" ht="12">
      <c r="A294" s="56"/>
      <c r="B294" s="2"/>
      <c r="C294" s="2"/>
      <c r="D294" s="2"/>
      <c r="E294" s="2"/>
      <c r="F294" s="2"/>
      <c r="G294" s="2"/>
      <c r="H294" s="32"/>
      <c r="I294" s="2"/>
      <c r="J294" s="2"/>
      <c r="K294" s="2"/>
      <c r="L294" s="2"/>
      <c r="M294" s="2"/>
      <c r="N294" s="2"/>
      <c r="O294" s="2"/>
    </row>
    <row r="295" spans="1:15" s="4" customFormat="1" ht="12">
      <c r="A295" s="56"/>
      <c r="B295" s="2"/>
      <c r="C295" s="2"/>
      <c r="D295" s="2"/>
      <c r="E295" s="2"/>
      <c r="F295" s="2"/>
      <c r="G295" s="2"/>
      <c r="H295" s="32"/>
      <c r="I295" s="2"/>
      <c r="J295" s="2"/>
      <c r="K295" s="2"/>
      <c r="L295" s="2"/>
      <c r="M295" s="2"/>
      <c r="N295" s="2"/>
      <c r="O295" s="2"/>
    </row>
    <row r="296" spans="1:15" s="4" customFormat="1" ht="12">
      <c r="A296" s="56"/>
      <c r="B296" s="2"/>
      <c r="C296" s="2"/>
      <c r="D296" s="2"/>
      <c r="E296" s="2"/>
      <c r="F296" s="2"/>
      <c r="G296" s="2"/>
      <c r="H296" s="32"/>
      <c r="I296" s="2"/>
      <c r="J296" s="2"/>
      <c r="K296" s="2"/>
      <c r="L296" s="2"/>
      <c r="M296" s="2"/>
      <c r="N296" s="2"/>
      <c r="O296" s="2"/>
    </row>
    <row r="297" spans="1:15" s="4" customFormat="1" ht="12">
      <c r="A297" s="56"/>
      <c r="B297" s="2"/>
      <c r="C297" s="2"/>
      <c r="D297" s="2"/>
      <c r="E297" s="2"/>
      <c r="F297" s="2"/>
      <c r="G297" s="2"/>
      <c r="H297" s="32"/>
      <c r="I297" s="2"/>
      <c r="J297" s="2"/>
      <c r="K297" s="2"/>
      <c r="L297" s="2"/>
      <c r="M297" s="2"/>
      <c r="N297" s="2"/>
      <c r="O297" s="2"/>
    </row>
    <row r="298" spans="1:15" s="4" customFormat="1" ht="12">
      <c r="A298" s="56"/>
      <c r="B298" s="2"/>
      <c r="C298" s="2"/>
      <c r="D298" s="2"/>
      <c r="E298" s="2"/>
      <c r="F298" s="2"/>
      <c r="G298" s="2"/>
      <c r="H298" s="32"/>
      <c r="I298" s="2"/>
      <c r="J298" s="2"/>
      <c r="K298" s="2"/>
      <c r="L298" s="2"/>
      <c r="M298" s="2"/>
      <c r="N298" s="2"/>
      <c r="O298" s="2"/>
    </row>
    <row r="299" spans="1:15" s="4" customFormat="1" ht="12">
      <c r="A299" s="56"/>
      <c r="B299" s="2"/>
      <c r="C299" s="2"/>
      <c r="D299" s="2"/>
      <c r="E299" s="2"/>
      <c r="F299" s="2"/>
      <c r="G299" s="2"/>
      <c r="H299" s="32"/>
      <c r="I299" s="2"/>
      <c r="J299" s="2"/>
      <c r="K299" s="2"/>
      <c r="L299" s="2"/>
      <c r="M299" s="2"/>
      <c r="N299" s="2"/>
      <c r="O299" s="2"/>
    </row>
    <row r="300" spans="1:15" s="4" customFormat="1" ht="12">
      <c r="A300" s="56"/>
      <c r="B300" s="2"/>
      <c r="C300" s="2"/>
      <c r="D300" s="2"/>
      <c r="E300" s="2"/>
      <c r="F300" s="2"/>
      <c r="G300" s="2"/>
      <c r="H300" s="32"/>
      <c r="I300" s="2"/>
      <c r="J300" s="2"/>
      <c r="K300" s="2"/>
      <c r="L300" s="2"/>
      <c r="M300" s="2"/>
      <c r="N300" s="2"/>
      <c r="O300" s="2"/>
    </row>
    <row r="301" spans="1:15" s="4" customFormat="1" ht="12">
      <c r="A301" s="56"/>
      <c r="B301" s="2"/>
      <c r="C301" s="2"/>
      <c r="D301" s="2"/>
      <c r="E301" s="2"/>
      <c r="F301" s="2"/>
      <c r="G301" s="2"/>
      <c r="H301" s="32"/>
      <c r="I301" s="2"/>
      <c r="J301" s="2"/>
      <c r="K301" s="2"/>
      <c r="L301" s="2"/>
      <c r="M301" s="2"/>
      <c r="N301" s="2"/>
      <c r="O301" s="2"/>
    </row>
    <row r="302" spans="1:15" s="4" customFormat="1" ht="12">
      <c r="A302" s="56"/>
      <c r="B302" s="2"/>
      <c r="C302" s="2"/>
      <c r="D302" s="2"/>
      <c r="E302" s="2"/>
      <c r="F302" s="2"/>
      <c r="G302" s="2"/>
      <c r="H302" s="32"/>
      <c r="I302" s="2"/>
      <c r="J302" s="2"/>
      <c r="K302" s="2"/>
      <c r="L302" s="2"/>
      <c r="M302" s="2"/>
      <c r="N302" s="2"/>
      <c r="O302" s="2"/>
    </row>
    <row r="303" spans="1:15" s="4" customFormat="1" ht="12">
      <c r="A303" s="56"/>
      <c r="B303" s="2"/>
      <c r="C303" s="2"/>
      <c r="D303" s="2"/>
      <c r="E303" s="2"/>
      <c r="F303" s="2"/>
      <c r="G303" s="2"/>
      <c r="H303" s="32"/>
      <c r="I303" s="2"/>
      <c r="J303" s="2"/>
      <c r="K303" s="2"/>
      <c r="L303" s="2"/>
      <c r="M303" s="2"/>
      <c r="N303" s="2"/>
      <c r="O303" s="2"/>
    </row>
    <row r="304" spans="1:15" s="4" customFormat="1" ht="12">
      <c r="A304" s="56"/>
      <c r="B304" s="2"/>
      <c r="C304" s="2"/>
      <c r="D304" s="2"/>
      <c r="E304" s="2"/>
      <c r="F304" s="2"/>
      <c r="G304" s="2"/>
      <c r="H304" s="32"/>
      <c r="I304" s="2"/>
      <c r="J304" s="2"/>
      <c r="K304" s="2"/>
      <c r="L304" s="2"/>
      <c r="M304" s="2"/>
      <c r="N304" s="2"/>
      <c r="O304" s="2"/>
    </row>
    <row r="305" spans="1:15" s="4" customFormat="1" ht="12">
      <c r="A305" s="2"/>
      <c r="B305" s="2"/>
      <c r="C305" s="2"/>
      <c r="D305" s="2"/>
      <c r="E305" s="2"/>
      <c r="F305" s="2"/>
      <c r="G305" s="2"/>
      <c r="H305" s="32"/>
      <c r="I305" s="2"/>
      <c r="J305" s="2"/>
      <c r="K305" s="2"/>
      <c r="L305" s="2"/>
      <c r="M305" s="2"/>
      <c r="N305" s="2"/>
      <c r="O305" s="2"/>
    </row>
    <row r="306" spans="1:15" s="4" customFormat="1" ht="12">
      <c r="A306" s="2"/>
      <c r="B306" s="2"/>
      <c r="C306" s="2"/>
      <c r="D306" s="2"/>
      <c r="E306" s="2"/>
      <c r="F306" s="2"/>
      <c r="G306" s="2"/>
      <c r="H306" s="32"/>
      <c r="I306" s="2"/>
      <c r="J306" s="2"/>
      <c r="K306" s="2"/>
      <c r="L306" s="2"/>
      <c r="M306" s="2"/>
      <c r="N306" s="2"/>
      <c r="O306" s="2"/>
    </row>
    <row r="307" spans="1:15" s="4" customFormat="1" ht="12">
      <c r="A307" s="2"/>
      <c r="B307" s="2"/>
      <c r="C307" s="2"/>
      <c r="D307" s="2"/>
      <c r="E307" s="2"/>
      <c r="F307" s="2"/>
      <c r="G307" s="2"/>
      <c r="H307" s="32"/>
      <c r="I307" s="2"/>
      <c r="J307" s="2"/>
      <c r="K307" s="2"/>
      <c r="L307" s="2"/>
      <c r="M307" s="2"/>
      <c r="N307" s="2"/>
      <c r="O307" s="2"/>
    </row>
    <row r="308" spans="1:15" s="4" customFormat="1" ht="12">
      <c r="A308" s="2"/>
      <c r="B308" s="2"/>
      <c r="C308" s="2"/>
      <c r="D308" s="2"/>
      <c r="E308" s="2"/>
      <c r="F308" s="2"/>
      <c r="G308" s="2"/>
      <c r="H308" s="32"/>
      <c r="I308" s="2"/>
      <c r="J308" s="2"/>
      <c r="K308" s="2"/>
      <c r="L308" s="2"/>
      <c r="M308" s="2"/>
      <c r="N308" s="2"/>
      <c r="O308" s="2"/>
    </row>
    <row r="309" spans="1:15" s="4" customFormat="1" ht="12">
      <c r="A309" s="2"/>
      <c r="B309" s="2"/>
      <c r="C309" s="2"/>
      <c r="D309" s="2"/>
      <c r="E309" s="2"/>
      <c r="F309" s="2"/>
      <c r="G309" s="2"/>
      <c r="H309" s="32"/>
      <c r="I309" s="2"/>
      <c r="J309" s="2"/>
      <c r="K309" s="2"/>
      <c r="L309" s="2"/>
      <c r="M309" s="2"/>
      <c r="N309" s="2"/>
      <c r="O309" s="2"/>
    </row>
    <row r="310" spans="1:15" s="4" customFormat="1" ht="12">
      <c r="A310" s="2"/>
      <c r="B310" s="2"/>
      <c r="C310" s="2"/>
      <c r="D310" s="2"/>
      <c r="E310" s="2"/>
      <c r="F310" s="2"/>
      <c r="G310" s="2"/>
      <c r="H310" s="32"/>
      <c r="I310" s="2"/>
      <c r="J310" s="2"/>
      <c r="K310" s="2"/>
      <c r="L310" s="2"/>
      <c r="M310" s="2"/>
      <c r="N310" s="2"/>
      <c r="O310" s="2"/>
    </row>
    <row r="311" spans="1:15" s="4" customFormat="1" ht="12">
      <c r="A311" s="2"/>
      <c r="B311" s="2"/>
      <c r="C311" s="2"/>
      <c r="D311" s="2"/>
      <c r="E311" s="2"/>
      <c r="F311" s="2"/>
      <c r="G311" s="2"/>
      <c r="H311" s="32"/>
      <c r="I311" s="2"/>
      <c r="J311" s="2"/>
      <c r="K311" s="2"/>
      <c r="L311" s="2"/>
      <c r="M311" s="2"/>
      <c r="N311" s="2"/>
      <c r="O311" s="2"/>
    </row>
    <row r="312" spans="1:15" s="4" customFormat="1" ht="12">
      <c r="A312" s="2"/>
      <c r="B312" s="2"/>
      <c r="C312" s="2"/>
      <c r="D312" s="2"/>
      <c r="E312" s="2"/>
      <c r="F312" s="2"/>
      <c r="G312" s="2"/>
      <c r="H312" s="32"/>
      <c r="I312" s="2"/>
      <c r="J312" s="2"/>
      <c r="K312" s="2"/>
      <c r="L312" s="2"/>
      <c r="M312" s="2"/>
      <c r="N312" s="2"/>
      <c r="O312" s="2"/>
    </row>
    <row r="313" spans="1:15" s="4" customFormat="1" ht="12">
      <c r="A313" s="2"/>
      <c r="B313" s="2"/>
      <c r="C313" s="2"/>
      <c r="D313" s="2"/>
      <c r="E313" s="2"/>
      <c r="F313" s="2"/>
      <c r="G313" s="2"/>
      <c r="H313" s="32"/>
      <c r="I313" s="2"/>
      <c r="J313" s="2"/>
      <c r="K313" s="2"/>
      <c r="L313" s="2"/>
      <c r="M313" s="2"/>
      <c r="N313" s="2"/>
      <c r="O313" s="2"/>
    </row>
    <row r="314" spans="1:15" s="4" customFormat="1" ht="12">
      <c r="A314" s="2"/>
      <c r="B314" s="2"/>
      <c r="C314" s="2"/>
      <c r="D314" s="2"/>
      <c r="E314" s="2"/>
      <c r="F314" s="2"/>
      <c r="G314" s="2"/>
      <c r="H314" s="32"/>
      <c r="I314" s="2"/>
      <c r="J314" s="2"/>
      <c r="K314" s="2"/>
      <c r="L314" s="2"/>
      <c r="M314" s="2"/>
      <c r="N314" s="2"/>
      <c r="O314" s="2"/>
    </row>
    <row r="315" spans="1:15" s="4" customFormat="1" ht="12">
      <c r="A315" s="2"/>
      <c r="B315" s="2"/>
      <c r="C315" s="2"/>
      <c r="D315" s="2"/>
      <c r="E315" s="2"/>
      <c r="F315" s="2"/>
      <c r="G315" s="2"/>
      <c r="H315" s="32"/>
      <c r="I315" s="2"/>
      <c r="J315" s="2"/>
      <c r="K315" s="2"/>
      <c r="L315" s="2"/>
      <c r="M315" s="2"/>
      <c r="N315" s="2"/>
      <c r="O315" s="2"/>
    </row>
    <row r="316" spans="1:15" s="4" customFormat="1" ht="12">
      <c r="A316" s="2"/>
      <c r="B316" s="2"/>
      <c r="C316" s="2"/>
      <c r="D316" s="2"/>
      <c r="E316" s="2"/>
      <c r="F316" s="2"/>
      <c r="G316" s="2"/>
      <c r="H316" s="32"/>
      <c r="I316" s="2"/>
      <c r="J316" s="2"/>
      <c r="K316" s="2"/>
      <c r="L316" s="2"/>
      <c r="M316" s="2"/>
      <c r="N316" s="2"/>
      <c r="O316" s="2"/>
    </row>
    <row r="317" spans="1:15" s="4" customFormat="1" ht="12">
      <c r="A317" s="2"/>
      <c r="B317" s="2"/>
      <c r="C317" s="2"/>
      <c r="D317" s="2"/>
      <c r="E317" s="2"/>
      <c r="F317" s="2"/>
      <c r="G317" s="2"/>
      <c r="H317" s="32"/>
      <c r="I317" s="2"/>
      <c r="J317" s="2"/>
      <c r="K317" s="2"/>
      <c r="L317" s="2"/>
      <c r="M317" s="2"/>
      <c r="N317" s="2"/>
      <c r="O317" s="2"/>
    </row>
    <row r="318" spans="1:15" s="4" customFormat="1" ht="12">
      <c r="A318" s="2"/>
      <c r="B318" s="2"/>
      <c r="C318" s="2"/>
      <c r="D318" s="2"/>
      <c r="E318" s="2"/>
      <c r="F318" s="2"/>
      <c r="G318" s="2"/>
      <c r="H318" s="32"/>
      <c r="I318" s="2"/>
      <c r="J318" s="2"/>
      <c r="K318" s="2"/>
      <c r="L318" s="2"/>
      <c r="M318" s="2"/>
      <c r="N318" s="2"/>
      <c r="O318" s="2"/>
    </row>
    <row r="319" spans="1:15" s="4" customFormat="1" ht="12">
      <c r="A319" s="2"/>
      <c r="B319" s="2"/>
      <c r="C319" s="2"/>
      <c r="D319" s="2"/>
      <c r="E319" s="2"/>
      <c r="F319" s="2"/>
      <c r="G319" s="2"/>
      <c r="H319" s="32"/>
      <c r="I319" s="2"/>
      <c r="J319" s="2"/>
      <c r="K319" s="2"/>
      <c r="L319" s="2"/>
      <c r="M319" s="2"/>
      <c r="N319" s="2"/>
      <c r="O319" s="2"/>
    </row>
    <row r="320" spans="1:15" s="4" customFormat="1" ht="12">
      <c r="A320" s="2"/>
      <c r="B320" s="2"/>
      <c r="C320" s="2"/>
      <c r="D320" s="2"/>
      <c r="E320" s="2"/>
      <c r="F320" s="2"/>
      <c r="G320" s="2"/>
      <c r="H320" s="32"/>
      <c r="I320" s="2"/>
      <c r="J320" s="2"/>
      <c r="K320" s="2"/>
      <c r="L320" s="2"/>
      <c r="M320" s="2"/>
      <c r="N320" s="2"/>
      <c r="O320" s="2"/>
    </row>
    <row r="321" spans="1:15" s="4" customFormat="1" ht="12">
      <c r="A321" s="2"/>
      <c r="B321" s="2"/>
      <c r="C321" s="2"/>
      <c r="D321" s="2"/>
      <c r="E321" s="2"/>
      <c r="F321" s="2"/>
      <c r="G321" s="2"/>
      <c r="H321" s="32"/>
      <c r="I321" s="2"/>
      <c r="J321" s="2"/>
      <c r="K321" s="2"/>
      <c r="L321" s="2"/>
      <c r="M321" s="2"/>
      <c r="N321" s="2"/>
      <c r="O321" s="2"/>
    </row>
    <row r="322" spans="1:15" s="4" customFormat="1" ht="12">
      <c r="A322" s="2"/>
      <c r="B322" s="2"/>
      <c r="C322" s="2"/>
      <c r="D322" s="2"/>
      <c r="E322" s="2"/>
      <c r="F322" s="2"/>
      <c r="G322" s="2"/>
      <c r="H322" s="32"/>
      <c r="I322" s="2"/>
      <c r="J322" s="2"/>
      <c r="K322" s="2"/>
      <c r="L322" s="2"/>
      <c r="M322" s="2"/>
      <c r="N322" s="2"/>
      <c r="O322" s="2"/>
    </row>
    <row r="323" spans="1:15" s="4" customFormat="1" ht="12">
      <c r="A323" s="2"/>
      <c r="B323" s="2"/>
      <c r="C323" s="2"/>
      <c r="D323" s="2"/>
      <c r="E323" s="2"/>
      <c r="F323" s="2"/>
      <c r="G323" s="2"/>
      <c r="H323" s="32"/>
      <c r="I323" s="2"/>
      <c r="J323" s="2"/>
      <c r="K323" s="2"/>
      <c r="L323" s="2"/>
      <c r="M323" s="2"/>
      <c r="N323" s="2"/>
      <c r="O323" s="2"/>
    </row>
    <row r="324" spans="1:15" s="4" customFormat="1" ht="12">
      <c r="A324" s="2"/>
      <c r="B324" s="2"/>
      <c r="C324" s="2"/>
      <c r="D324" s="2"/>
      <c r="E324" s="2"/>
      <c r="F324" s="2"/>
      <c r="G324" s="2"/>
      <c r="H324" s="32"/>
      <c r="I324" s="2"/>
      <c r="J324" s="2"/>
      <c r="K324" s="2"/>
      <c r="L324" s="2"/>
      <c r="M324" s="2"/>
      <c r="N324" s="2"/>
      <c r="O324" s="2"/>
    </row>
    <row r="325" spans="1:15" s="4" customFormat="1" ht="12">
      <c r="A325" s="2"/>
      <c r="B325" s="2"/>
      <c r="C325" s="2"/>
      <c r="D325" s="2"/>
      <c r="E325" s="2"/>
      <c r="F325" s="2"/>
      <c r="G325" s="2"/>
      <c r="H325" s="32"/>
      <c r="I325" s="2"/>
      <c r="J325" s="2"/>
      <c r="K325" s="2"/>
      <c r="L325" s="2"/>
      <c r="M325" s="2"/>
      <c r="N325" s="2"/>
      <c r="O325" s="2"/>
    </row>
    <row r="326" spans="1:15" s="4" customFormat="1" ht="12">
      <c r="A326" s="2"/>
      <c r="B326" s="2"/>
      <c r="C326" s="2"/>
      <c r="D326" s="2"/>
      <c r="E326" s="2"/>
      <c r="F326" s="2"/>
      <c r="G326" s="2"/>
      <c r="H326" s="32"/>
      <c r="I326" s="2"/>
      <c r="J326" s="2"/>
      <c r="K326" s="2"/>
      <c r="L326" s="2"/>
      <c r="M326" s="2"/>
      <c r="N326" s="2"/>
      <c r="O326" s="2"/>
    </row>
    <row r="327" spans="1:15" s="4" customFormat="1" ht="12">
      <c r="A327" s="2"/>
      <c r="B327" s="2"/>
      <c r="C327" s="2"/>
      <c r="D327" s="2"/>
      <c r="E327" s="2"/>
      <c r="F327" s="2"/>
      <c r="G327" s="2"/>
      <c r="H327" s="32"/>
      <c r="I327" s="2"/>
      <c r="J327" s="2"/>
      <c r="K327" s="2"/>
      <c r="L327" s="2"/>
      <c r="M327" s="2"/>
      <c r="N327" s="2"/>
      <c r="O327" s="2"/>
    </row>
    <row r="328" spans="1:15" s="4" customFormat="1" ht="12">
      <c r="A328" s="2"/>
      <c r="B328" s="2"/>
      <c r="C328" s="2"/>
      <c r="D328" s="2"/>
      <c r="E328" s="2"/>
      <c r="F328" s="2"/>
      <c r="G328" s="2"/>
      <c r="H328" s="32"/>
      <c r="I328" s="2"/>
      <c r="J328" s="2"/>
      <c r="K328" s="2"/>
      <c r="L328" s="2"/>
      <c r="M328" s="2"/>
      <c r="N328" s="2"/>
      <c r="O328" s="2"/>
    </row>
    <row r="329" spans="1:15" s="4" customFormat="1" ht="12">
      <c r="A329" s="2"/>
      <c r="B329" s="2"/>
      <c r="C329" s="2"/>
      <c r="D329" s="2"/>
      <c r="E329" s="2"/>
      <c r="F329" s="2"/>
      <c r="G329" s="2"/>
      <c r="H329" s="32"/>
      <c r="I329" s="2"/>
      <c r="J329" s="2"/>
      <c r="K329" s="2"/>
      <c r="L329" s="2"/>
      <c r="M329" s="2"/>
      <c r="N329" s="2"/>
      <c r="O329" s="2"/>
    </row>
    <row r="330" spans="1:15" s="4" customFormat="1" ht="12">
      <c r="A330" s="2"/>
      <c r="B330" s="2"/>
      <c r="C330" s="2"/>
      <c r="D330" s="2"/>
      <c r="E330" s="2"/>
      <c r="F330" s="2"/>
      <c r="G330" s="2"/>
      <c r="H330" s="32"/>
      <c r="I330" s="2"/>
      <c r="J330" s="2"/>
      <c r="K330" s="2"/>
      <c r="L330" s="2"/>
      <c r="M330" s="2"/>
      <c r="N330" s="2"/>
      <c r="O330" s="2"/>
    </row>
    <row r="331" spans="1:15" s="4" customFormat="1" ht="12">
      <c r="A331" s="2"/>
      <c r="B331" s="2"/>
      <c r="C331" s="2"/>
      <c r="D331" s="2"/>
      <c r="E331" s="2"/>
      <c r="F331" s="2"/>
      <c r="G331" s="2"/>
      <c r="H331" s="32"/>
      <c r="I331" s="2"/>
      <c r="J331" s="2"/>
      <c r="K331" s="2"/>
      <c r="L331" s="2"/>
      <c r="M331" s="2"/>
      <c r="N331" s="2"/>
      <c r="O331" s="2"/>
    </row>
    <row r="332" spans="1:15" s="4" customFormat="1" ht="12">
      <c r="A332" s="2"/>
      <c r="B332" s="2"/>
      <c r="C332" s="2"/>
      <c r="D332" s="2"/>
      <c r="E332" s="2"/>
      <c r="F332" s="2"/>
      <c r="G332" s="2"/>
      <c r="H332" s="32"/>
      <c r="I332" s="2"/>
      <c r="J332" s="2"/>
      <c r="K332" s="2"/>
      <c r="L332" s="2"/>
      <c r="M332" s="2"/>
      <c r="N332" s="2"/>
      <c r="O332" s="2"/>
    </row>
    <row r="333" spans="1:15" s="4" customFormat="1" ht="12">
      <c r="A333" s="2"/>
      <c r="B333" s="2"/>
      <c r="C333" s="2"/>
      <c r="D333" s="2"/>
      <c r="E333" s="2"/>
      <c r="F333" s="2"/>
      <c r="G333" s="2"/>
      <c r="H333" s="32"/>
      <c r="I333" s="2"/>
      <c r="J333" s="2"/>
      <c r="K333" s="2"/>
      <c r="L333" s="2"/>
      <c r="M333" s="2"/>
      <c r="N333" s="2"/>
      <c r="O333" s="2"/>
    </row>
    <row r="334" spans="1:15" s="4" customFormat="1" ht="12">
      <c r="A334" s="2"/>
      <c r="B334" s="2"/>
      <c r="C334" s="2"/>
      <c r="D334" s="2"/>
      <c r="E334" s="2"/>
      <c r="F334" s="2"/>
      <c r="G334" s="2"/>
      <c r="H334" s="32"/>
      <c r="I334" s="2"/>
      <c r="J334" s="2"/>
      <c r="K334" s="2"/>
      <c r="L334" s="2"/>
      <c r="M334" s="2"/>
      <c r="N334" s="2"/>
      <c r="O334" s="2"/>
    </row>
    <row r="335" spans="1:15" s="4" customFormat="1" ht="12">
      <c r="A335" s="2"/>
      <c r="B335" s="2"/>
      <c r="C335" s="2"/>
      <c r="D335" s="2"/>
      <c r="E335" s="2"/>
      <c r="F335" s="2"/>
      <c r="G335" s="2"/>
      <c r="H335" s="32"/>
      <c r="I335" s="2"/>
      <c r="J335" s="2"/>
      <c r="K335" s="2"/>
      <c r="L335" s="2"/>
      <c r="M335" s="2"/>
      <c r="N335" s="2"/>
      <c r="O335" s="2"/>
    </row>
    <row r="336" spans="1:15" s="4" customFormat="1" ht="12">
      <c r="A336" s="2"/>
      <c r="B336" s="2"/>
      <c r="C336" s="2"/>
      <c r="D336" s="2"/>
      <c r="E336" s="2"/>
      <c r="F336" s="2"/>
      <c r="G336" s="2"/>
      <c r="H336" s="32"/>
      <c r="I336" s="2"/>
      <c r="J336" s="2"/>
      <c r="K336" s="2"/>
      <c r="L336" s="2"/>
      <c r="M336" s="2"/>
      <c r="N336" s="2"/>
      <c r="O336" s="2"/>
    </row>
    <row r="337" spans="1:15" s="4" customFormat="1" ht="12">
      <c r="A337" s="2"/>
      <c r="B337" s="2"/>
      <c r="C337" s="2"/>
      <c r="D337" s="2"/>
      <c r="E337" s="2"/>
      <c r="F337" s="2"/>
      <c r="G337" s="2"/>
      <c r="H337" s="32"/>
      <c r="I337" s="2"/>
      <c r="J337" s="2"/>
      <c r="K337" s="2"/>
      <c r="L337" s="2"/>
      <c r="M337" s="2"/>
      <c r="N337" s="2"/>
      <c r="O337" s="2"/>
    </row>
    <row r="338" spans="1:15" s="4" customFormat="1" ht="12">
      <c r="A338" s="2"/>
      <c r="B338" s="2"/>
      <c r="C338" s="2"/>
      <c r="D338" s="2"/>
      <c r="E338" s="2"/>
      <c r="F338" s="2"/>
      <c r="G338" s="2"/>
      <c r="H338" s="32"/>
      <c r="I338" s="2"/>
      <c r="J338" s="2"/>
      <c r="K338" s="2"/>
      <c r="L338" s="2"/>
      <c r="M338" s="2"/>
      <c r="N338" s="2"/>
      <c r="O338" s="2"/>
    </row>
    <row r="339" spans="1:15" s="4" customFormat="1" ht="12">
      <c r="A339" s="2"/>
      <c r="B339" s="2"/>
      <c r="C339" s="2"/>
      <c r="D339" s="2"/>
      <c r="E339" s="2"/>
      <c r="F339" s="2"/>
      <c r="G339" s="2"/>
      <c r="H339" s="32"/>
      <c r="I339" s="2"/>
      <c r="J339" s="2"/>
      <c r="K339" s="2"/>
      <c r="L339" s="2"/>
      <c r="M339" s="2"/>
      <c r="N339" s="2"/>
      <c r="O339" s="2"/>
    </row>
    <row r="340" spans="1:15" s="4" customFormat="1" ht="12">
      <c r="A340" s="2"/>
      <c r="B340" s="2"/>
      <c r="C340" s="2"/>
      <c r="D340" s="2"/>
      <c r="E340" s="2"/>
      <c r="F340" s="2"/>
      <c r="G340" s="2"/>
      <c r="H340" s="32"/>
      <c r="I340" s="2"/>
      <c r="J340" s="2"/>
      <c r="K340" s="2"/>
      <c r="L340" s="2"/>
      <c r="M340" s="2"/>
      <c r="N340" s="2"/>
      <c r="O340" s="2"/>
    </row>
    <row r="341" spans="1:15" s="4" customFormat="1" ht="12">
      <c r="A341" s="2"/>
      <c r="B341" s="2"/>
      <c r="C341" s="2"/>
      <c r="D341" s="2"/>
      <c r="E341" s="2"/>
      <c r="F341" s="2"/>
      <c r="G341" s="2"/>
      <c r="H341" s="32"/>
      <c r="I341" s="2"/>
      <c r="J341" s="2"/>
      <c r="K341" s="2"/>
      <c r="L341" s="2"/>
      <c r="M341" s="2"/>
      <c r="N341" s="2"/>
      <c r="O341" s="2"/>
    </row>
    <row r="342" spans="1:15" s="4" customFormat="1" ht="12">
      <c r="A342" s="2"/>
      <c r="B342" s="2"/>
      <c r="C342" s="2"/>
      <c r="D342" s="2"/>
      <c r="E342" s="2"/>
      <c r="F342" s="2"/>
      <c r="G342" s="2"/>
      <c r="H342" s="32"/>
      <c r="I342" s="2"/>
      <c r="J342" s="2"/>
      <c r="K342" s="2"/>
      <c r="L342" s="2"/>
      <c r="M342" s="2"/>
      <c r="N342" s="2"/>
      <c r="O342" s="2"/>
    </row>
    <row r="343" spans="1:15" s="4" customFormat="1" ht="12">
      <c r="A343" s="2"/>
      <c r="B343" s="2"/>
      <c r="C343" s="2"/>
      <c r="D343" s="2"/>
      <c r="E343" s="2"/>
      <c r="F343" s="2"/>
      <c r="G343" s="2"/>
      <c r="H343" s="32"/>
      <c r="I343" s="2"/>
      <c r="J343" s="2"/>
      <c r="K343" s="2"/>
      <c r="L343" s="2"/>
      <c r="M343" s="2"/>
      <c r="N343" s="2"/>
      <c r="O343" s="2"/>
    </row>
    <row r="344" spans="1:15" s="4" customFormat="1" ht="12">
      <c r="A344" s="2"/>
      <c r="B344" s="2"/>
      <c r="C344" s="2"/>
      <c r="D344" s="2"/>
      <c r="E344" s="2"/>
      <c r="F344" s="2"/>
      <c r="G344" s="2"/>
      <c r="H344" s="32"/>
      <c r="I344" s="2"/>
      <c r="J344" s="2"/>
      <c r="K344" s="2"/>
      <c r="L344" s="2"/>
      <c r="M344" s="2"/>
      <c r="N344" s="2"/>
      <c r="O344" s="2"/>
    </row>
    <row r="345" spans="1:15" s="4" customFormat="1" ht="12">
      <c r="A345" s="2"/>
      <c r="B345" s="2"/>
      <c r="C345" s="2"/>
      <c r="D345" s="2"/>
      <c r="E345" s="2"/>
      <c r="F345" s="2"/>
      <c r="G345" s="2"/>
      <c r="H345" s="32"/>
      <c r="I345" s="2"/>
      <c r="J345" s="2"/>
      <c r="K345" s="2"/>
      <c r="L345" s="2"/>
      <c r="M345" s="2"/>
      <c r="N345" s="2"/>
      <c r="O345" s="2"/>
    </row>
  </sheetData>
  <pageMargins left="0.7" right="0.7" top="0.75" bottom="0.75" header="0.3" footer="0.3"/>
  <pageSetup horizontalDpi="300" verticalDpi="300" orientation="portrait" r:id="rId1"/>
  <headerFooter>
    <oddFooter>&amp;L&amp;"Times New Roman,Regular"&amp;9O3129681.v1</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8F0ADEFFB48B849A10AE4A239DAFBBF" ma:contentTypeVersion="4" ma:contentTypeDescription="Create a new document." ma:contentTypeScope="" ma:versionID="86b35d2ed01004755a6c537f978e0e4c">
  <xsd:schema xmlns:xsd="http://www.w3.org/2001/XMLSchema" xmlns:xs="http://www.w3.org/2001/XMLSchema" xmlns:p="http://schemas.microsoft.com/office/2006/metadata/properties" xmlns:ns2="39ab288a-8589-4c39-bdd2-e9c983f1a4bf" targetNamespace="http://schemas.microsoft.com/office/2006/metadata/properties" ma:root="true" ma:fieldsID="9fc5664b8ad7a484f020b06b08969e53" ns2:_="">
    <xsd:import namespace="39ab288a-8589-4c39-bdd2-e9c983f1a4b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b288a-8589-4c39-bdd2-e9c983f1a4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CF07CE-8A23-4483-88E0-C348CC2689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ab288a-8589-4c39-bdd2-e9c983f1a4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92630D-8E57-42C0-AA51-EEA67D09C9FA}">
  <ds:schemaRefs>
    <ds:schemaRef ds:uri="http://purl.org/dc/terms/"/>
    <ds:schemaRef ds:uri="http://schemas.openxmlformats.org/package/2006/metadata/core-properties"/>
    <ds:schemaRef ds:uri="http://purl.org/dc/dcmitype/"/>
    <ds:schemaRef ds:uri="http://schemas.microsoft.com/office/2006/documentManagement/types"/>
    <ds:schemaRef ds:uri="39ab288a-8589-4c39-bdd2-e9c983f1a4bf"/>
    <ds:schemaRef ds:uri="http://purl.org/dc/elements/1.1/"/>
    <ds:schemaRef ds:uri="http://schemas.microsoft.com/office/2006/metadata/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FD5CAC88-BF2A-4083-BA1D-E92B05E2D2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Template/>
  <Manager/>
  <Company/>
  <TotalTime>60</TotalTime>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Deborah Swain</dc:creator>
  <cp:keywords/>
  <dc:description/>
  <cp:lastModifiedBy>Martin S. Friedman</cp:lastModifiedBy>
  <dcterms:created xsi:type="dcterms:W3CDTF">2021-01-04T13:55:07Z</dcterms:created>
  <dcterms:modified xsi:type="dcterms:W3CDTF">2021-01-04T13:55:07Z</dcterms:modified>
  <cp:category/>
  <cp:contentType/>
  <cp:contentStatus/>
  <cp:revision>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0x01010028F0ADEFFB48B849A10AE4A239DAFBBF</vt:lpwstr>
  </property>
  <property fmtid="{D5CDD505-2E9C-101B-9397-08002B2CF9AE}" pid="3" name="CUS_DocIDActiveBits">
    <vt:lpwstr>520192</vt:lpwstr>
  </property>
  <property fmtid="{D5CDD505-2E9C-101B-9397-08002B2CF9AE}" pid="4" name="CUS_DocIDLocation">
    <vt:lpwstr>EVERY_PAGE</vt:lpwstr>
  </property>
  <property fmtid="{D5CDD505-2E9C-101B-9397-08002B2CF9AE}" pid="5" name="CUS_DocIDPosition">
    <vt:lpwstr>Left</vt:lpwstr>
  </property>
  <property fmtid="{D5CDD505-2E9C-101B-9397-08002B2CF9AE}" pid="6" name="CUS_DocIDSheetRef">
    <vt:lpwstr>37</vt:lpwstr>
  </property>
  <property fmtid="{D5CDD505-2E9C-101B-9397-08002B2CF9AE}" pid="7" name="CUS_DocIDString">
    <vt:lpwstr>&amp;"Times New Roman,Regular"&amp;9O3129681.v1</vt:lpwstr>
  </property>
  <property fmtid="{D5CDD505-2E9C-101B-9397-08002B2CF9AE}" pid="8" name="CUS_DocIDChunk0">
    <vt:lpwstr>&amp;"Times New Roman,Regular"&amp;9</vt:lpwstr>
  </property>
  <property fmtid="{D5CDD505-2E9C-101B-9397-08002B2CF9AE}" pid="9" name="CUS_DocIDChunk1">
    <vt:lpwstr>O3129681.v1</vt:lpwstr>
  </property>
</Properties>
</file>