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harts/style1.xml" ContentType="application/vnd.openxmlformats-officedocument.drawingml.chart+xml"/>
  <Override PartName="/xl/charts/colors1.xml" ContentType="application/vnd.openxmlformats-officedocument.drawingml.chart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bookViews>
    <workbookView xWindow="33300" yWindow="1590" windowWidth="21615" windowHeight="13830" activeTab="0"/>
  </bookViews>
  <sheets>
    <sheet name="Sheet1" sheetId="1" r:id="rId1"/>
  </sheets>
  <externalReferences>
    <externalReference r:id="rId8"/>
  </externalReferences>
  <definedNames>
    <definedName name="_xlnm.Print_Area" localSheetId="0">Sheet1!$A$6:$E$22</definedName>
  </definedNames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<sst xmlns="http://schemas.openxmlformats.org/spreadsheetml/2006/main" count="19" uniqueCount="17">
  <si>
    <t>Gulf Power:  Bad Debt Expense, by month, 2017-2019</t>
  </si>
  <si>
    <t>3 year average</t>
  </si>
  <si>
    <t>Month</t>
  </si>
  <si>
    <t>Annual Total</t>
  </si>
  <si>
    <t>2020 actual</t>
  </si>
  <si>
    <t>Due to CAMS</t>
  </si>
  <si>
    <t>Due to COVID</t>
  </si>
  <si>
    <t>Historic Average</t>
  </si>
  <si>
    <t>Difference</t>
  </si>
  <si>
    <t>Deferred to Reg Asset</t>
  </si>
  <si>
    <t>CAMS impact</t>
  </si>
  <si>
    <t>COVID impact</t>
  </si>
  <si>
    <t>2017-2019 average</t>
  </si>
  <si>
    <t>2020 UAR expense</t>
  </si>
  <si>
    <t>2020 Gulf Power Bad Debt components</t>
  </si>
  <si>
    <t>20200151-EI</t>
  </si>
  <si>
    <t>GULF 000133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</si>
</sst>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164" formatCode="&quot;$&quot;#,##0"/>
    <numFmt numFmtId="165" formatCode="mmmm"/>
    <numFmt numFmtId="166" formatCode="&quot;$&quot;#,##0,;[Red]\(&quot;$&quot;#,##0,\)"/>
    <numFmt numFmtId="167" formatCode="&quot;$&quot;#,##0.00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u val="single"/>
      <sz val="12"/>
      <color theme="1"/>
      <name val="Calibri"/>
      <family val="2"/>
      <scheme val="minor"/>
    </font>
    <font>
      <b/>
      <u val="single"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 tint="0.35"/>
      <name val="Calibri"/>
      <family val="2"/>
    </font>
    <font>
      <b/>
      <sz val="12"/>
      <color theme="1" tint="0.25"/>
      <name val="Calibri"/>
      <family val="2"/>
    </font>
    <font>
      <b/>
      <sz val="12"/>
      <color theme="1" tint="0.35"/>
      <name val="Calibri"/>
      <family val="2"/>
    </font>
  </fonts>
  <fills count="3">
    <fill>
      <patternFill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164" fontId="0" fillId="0" borderId="0" xfId="0" applyNumberFormat="1"/>
    <xf numFmtId="0" fontId="2" fillId="0" borderId="0" xfId="0" applyFont="1"/>
    <xf numFmtId="164" fontId="2" fillId="0" borderId="0" xfId="0" applyNumberFormat="1" applyFont="1"/>
    <xf numFmtId="165" fontId="0" fillId="0" borderId="0" xfId="0" applyNumberFormat="1" applyAlignment="1">
      <alignment horizontal="left"/>
    </xf>
    <xf numFmtId="165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9" fontId="0" fillId="0" borderId="0" xfId="15" applyFont="1"/>
    <xf numFmtId="164" fontId="0" fillId="0" borderId="0" xfId="0" applyNumberFormat="1" applyFill="1" applyAlignment="1">
      <alignment horizontal="center"/>
    </xf>
    <xf numFmtId="164" fontId="7" fillId="0" borderId="0" xfId="0" applyNumberFormat="1" applyFont="1" applyFill="1" applyAlignment="1">
      <alignment horizontal="center"/>
    </xf>
    <xf numFmtId="166" fontId="2" fillId="0" borderId="0" xfId="0" applyNumberFormat="1" applyFont="1"/>
    <xf numFmtId="166" fontId="0" fillId="0" borderId="0" xfId="0" applyNumberFormat="1"/>
    <xf numFmtId="164" fontId="6" fillId="2" borderId="0" xfId="0" applyNumberFormat="1" applyFont="1" applyFill="1" applyAlignment="1">
      <alignment horizontal="center"/>
    </xf>
    <xf numFmtId="167" fontId="0" fillId="0" borderId="0" xfId="0" applyNumberFormat="1"/>
    <xf numFmtId="6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wrapText="1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ustomXml" Target="../customXml/item1.xml" /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8" Type="http://schemas.openxmlformats.org/officeDocument/2006/relationships/externalLink" Target="externalLinks/externalLink1.xml" /><Relationship Id="rId4" Type="http://schemas.openxmlformats.org/officeDocument/2006/relationships/theme" Target="theme/theme1.xml" /><Relationship Id="rId6" Type="http://schemas.openxmlformats.org/officeDocument/2006/relationships/customXml" Target="../customXml/item2.xml" /><Relationship Id="rId3" Type="http://schemas.openxmlformats.org/officeDocument/2006/relationships/sharedStrings" Target="sharedStrings.xml" /><Relationship Id="rId7" Type="http://schemas.openxmlformats.org/officeDocument/2006/relationships/customXml" Target="../customXml/item3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title>
      <c:tx>
        <c:rich>
          <a:bodyPr vert="horz" rot="0"/>
          <a:lstStyle/>
          <a:p>
            <a:pPr algn="ctr">
              <a:defRPr/>
            </a:pPr>
            <a:r>
              <a:rPr lang="en-US" sz="1800" b="1" i="0" u="sng" baseline="0"/>
              <a:t>Gulf Power:  2020 UAR Expense</a:t>
            </a:r>
            <a:r>
              <a:rPr lang="en-US" sz="1800" b="1" i="0" u="sng" baseline="0"/>
              <a:t> and Drivers</a:t>
            </a:r>
          </a:p>
        </c:rich>
      </c:tx>
      <c:layout>
        <c:manualLayout>
          <c:xMode val="edge"/>
          <c:yMode val="edge"/>
          <c:x val="0.1995"/>
          <c:y val="0.01675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3075"/>
          <c:y val="0.165"/>
          <c:w val="0.9445"/>
          <c:h val="0.67975"/>
        </c:manualLayout>
      </c:layout>
      <c:barChart>
        <c:barDir val="col"/>
        <c:grouping val="stacked"/>
        <c:varyColors val="0"/>
        <c:ser>
          <c:idx val="0"/>
          <c:order val="0"/>
          <c:spPr>
            <a:noFill/>
            <a:ln>
              <a:noFill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Sheet1!$F$28:$F$32</c:f>
              <c:strCache>
                <c:ptCount val="5"/>
                <c:pt idx="0">
                  <c:v>2017-2019 average</c:v>
                </c:pt>
                <c:pt idx="1">
                  <c:v>CAMS impact</c:v>
                </c:pt>
                <c:pt idx="2">
                  <c:v>COVID impact</c:v>
                </c:pt>
                <c:pt idx="3">
                  <c:v>Deferred to Reg Asset</c:v>
                </c:pt>
                <c:pt idx="4">
                  <c:v>2020 UAR expense</c:v>
                </c:pt>
              </c:strCache>
            </c:strRef>
          </c:cat>
          <c:val>
            <c:numRef>
              <c:f>Sheet1!$G$28:$G$32</c:f>
              <c:numCache>
                <c:formatCode>"$"#,##0,;[Red]\("$"#,##0,\)</c:formatCode>
                <c:ptCount val="5"/>
                <c:pt idx="1">
                  <c:v>3577105.26666667</c:v>
                </c:pt>
                <c:pt idx="2">
                  <c:v>4439341.26666667</c:v>
                </c:pt>
                <c:pt idx="3">
                  <c:v>5248320.94554505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6A-4940-BE6F-FEAB707B5094}"/>
            </c:ext>
          </c:extLst>
        </c:ser>
        <c:ser>
          <c:idx val="1"/>
          <c:order val="1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spPr>
              <a:solidFill>
                <a:srgbClr val="FF0000"/>
              </a:solidFill>
              <a:ln>
                <a:noFill/>
              </a:ln>
              <a:effectLst/>
            </c:spPr>
          </c:dPt>
          <c:dPt>
            <c:idx val="2"/>
            <c:invertIfNegative val="0"/>
            <c:spPr>
              <a:solidFill>
                <a:srgbClr val="FF0000"/>
              </a:solidFill>
              <a:ln>
                <a:noFill/>
              </a:ln>
              <a:effectLst/>
            </c:spPr>
          </c:dPt>
          <c:dPt>
            <c:idx val="3"/>
            <c:invertIfNegative val="0"/>
            <c:spPr>
              <a:solidFill>
                <a:srgbClr val="00B050"/>
              </a:solidFill>
              <a:ln>
                <a:noFill/>
              </a:ln>
              <a:effectLst/>
            </c:spPr>
          </c:dPt>
          <c:dLbls>
            <c:dLbl>
              <c:idx val="0"/>
              <c:layout>
                <c:manualLayout>
                  <c:x val="0"/>
                  <c:y val="-0.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vert="horz" rot="0"/>
                <a:lstStyle/>
                <a:p>
                  <a:pPr algn="ctr">
                    <a:defRPr lang="en-US" sz="1200" b="1" i="0" u="none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.004"/>
                  <c:y val="-0.0422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vert="horz" rot="0"/>
                <a:lstStyle/>
                <a:p>
                  <a:pPr algn="ctr">
                    <a:defRPr lang="en-US" sz="1200" b="1" i="0" u="none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-0.26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vert="horz" rot="0"/>
                <a:lstStyle/>
                <a:p>
                  <a:pPr algn="ctr">
                    <a:defRPr lang="en-US" sz="1200" b="1" i="0" u="none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0.00175"/>
                  <c:y val="0.2547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vert="horz" rot="0"/>
                <a:lstStyle/>
                <a:p>
                  <a:pPr algn="ctr">
                    <a:defRPr lang="en-US" sz="1200" b="1" i="0" u="none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-0.13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vert="horz" rot="0"/>
                <a:lstStyle/>
                <a:p>
                  <a:pPr algn="ctr">
                    <a:defRPr lang="en-US" sz="1200" b="1" i="0" u="none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General" sourceLinked="1"/>
            <c:spPr>
              <a:noFill/>
              <a:ln>
                <a:noFill/>
              </a:ln>
              <a:effectLst/>
            </c:spPr>
            <c:txPr>
              <a:bodyPr vert="horz" rot="0"/>
              <a:lstStyle/>
              <a:p>
                <a:pPr algn="ctr">
                  <a:defRPr lang="en-US" sz="1200" b="1" i="0" u="none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Sheet1!$F$28:$F$32</c:f>
              <c:strCache>
                <c:ptCount val="5"/>
                <c:pt idx="0">
                  <c:v>2017-2019 average</c:v>
                </c:pt>
                <c:pt idx="1">
                  <c:v>CAMS impact</c:v>
                </c:pt>
                <c:pt idx="2">
                  <c:v>COVID impact</c:v>
                </c:pt>
                <c:pt idx="3">
                  <c:v>Deferred to Reg Asset</c:v>
                </c:pt>
                <c:pt idx="4">
                  <c:v>2020 UAR expense</c:v>
                </c:pt>
              </c:strCache>
            </c:strRef>
          </c:cat>
          <c:val>
            <c:numRef>
              <c:f>Sheet1!$H$28:$H$32</c:f>
              <c:numCache>
                <c:formatCode>"$"#,##0,;[Red]\("$"#,##0,\)</c:formatCode>
                <c:ptCount val="5"/>
                <c:pt idx="0">
                  <c:v>3577105.26666667</c:v>
                </c:pt>
                <c:pt idx="1">
                  <c:v>862236</c:v>
                </c:pt>
                <c:pt idx="2">
                  <c:v>14025412.6666103</c:v>
                </c:pt>
                <c:pt idx="3">
                  <c:v>13216432.9877319</c:v>
                </c:pt>
                <c:pt idx="4">
                  <c:v>5248320.94554505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6A-4940-BE6F-FEAB707B5094}"/>
            </c:ext>
          </c:extLst>
        </c:ser>
        <c:overlap val="100"/>
        <c:axId val="24340278"/>
        <c:axId val="65031672"/>
      </c:barChart>
      <c:catAx>
        <c:axId val="2434027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/>
          <a:lstStyle/>
          <a:p>
            <a:pPr>
              <a:defRPr lang="en-US" sz="1200" b="1" i="0" u="none" baseline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</a:p>
        </c:txPr>
        <c:crossAx val="65031672"/>
        <c:crosses val="autoZero"/>
        <c:auto val="1"/>
        <c:lblOffset val="100"/>
        <c:noMultiLvlLbl val="0"/>
      </c:catAx>
      <c:valAx>
        <c:axId val="65031672"/>
        <c:scaling>
          <c:orientation val="minMax"/>
        </c:scaling>
        <c:delete val="1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crossAx val="2434027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  <c:txPr>
    <a:bodyPr vert="horz" rot="0"/>
    <a:lstStyle/>
    <a:p>
      <a:pPr>
        <a:defRPr lang="en-US" u="none" baseline="0"/>
      </a:pPr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4</xdr:col>
      <xdr:colOff>900112</xdr:colOff>
      <xdr:row>25</xdr:row>
      <xdr:rowOff>71437</xdr:rowOff>
    </xdr:from>
    <xdr:to>
      <xdr:col>11</xdr:col>
      <xdr:colOff>381000</xdr:colOff>
      <xdr:row>42</xdr:row>
      <xdr:rowOff>123825</xdr:rowOff>
    </xdr:to>
    <xdr:graphicFrame macro="">
      <xdr:nvGraphicFramePr>
        <xdr:cNvPr id="2" name="Chart 1"/>
        <xdr:cNvGraphicFramePr/>
      </xdr:nvGraphicFramePr>
      <xdr:xfrm>
        <a:off x="5689600" y="5124450"/>
        <a:ext cx="6800850" cy="329565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https:\\dktmgmt.nee.com\144\DataRequests\13431\Library\Attachments\2020%20Bad%20Debt%20expense%20forecast%20as%20of%20February%2019,%202020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tabSelected="1" workbookViewId="0" topLeftCell="A1">
      <selection pane="topLeft" activeCell="A1" sqref="A1"/>
    </sheetView>
  </sheetViews>
  <sheetFormatPr defaultColWidth="8.72727272727273" defaultRowHeight="15"/>
  <cols>
    <col min="1" max="1" width="13.1818181818182" customWidth="1"/>
    <col min="2" max="5" width="18.4545454545455" customWidth="1"/>
    <col min="6" max="6" width="20.5454545454545" bestFit="1" customWidth="1"/>
    <col min="7" max="7" width="12.4545454545455" bestFit="1" customWidth="1"/>
    <col min="8" max="8" width="12.5454545454545" bestFit="1" customWidth="1"/>
    <col min="9" max="9" width="16" bestFit="1" customWidth="1"/>
    <col min="10" max="10" width="9.54545454545455" bestFit="1" customWidth="1"/>
    <col min="11" max="11" width="15.2727272727273" bestFit="1" customWidth="1"/>
    <col min="14" max="14" width="10.1818181818182" bestFit="1" customWidth="1"/>
  </cols>
  <sheetData>
    <row r="1" ht="15">
      <c r="A1" s="24" t="s">
        <v>16</v>
      </c>
    </row>
    <row r="2" ht="15">
      <c r="A2" s="23" t="s">
        <v>15</v>
      </c>
    </row>
    <row r="6" ht="15.75">
      <c r="A6" s="1" t="s">
        <v>0</v>
      </c>
    </row>
    <row r="7" spans="7:11" ht="15.75">
      <c r="G7" s="22" t="s">
        <v>14</v>
      </c>
      <c r="H7" s="22"/>
      <c r="I7" s="22"/>
      <c r="J7" s="22"/>
      <c r="K7" s="22"/>
    </row>
    <row r="9" spans="1:11" s="7" customFormat="1" ht="30">
      <c r="A9" s="6" t="s">
        <v>2</v>
      </c>
      <c r="B9" s="7">
        <v>2017</v>
      </c>
      <c r="C9" s="7">
        <v>2018</v>
      </c>
      <c r="D9" s="7">
        <v>2019</v>
      </c>
      <c r="E9" s="11" t="s">
        <v>1</v>
      </c>
      <c r="G9" s="8" t="s">
        <v>4</v>
      </c>
      <c r="H9" s="8" t="s">
        <v>7</v>
      </c>
      <c r="I9" s="8" t="s">
        <v>8</v>
      </c>
      <c r="J9" s="8" t="s">
        <v>5</v>
      </c>
      <c r="K9" s="8" t="s">
        <v>6</v>
      </c>
    </row>
    <row r="10" spans="1:11" ht="15.75">
      <c r="A10" s="5">
        <f>DATE(2020,1,1)</f>
        <v>43831</v>
      </c>
      <c r="B10" s="2">
        <v>403242.40</v>
      </c>
      <c r="C10" s="2">
        <v>379874.71</v>
      </c>
      <c r="D10" s="2">
        <v>98148.42</v>
      </c>
      <c r="E10" s="12">
        <v>293755.1766666667</v>
      </c>
      <c r="F10" s="5">
        <f>DATE(2020,1,1)</f>
        <v>43831</v>
      </c>
      <c r="G10" s="15">
        <v>583164.97</v>
      </c>
      <c r="H10" s="10">
        <f>E10</f>
        <v>293755.1766666667</v>
      </c>
      <c r="I10" s="10">
        <f t="shared" si="0" ref="I10:I12">G10-H10</f>
        <v>289409.79333333328</v>
      </c>
      <c r="J10" s="10">
        <v>71853</v>
      </c>
      <c r="K10" s="9"/>
    </row>
    <row r="11" spans="1:11" ht="15.75">
      <c r="A11" s="5">
        <f>A10+32</f>
        <v>43863</v>
      </c>
      <c r="B11" s="2">
        <v>189305.43</v>
      </c>
      <c r="C11" s="2">
        <v>327888.99</v>
      </c>
      <c r="D11" s="2">
        <v>619880.92000000004</v>
      </c>
      <c r="E11" s="12">
        <v>379025.11333333334</v>
      </c>
      <c r="F11" s="5">
        <f>F10+32</f>
        <v>43863</v>
      </c>
      <c r="G11" s="15">
        <v>486021.56</v>
      </c>
      <c r="H11" s="10">
        <f t="shared" si="1" ref="H11:H12">E11</f>
        <v>379025.11333333334</v>
      </c>
      <c r="I11" s="10">
        <f t="shared" si="0"/>
        <v>106996.44666666666</v>
      </c>
      <c r="J11" s="10">
        <v>71853</v>
      </c>
      <c r="K11" s="9"/>
    </row>
    <row r="12" spans="1:11" ht="15.75">
      <c r="A12" s="5">
        <f t="shared" si="2" ref="A12:A21">A11+32</f>
        <v>43895</v>
      </c>
      <c r="B12" s="2">
        <v>113952.99</v>
      </c>
      <c r="C12" s="2">
        <v>-16358</v>
      </c>
      <c r="D12" s="2">
        <v>390670.33</v>
      </c>
      <c r="E12" s="12">
        <v>162755.10666666666</v>
      </c>
      <c r="F12" s="5">
        <f t="shared" si="3" ref="F12:F21">F11+32</f>
        <v>43895</v>
      </c>
      <c r="G12" s="15">
        <v>1273172.0900000001</v>
      </c>
      <c r="H12" s="10">
        <f t="shared" si="1"/>
        <v>162755.10666666666</v>
      </c>
      <c r="I12" s="10">
        <f t="shared" si="0"/>
        <v>1110416.9833333334</v>
      </c>
      <c r="J12" s="10">
        <v>71853</v>
      </c>
      <c r="K12" s="10">
        <f>IF(G12,(I12-J12),"")</f>
        <v>1038563.9833333334</v>
      </c>
    </row>
    <row r="13" spans="1:12" ht="15.75">
      <c r="A13" s="5">
        <f t="shared" si="2"/>
        <v>43927</v>
      </c>
      <c r="B13" s="2">
        <v>275354.68</v>
      </c>
      <c r="C13" s="2">
        <v>384748.93</v>
      </c>
      <c r="D13" s="2">
        <v>263948.19</v>
      </c>
      <c r="E13" s="12">
        <v>308017.26666666666</v>
      </c>
      <c r="F13" s="5">
        <f t="shared" si="3"/>
        <v>43927</v>
      </c>
      <c r="G13" s="15">
        <v>2053468.01</v>
      </c>
      <c r="H13" s="10">
        <f>E13</f>
        <v>308017.26666666666</v>
      </c>
      <c r="I13" s="10">
        <f>G13-H13</f>
        <v>1745450.7433333334</v>
      </c>
      <c r="J13" s="10">
        <v>71853</v>
      </c>
      <c r="K13" s="10">
        <f>IF(G13,(I13-J13),"")</f>
        <v>1673597.7433333334</v>
      </c>
      <c r="L13" s="14">
        <f>IF(G13,K13/I13,"")</f>
        <v>0.95883412907844057</v>
      </c>
    </row>
    <row r="14" spans="1:12" ht="15.75">
      <c r="A14" s="5">
        <f t="shared" si="2"/>
        <v>43959</v>
      </c>
      <c r="B14" s="2">
        <v>200810.87</v>
      </c>
      <c r="C14" s="2">
        <v>727949.05</v>
      </c>
      <c r="D14" s="2">
        <v>445007.59</v>
      </c>
      <c r="E14" s="12">
        <v>457922.50333333341</v>
      </c>
      <c r="F14" s="5">
        <f t="shared" si="3"/>
        <v>43959</v>
      </c>
      <c r="G14" s="15">
        <v>2531139.46</v>
      </c>
      <c r="H14" s="10">
        <f t="shared" si="4" ref="H14:H21">E14</f>
        <v>457922.50333333341</v>
      </c>
      <c r="I14" s="10">
        <f t="shared" si="5" ref="I14:I21">G14-H14</f>
        <v>2073216.9566666666</v>
      </c>
      <c r="J14" s="10">
        <f>J13</f>
        <v>71853</v>
      </c>
      <c r="K14" s="10">
        <f t="shared" si="6" ref="K14:K21">IF(G14,(I14-J14),"")</f>
        <v>2001363.9566666666</v>
      </c>
      <c r="L14" s="14">
        <f t="shared" si="7" ref="L14:L21">IF(G14,K14/I14,"")</f>
        <v>0.9653422668722883</v>
      </c>
    </row>
    <row r="15" spans="1:12" ht="15.75">
      <c r="A15" s="5">
        <f t="shared" si="2"/>
        <v>43991</v>
      </c>
      <c r="B15" s="2">
        <v>171436.83</v>
      </c>
      <c r="C15" s="2">
        <v>390274.24</v>
      </c>
      <c r="D15" s="2">
        <v>504091.52</v>
      </c>
      <c r="E15" s="12">
        <v>355267.53</v>
      </c>
      <c r="F15" s="5">
        <f t="shared" si="3"/>
        <v>43991</v>
      </c>
      <c r="G15" s="15">
        <v>2066993</v>
      </c>
      <c r="H15" s="10">
        <f t="shared" si="4"/>
        <v>355267.53</v>
      </c>
      <c r="I15" s="10">
        <f t="shared" si="5"/>
        <v>1711725.47</v>
      </c>
      <c r="J15" s="10">
        <f t="shared" si="8" ref="J15:J21">J14</f>
        <v>71853</v>
      </c>
      <c r="K15" s="10">
        <f t="shared" si="6"/>
        <v>1639872.47</v>
      </c>
      <c r="L15" s="14">
        <f t="shared" si="7"/>
        <v>0.95802305845224123</v>
      </c>
    </row>
    <row r="16" spans="1:12" ht="15.75">
      <c r="A16" s="5">
        <f t="shared" si="2"/>
        <v>44023</v>
      </c>
      <c r="B16" s="2">
        <v>215443.62</v>
      </c>
      <c r="C16" s="2">
        <v>298285.78999999998</v>
      </c>
      <c r="D16" s="2">
        <v>422809.53</v>
      </c>
      <c r="E16" s="12">
        <v>312179.64666666667</v>
      </c>
      <c r="F16" s="5">
        <f t="shared" si="3"/>
        <v>44023</v>
      </c>
      <c r="G16" s="15">
        <v>1246084.8199999998</v>
      </c>
      <c r="H16" s="10">
        <f t="shared" si="4"/>
        <v>312179.64666666667</v>
      </c>
      <c r="I16" s="10">
        <f t="shared" si="5"/>
        <v>933905.17333333311</v>
      </c>
      <c r="J16" s="10">
        <f t="shared" si="8"/>
        <v>71853</v>
      </c>
      <c r="K16" s="10">
        <f t="shared" si="6"/>
        <v>862052.17333333311</v>
      </c>
      <c r="L16" s="14">
        <f t="shared" si="7"/>
        <v>0.92306178180431397</v>
      </c>
    </row>
    <row r="17" spans="1:12" ht="15.75">
      <c r="A17" s="5">
        <f t="shared" si="2"/>
        <v>44055</v>
      </c>
      <c r="B17" s="2">
        <v>137103.09</v>
      </c>
      <c r="C17" s="2">
        <v>236440.88</v>
      </c>
      <c r="D17" s="2">
        <v>117444.59</v>
      </c>
      <c r="E17" s="12">
        <v>163662.8533333333</v>
      </c>
      <c r="F17" s="5">
        <f t="shared" si="3"/>
        <v>44055</v>
      </c>
      <c r="G17" s="15">
        <v>2460099.6399999997</v>
      </c>
      <c r="H17" s="10">
        <f t="shared" si="4"/>
        <v>163662.8533333333</v>
      </c>
      <c r="I17" s="10">
        <f t="shared" si="5"/>
        <v>2296436.7866666662</v>
      </c>
      <c r="J17" s="10">
        <f t="shared" si="8"/>
        <v>71853</v>
      </c>
      <c r="K17" s="10">
        <f t="shared" si="6"/>
        <v>2224583.7866666662</v>
      </c>
      <c r="L17" s="14">
        <f t="shared" si="7"/>
        <v>0.96871109171513647</v>
      </c>
    </row>
    <row r="18" spans="1:12" ht="15.75">
      <c r="A18" s="5">
        <f t="shared" si="2"/>
        <v>44087</v>
      </c>
      <c r="B18" s="2">
        <v>276763.32666666666</v>
      </c>
      <c r="C18" s="2">
        <v>308877.11</v>
      </c>
      <c r="D18" s="2">
        <v>150554.76</v>
      </c>
      <c r="E18" s="12">
        <v>245398.39888888889</v>
      </c>
      <c r="F18" s="5">
        <f t="shared" si="3"/>
        <v>44087</v>
      </c>
      <c r="G18" s="15">
        <v>2233607.14</v>
      </c>
      <c r="H18" s="10">
        <f t="shared" si="4"/>
        <v>245398.39888888889</v>
      </c>
      <c r="I18" s="10">
        <f t="shared" si="5"/>
        <v>1988208.7411111114</v>
      </c>
      <c r="J18" s="10">
        <f t="shared" si="8"/>
        <v>71853</v>
      </c>
      <c r="K18" s="10">
        <f t="shared" si="6"/>
        <v>1916355.7411111114</v>
      </c>
      <c r="L18" s="14">
        <f t="shared" si="7"/>
        <v>0.96386043451360903</v>
      </c>
    </row>
    <row r="19" spans="1:12" ht="15.75">
      <c r="A19" s="5">
        <f t="shared" si="2"/>
        <v>44119</v>
      </c>
      <c r="B19" s="2">
        <v>236918.52</v>
      </c>
      <c r="C19" s="2">
        <v>334882.37</v>
      </c>
      <c r="D19" s="2">
        <v>170885.77</v>
      </c>
      <c r="E19" s="12">
        <v>247562.22</v>
      </c>
      <c r="F19" s="5">
        <f t="shared" si="3"/>
        <v>44119</v>
      </c>
      <c r="G19" s="16">
        <v>2409813.7768933079</v>
      </c>
      <c r="H19" s="10">
        <f t="shared" si="4"/>
        <v>247562.22</v>
      </c>
      <c r="I19" s="10">
        <f t="shared" si="5"/>
        <v>2162251.5568933077</v>
      </c>
      <c r="J19" s="10">
        <f t="shared" si="8"/>
        <v>71853</v>
      </c>
      <c r="K19" s="10">
        <f t="shared" si="6"/>
        <v>2090398.5568933077</v>
      </c>
      <c r="L19" s="14">
        <f t="shared" si="7"/>
        <v>0.96676936142285064</v>
      </c>
    </row>
    <row r="20" spans="1:12" ht="15.75">
      <c r="A20" s="5">
        <f t="shared" si="2"/>
        <v>44151</v>
      </c>
      <c r="B20" s="2">
        <v>238963.93</v>
      </c>
      <c r="C20" s="2">
        <v>324245.78000000003</v>
      </c>
      <c r="D20" s="2">
        <v>255728.82</v>
      </c>
      <c r="E20" s="12">
        <v>272979.51</v>
      </c>
      <c r="F20" s="5">
        <f t="shared" si="3"/>
        <v>44151</v>
      </c>
      <c r="G20" s="16">
        <v>708314.73213949567</v>
      </c>
      <c r="H20" s="10">
        <f t="shared" si="4"/>
        <v>272979.51</v>
      </c>
      <c r="I20" s="10">
        <f t="shared" si="5"/>
        <v>435335.22213949566</v>
      </c>
      <c r="J20" s="10">
        <f t="shared" si="8"/>
        <v>71853</v>
      </c>
      <c r="K20" s="10">
        <f t="shared" si="6"/>
        <v>363482.22213949566</v>
      </c>
      <c r="L20" s="14">
        <f t="shared" si="7"/>
        <v>0.83494788304315992</v>
      </c>
    </row>
    <row r="21" spans="1:12" ht="15.75">
      <c r="A21" s="5">
        <f t="shared" si="2"/>
        <v>44183</v>
      </c>
      <c r="B21" s="2">
        <v>399543.9233333334</v>
      </c>
      <c r="C21" s="2">
        <v>352940.90</v>
      </c>
      <c r="D21" s="2">
        <v>383255</v>
      </c>
      <c r="E21" s="12">
        <v>378579.94111111114</v>
      </c>
      <c r="F21" s="5">
        <f t="shared" si="3"/>
        <v>44183</v>
      </c>
      <c r="G21" s="16">
        <v>665574.97424418642</v>
      </c>
      <c r="H21" s="10">
        <f t="shared" si="4"/>
        <v>378579.94111111114</v>
      </c>
      <c r="I21" s="10">
        <f t="shared" si="5"/>
        <v>286995.03313307528</v>
      </c>
      <c r="J21" s="10">
        <f t="shared" si="8"/>
        <v>71853</v>
      </c>
      <c r="K21" s="10">
        <f t="shared" si="6"/>
        <v>215142.03313307528</v>
      </c>
      <c r="L21" s="14">
        <f t="shared" si="7"/>
        <v>0.74963678215754048</v>
      </c>
    </row>
    <row r="22" spans="1:14" s="3" customFormat="1" ht="15.75">
      <c r="A22" s="3" t="s">
        <v>3</v>
      </c>
      <c r="B22" s="4">
        <v>2858839.6100000003</v>
      </c>
      <c r="C22" s="4">
        <v>4050050.7499999995</v>
      </c>
      <c r="D22" s="4">
        <v>3822425.4399999995</v>
      </c>
      <c r="E22" s="13">
        <v>3577105.2666666671</v>
      </c>
      <c r="F22" s="3" t="s">
        <v>3</v>
      </c>
      <c r="G22" s="13">
        <f>SUM(G10:G21)</f>
        <v>18717454.173276987</v>
      </c>
      <c r="H22" s="13">
        <f>SUM(H10:H21)</f>
        <v>3577105.2666666666</v>
      </c>
      <c r="I22" s="13">
        <f t="shared" si="9" ref="I22:K22">SUM(I10:I21)</f>
        <v>15140348.906610321</v>
      </c>
      <c r="J22" s="13">
        <f t="shared" si="9"/>
        <v>862236</v>
      </c>
      <c r="K22" s="13">
        <f t="shared" si="9"/>
        <v>14025412.666610323</v>
      </c>
      <c r="N22" s="3">
        <v>4400000</v>
      </c>
    </row>
    <row r="23" spans="10:14" ht="15">
      <c r="J23" s="2"/>
      <c r="N23" s="2">
        <v>862000</v>
      </c>
    </row>
    <row r="24" spans="6:14" ht="15.75">
      <c r="F24" t="s">
        <v>9</v>
      </c>
      <c r="K24" s="19">
        <v>13216432.987731943</v>
      </c>
      <c r="N24" s="20">
        <f>N23/12</f>
        <v>71833.333333333328</v>
      </c>
    </row>
    <row r="26" ht="15">
      <c r="K26" s="2"/>
    </row>
    <row r="27" ht="15">
      <c r="C27" s="21">
        <v>4439336.5118443361</v>
      </c>
    </row>
    <row r="28" spans="3:11" ht="15">
      <c r="C28" s="2">
        <f>H22</f>
        <v>3577105.2666666666</v>
      </c>
      <c r="F28" s="3" t="s">
        <v>12</v>
      </c>
      <c r="G28" s="17"/>
      <c r="H28" s="17">
        <f>H22</f>
        <v>3577105.2666666666</v>
      </c>
      <c r="I28" s="2"/>
      <c r="K28" s="2"/>
    </row>
    <row r="29" spans="3:9" ht="15">
      <c r="C29">
        <f>C27-C28</f>
        <v>862231.24517766945</v>
      </c>
      <c r="F29" t="s">
        <v>10</v>
      </c>
      <c r="G29" s="18">
        <f>H28</f>
        <v>3577105.2666666666</v>
      </c>
      <c r="H29" s="18">
        <f>J22</f>
        <v>862236</v>
      </c>
      <c r="I29" s="2"/>
    </row>
    <row r="30" spans="3:11" ht="15">
      <c r="C30">
        <f>C29/12</f>
        <v>71852.603764805783</v>
      </c>
      <c r="F30" t="s">
        <v>11</v>
      </c>
      <c r="G30" s="18">
        <f>G29+H29</f>
        <v>4439341.2666666666</v>
      </c>
      <c r="H30" s="18">
        <f>K22</f>
        <v>14025412.666610323</v>
      </c>
      <c r="I30" s="2"/>
      <c r="K30" s="2"/>
    </row>
    <row r="31" spans="6:11" ht="15">
      <c r="F31" t="s">
        <v>9</v>
      </c>
      <c r="G31" s="18">
        <f>G30+H30-K24</f>
        <v>5248320.9455450457</v>
      </c>
      <c r="H31" s="18">
        <f>K24</f>
        <v>13216432.987731943</v>
      </c>
      <c r="I31" s="2"/>
      <c r="J31" s="3"/>
      <c r="K31" s="4"/>
    </row>
    <row r="32" spans="6:9" ht="15">
      <c r="F32" s="3" t="s">
        <v>13</v>
      </c>
      <c r="G32" s="17"/>
      <c r="H32" s="17">
        <f>G31</f>
        <v>5248320.9455450457</v>
      </c>
      <c r="I32" s="2"/>
    </row>
  </sheetData>
  <mergeCells count="1">
    <mergeCell ref="G7:K7"/>
  </mergeCells>
  <pageMargins left="0.7" right="0.7" top="0.75" bottom="0.75" header="0.3" footer="0.3"/>
  <pageSetup orientation="portrait" r:id="rId2"/>
  <drawing r:id="rId1"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90E47F8694434684E292E5C2B91A00" ma:contentTypeVersion="" ma:contentTypeDescription="Create a new document." ma:contentTypeScope="" ma:versionID="b6a171b40aaedcbafb67cb13488a6118">
  <xsd:schema xmlns:xsd="http://www.w3.org/2001/XMLSchema" xmlns:xs="http://www.w3.org/2001/XMLSchema" xmlns:p="http://schemas.microsoft.com/office/2006/metadata/properties" xmlns:ns2="c85253b9-0a55-49a1-98ad-b5b6252d7079" xmlns:ns3="739075F6-CC07-4459-9258-3546F5DD9D9F" xmlns:ns4="8b86ae58-4ff9-4300-8876-bb89783e485c" xmlns:ns5="3a6ed07f-74d3-4d6b-b2d6-faf8761c8676" targetNamespace="http://schemas.microsoft.com/office/2006/metadata/properties" ma:root="true" ma:fieldsID="8ef31851f06159ff97004423e2ab9d3c" ns2:_="" ns3:_="" ns4:_="" ns5:_="">
    <xsd:import namespace="c85253b9-0a55-49a1-98ad-b5b6252d7079"/>
    <xsd:import namespace="739075F6-CC07-4459-9258-3546F5DD9D9F"/>
    <xsd:import namespace="8b86ae58-4ff9-4300-8876-bb89783e485c"/>
    <xsd:import namespace="3a6ed07f-74d3-4d6b-b2d6-faf8761c8676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  <xsd:element ref="ns3:Sequence_x0020_Number" minOccurs="0"/>
                <xsd:element ref="ns4:CaseCompanyName" minOccurs="0"/>
                <xsd:element ref="ns4:CaseJurisdiction" minOccurs="0"/>
                <xsd:element ref="ns4:CaseType" minOccurs="0"/>
                <xsd:element ref="ns4:CasePracticeArea" minOccurs="0"/>
                <xsd:element ref="ns4:CaseStatus" minOccurs="0"/>
                <xsd:element ref="ns4:CaseNumber" minOccurs="0"/>
                <xsd:element ref="ns4:IsKeyDocket" minOccurs="0"/>
                <xsd:element ref="ns4:CaseSubjects" minOccurs="0"/>
                <xsd:element ref="ns4:SRCH_DocketId" minOccurs="0"/>
                <xsd:element ref="ns5:SharedWithUsers" minOccurs="0"/>
                <xsd:element ref="ns4:SRCH_ObjectType" minOccurs="0"/>
                <xsd:element ref="ns4:SRCH_DRSetNumber" minOccurs="0"/>
                <xsd:element ref="ns4:SRCH_DRItemNumber" minOccurs="0"/>
                <xsd:element ref="ns4:SRCH_DrSiteId" minOccurs="0"/>
                <xsd:element ref="ns3:MB" minOccurs="0"/>
                <xsd:element ref="ns3:P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9075F6-CC07-4459-9258-3546F5DD9D9F" elementFormDefault="qualified">
    <xsd:import namespace="http://schemas.microsoft.com/office/2006/documentManagement/types"/>
    <xsd:import namespace="http://schemas.microsoft.com/office/infopath/2007/PartnerControls"/>
    <xsd:element name="Sequence_x0020_Number" ma:index="11" nillable="true" ma:displayName="Sequence Number" ma:internalName="Sequence_x0020_Number">
      <xsd:simpleType>
        <xsd:restriction base="dms:Number"/>
      </xsd:simpleType>
    </xsd:element>
    <xsd:element name="MB" ma:index="26" nillable="true" ma:displayName="MB" ma:decimals="0" ma:internalName="MB">
      <xsd:simpleType>
        <xsd:restriction base="dms:Number"/>
      </xsd:simpleType>
    </xsd:element>
    <xsd:element name="Pgs" ma:index="27" nillable="true" ma:displayName="Pgs" ma:decimals="0" ma:internalName="Pgs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86ae58-4ff9-4300-8876-bb89783e485c" elementFormDefault="qualified">
    <xsd:import namespace="http://schemas.microsoft.com/office/2006/documentManagement/types"/>
    <xsd:import namespace="http://schemas.microsoft.com/office/infopath/2007/PartnerControls"/>
    <xsd:element name="CaseCompanyName" ma:index="12" nillable="true" ma:displayName="Company Name" ma:internalName="CaseCompanyName">
      <xsd:simpleType>
        <xsd:restriction base="dms:Text"/>
      </xsd:simpleType>
    </xsd:element>
    <xsd:element name="CaseJurisdiction" ma:index="13" nillable="true" ma:displayName="Jurisdiction" ma:internalName="CaseJurisdiction">
      <xsd:simpleType>
        <xsd:restriction base="dms:Text"/>
      </xsd:simpleType>
    </xsd:element>
    <xsd:element name="CaseType" ma:index="14" nillable="true" ma:displayName="Case Type" ma:internalName="CaseType">
      <xsd:simpleType>
        <xsd:restriction base="dms:Text"/>
      </xsd:simpleType>
    </xsd:element>
    <xsd:element name="CasePracticeArea" ma:index="15" nillable="true" ma:displayName="Practie Area" ma:internalName="CasePracticeArea">
      <xsd:simpleType>
        <xsd:restriction base="dms:Text"/>
      </xsd:simpleType>
    </xsd:element>
    <xsd:element name="CaseStatus" ma:index="16" nillable="true" ma:displayName="Case Status" ma:internalName="CaseStatus">
      <xsd:simpleType>
        <xsd:restriction base="dms:Text"/>
      </xsd:simpleType>
    </xsd:element>
    <xsd:element name="CaseNumber" ma:index="17" nillable="true" ma:displayName="Case Number" ma:internalName="CaseNumber">
      <xsd:simpleType>
        <xsd:restriction base="dms:Text"/>
      </xsd:simpleType>
    </xsd:element>
    <xsd:element name="IsKeyDocket" ma:index="18" nillable="true" ma:displayName="Key Docket" ma:default="0" ma:internalName="IsKeyDocket">
      <xsd:simpleType>
        <xsd:restriction base="dms:Boolean"/>
      </xsd:simpleType>
    </xsd:element>
    <xsd:element name="CaseSubjects" ma:index="19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20" nillable="true" ma:displayName="Search DocketId" ma:internalName="SRCH_DocketId">
      <xsd:simpleType>
        <xsd:restriction base="dms:Number"/>
      </xsd:simpleType>
    </xsd:element>
    <xsd:element name="SRCH_ObjectType" ma:index="22" nillable="true" ma:displayName="Search ObjectType" ma:internalName="SRCH_ObjectType">
      <xsd:simpleType>
        <xsd:restriction base="dms:Text"/>
      </xsd:simpleType>
    </xsd:element>
    <xsd:element name="SRCH_DRSetNumber" ma:index="23" nillable="true" ma:displayName="Search DRSetNumber" ma:internalName="SRCH_DRSetNumber">
      <xsd:simpleType>
        <xsd:restriction base="dms:Text"/>
      </xsd:simpleType>
    </xsd:element>
    <xsd:element name="SRCH_DRItemNumber" ma:index="24" nillable="true" ma:displayName="Search DRItemNumber" ma:internalName="SRCH_DRItemNumber">
      <xsd:simpleType>
        <xsd:restriction base="dms:Text"/>
      </xsd:simpleType>
    </xsd:element>
    <xsd:element name="SRCH_DrSiteId" ma:index="25" nillable="true" ma:displayName="Search DrSiteId" ma:internalName="SRCH_DrSiteId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ed07f-74d3-4d6b-b2d6-faf8761c8676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quence_x0020_Number xmlns="739075F6-CC07-4459-9258-3546F5DD9D9F" xsi:nil="true"/>
    <Pgs xmlns="739075F6-CC07-4459-9258-3546F5DD9D9F" xsi:nil="true"/>
    <CaseSubjects xmlns="8b86ae58-4ff9-4300-8876-bb89783e485c" xsi:nil="true"/>
    <Document_x0020_Status xmlns="c85253b9-0a55-49a1-98ad-b5b6252d7079">Draft</Document_x0020_Status>
    <CaseNumber xmlns="8b86ae58-4ff9-4300-8876-bb89783e485c" xsi:nil="true"/>
    <Comments xmlns="c85253b9-0a55-49a1-98ad-b5b6252d7079" xsi:nil="true"/>
    <CaseJurisdiction xmlns="8b86ae58-4ff9-4300-8876-bb89783e485c" xsi:nil="true"/>
    <SRCH_DRItemNumber xmlns="8b86ae58-4ff9-4300-8876-bb89783e485c" xsi:nil="true"/>
    <CaseCompanyName xmlns="8b86ae58-4ff9-4300-8876-bb89783e485c" xsi:nil="true"/>
    <CaseStatus xmlns="8b86ae58-4ff9-4300-8876-bb89783e485c" xsi:nil="true"/>
    <IsKeyDocket xmlns="8b86ae58-4ff9-4300-8876-bb89783e485c">false</IsKeyDocket>
    <SRCH_ObjectType xmlns="8b86ae58-4ff9-4300-8876-bb89783e485c">DRI</SRCH_ObjectType>
    <SRCH_DRSetNumber xmlns="8b86ae58-4ff9-4300-8876-bb89783e485c" xsi:nil="true"/>
    <SRCH_DocketId xmlns="8b86ae58-4ff9-4300-8876-bb89783e485c">144</SRCH_DocketId>
    <CaseType xmlns="8b86ae58-4ff9-4300-8876-bb89783e485c" xsi:nil="true"/>
    <Document_x0020_Type xmlns="c85253b9-0a55-49a1-98ad-b5b6252d7079">Question</Document_x0020_Type>
    <CasePracticeArea xmlns="8b86ae58-4ff9-4300-8876-bb89783e485c" xsi:nil="true"/>
    <SRCH_DrSiteId xmlns="8b86ae58-4ff9-4300-8876-bb89783e485c" xsi:nil="true"/>
    <MB xmlns="739075F6-CC07-4459-9258-3546F5DD9D9F" xsi:nil="true"/>
  </documentManagement>
</p:properties>
</file>

<file path=customXml/itemProps1.xml><?xml version="1.0" encoding="utf-8"?>
<ds:datastoreItem xmlns:ds="http://schemas.openxmlformats.org/officeDocument/2006/customXml" ds:itemID="{46FFC5B4-61EA-44B2-AF60-79C91A3FE9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739075F6-CC07-4459-9258-3546F5DD9D9F"/>
    <ds:schemaRef ds:uri="8b86ae58-4ff9-4300-8876-bb89783e485c"/>
    <ds:schemaRef ds:uri="3a6ed07f-74d3-4d6b-b2d6-faf8761c86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1D4BE8-B788-44BB-9B5C-3C2A469E32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31F28A-85AD-4CB9-9625-BCF1BAC0CAC3}">
  <ds:schemaRefs>
    <ds:schemaRef ds:uri="8b86ae58-4ff9-4300-8876-bb89783e485c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3a6ed07f-74d3-4d6b-b2d6-faf8761c8676"/>
    <ds:schemaRef ds:uri="739075F6-CC07-4459-9258-3546F5DD9D9F"/>
    <ds:schemaRef ds:uri="c85253b9-0a55-49a1-98ad-b5b6252d7079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