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LAUSES\FILINGS\2021 FILINGS\Docket 210010\Discovery\Staff’s Second Set\To File\"/>
    </mc:Choice>
  </mc:AlternateContent>
  <xr:revisionPtr revIDLastSave="0" documentId="13_ncr:1_{E0230CE8-5AF0-4490-A129-F331C79F8E8C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Form 1P" sheetId="1" r:id="rId1"/>
    <sheet name="Form 2P" sheetId="2" r:id="rId2"/>
    <sheet name="Form 3P" sheetId="3" r:id="rId3"/>
    <sheet name="620-Distribution Inspection Pr" sheetId="6" r:id="rId4"/>
    <sheet name="622-Distribution Feeder Harden" sheetId="7" r:id="rId5"/>
    <sheet name="623-Distribution Hardening Lat" sheetId="8" r:id="rId6"/>
    <sheet name="624-Transmission Hardening Pro" sheetId="9" r:id="rId7"/>
    <sheet name="627-GULF SPP Implementation Co" sheetId="10" r:id="rId8"/>
    <sheet name="Form 4P" sheetId="4" r:id="rId9"/>
    <sheet name="Form 5P" sheetId="5" r:id="rId10"/>
  </sheets>
  <definedNames>
    <definedName name="_xlnm.Print_Area" localSheetId="3">'620-Distribution Inspection Pr'!$A$1:$Q$33</definedName>
    <definedName name="_xlnm.Print_Area" localSheetId="4">'622-Distribution Feeder Harden'!$A$1:$Q$33</definedName>
    <definedName name="_xlnm.Print_Area" localSheetId="5">'623-Distribution Hardening Lat'!$A$1:$Q$33</definedName>
    <definedName name="_xlnm.Print_Area" localSheetId="6">'624-Transmission Hardening Pro'!$A$1:$Q$33</definedName>
    <definedName name="_xlnm.Print_Area" localSheetId="7">'627-GULF SPP Implementation Co'!$A$1:$Q$33</definedName>
    <definedName name="_xlnm.Print_Area" localSheetId="8">'Form 4P'!$A$1:$P$22</definedName>
    <definedName name="_xlnm.Print_Area" localSheetId="9">'Form 5P'!$A$1:$M$21</definedName>
    <definedName name="_xlnm.Print_Titles" localSheetId="3">'620-Distribution Inspection Pr'!$A:$A,'620-Distribution Inspection Pr'!$1:$1</definedName>
    <definedName name="_xlnm.Print_Titles" localSheetId="4">'622-Distribution Feeder Harden'!$A:$A,'622-Distribution Feeder Harden'!$1:$1</definedName>
    <definedName name="_xlnm.Print_Titles" localSheetId="5">'623-Distribution Hardening Lat'!$A:$A,'623-Distribution Hardening Lat'!$1:$1</definedName>
    <definedName name="_xlnm.Print_Titles" localSheetId="6">'624-Transmission Hardening Pro'!$A:$A,'624-Transmission Hardening Pro'!$1:$1</definedName>
    <definedName name="_xlnm.Print_Titles" localSheetId="7">'627-GULF SPP Implementation Co'!$A:$A,'627-GULF SPP Implementation Co'!$1:$1</definedName>
    <definedName name="_xlnm.Print_Titles" localSheetId="0">'Form 1P'!$A:$B,'Form 1P'!$5:$6</definedName>
    <definedName name="_xlnm.Print_Titles" localSheetId="1">'Form 2P'!$A:$B,'Form 2P'!$1:$2</definedName>
    <definedName name="_xlnm.Print_Titles" localSheetId="2">'Form 3P'!$A:$G,'Form 3P'!$1:$2</definedName>
    <definedName name="_xlnm.Print_Titles" localSheetId="8">'Form 4P'!$A:$A,'Form 4P'!$1:$3</definedName>
    <definedName name="_xlnm.Print_Titles" localSheetId="9">'Form 5P'!$A:$A,'Form 5P'!$1:$3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6" i="10" l="1"/>
  <c r="M26" i="10"/>
  <c r="L26" i="10"/>
  <c r="K26" i="10"/>
  <c r="J26" i="10"/>
  <c r="I26" i="10"/>
  <c r="H26" i="10"/>
  <c r="G26" i="10"/>
  <c r="F26" i="10"/>
  <c r="E26" i="10"/>
  <c r="D26" i="10"/>
  <c r="C26" i="10"/>
  <c r="O24" i="10"/>
  <c r="O23" i="10"/>
  <c r="O22" i="10"/>
  <c r="O19" i="10"/>
  <c r="O18" i="10"/>
  <c r="O26" i="10" s="1"/>
  <c r="N13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O7" i="10"/>
  <c r="O6" i="10"/>
  <c r="O5" i="10"/>
  <c r="O4" i="10"/>
  <c r="N26" i="9"/>
  <c r="M26" i="9"/>
  <c r="L26" i="9"/>
  <c r="K26" i="9"/>
  <c r="J26" i="9"/>
  <c r="I26" i="9"/>
  <c r="H26" i="9"/>
  <c r="G26" i="9"/>
  <c r="F26" i="9"/>
  <c r="E26" i="9"/>
  <c r="D26" i="9"/>
  <c r="C26" i="9"/>
  <c r="O24" i="9"/>
  <c r="O23" i="9"/>
  <c r="O22" i="9"/>
  <c r="O19" i="9"/>
  <c r="O26" i="9" s="1"/>
  <c r="O18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O7" i="9"/>
  <c r="O6" i="9"/>
  <c r="O5" i="9"/>
  <c r="O4" i="9"/>
  <c r="N26" i="8"/>
  <c r="M26" i="8"/>
  <c r="L26" i="8"/>
  <c r="K26" i="8"/>
  <c r="J26" i="8"/>
  <c r="I26" i="8"/>
  <c r="H26" i="8"/>
  <c r="G26" i="8"/>
  <c r="F26" i="8"/>
  <c r="E26" i="8"/>
  <c r="D26" i="8"/>
  <c r="C26" i="8"/>
  <c r="O24" i="8"/>
  <c r="O23" i="8"/>
  <c r="O22" i="8"/>
  <c r="O19" i="8"/>
  <c r="O26" i="8" s="1"/>
  <c r="O18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O7" i="8"/>
  <c r="O6" i="8"/>
  <c r="O5" i="8"/>
  <c r="O4" i="8"/>
  <c r="N26" i="7"/>
  <c r="M26" i="7"/>
  <c r="L26" i="7"/>
  <c r="K26" i="7"/>
  <c r="J26" i="7"/>
  <c r="I26" i="7"/>
  <c r="H26" i="7"/>
  <c r="G26" i="7"/>
  <c r="F26" i="7"/>
  <c r="E26" i="7"/>
  <c r="D26" i="7"/>
  <c r="C26" i="7"/>
  <c r="O24" i="7"/>
  <c r="O23" i="7"/>
  <c r="O22" i="7"/>
  <c r="O19" i="7"/>
  <c r="O18" i="7"/>
  <c r="O26" i="7" s="1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O7" i="7"/>
  <c r="O6" i="7"/>
  <c r="O5" i="7"/>
  <c r="O4" i="7"/>
  <c r="N26" i="6"/>
  <c r="M26" i="6"/>
  <c r="L26" i="6"/>
  <c r="K26" i="6"/>
  <c r="J26" i="6"/>
  <c r="I26" i="6"/>
  <c r="H26" i="6"/>
  <c r="G26" i="6"/>
  <c r="F26" i="6"/>
  <c r="E26" i="6"/>
  <c r="D26" i="6"/>
  <c r="C26" i="6"/>
  <c r="O24" i="6"/>
  <c r="O23" i="6"/>
  <c r="O22" i="6"/>
  <c r="O19" i="6"/>
  <c r="O18" i="6"/>
  <c r="O26" i="6" s="1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O7" i="6"/>
  <c r="O6" i="6"/>
  <c r="O5" i="6"/>
  <c r="O4" i="6"/>
  <c r="H10" i="5"/>
  <c r="G10" i="5"/>
  <c r="F10" i="5"/>
  <c r="E10" i="5"/>
  <c r="D10" i="5"/>
  <c r="C10" i="5"/>
  <c r="B10" i="5"/>
  <c r="J9" i="5"/>
  <c r="G9" i="5"/>
  <c r="J8" i="5"/>
  <c r="G8" i="5"/>
  <c r="K7" i="5"/>
  <c r="G7" i="5"/>
  <c r="G6" i="5"/>
  <c r="K6" i="5" s="1"/>
  <c r="G5" i="5"/>
  <c r="J5" i="5" s="1"/>
  <c r="G4" i="5"/>
  <c r="J4" i="5" s="1"/>
  <c r="N10" i="4"/>
  <c r="M10" i="4"/>
  <c r="L10" i="4"/>
  <c r="K10" i="4"/>
  <c r="J10" i="4"/>
  <c r="I10" i="4"/>
  <c r="F10" i="4"/>
  <c r="E10" i="4"/>
  <c r="D10" i="4"/>
  <c r="I9" i="4"/>
  <c r="C9" i="4"/>
  <c r="B9" i="4"/>
  <c r="I8" i="4"/>
  <c r="C8" i="4"/>
  <c r="B8" i="4"/>
  <c r="I7" i="4"/>
  <c r="C7" i="4"/>
  <c r="B7" i="4"/>
  <c r="I6" i="4"/>
  <c r="C6" i="4"/>
  <c r="B6" i="4"/>
  <c r="I5" i="4"/>
  <c r="C5" i="4"/>
  <c r="B5" i="4"/>
  <c r="I4" i="4"/>
  <c r="C4" i="4"/>
  <c r="B4" i="4"/>
  <c r="O56" i="3"/>
  <c r="M56" i="3"/>
  <c r="K56" i="3"/>
  <c r="I56" i="3"/>
  <c r="G56" i="3"/>
  <c r="E56" i="3"/>
  <c r="P55" i="3"/>
  <c r="N55" i="3"/>
  <c r="L55" i="3"/>
  <c r="J55" i="3"/>
  <c r="H55" i="3"/>
  <c r="F55" i="3"/>
  <c r="D55" i="3"/>
  <c r="P52" i="3"/>
  <c r="P50" i="3" s="1"/>
  <c r="O52" i="3"/>
  <c r="N52" i="3"/>
  <c r="M52" i="3"/>
  <c r="L52" i="3"/>
  <c r="K52" i="3"/>
  <c r="J52" i="3"/>
  <c r="J50" i="3" s="1"/>
  <c r="I52" i="3"/>
  <c r="H52" i="3"/>
  <c r="H50" i="3" s="1"/>
  <c r="G52" i="3"/>
  <c r="F52" i="3"/>
  <c r="E52" i="3"/>
  <c r="D52" i="3"/>
  <c r="P51" i="3"/>
  <c r="O51" i="3"/>
  <c r="O50" i="3" s="1"/>
  <c r="N51" i="3"/>
  <c r="M51" i="3"/>
  <c r="M50" i="3" s="1"/>
  <c r="L51" i="3"/>
  <c r="K51" i="3"/>
  <c r="K50" i="3" s="1"/>
  <c r="J51" i="3"/>
  <c r="I51" i="3"/>
  <c r="I50" i="3" s="1"/>
  <c r="H51" i="3"/>
  <c r="G51" i="3"/>
  <c r="G50" i="3" s="1"/>
  <c r="F51" i="3"/>
  <c r="E51" i="3"/>
  <c r="E50" i="3" s="1"/>
  <c r="D51" i="3"/>
  <c r="N50" i="3"/>
  <c r="L50" i="3"/>
  <c r="F50" i="3"/>
  <c r="D50" i="3"/>
  <c r="P48" i="3"/>
  <c r="O48" i="3"/>
  <c r="O46" i="3" s="1"/>
  <c r="O58" i="3" s="1"/>
  <c r="N48" i="3"/>
  <c r="M48" i="3"/>
  <c r="L48" i="3"/>
  <c r="K48" i="3"/>
  <c r="J48" i="3"/>
  <c r="I48" i="3"/>
  <c r="I46" i="3" s="1"/>
  <c r="H48" i="3"/>
  <c r="G48" i="3"/>
  <c r="G46" i="3" s="1"/>
  <c r="G58" i="3" s="1"/>
  <c r="F48" i="3"/>
  <c r="E48" i="3"/>
  <c r="D48" i="3"/>
  <c r="P47" i="3"/>
  <c r="P46" i="3" s="1"/>
  <c r="O47" i="3"/>
  <c r="N47" i="3"/>
  <c r="N46" i="3" s="1"/>
  <c r="M47" i="3"/>
  <c r="L47" i="3"/>
  <c r="L46" i="3" s="1"/>
  <c r="K47" i="3"/>
  <c r="J47" i="3"/>
  <c r="J46" i="3" s="1"/>
  <c r="I47" i="3"/>
  <c r="H47" i="3"/>
  <c r="H46" i="3" s="1"/>
  <c r="G47" i="3"/>
  <c r="F47" i="3"/>
  <c r="F46" i="3" s="1"/>
  <c r="E47" i="3"/>
  <c r="D47" i="3"/>
  <c r="D46" i="3" s="1"/>
  <c r="M46" i="3"/>
  <c r="K46" i="3"/>
  <c r="K58" i="3" s="1"/>
  <c r="E46" i="3"/>
  <c r="O40" i="3"/>
  <c r="M40" i="3"/>
  <c r="K40" i="3"/>
  <c r="I40" i="3"/>
  <c r="G40" i="3"/>
  <c r="E40" i="3"/>
  <c r="P39" i="3"/>
  <c r="N39" i="3"/>
  <c r="L39" i="3"/>
  <c r="J39" i="3"/>
  <c r="H39" i="3"/>
  <c r="F39" i="3"/>
  <c r="D39" i="3"/>
  <c r="O38" i="3"/>
  <c r="M38" i="3"/>
  <c r="K38" i="3"/>
  <c r="I38" i="3"/>
  <c r="G38" i="3"/>
  <c r="E38" i="3"/>
  <c r="P37" i="3"/>
  <c r="N37" i="3"/>
  <c r="L37" i="3"/>
  <c r="L41" i="3" s="1"/>
  <c r="J37" i="3"/>
  <c r="H37" i="3"/>
  <c r="F37" i="3"/>
  <c r="D37" i="3"/>
  <c r="O26" i="3"/>
  <c r="I26" i="3"/>
  <c r="G26" i="3"/>
  <c r="P25" i="3"/>
  <c r="P56" i="3" s="1"/>
  <c r="O25" i="3"/>
  <c r="N25" i="3"/>
  <c r="N56" i="3" s="1"/>
  <c r="M25" i="3"/>
  <c r="L25" i="3"/>
  <c r="L40" i="3" s="1"/>
  <c r="K25" i="3"/>
  <c r="J25" i="3"/>
  <c r="J56" i="3" s="1"/>
  <c r="I25" i="3"/>
  <c r="H25" i="3"/>
  <c r="H56" i="3" s="1"/>
  <c r="G25" i="3"/>
  <c r="F25" i="3"/>
  <c r="F56" i="3" s="1"/>
  <c r="E25" i="3"/>
  <c r="D25" i="3"/>
  <c r="D40" i="3" s="1"/>
  <c r="P24" i="3"/>
  <c r="O24" i="3"/>
  <c r="O55" i="3" s="1"/>
  <c r="O54" i="3" s="1"/>
  <c r="N24" i="3"/>
  <c r="M24" i="3"/>
  <c r="M55" i="3" s="1"/>
  <c r="M54" i="3" s="1"/>
  <c r="L24" i="3"/>
  <c r="K24" i="3"/>
  <c r="K55" i="3" s="1"/>
  <c r="K54" i="3" s="1"/>
  <c r="J24" i="3"/>
  <c r="I24" i="3"/>
  <c r="I39" i="3" s="1"/>
  <c r="H24" i="3"/>
  <c r="G24" i="3"/>
  <c r="G55" i="3" s="1"/>
  <c r="G54" i="3" s="1"/>
  <c r="F24" i="3"/>
  <c r="E24" i="3"/>
  <c r="E55" i="3" s="1"/>
  <c r="E54" i="3" s="1"/>
  <c r="D24" i="3"/>
  <c r="P23" i="3"/>
  <c r="P26" i="3" s="1"/>
  <c r="O23" i="3"/>
  <c r="N23" i="3"/>
  <c r="N38" i="3" s="1"/>
  <c r="M23" i="3"/>
  <c r="L23" i="3"/>
  <c r="L38" i="3" s="1"/>
  <c r="K23" i="3"/>
  <c r="J23" i="3"/>
  <c r="J38" i="3" s="1"/>
  <c r="I23" i="3"/>
  <c r="H23" i="3"/>
  <c r="H26" i="3" s="1"/>
  <c r="G23" i="3"/>
  <c r="F23" i="3"/>
  <c r="F38" i="3" s="1"/>
  <c r="E23" i="3"/>
  <c r="D23" i="3"/>
  <c r="D38" i="3" s="1"/>
  <c r="P22" i="3"/>
  <c r="O22" i="3"/>
  <c r="O37" i="3" s="1"/>
  <c r="N22" i="3"/>
  <c r="N26" i="3" s="1"/>
  <c r="M22" i="3"/>
  <c r="M26" i="3" s="1"/>
  <c r="L22" i="3"/>
  <c r="L26" i="3" s="1"/>
  <c r="K22" i="3"/>
  <c r="K37" i="3" s="1"/>
  <c r="J22" i="3"/>
  <c r="I22" i="3"/>
  <c r="I37" i="3" s="1"/>
  <c r="H22" i="3"/>
  <c r="G22" i="3"/>
  <c r="G37" i="3" s="1"/>
  <c r="F22" i="3"/>
  <c r="F26" i="3" s="1"/>
  <c r="E22" i="3"/>
  <c r="E26" i="3" s="1"/>
  <c r="D22" i="3"/>
  <c r="D26" i="3" s="1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S8" i="3"/>
  <c r="S19" i="3" s="1"/>
  <c r="R8" i="3"/>
  <c r="R19" i="3" s="1"/>
  <c r="Q8" i="3"/>
  <c r="Q19" i="3" s="1"/>
  <c r="P8" i="3"/>
  <c r="P19" i="3" s="1"/>
  <c r="O8" i="3"/>
  <c r="O19" i="3" s="1"/>
  <c r="N8" i="3"/>
  <c r="N19" i="3" s="1"/>
  <c r="M8" i="3"/>
  <c r="M19" i="3" s="1"/>
  <c r="L8" i="3"/>
  <c r="L19" i="3" s="1"/>
  <c r="K8" i="3"/>
  <c r="K19" i="3" s="1"/>
  <c r="J8" i="3"/>
  <c r="J19" i="3" s="1"/>
  <c r="I8" i="3"/>
  <c r="I19" i="3" s="1"/>
  <c r="H8" i="3"/>
  <c r="H19" i="3" s="1"/>
  <c r="G8" i="3"/>
  <c r="G19" i="3" s="1"/>
  <c r="F8" i="3"/>
  <c r="F19" i="3" s="1"/>
  <c r="E8" i="3"/>
  <c r="E19" i="3" s="1"/>
  <c r="D8" i="3"/>
  <c r="D19" i="3" s="1"/>
  <c r="P65" i="2"/>
  <c r="P63" i="2" s="1"/>
  <c r="O65" i="2"/>
  <c r="N65" i="2"/>
  <c r="M65" i="2"/>
  <c r="L65" i="2"/>
  <c r="K65" i="2"/>
  <c r="J65" i="2"/>
  <c r="J63" i="2" s="1"/>
  <c r="I65" i="2"/>
  <c r="H65" i="2"/>
  <c r="H63" i="2" s="1"/>
  <c r="G65" i="2"/>
  <c r="F65" i="2"/>
  <c r="E65" i="2"/>
  <c r="D65" i="2"/>
  <c r="P64" i="2"/>
  <c r="O64" i="2"/>
  <c r="O63" i="2" s="1"/>
  <c r="N64" i="2"/>
  <c r="M64" i="2"/>
  <c r="M63" i="2" s="1"/>
  <c r="L64" i="2"/>
  <c r="K64" i="2"/>
  <c r="K63" i="2" s="1"/>
  <c r="J64" i="2"/>
  <c r="I64" i="2"/>
  <c r="I63" i="2" s="1"/>
  <c r="H64" i="2"/>
  <c r="G64" i="2"/>
  <c r="G63" i="2" s="1"/>
  <c r="F64" i="2"/>
  <c r="E64" i="2"/>
  <c r="E63" i="2" s="1"/>
  <c r="D64" i="2"/>
  <c r="N63" i="2"/>
  <c r="L63" i="2"/>
  <c r="F63" i="2"/>
  <c r="D63" i="2"/>
  <c r="P61" i="2"/>
  <c r="O61" i="2"/>
  <c r="O59" i="2" s="1"/>
  <c r="N61" i="2"/>
  <c r="M61" i="2"/>
  <c r="L61" i="2"/>
  <c r="K61" i="2"/>
  <c r="J61" i="2"/>
  <c r="I61" i="2"/>
  <c r="I59" i="2" s="1"/>
  <c r="H61" i="2"/>
  <c r="G61" i="2"/>
  <c r="G59" i="2" s="1"/>
  <c r="F61" i="2"/>
  <c r="E61" i="2"/>
  <c r="D61" i="2"/>
  <c r="P60" i="2"/>
  <c r="P59" i="2" s="1"/>
  <c r="O60" i="2"/>
  <c r="N60" i="2"/>
  <c r="N59" i="2" s="1"/>
  <c r="M60" i="2"/>
  <c r="L60" i="2"/>
  <c r="L59" i="2" s="1"/>
  <c r="K60" i="2"/>
  <c r="J60" i="2"/>
  <c r="J59" i="2" s="1"/>
  <c r="I60" i="2"/>
  <c r="H60" i="2"/>
  <c r="H59" i="2" s="1"/>
  <c r="G60" i="2"/>
  <c r="F60" i="2"/>
  <c r="F59" i="2" s="1"/>
  <c r="E60" i="2"/>
  <c r="D60" i="2"/>
  <c r="D59" i="2" s="1"/>
  <c r="M59" i="2"/>
  <c r="K59" i="2"/>
  <c r="E59" i="2"/>
  <c r="P57" i="2"/>
  <c r="P55" i="2" s="1"/>
  <c r="O57" i="2"/>
  <c r="N57" i="2"/>
  <c r="N55" i="2" s="1"/>
  <c r="M57" i="2"/>
  <c r="L57" i="2"/>
  <c r="K57" i="2"/>
  <c r="J57" i="2"/>
  <c r="I57" i="2"/>
  <c r="H57" i="2"/>
  <c r="H55" i="2" s="1"/>
  <c r="G57" i="2"/>
  <c r="F57" i="2"/>
  <c r="F55" i="2" s="1"/>
  <c r="E57" i="2"/>
  <c r="D57" i="2"/>
  <c r="P56" i="2"/>
  <c r="O56" i="2"/>
  <c r="O55" i="2" s="1"/>
  <c r="N56" i="2"/>
  <c r="M56" i="2"/>
  <c r="M55" i="2" s="1"/>
  <c r="L56" i="2"/>
  <c r="K56" i="2"/>
  <c r="K55" i="2" s="1"/>
  <c r="J56" i="2"/>
  <c r="I56" i="2"/>
  <c r="I55" i="2" s="1"/>
  <c r="H56" i="2"/>
  <c r="G56" i="2"/>
  <c r="G55" i="2" s="1"/>
  <c r="F56" i="2"/>
  <c r="E56" i="2"/>
  <c r="E55" i="2" s="1"/>
  <c r="D56" i="2"/>
  <c r="L55" i="2"/>
  <c r="J55" i="2"/>
  <c r="D55" i="2"/>
  <c r="P53" i="2"/>
  <c r="O53" i="2"/>
  <c r="O51" i="2" s="1"/>
  <c r="N53" i="2"/>
  <c r="M53" i="2"/>
  <c r="M51" i="2" s="1"/>
  <c r="L53" i="2"/>
  <c r="K53" i="2"/>
  <c r="J53" i="2"/>
  <c r="I53" i="2"/>
  <c r="H53" i="2"/>
  <c r="G53" i="2"/>
  <c r="G51" i="2" s="1"/>
  <c r="F53" i="2"/>
  <c r="E53" i="2"/>
  <c r="E51" i="2" s="1"/>
  <c r="D53" i="2"/>
  <c r="P52" i="2"/>
  <c r="P51" i="2" s="1"/>
  <c r="O52" i="2"/>
  <c r="N52" i="2"/>
  <c r="N51" i="2" s="1"/>
  <c r="M52" i="2"/>
  <c r="L52" i="2"/>
  <c r="L51" i="2" s="1"/>
  <c r="K52" i="2"/>
  <c r="J52" i="2"/>
  <c r="J51" i="2" s="1"/>
  <c r="I52" i="2"/>
  <c r="H52" i="2"/>
  <c r="H51" i="2" s="1"/>
  <c r="G52" i="2"/>
  <c r="F52" i="2"/>
  <c r="F51" i="2" s="1"/>
  <c r="E52" i="2"/>
  <c r="D52" i="2"/>
  <c r="D51" i="2" s="1"/>
  <c r="K51" i="2"/>
  <c r="I51" i="2"/>
  <c r="O45" i="2"/>
  <c r="M45" i="2"/>
  <c r="K45" i="2"/>
  <c r="I45" i="2"/>
  <c r="G45" i="2"/>
  <c r="E45" i="2"/>
  <c r="P44" i="2"/>
  <c r="N44" i="2"/>
  <c r="L44" i="2"/>
  <c r="J44" i="2"/>
  <c r="H44" i="2"/>
  <c r="F44" i="2"/>
  <c r="D44" i="2"/>
  <c r="O43" i="2"/>
  <c r="M43" i="2"/>
  <c r="K43" i="2"/>
  <c r="I43" i="2"/>
  <c r="G43" i="2"/>
  <c r="E43" i="2"/>
  <c r="P42" i="2"/>
  <c r="N42" i="2"/>
  <c r="L42" i="2"/>
  <c r="J42" i="2"/>
  <c r="H42" i="2"/>
  <c r="F42" i="2"/>
  <c r="D42" i="2"/>
  <c r="O31" i="2"/>
  <c r="M31" i="2"/>
  <c r="G31" i="2"/>
  <c r="E31" i="2"/>
  <c r="P30" i="2"/>
  <c r="P45" i="2" s="1"/>
  <c r="O30" i="2"/>
  <c r="N30" i="2"/>
  <c r="N45" i="2" s="1"/>
  <c r="M30" i="2"/>
  <c r="L30" i="2"/>
  <c r="L45" i="2" s="1"/>
  <c r="K30" i="2"/>
  <c r="J30" i="2"/>
  <c r="J45" i="2" s="1"/>
  <c r="I30" i="2"/>
  <c r="H30" i="2"/>
  <c r="H45" i="2" s="1"/>
  <c r="G30" i="2"/>
  <c r="F30" i="2"/>
  <c r="F45" i="2" s="1"/>
  <c r="E30" i="2"/>
  <c r="D30" i="2"/>
  <c r="D45" i="2" s="1"/>
  <c r="P29" i="2"/>
  <c r="O29" i="2"/>
  <c r="O44" i="2" s="1"/>
  <c r="N29" i="2"/>
  <c r="M29" i="2"/>
  <c r="M44" i="2" s="1"/>
  <c r="L29" i="2"/>
  <c r="K29" i="2"/>
  <c r="K44" i="2" s="1"/>
  <c r="J29" i="2"/>
  <c r="I29" i="2"/>
  <c r="I44" i="2" s="1"/>
  <c r="H29" i="2"/>
  <c r="G29" i="2"/>
  <c r="G44" i="2" s="1"/>
  <c r="F29" i="2"/>
  <c r="E29" i="2"/>
  <c r="E44" i="2" s="1"/>
  <c r="D29" i="2"/>
  <c r="P28" i="2"/>
  <c r="P43" i="2" s="1"/>
  <c r="O28" i="2"/>
  <c r="N28" i="2"/>
  <c r="N43" i="2" s="1"/>
  <c r="M28" i="2"/>
  <c r="L28" i="2"/>
  <c r="L43" i="2" s="1"/>
  <c r="L46" i="2" s="1"/>
  <c r="K28" i="2"/>
  <c r="J28" i="2"/>
  <c r="J43" i="2" s="1"/>
  <c r="I28" i="2"/>
  <c r="H28" i="2"/>
  <c r="H43" i="2" s="1"/>
  <c r="G28" i="2"/>
  <c r="F28" i="2"/>
  <c r="F43" i="2" s="1"/>
  <c r="E28" i="2"/>
  <c r="D28" i="2"/>
  <c r="D43" i="2" s="1"/>
  <c r="D46" i="2" s="1"/>
  <c r="P27" i="2"/>
  <c r="O27" i="2"/>
  <c r="O42" i="2" s="1"/>
  <c r="O46" i="2" s="1"/>
  <c r="N27" i="2"/>
  <c r="N31" i="2" s="1"/>
  <c r="M27" i="2"/>
  <c r="M42" i="2" s="1"/>
  <c r="M46" i="2" s="1"/>
  <c r="L27" i="2"/>
  <c r="L31" i="2" s="1"/>
  <c r="K27" i="2"/>
  <c r="K31" i="2" s="1"/>
  <c r="J27" i="2"/>
  <c r="J31" i="2" s="1"/>
  <c r="I27" i="2"/>
  <c r="I42" i="2" s="1"/>
  <c r="I46" i="2" s="1"/>
  <c r="H27" i="2"/>
  <c r="G27" i="2"/>
  <c r="G42" i="2" s="1"/>
  <c r="G46" i="2" s="1"/>
  <c r="F27" i="2"/>
  <c r="F31" i="2" s="1"/>
  <c r="E27" i="2"/>
  <c r="E42" i="2" s="1"/>
  <c r="E46" i="2" s="1"/>
  <c r="D27" i="2"/>
  <c r="D31" i="2" s="1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S8" i="2"/>
  <c r="S24" i="2" s="1"/>
  <c r="R8" i="2"/>
  <c r="R24" i="2" s="1"/>
  <c r="Q8" i="2"/>
  <c r="Q24" i="2" s="1"/>
  <c r="P8" i="2"/>
  <c r="P24" i="2" s="1"/>
  <c r="O8" i="2"/>
  <c r="O24" i="2" s="1"/>
  <c r="N8" i="2"/>
  <c r="N24" i="2" s="1"/>
  <c r="M8" i="2"/>
  <c r="M24" i="2" s="1"/>
  <c r="L8" i="2"/>
  <c r="L24" i="2" s="1"/>
  <c r="K8" i="2"/>
  <c r="K24" i="2" s="1"/>
  <c r="J8" i="2"/>
  <c r="J24" i="2" s="1"/>
  <c r="I8" i="2"/>
  <c r="I24" i="2" s="1"/>
  <c r="H8" i="2"/>
  <c r="H24" i="2" s="1"/>
  <c r="G8" i="2"/>
  <c r="G24" i="2" s="1"/>
  <c r="F8" i="2"/>
  <c r="F24" i="2" s="1"/>
  <c r="E8" i="2"/>
  <c r="E24" i="2" s="1"/>
  <c r="D8" i="2"/>
  <c r="D24" i="2" s="1"/>
  <c r="E24" i="1"/>
  <c r="D22" i="1"/>
  <c r="E19" i="1"/>
  <c r="E16" i="1"/>
  <c r="D13" i="1"/>
  <c r="C13" i="1"/>
  <c r="C22" i="1" s="1"/>
  <c r="E12" i="1"/>
  <c r="E11" i="1"/>
  <c r="E13" i="1" s="1"/>
  <c r="E22" i="1" s="1"/>
  <c r="E10" i="1"/>
  <c r="E9" i="1"/>
  <c r="I58" i="3" l="1"/>
  <c r="H54" i="3"/>
  <c r="H58" i="3" s="1"/>
  <c r="D41" i="3"/>
  <c r="J54" i="3"/>
  <c r="J58" i="3" s="1"/>
  <c r="P46" i="2"/>
  <c r="L54" i="3"/>
  <c r="L58" i="3" s="1"/>
  <c r="F46" i="2"/>
  <c r="N46" i="2"/>
  <c r="E58" i="3"/>
  <c r="N54" i="3"/>
  <c r="N58" i="3" s="1"/>
  <c r="P54" i="3"/>
  <c r="P58" i="3" s="1"/>
  <c r="M58" i="3"/>
  <c r="H46" i="2"/>
  <c r="N41" i="3"/>
  <c r="J46" i="2"/>
  <c r="I41" i="3"/>
  <c r="F54" i="3"/>
  <c r="F58" i="3" s="1"/>
  <c r="H31" i="2"/>
  <c r="P31" i="2"/>
  <c r="K42" i="2"/>
  <c r="K46" i="2" s="1"/>
  <c r="J26" i="3"/>
  <c r="E37" i="3"/>
  <c r="M37" i="3"/>
  <c r="H38" i="3"/>
  <c r="H41" i="3" s="1"/>
  <c r="P38" i="3"/>
  <c r="P41" i="3" s="1"/>
  <c r="K39" i="3"/>
  <c r="K41" i="3" s="1"/>
  <c r="F40" i="3"/>
  <c r="F41" i="3" s="1"/>
  <c r="N40" i="3"/>
  <c r="I55" i="3"/>
  <c r="I54" i="3" s="1"/>
  <c r="D56" i="3"/>
  <c r="D54" i="3" s="1"/>
  <c r="D58" i="3" s="1"/>
  <c r="L56" i="3"/>
  <c r="I31" i="2"/>
  <c r="K26" i="3"/>
  <c r="E39" i="3"/>
  <c r="M39" i="3"/>
  <c r="H40" i="3"/>
  <c r="P40" i="3"/>
  <c r="J6" i="5"/>
  <c r="G39" i="3"/>
  <c r="G41" i="3" s="1"/>
  <c r="O39" i="3"/>
  <c r="O41" i="3" s="1"/>
  <c r="J40" i="3"/>
  <c r="J41" i="3" s="1"/>
  <c r="M41" i="3" l="1"/>
  <c r="E41" i="3"/>
</calcChain>
</file>

<file path=xl/sharedStrings.xml><?xml version="1.0" encoding="utf-8"?>
<sst xmlns="http://schemas.openxmlformats.org/spreadsheetml/2006/main" count="2347" uniqueCount="280">
  <si>
    <t>Line No.</t>
  </si>
  <si>
    <t>Line</t>
  </si>
  <si>
    <t>NCP Demand</t>
  </si>
  <si>
    <t>12 CP Demand</t>
  </si>
  <si>
    <t>Total ($)</t>
  </si>
  <si>
    <t>Distribution ($)</t>
  </si>
  <si>
    <t>Transmission ($)</t>
  </si>
  <si>
    <t>1</t>
  </si>
  <si>
    <t/>
  </si>
  <si>
    <t>2</t>
  </si>
  <si>
    <t>1.Total Jurisdictional Revenue Requirements for the Projected Period</t>
  </si>
  <si>
    <t>3</t>
  </si>
  <si>
    <t>a.Overhead Hardening Programs (SPPCRC Form 2P, Line 14 + Form 3P, Line 14)</t>
  </si>
  <si>
    <t>4</t>
  </si>
  <si>
    <t>b.Undergrounding Programs (SPPCRC Form 2P, Line 16 + Form 3P, Line 16)</t>
  </si>
  <si>
    <t>5</t>
  </si>
  <si>
    <t>c.Vegetation Management Programs (SPPCRC Form 2P, Line 15 + Form 3P, Line 15)</t>
  </si>
  <si>
    <t>6</t>
  </si>
  <si>
    <t>d.Implementation Costs (SPPCRC Form 2P, Line 17 + Form 3P, Line 17)</t>
  </si>
  <si>
    <t>7</t>
  </si>
  <si>
    <t>e. Total Projected Period Rev. Req.</t>
  </si>
  <si>
    <t>8</t>
  </si>
  <si>
    <t>9</t>
  </si>
  <si>
    <t>2.Estimated True up of Over/(Under) Recovery for the Current Period</t>
  </si>
  <si>
    <t>10</t>
  </si>
  <si>
    <t>11</t>
  </si>
  <si>
    <t>12</t>
  </si>
  <si>
    <t>3.Final True Up  of Over/(Under) Recovery for the Prior Period</t>
  </si>
  <si>
    <t>13</t>
  </si>
  <si>
    <t>14</t>
  </si>
  <si>
    <t>15</t>
  </si>
  <si>
    <t>4.Jurisdictional Amount to Recovered/(Refunded)</t>
  </si>
  <si>
    <t>16</t>
  </si>
  <si>
    <t>(Line 1e - Line 2 - Line 3)</t>
  </si>
  <si>
    <t>17</t>
  </si>
  <si>
    <t>18</t>
  </si>
  <si>
    <t>5.Jurisdictional Amount to Recovered/(Refunded) Adjusted for Taxes</t>
  </si>
  <si>
    <t>19</t>
  </si>
  <si>
    <t>20</t>
  </si>
  <si>
    <t>Revenue Tax Multiplier</t>
  </si>
  <si>
    <t>O&amp;M Activities</t>
  </si>
  <si>
    <t>T/D</t>
  </si>
  <si>
    <t>Projection</t>
  </si>
  <si>
    <t>End of Period</t>
  </si>
  <si>
    <t>Method of Classification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</si>
  <si>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</si>
  <si>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</si>
  <si>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</si>
  <si>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</si>
  <si>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</si>
  <si>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</si>
  <si>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</si>
  <si>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</si>
  <si>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</si>
  <si>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</si>
  <si>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</si>
  <si>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</si>
  <si>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</si>
  <si>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Distribution NCP Demand</t>
  </si>
  <si>
    <t>Transmission 12 CP Demand</t>
  </si>
  <si>
    <t>1   Overhead Hardening O&amp;M Programs</t>
  </si>
  <si>
    <t>1.     Distribution Feeder Hardening</t>
  </si>
  <si>
    <t>2.     Distribution Inspection Program</t>
  </si>
  <si>
    <t>3.     Transmission Inspection Program</t>
  </si>
  <si>
    <t>4.     Transmission Hardening</t>
  </si>
  <si>
    <t xml:space="preserve">1.a Subtotal of Overhead Hardening Programs -  O&amp;M </t>
  </si>
  <si>
    <t>2   Vegetation Management O&amp;M Programs</t>
  </si>
  <si>
    <t>1.     Vegetation Management - Distribution</t>
  </si>
  <si>
    <t>2.     Vegetation Management - Transmission</t>
  </si>
  <si>
    <t xml:space="preserve">2.a Subtotal of Vegetation Management Programs -  O&amp;M </t>
  </si>
  <si>
    <t>3   Undergrounding Laterals O&amp;M Programs</t>
  </si>
  <si>
    <t>1.     Lateral Hardening (Undergrounding) Distribution</t>
  </si>
  <si>
    <t>3.a Subtotal of Underground Laterals Programs - O&amp;M</t>
  </si>
  <si>
    <t>4   Implementation Costs - A&amp;G</t>
  </si>
  <si>
    <t>1.     Implementation Costs - Distribution</t>
  </si>
  <si>
    <t>2.     Implementation Costs - Transmission</t>
  </si>
  <si>
    <t>4.a Subtotal of Implementation Costs - O&amp;M</t>
  </si>
  <si>
    <t>21</t>
  </si>
  <si>
    <t>22</t>
  </si>
  <si>
    <t>5 Total O&amp;M Costs</t>
  </si>
  <si>
    <t>23</t>
  </si>
  <si>
    <t>24</t>
  </si>
  <si>
    <t>6   Allocation of O&amp;M Programs</t>
  </si>
  <si>
    <t>25</t>
  </si>
  <si>
    <t>a. Distribution Capital Allocated to NCP Demand</t>
  </si>
  <si>
    <t>26</t>
  </si>
  <si>
    <t>b. Transmission Capital Allocated to 12 CP Demand</t>
  </si>
  <si>
    <t>27</t>
  </si>
  <si>
    <t>c. Implementation Costs Allocated to Distribution NCP Demand</t>
  </si>
  <si>
    <t>28</t>
  </si>
  <si>
    <t>d. Implementation Costs Allocated to Transmission 12 CP Demand</t>
  </si>
  <si>
    <t>29</t>
  </si>
  <si>
    <t>e. Total Allocation of O&amp;M Programs</t>
  </si>
  <si>
    <t>30</t>
  </si>
  <si>
    <t>31</t>
  </si>
  <si>
    <t>7   Implementation Costs Allocation Factors</t>
  </si>
  <si>
    <t>32</t>
  </si>
  <si>
    <t>a.     Distribution</t>
  </si>
  <si>
    <t>33</t>
  </si>
  <si>
    <t>b.     Transmission</t>
  </si>
  <si>
    <t>34</t>
  </si>
  <si>
    <t>35</t>
  </si>
  <si>
    <t>8   Retail Jurisdictional Factors</t>
  </si>
  <si>
    <t>36</t>
  </si>
  <si>
    <t>a.     Distribution Demand Jurisdictional Factor</t>
  </si>
  <si>
    <t>37</t>
  </si>
  <si>
    <t>b.     Transmission Demand Jurisdictional Factor</t>
  </si>
  <si>
    <t>38</t>
  </si>
  <si>
    <t>c.     General &amp; Intangible Plant Jurisdictional Factor</t>
  </si>
  <si>
    <t>39</t>
  </si>
  <si>
    <t>40</t>
  </si>
  <si>
    <t>9 Jurisdictional NCP Demand Revenue Requirements - Distribution</t>
  </si>
  <si>
    <t>41</t>
  </si>
  <si>
    <t>10 Jurisdictional 12 CP Demand Revenue Requirements - Transmission</t>
  </si>
  <si>
    <t>42</t>
  </si>
  <si>
    <t>11 Jurisdictional Implementation Costs Allocated to Distribution NCP Demand</t>
  </si>
  <si>
    <t>43</t>
  </si>
  <si>
    <t>12 Jurisdictional Implementation Costs Allocated to Transmission 12 CP Demand</t>
  </si>
  <si>
    <t>44</t>
  </si>
  <si>
    <t>13 Total Jurisdictional O&amp;M Revenue Requirements</t>
  </si>
  <si>
    <t>45</t>
  </si>
  <si>
    <t>46</t>
  </si>
  <si>
    <t>Capital Investment Revenue Requirements by Category of Activity</t>
  </si>
  <si>
    <t>47</t>
  </si>
  <si>
    <t>Monthly Sums of (Activity Cost x Allocation x Jur. Factor)</t>
  </si>
  <si>
    <t>48</t>
  </si>
  <si>
    <t>49</t>
  </si>
  <si>
    <t>14 Overhead Hardening O&amp;M Programs</t>
  </si>
  <si>
    <t>50</t>
  </si>
  <si>
    <t>a. Allocated to NCP Demand</t>
  </si>
  <si>
    <t>51</t>
  </si>
  <si>
    <t>b. Allocated  to 12 CP Demand</t>
  </si>
  <si>
    <t>52</t>
  </si>
  <si>
    <t>53</t>
  </si>
  <si>
    <t>15 Vegetation Management O&amp;M Programs</t>
  </si>
  <si>
    <t>54</t>
  </si>
  <si>
    <t>55</t>
  </si>
  <si>
    <t>56</t>
  </si>
  <si>
    <t>57</t>
  </si>
  <si>
    <t xml:space="preserve">16 Undergrounding Laterals O&amp;M Programs </t>
  </si>
  <si>
    <t>58</t>
  </si>
  <si>
    <t>59</t>
  </si>
  <si>
    <t>60</t>
  </si>
  <si>
    <t>61</t>
  </si>
  <si>
    <t>17 Implementation O&amp;M Costs</t>
  </si>
  <si>
    <t>62</t>
  </si>
  <si>
    <t>a. Allocated to Distribution A&amp;G NCP Demand</t>
  </si>
  <si>
    <t>63</t>
  </si>
  <si>
    <t>b. Allocated  to Transmission 12 CP Demand</t>
  </si>
  <si>
    <t>Capital Investment Activities</t>
  </si>
  <si>
    <t>1   Overhead Hardening Capital Investment Programs</t>
  </si>
  <si>
    <t>D</t>
  </si>
  <si>
    <t>T</t>
  </si>
  <si>
    <t xml:space="preserve">1.a Subtotal of Overhead Hardening Capital Investment Programs   </t>
  </si>
  <si>
    <t>2   Undergrounding Laterals Capital Investment Programs</t>
  </si>
  <si>
    <t>2.a Subtotal of Undergrounding Laterals Capital Investment Programs</t>
  </si>
  <si>
    <t>3   Implementation Costs - G&amp;I</t>
  </si>
  <si>
    <t>3.a Subtotal of Implementation Capital Programs</t>
  </si>
  <si>
    <t>4 Total Capital Investment Costs</t>
  </si>
  <si>
    <t>5   Allocation of Capital Investment Programs</t>
  </si>
  <si>
    <t>e. Total Allocation of Capital Investment Programs</t>
  </si>
  <si>
    <t>6   Implementation Costs Allocation Factors</t>
  </si>
  <si>
    <t>7   Retail Jurisdictional Factors</t>
  </si>
  <si>
    <t>8 Jurisdictional NCP Demand Revenue Requirements - Distribution</t>
  </si>
  <si>
    <t>9 Jurisdictional 12 CP Demand Revenue Requirements - Transmission</t>
  </si>
  <si>
    <t>10 Jurisdictional Implementation Costs Allocated to Distribution NCP Demand</t>
  </si>
  <si>
    <t>11 Jurisdictional Implementation Costs Allocated to Transmission 12 CP Demand</t>
  </si>
  <si>
    <t>12 Total Jurisdictional Capital Investment Revenue Requirements</t>
  </si>
  <si>
    <t>13 Overhead Hardening Capital Investment Programs</t>
  </si>
  <si>
    <t xml:space="preserve">14 Undergrounding Laterals Capital Investment Programs </t>
  </si>
  <si>
    <t>15 Implementation Capital Costs</t>
  </si>
  <si>
    <t>a. Allocated to Distribution NCP</t>
  </si>
  <si>
    <t>b. Allocated  to Transmission 12CP</t>
  </si>
  <si>
    <t>16 Total Capital Programs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</si>
  <si>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</si>
  <si>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</si>
  <si>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</si>
  <si>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</si>
  <si>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</si>
  <si>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</si>
  <si>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</si>
  <si>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</si>
  <si>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</si>
  <si>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</si>
  <si>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</si>
  <si>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</si>
  <si>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</si>
  <si>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RATE CLASS</t>
  </si>
  <si>
    <t xml:space="preserve">Avg 12 CP Load Factor at Meter (%) </t>
  </si>
  <si>
    <t xml:space="preserve">Avg GCP Load Factor at Meter (%) </t>
  </si>
  <si>
    <t>Projected Sales at Meter (kwh)</t>
  </si>
  <si>
    <t>Projected Avg 12 CP at Meter (kW)</t>
  </si>
  <si>
    <t>Projected GCP Demand at Meter (kW)</t>
  </si>
  <si>
    <t>Demand Loss Expansion Factor</t>
  </si>
  <si>
    <t>Energy Loss Expansion Factor</t>
  </si>
  <si>
    <t>Projected Sales at Generation (kWh)</t>
  </si>
  <si>
    <t>Projected Avg 12 CP at Generation (kW)</t>
  </si>
  <si>
    <t>Projected GCP Demand at Generation (kW)</t>
  </si>
  <si>
    <t>Percentage of kWh Sales at Generation (%)</t>
  </si>
  <si>
    <t>Percentage of 12 CP Demand at Generation (%)</t>
  </si>
  <si>
    <t>Percentage of 12 GCP Demand at Generation (%)</t>
  </si>
  <si>
    <t>RS, RSVP, RSTOU</t>
  </si>
  <si>
    <t>GS</t>
  </si>
  <si>
    <t>GSD, GSDT, GSTOU</t>
  </si>
  <si>
    <t>LP, LPT</t>
  </si>
  <si>
    <t>PX, PXT, RTP, SBS</t>
  </si>
  <si>
    <t>OS-I/II</t>
  </si>
  <si>
    <t>Notes:</t>
  </si>
  <si>
    <t>(3) Projected kWh sales for the period January 2022 - December 2022</t>
  </si>
  <si>
    <t>(4) Calculated:  (Col 1) / (8,760 x Col 3), (8,760 hours = the # of hours in 1 year)</t>
  </si>
  <si>
    <t>(5) Column 3 x Column 7</t>
  </si>
  <si>
    <t>(6) Column 4 x Column 6</t>
  </si>
  <si>
    <t>(7) Column 5 x Column 6</t>
  </si>
  <si>
    <t>(8) Column 8/ total for Column 8</t>
  </si>
  <si>
    <t>(9) Column 9 / total for Column 9</t>
  </si>
  <si>
    <t>(10) Column 10 / total for Column 10</t>
  </si>
  <si>
    <t>Percentage of NCP Demand at Generation (%)</t>
  </si>
  <si>
    <t>Transmission Demand-Related Costs</t>
  </si>
  <si>
    <t>Distribution Demand-Related Costs</t>
  </si>
  <si>
    <t>Total SPP Costs</t>
  </si>
  <si>
    <t>Projected Demand at Meter (kW)</t>
  </si>
  <si>
    <t>SPP Factors (¢/kWh)</t>
  </si>
  <si>
    <t>SPP Factors ($/kW)</t>
  </si>
  <si>
    <t>(1) From Schedule 4P, Col K</t>
  </si>
  <si>
    <t>(2) From Schedule 4P, Col 12</t>
  </si>
  <si>
    <t>(3) From Schedule 4P, Col 13</t>
  </si>
  <si>
    <t>(4) Column 1 x Total Energy  $ from Rev Req – Transmission</t>
  </si>
  <si>
    <t>(5) Column 2 x Total Demand $ from Rev Req – Transmission</t>
  </si>
  <si>
    <t>(6) Column 3 x Total Demand $ from Rev Req - Distribution</t>
  </si>
  <si>
    <t>(7) Column 4 + Column 5</t>
  </si>
  <si>
    <t>(8) Projected kWh sales for the period January 2022 - December 2022</t>
  </si>
  <si>
    <t>(9) Column 7 x 100 / Column 8</t>
  </si>
  <si>
    <t xml:space="preserve"> </t>
  </si>
  <si>
    <t>Beginning of Period Amount</t>
  </si>
  <si>
    <t>Jan - 2022</t>
  </si>
  <si>
    <t>Feb - 2022</t>
  </si>
  <si>
    <t>Mar - 2022</t>
  </si>
  <si>
    <t>Apr - 2022</t>
  </si>
  <si>
    <t>May - 2022</t>
  </si>
  <si>
    <t>Jun - 2022</t>
  </si>
  <si>
    <t>Jul - 2022</t>
  </si>
  <si>
    <t>Aug - 2022</t>
  </si>
  <si>
    <t>Sep - 2022</t>
  </si>
  <si>
    <t>Oct - 2022</t>
  </si>
  <si>
    <t>Nov - 2022</t>
  </si>
  <si>
    <t>Dec - 2022</t>
  </si>
  <si>
    <t>620-Distribution Inspection Program</t>
  </si>
  <si>
    <t>1. Investments</t>
  </si>
  <si>
    <t>a. Expenditures/Additions (a)</t>
  </si>
  <si>
    <t>b. Clearings to Plant</t>
  </si>
  <si>
    <t>c. Retirements</t>
  </si>
  <si>
    <t>d. Other</t>
  </si>
  <si>
    <t>2. Plant-In-Service/Depreciation Base</t>
  </si>
  <si>
    <t>3. Less: Accumulated Depreciation</t>
  </si>
  <si>
    <t>4. CWIP - Non Interest Bearing</t>
  </si>
  <si>
    <t>5. Net Investment  (Lines 2 - 3 + 4)</t>
  </si>
  <si>
    <t>6. Average Net Investment</t>
  </si>
  <si>
    <t>7. Return on Average Net Investment</t>
  </si>
  <si>
    <t>a. Equity Component grossed up for taxes (b)</t>
  </si>
  <si>
    <t>b. Debt Component (Line 6 x debt rate) (c)</t>
  </si>
  <si>
    <t>8. Investment Expenses</t>
  </si>
  <si>
    <t>a. Depreciation (d)</t>
  </si>
  <si>
    <t>b. Amortization</t>
  </si>
  <si>
    <t>c. Other</t>
  </si>
  <si>
    <t>9. Total System Recoverable Expenses (Lines 7 + 8)</t>
  </si>
  <si>
    <t>(a) Excludes Cost of Removal on the retirement of existing plant.</t>
  </si>
  <si>
    <t>(d) Calculated using the composite depreciation rates for distribution/transmission function as reflected in Gulf's 2016 retail base rate settlement agreement (Order No. PSC-17-0178-S-EI).  </t>
  </si>
  <si>
    <t>622-Distribution Feeder Hardening P</t>
  </si>
  <si>
    <t>623-Distribution Hardening Lateral Undergrounding</t>
  </si>
  <si>
    <t>624-Transmission Hardening Program</t>
  </si>
  <si>
    <t>627-GULF SPP Implementation Cost</t>
  </si>
  <si>
    <t>O&amp;M Revenue Requirements by Category of Activity</t>
  </si>
  <si>
    <t>(SPPCRC Form 1E, Line 7)</t>
  </si>
  <si>
    <t>(SPPCRC Form 1A, Line 7)</t>
  </si>
  <si>
    <t>(b) The Gross-up factor for taxes is 1/.746550, which reflects the Federal Income Tax Rate of 21%. The equity component for the period Jan. – Dec. 2022 is 4.5366% based on Gulf’s most recent financial forecast. </t>
  </si>
  <si>
    <t>(c) The debt component is 0.8717% based on Gulf’s most recent financial forecast. </t>
  </si>
  <si>
    <t>(d) Capital Costs on this schedule include Intangible plant which is amortized over various periods</t>
  </si>
  <si>
    <t>(1) Average 12 CP load factor based on actual load research data</t>
  </si>
  <si>
    <t>(2) Max GNCP load factor based on actual load research data</t>
  </si>
  <si>
    <t xml:space="preserve"> Gulf Power Company
 Storm Protection Plan Cost Recovery Clause
 Initial Projection
 Projected Period: January through December 2022
 Summary of Projected Period Recovery Amount
 (in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</si>
</sst>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_);\(\$#,##0\);&quot;$0&quot;"/>
    <numFmt numFmtId="165" formatCode="\$#,##0_);\(\$#,##0\);&quot;$0 &quot;"/>
    <numFmt numFmtId="166" formatCode="\$#,##0_);[Red]\(\$#,##0\);&quot; &quot;"/>
    <numFmt numFmtId="167" formatCode="#,##0.00000_);[Red]\(#,##0.00000\);&quot; &quot;"/>
    <numFmt numFmtId="168" formatCode="#,##0.00%_);[Red]\(#,##0.00%\);&quot; &quot;"/>
    <numFmt numFmtId="169" formatCode="#,##0.0000%_);[Red]\(#,##0.0000%\);&quot; &quot;"/>
    <numFmt numFmtId="170" formatCode="#,##0.000000%_);[Red]\(##,###,##0.000000%\);&quot;0%&quot;"/>
    <numFmt numFmtId="171" formatCode="#,##0_);[Red]\(#,##0\);&quot; &quot;"/>
    <numFmt numFmtId="172" formatCode="#,##0.000000_);[Red]\(#,##0.000000\);&quot; &quot;"/>
    <numFmt numFmtId="173" formatCode="#,##0.00000%_);[Red]\(#,###,##0.00000%\);&quot;0%&quot;"/>
    <numFmt numFmtId="174" formatCode="#,##0.000_);[Red]\(#,##0.000\);&quot; &quot;"/>
    <numFmt numFmtId="175" formatCode="#,##0.00_);[Red]\(#,##0.00\);&quot; &quot;"/>
    <numFmt numFmtId="176" formatCode="General_)"/>
  </numFmts>
  <fonts count="103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9"/>
      <name val="Calibri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9"/>
      <name val="Calibri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9"/>
      <name val="Calibri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9"/>
      <name val="Calibri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9"/>
      <name val="Calibri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Calibri"/>
    </font>
    <font>
      <sz val="11"/>
      <color indexed="8"/>
      <name val="Calibri"/>
      <family val="2"/>
      <scheme val="minor"/>
    </font>
    <font>
      <sz val="9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8"/>
      <name val="Arial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18">
    <xf numFmtId="0" fontId="0" fillId="0" borderId="0"/>
    <xf numFmtId="0" fontId="1030" fillId="2" borderId="2"/>
    <xf numFmtId="44" fontId="1030" fillId="2" borderId="2" applyFont="0" applyFill="0" applyBorder="0" applyAlignment="0" applyProtection="0"/>
    <xf numFmtId="9" fontId="1030" fillId="2" borderId="2" applyFont="0" applyFill="0" applyBorder="0" applyAlignment="0" applyProtection="0"/>
    <xf numFmtId="176" fontId="1034" fillId="2" borderId="2"/>
    <xf numFmtId="40" fontId="1035" fillId="2" borderId="2" applyFont="0" applyFill="0" applyBorder="0" applyAlignment="0" applyProtection="0"/>
    <xf numFmtId="9" fontId="1" fillId="2" borderId="2" applyFont="0" applyFill="0" applyBorder="0" applyAlignment="0" applyProtection="0"/>
    <xf numFmtId="9" fontId="1035" fillId="2" borderId="2" applyFont="0" applyFill="0" applyBorder="0" applyAlignment="0" applyProtection="0"/>
    <xf numFmtId="43" fontId="1" fillId="2" borderId="2" applyFont="0" applyFill="0" applyBorder="0" applyAlignment="0" applyProtection="0"/>
    <xf numFmtId="176" fontId="1034" fillId="2" borderId="2"/>
    <xf numFmtId="0" fontId="1030" fillId="2" borderId="2"/>
    <xf numFmtId="0" fontId="1030" fillId="2" borderId="2"/>
    <xf numFmtId="0" fontId="1030" fillId="2" borderId="2"/>
    <xf numFmtId="0" fontId="1030" fillId="2" borderId="2"/>
    <xf numFmtId="0" fontId="1030" fillId="2" borderId="2"/>
    <xf numFmtId="0" fontId="1030" fillId="2" borderId="2"/>
    <xf numFmtId="0" fontId="1030" fillId="2" borderId="2"/>
    <xf numFmtId="0" fontId="1030" fillId="2" borderId="2"/>
  </cellStyleXfs>
  <cellXfs count="1046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right"/>
    </xf>
    <xf numFmtId="0" fontId="6" fillId="0" borderId="0" xfId="0" applyNumberFormat="1" applyFont="1" applyAlignment="1">
      <alignment horizontal="right"/>
    </xf>
    <xf numFmtId="0" fontId="7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/>
    </xf>
    <xf numFmtId="0" fontId="12" fillId="0" borderId="0" xfId="0" applyFont="1" applyAlignment="1">
      <alignment horizontal="left" indent="1"/>
    </xf>
    <xf numFmtId="164" fontId="13" fillId="0" borderId="0" xfId="0" applyNumberFormat="1" applyFont="1" applyAlignment="1">
      <alignment horizontal="right"/>
    </xf>
    <xf numFmtId="165" fontId="14" fillId="0" borderId="0" xfId="0" applyNumberFormat="1" applyFont="1" applyAlignment="1">
      <alignment horizontal="right"/>
    </xf>
    <xf numFmtId="165" fontId="15" fillId="0" borderId="0" xfId="0" applyNumberFormat="1" applyFont="1" applyAlignment="1">
      <alignment horizontal="right"/>
    </xf>
    <xf numFmtId="0" fontId="16" fillId="0" borderId="0" xfId="0" applyFont="1" applyAlignment="1">
      <alignment horizontal="left" indent="1"/>
    </xf>
    <xf numFmtId="166" fontId="17" fillId="0" borderId="0" xfId="0" applyNumberFormat="1" applyFont="1" applyAlignment="1">
      <alignment horizontal="right"/>
    </xf>
    <xf numFmtId="165" fontId="18" fillId="0" borderId="0" xfId="0" applyNumberFormat="1" applyFont="1" applyAlignment="1">
      <alignment horizontal="right"/>
    </xf>
    <xf numFmtId="165" fontId="19" fillId="0" borderId="0" xfId="0" applyNumberFormat="1" applyFont="1" applyAlignment="1">
      <alignment horizontal="right"/>
    </xf>
    <xf numFmtId="0" fontId="20" fillId="0" borderId="0" xfId="0" applyFont="1" applyAlignment="1">
      <alignment horizontal="left" indent="1"/>
    </xf>
    <xf numFmtId="165" fontId="21" fillId="0" borderId="0" xfId="0" applyNumberFormat="1" applyFont="1" applyAlignment="1">
      <alignment horizontal="right"/>
    </xf>
    <xf numFmtId="165" fontId="22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left" indent="1"/>
    </xf>
    <xf numFmtId="164" fontId="25" fillId="0" borderId="5" xfId="0" applyNumberFormat="1" applyFont="1" applyBorder="1" applyAlignment="1">
      <alignment horizontal="right"/>
    </xf>
    <xf numFmtId="164" fontId="26" fillId="0" borderId="5" xfId="0" applyNumberFormat="1" applyFont="1" applyBorder="1" applyAlignment="1">
      <alignment horizontal="right"/>
    </xf>
    <xf numFmtId="164" fontId="27" fillId="0" borderId="5" xfId="0" applyNumberFormat="1" applyFont="1" applyBorder="1" applyAlignment="1">
      <alignment horizontal="right"/>
    </xf>
    <xf numFmtId="0" fontId="28" fillId="0" borderId="0" xfId="0" applyFont="1" applyAlignment="1">
      <alignment horizontal="left"/>
    </xf>
    <xf numFmtId="164" fontId="29" fillId="0" borderId="0" xfId="0" applyNumberFormat="1" applyFont="1" applyAlignment="1">
      <alignment horizontal="right"/>
    </xf>
    <xf numFmtId="164" fontId="30" fillId="0" borderId="0" xfId="0" applyNumberFormat="1" applyFont="1" applyAlignment="1">
      <alignment horizontal="right"/>
    </xf>
    <xf numFmtId="164" fontId="31" fillId="0" borderId="0" xfId="0" applyNumberFormat="1" applyFont="1" applyAlignment="1">
      <alignment horizontal="right"/>
    </xf>
    <xf numFmtId="0" fontId="32" fillId="0" borderId="0" xfId="0" applyFont="1" applyAlignment="1">
      <alignment horizontal="left"/>
    </xf>
    <xf numFmtId="0" fontId="33" fillId="0" borderId="0" xfId="0" applyNumberFormat="1" applyFont="1" applyAlignment="1">
      <alignment horizontal="right"/>
    </xf>
    <xf numFmtId="0" fontId="34" fillId="0" borderId="0" xfId="0" applyNumberFormat="1" applyFont="1" applyAlignment="1">
      <alignment horizontal="right"/>
    </xf>
    <xf numFmtId="0" fontId="35" fillId="0" borderId="0" xfId="0" applyNumberFormat="1" applyFont="1" applyAlignment="1">
      <alignment horizontal="right"/>
    </xf>
    <xf numFmtId="0" fontId="36" fillId="0" borderId="0" xfId="0" applyFont="1" applyAlignment="1">
      <alignment horizontal="left"/>
    </xf>
    <xf numFmtId="0" fontId="37" fillId="0" borderId="0" xfId="0" applyNumberFormat="1" applyFont="1" applyAlignment="1">
      <alignment horizontal="right"/>
    </xf>
    <xf numFmtId="0" fontId="38" fillId="0" borderId="0" xfId="0" applyNumberFormat="1" applyFont="1" applyAlignment="1">
      <alignment horizontal="right"/>
    </xf>
    <xf numFmtId="0" fontId="39" fillId="0" borderId="0" xfId="0" applyNumberFormat="1" applyFont="1" applyAlignment="1">
      <alignment horizontal="right"/>
    </xf>
    <xf numFmtId="165" fontId="40" fillId="0" borderId="0" xfId="0" applyNumberFormat="1" applyFont="1" applyAlignment="1">
      <alignment horizontal="right"/>
    </xf>
    <xf numFmtId="165" fontId="41" fillId="0" borderId="0" xfId="0" applyNumberFormat="1" applyFont="1" applyAlignment="1">
      <alignment horizontal="right"/>
    </xf>
    <xf numFmtId="165" fontId="42" fillId="0" borderId="0" xfId="0" applyNumberFormat="1" applyFont="1" applyAlignment="1">
      <alignment horizontal="right"/>
    </xf>
    <xf numFmtId="0" fontId="43" fillId="0" borderId="0" xfId="0" applyFont="1" applyAlignment="1">
      <alignment horizontal="left"/>
    </xf>
    <xf numFmtId="0" fontId="44" fillId="0" borderId="0" xfId="0" applyNumberFormat="1" applyFont="1" applyAlignment="1">
      <alignment horizontal="right"/>
    </xf>
    <xf numFmtId="0" fontId="45" fillId="0" borderId="0" xfId="0" applyNumberFormat="1" applyFont="1" applyAlignment="1">
      <alignment horizontal="right"/>
    </xf>
    <xf numFmtId="0" fontId="46" fillId="0" borderId="0" xfId="0" applyNumberFormat="1" applyFont="1" applyAlignment="1">
      <alignment horizontal="right"/>
    </xf>
    <xf numFmtId="0" fontId="47" fillId="0" borderId="0" xfId="0" applyFont="1" applyAlignment="1">
      <alignment horizontal="left"/>
    </xf>
    <xf numFmtId="0" fontId="48" fillId="0" borderId="0" xfId="0" applyNumberFormat="1" applyFont="1" applyAlignment="1">
      <alignment horizontal="right"/>
    </xf>
    <xf numFmtId="0" fontId="49" fillId="0" borderId="0" xfId="0" applyNumberFormat="1" applyFont="1" applyAlignment="1">
      <alignment horizontal="right"/>
    </xf>
    <xf numFmtId="0" fontId="50" fillId="0" borderId="0" xfId="0" applyNumberFormat="1" applyFont="1" applyAlignment="1">
      <alignment horizontal="right"/>
    </xf>
    <xf numFmtId="165" fontId="51" fillId="0" borderId="0" xfId="0" applyNumberFormat="1" applyFont="1" applyAlignment="1">
      <alignment horizontal="right"/>
    </xf>
    <xf numFmtId="165" fontId="52" fillId="0" borderId="0" xfId="0" applyNumberFormat="1" applyFont="1" applyAlignment="1">
      <alignment horizontal="right"/>
    </xf>
    <xf numFmtId="165" fontId="53" fillId="0" borderId="0" xfId="0" applyNumberFormat="1" applyFont="1" applyAlignment="1">
      <alignment horizontal="right"/>
    </xf>
    <xf numFmtId="0" fontId="54" fillId="0" borderId="0" xfId="0" applyFont="1" applyAlignment="1">
      <alignment horizontal="left"/>
    </xf>
    <xf numFmtId="0" fontId="55" fillId="0" borderId="0" xfId="0" applyNumberFormat="1" applyFont="1" applyAlignment="1">
      <alignment horizontal="right"/>
    </xf>
    <xf numFmtId="0" fontId="56" fillId="0" borderId="0" xfId="0" applyNumberFormat="1" applyFont="1" applyAlignment="1">
      <alignment horizontal="right"/>
    </xf>
    <xf numFmtId="0" fontId="57" fillId="0" borderId="0" xfId="0" applyNumberFormat="1" applyFont="1" applyAlignment="1">
      <alignment horizontal="right"/>
    </xf>
    <xf numFmtId="0" fontId="58" fillId="0" borderId="0" xfId="0" applyFont="1" applyAlignment="1">
      <alignment horizontal="left"/>
    </xf>
    <xf numFmtId="0" fontId="59" fillId="0" borderId="0" xfId="0" applyNumberFormat="1" applyFont="1" applyAlignment="1">
      <alignment horizontal="right"/>
    </xf>
    <xf numFmtId="0" fontId="60" fillId="0" borderId="0" xfId="0" applyNumberFormat="1" applyFont="1" applyAlignment="1">
      <alignment horizontal="right"/>
    </xf>
    <xf numFmtId="0" fontId="61" fillId="0" borderId="0" xfId="0" applyNumberFormat="1" applyFont="1" applyAlignment="1">
      <alignment horizontal="right"/>
    </xf>
    <xf numFmtId="0" fontId="62" fillId="0" borderId="0" xfId="0" applyFont="1" applyAlignment="1">
      <alignment horizontal="left"/>
    </xf>
    <xf numFmtId="0" fontId="63" fillId="0" borderId="0" xfId="0" applyNumberFormat="1" applyFont="1" applyAlignment="1">
      <alignment horizontal="right"/>
    </xf>
    <xf numFmtId="0" fontId="64" fillId="0" borderId="0" xfId="0" applyNumberFormat="1" applyFont="1" applyAlignment="1">
      <alignment horizontal="right"/>
    </xf>
    <xf numFmtId="0" fontId="65" fillId="0" borderId="0" xfId="0" applyNumberFormat="1" applyFont="1" applyAlignment="1">
      <alignment horizontal="right"/>
    </xf>
    <xf numFmtId="0" fontId="66" fillId="0" borderId="0" xfId="0" applyFont="1" applyAlignment="1">
      <alignment horizontal="left"/>
    </xf>
    <xf numFmtId="164" fontId="67" fillId="0" borderId="5" xfId="0" applyNumberFormat="1" applyFont="1" applyBorder="1" applyAlignment="1">
      <alignment horizontal="right"/>
    </xf>
    <xf numFmtId="164" fontId="68" fillId="0" borderId="5" xfId="0" applyNumberFormat="1" applyFont="1" applyBorder="1" applyAlignment="1">
      <alignment horizontal="right"/>
    </xf>
    <xf numFmtId="164" fontId="69" fillId="0" borderId="5" xfId="0" applyNumberFormat="1" applyFont="1" applyBorder="1" applyAlignment="1">
      <alignment horizontal="right"/>
    </xf>
    <xf numFmtId="0" fontId="70" fillId="0" borderId="0" xfId="0" applyFont="1" applyAlignment="1">
      <alignment horizontal="left"/>
    </xf>
    <xf numFmtId="0" fontId="71" fillId="0" borderId="0" xfId="0" applyNumberFormat="1" applyFont="1" applyAlignment="1">
      <alignment horizontal="right"/>
    </xf>
    <xf numFmtId="0" fontId="72" fillId="0" borderId="0" xfId="0" applyNumberFormat="1" applyFont="1" applyAlignment="1">
      <alignment horizontal="right"/>
    </xf>
    <xf numFmtId="0" fontId="73" fillId="0" borderId="0" xfId="0" applyNumberFormat="1" applyFont="1" applyAlignment="1">
      <alignment horizontal="right"/>
    </xf>
    <xf numFmtId="0" fontId="74" fillId="0" borderId="0" xfId="0" applyFont="1" applyAlignment="1">
      <alignment horizontal="left"/>
    </xf>
    <xf numFmtId="167" fontId="75" fillId="0" borderId="0" xfId="0" applyNumberFormat="1" applyFont="1" applyAlignment="1">
      <alignment horizontal="right"/>
    </xf>
    <xf numFmtId="0" fontId="76" fillId="0" borderId="0" xfId="0" applyNumberFormat="1" applyFont="1" applyAlignment="1">
      <alignment horizontal="right"/>
    </xf>
    <xf numFmtId="0" fontId="77" fillId="0" borderId="0" xfId="0" applyNumberFormat="1" applyFont="1" applyAlignment="1">
      <alignment horizontal="right"/>
    </xf>
    <xf numFmtId="0" fontId="78" fillId="0" borderId="1" xfId="0" applyFont="1" applyBorder="1" applyAlignment="1">
      <alignment horizontal="center" vertical="center" wrapText="1"/>
    </xf>
    <xf numFmtId="0" fontId="79" fillId="0" borderId="0" xfId="0" applyFont="1" applyAlignment="1">
      <alignment horizontal="center"/>
    </xf>
    <xf numFmtId="0" fontId="80" fillId="0" borderId="0" xfId="0" applyFont="1" applyAlignment="1">
      <alignment horizontal="left"/>
    </xf>
    <xf numFmtId="0" fontId="81" fillId="0" borderId="0" xfId="0" applyNumberFormat="1" applyFont="1" applyAlignment="1">
      <alignment horizontal="right"/>
    </xf>
    <xf numFmtId="0" fontId="82" fillId="0" borderId="0" xfId="0" applyNumberFormat="1" applyFont="1" applyAlignment="1">
      <alignment horizontal="right"/>
    </xf>
    <xf numFmtId="0" fontId="83" fillId="0" borderId="0" xfId="0" applyNumberFormat="1" applyFont="1" applyAlignment="1">
      <alignment horizontal="right"/>
    </xf>
    <xf numFmtId="0" fontId="84" fillId="0" borderId="0" xfId="0" applyFont="1" applyAlignment="1">
      <alignment horizontal="left" indent="1"/>
    </xf>
    <xf numFmtId="165" fontId="85" fillId="0" borderId="0" xfId="0" applyNumberFormat="1" applyFont="1" applyAlignment="1">
      <alignment horizontal="right"/>
    </xf>
    <xf numFmtId="165" fontId="86" fillId="0" borderId="0" xfId="0" applyNumberFormat="1" applyFont="1" applyAlignment="1">
      <alignment horizontal="right"/>
    </xf>
    <xf numFmtId="0" fontId="87" fillId="0" borderId="0" xfId="0" applyFont="1" applyAlignment="1">
      <alignment horizontal="left" indent="1"/>
    </xf>
    <xf numFmtId="165" fontId="88" fillId="0" borderId="0" xfId="0" applyNumberFormat="1" applyFont="1" applyAlignment="1">
      <alignment horizontal="right"/>
    </xf>
    <xf numFmtId="165" fontId="89" fillId="0" borderId="0" xfId="0" applyNumberFormat="1" applyFont="1" applyAlignment="1">
      <alignment horizontal="right"/>
    </xf>
    <xf numFmtId="0" fontId="90" fillId="0" borderId="0" xfId="0" applyFont="1" applyAlignment="1">
      <alignment horizontal="left" indent="1"/>
    </xf>
    <xf numFmtId="165" fontId="91" fillId="0" borderId="0" xfId="0" applyNumberFormat="1" applyFont="1" applyAlignment="1">
      <alignment horizontal="right"/>
    </xf>
    <xf numFmtId="165" fontId="92" fillId="0" borderId="0" xfId="0" applyNumberFormat="1" applyFont="1" applyAlignment="1">
      <alignment horizontal="right"/>
    </xf>
    <xf numFmtId="0" fontId="93" fillId="0" borderId="0" xfId="0" applyFont="1" applyAlignment="1">
      <alignment horizontal="left" indent="1"/>
    </xf>
    <xf numFmtId="165" fontId="94" fillId="0" borderId="0" xfId="0" applyNumberFormat="1" applyFont="1" applyAlignment="1">
      <alignment horizontal="right"/>
    </xf>
    <xf numFmtId="165" fontId="95" fillId="0" borderId="0" xfId="0" applyNumberFormat="1" applyFont="1" applyAlignment="1">
      <alignment horizontal="right"/>
    </xf>
    <xf numFmtId="0" fontId="96" fillId="0" borderId="4" xfId="0" applyFont="1" applyBorder="1" applyAlignment="1">
      <alignment horizontal="left"/>
    </xf>
    <xf numFmtId="0" fontId="97" fillId="0" borderId="0" xfId="0" applyNumberFormat="1" applyFont="1" applyAlignment="1">
      <alignment horizontal="right"/>
    </xf>
    <xf numFmtId="165" fontId="98" fillId="0" borderId="4" xfId="0" applyNumberFormat="1" applyFont="1" applyBorder="1" applyAlignment="1">
      <alignment horizontal="right"/>
    </xf>
    <xf numFmtId="165" fontId="99" fillId="0" borderId="4" xfId="0" applyNumberFormat="1" applyFont="1" applyBorder="1" applyAlignment="1">
      <alignment horizontal="right"/>
    </xf>
    <xf numFmtId="0" fontId="100" fillId="0" borderId="0" xfId="0" applyFont="1" applyAlignment="1">
      <alignment horizontal="left"/>
    </xf>
    <xf numFmtId="0" fontId="101" fillId="0" borderId="0" xfId="0" applyNumberFormat="1" applyFont="1" applyAlignment="1">
      <alignment horizontal="right"/>
    </xf>
    <xf numFmtId="0" fontId="102" fillId="0" borderId="0" xfId="0" applyNumberFormat="1" applyFont="1" applyAlignment="1">
      <alignment horizontal="right"/>
    </xf>
    <xf numFmtId="0" fontId="103" fillId="0" borderId="0" xfId="0" applyNumberFormat="1" applyFont="1" applyAlignment="1">
      <alignment horizontal="right"/>
    </xf>
    <xf numFmtId="0" fontId="104" fillId="0" borderId="0" xfId="0" applyFont="1" applyAlignment="1">
      <alignment horizontal="left"/>
    </xf>
    <xf numFmtId="0" fontId="105" fillId="0" borderId="0" xfId="0" applyNumberFormat="1" applyFont="1" applyAlignment="1">
      <alignment horizontal="right"/>
    </xf>
    <xf numFmtId="0" fontId="106" fillId="0" borderId="0" xfId="0" applyNumberFormat="1" applyFont="1" applyAlignment="1">
      <alignment horizontal="right"/>
    </xf>
    <xf numFmtId="0" fontId="107" fillId="0" borderId="0" xfId="0" applyNumberFormat="1" applyFont="1" applyAlignment="1">
      <alignment horizontal="right"/>
    </xf>
    <xf numFmtId="0" fontId="108" fillId="0" borderId="0" xfId="0" applyFont="1" applyAlignment="1">
      <alignment horizontal="left" indent="1"/>
    </xf>
    <xf numFmtId="165" fontId="109" fillId="0" borderId="0" xfId="0" applyNumberFormat="1" applyFont="1" applyAlignment="1">
      <alignment horizontal="right"/>
    </xf>
    <xf numFmtId="165" fontId="110" fillId="0" borderId="0" xfId="0" applyNumberFormat="1" applyFont="1" applyAlignment="1">
      <alignment horizontal="right"/>
    </xf>
    <xf numFmtId="0" fontId="111" fillId="0" borderId="0" xfId="0" applyFont="1" applyAlignment="1">
      <alignment horizontal="left" indent="1"/>
    </xf>
    <xf numFmtId="165" fontId="112" fillId="0" borderId="0" xfId="0" applyNumberFormat="1" applyFont="1" applyAlignment="1">
      <alignment horizontal="right"/>
    </xf>
    <xf numFmtId="165" fontId="113" fillId="0" borderId="0" xfId="0" applyNumberFormat="1" applyFont="1" applyAlignment="1">
      <alignment horizontal="right"/>
    </xf>
    <xf numFmtId="0" fontId="114" fillId="0" borderId="4" xfId="0" applyFont="1" applyBorder="1" applyAlignment="1">
      <alignment horizontal="left"/>
    </xf>
    <xf numFmtId="0" fontId="115" fillId="0" borderId="0" xfId="0" applyNumberFormat="1" applyFont="1" applyAlignment="1">
      <alignment horizontal="right"/>
    </xf>
    <xf numFmtId="165" fontId="116" fillId="0" borderId="4" xfId="0" applyNumberFormat="1" applyFont="1" applyBorder="1" applyAlignment="1">
      <alignment horizontal="right"/>
    </xf>
    <xf numFmtId="165" fontId="117" fillId="0" borderId="4" xfId="0" applyNumberFormat="1" applyFont="1" applyBorder="1" applyAlignment="1">
      <alignment horizontal="right"/>
    </xf>
    <xf numFmtId="0" fontId="118" fillId="0" borderId="0" xfId="0" applyFont="1" applyAlignment="1">
      <alignment horizontal="left"/>
    </xf>
    <xf numFmtId="0" fontId="119" fillId="0" borderId="0" xfId="0" applyNumberFormat="1" applyFont="1" applyAlignment="1">
      <alignment horizontal="right"/>
    </xf>
    <xf numFmtId="0" fontId="120" fillId="0" borderId="0" xfId="0" applyNumberFormat="1" applyFont="1" applyAlignment="1">
      <alignment horizontal="right"/>
    </xf>
    <xf numFmtId="0" fontId="121" fillId="0" borderId="0" xfId="0" applyNumberFormat="1" applyFont="1" applyAlignment="1">
      <alignment horizontal="right"/>
    </xf>
    <xf numFmtId="0" fontId="122" fillId="0" borderId="0" xfId="0" applyFont="1" applyAlignment="1">
      <alignment horizontal="left"/>
    </xf>
    <xf numFmtId="0" fontId="123" fillId="0" borderId="0" xfId="0" applyNumberFormat="1" applyFont="1" applyAlignment="1">
      <alignment horizontal="right"/>
    </xf>
    <xf numFmtId="0" fontId="124" fillId="0" borderId="0" xfId="0" applyNumberFormat="1" applyFont="1" applyAlignment="1">
      <alignment horizontal="right"/>
    </xf>
    <xf numFmtId="0" fontId="125" fillId="0" borderId="0" xfId="0" applyNumberFormat="1" applyFont="1" applyAlignment="1">
      <alignment horizontal="right"/>
    </xf>
    <xf numFmtId="0" fontId="126" fillId="0" borderId="0" xfId="0" applyFont="1" applyAlignment="1">
      <alignment horizontal="left" indent="1"/>
    </xf>
    <xf numFmtId="165" fontId="127" fillId="0" borderId="0" xfId="0" applyNumberFormat="1" applyFont="1" applyAlignment="1">
      <alignment horizontal="right"/>
    </xf>
    <xf numFmtId="165" fontId="128" fillId="0" borderId="0" xfId="0" applyNumberFormat="1" applyFont="1" applyAlignment="1">
      <alignment horizontal="right"/>
    </xf>
    <xf numFmtId="0" fontId="129" fillId="0" borderId="4" xfId="0" applyFont="1" applyBorder="1" applyAlignment="1">
      <alignment horizontal="left"/>
    </xf>
    <xf numFmtId="0" fontId="130" fillId="0" borderId="0" xfId="0" applyNumberFormat="1" applyFont="1" applyAlignment="1">
      <alignment horizontal="right"/>
    </xf>
    <xf numFmtId="165" fontId="131" fillId="0" borderId="4" xfId="0" applyNumberFormat="1" applyFont="1" applyBorder="1" applyAlignment="1">
      <alignment horizontal="right"/>
    </xf>
    <xf numFmtId="165" fontId="132" fillId="0" borderId="4" xfId="0" applyNumberFormat="1" applyFont="1" applyBorder="1" applyAlignment="1">
      <alignment horizontal="right"/>
    </xf>
    <xf numFmtId="0" fontId="133" fillId="0" borderId="0" xfId="0" applyFont="1" applyAlignment="1">
      <alignment horizontal="left"/>
    </xf>
    <xf numFmtId="0" fontId="134" fillId="0" borderId="0" xfId="0" applyNumberFormat="1" applyFont="1" applyAlignment="1">
      <alignment horizontal="right"/>
    </xf>
    <xf numFmtId="0" fontId="135" fillId="0" borderId="0" xfId="0" applyNumberFormat="1" applyFont="1" applyAlignment="1">
      <alignment horizontal="right"/>
    </xf>
    <xf numFmtId="0" fontId="136" fillId="0" borderId="0" xfId="0" applyNumberFormat="1" applyFont="1" applyAlignment="1">
      <alignment horizontal="right"/>
    </xf>
    <xf numFmtId="0" fontId="137" fillId="0" borderId="0" xfId="0" applyFont="1" applyAlignment="1">
      <alignment horizontal="left"/>
    </xf>
    <xf numFmtId="0" fontId="138" fillId="0" borderId="0" xfId="0" applyNumberFormat="1" applyFont="1" applyAlignment="1">
      <alignment horizontal="right"/>
    </xf>
    <xf numFmtId="0" fontId="139" fillId="0" borderId="0" xfId="0" applyNumberFormat="1" applyFont="1" applyAlignment="1">
      <alignment horizontal="right"/>
    </xf>
    <xf numFmtId="0" fontId="140" fillId="0" borderId="0" xfId="0" applyNumberFormat="1" applyFont="1" applyAlignment="1">
      <alignment horizontal="right"/>
    </xf>
    <xf numFmtId="0" fontId="141" fillId="0" borderId="0" xfId="0" applyFont="1" applyAlignment="1">
      <alignment horizontal="left" indent="1"/>
    </xf>
    <xf numFmtId="166" fontId="142" fillId="0" borderId="0" xfId="0" applyNumberFormat="1" applyFont="1" applyAlignment="1">
      <alignment horizontal="right"/>
    </xf>
    <xf numFmtId="165" fontId="143" fillId="0" borderId="0" xfId="0" applyNumberFormat="1" applyFont="1" applyAlignment="1">
      <alignment horizontal="right"/>
    </xf>
    <xf numFmtId="0" fontId="144" fillId="0" borderId="0" xfId="0" applyFont="1" applyAlignment="1">
      <alignment horizontal="left" indent="1"/>
    </xf>
    <xf numFmtId="166" fontId="145" fillId="0" borderId="0" xfId="0" applyNumberFormat="1" applyFont="1" applyAlignment="1">
      <alignment horizontal="right"/>
    </xf>
    <xf numFmtId="165" fontId="146" fillId="0" borderId="0" xfId="0" applyNumberFormat="1" applyFont="1" applyAlignment="1">
      <alignment horizontal="right"/>
    </xf>
    <xf numFmtId="0" fontId="147" fillId="0" borderId="4" xfId="0" applyFont="1" applyBorder="1" applyAlignment="1">
      <alignment horizontal="left"/>
    </xf>
    <xf numFmtId="0" fontId="148" fillId="0" borderId="0" xfId="0" applyNumberFormat="1" applyFont="1" applyAlignment="1">
      <alignment horizontal="right"/>
    </xf>
    <xf numFmtId="164" fontId="149" fillId="0" borderId="4" xfId="0" applyNumberFormat="1" applyFont="1" applyBorder="1" applyAlignment="1">
      <alignment horizontal="right"/>
    </xf>
    <xf numFmtId="164" fontId="150" fillId="0" borderId="4" xfId="0" applyNumberFormat="1" applyFont="1" applyBorder="1" applyAlignment="1">
      <alignment horizontal="right"/>
    </xf>
    <xf numFmtId="0" fontId="151" fillId="0" borderId="0" xfId="0" applyFont="1" applyAlignment="1">
      <alignment horizontal="left"/>
    </xf>
    <xf numFmtId="0" fontId="152" fillId="0" borderId="0" xfId="0" applyNumberFormat="1" applyFont="1" applyAlignment="1">
      <alignment horizontal="right"/>
    </xf>
    <xf numFmtId="0" fontId="153" fillId="0" borderId="0" xfId="0" applyNumberFormat="1" applyFont="1" applyAlignment="1">
      <alignment horizontal="right"/>
    </xf>
    <xf numFmtId="0" fontId="154" fillId="0" borderId="0" xfId="0" applyNumberFormat="1" applyFont="1" applyAlignment="1">
      <alignment horizontal="right"/>
    </xf>
    <xf numFmtId="0" fontId="155" fillId="0" borderId="0" xfId="0" applyFont="1" applyAlignment="1">
      <alignment horizontal="left"/>
    </xf>
    <xf numFmtId="0" fontId="156" fillId="0" borderId="0" xfId="0" applyNumberFormat="1" applyFont="1" applyAlignment="1">
      <alignment horizontal="right"/>
    </xf>
    <xf numFmtId="164" fontId="157" fillId="0" borderId="0" xfId="0" applyNumberFormat="1" applyFont="1" applyAlignment="1">
      <alignment horizontal="right"/>
    </xf>
    <xf numFmtId="164" fontId="158" fillId="0" borderId="0" xfId="0" applyNumberFormat="1" applyFont="1" applyAlignment="1">
      <alignment horizontal="right"/>
    </xf>
    <xf numFmtId="0" fontId="159" fillId="0" borderId="0" xfId="0" applyNumberFormat="1" applyFont="1" applyAlignment="1">
      <alignment horizontal="right"/>
    </xf>
    <xf numFmtId="0" fontId="160" fillId="0" borderId="0" xfId="0" applyNumberFormat="1" applyFont="1" applyAlignment="1">
      <alignment horizontal="right"/>
    </xf>
    <xf numFmtId="0" fontId="161" fillId="0" borderId="0" xfId="0" applyNumberFormat="1" applyFont="1" applyAlignment="1">
      <alignment horizontal="right"/>
    </xf>
    <xf numFmtId="0" fontId="162" fillId="0" borderId="0" xfId="0" applyFont="1" applyAlignment="1">
      <alignment horizontal="left"/>
    </xf>
    <xf numFmtId="0" fontId="163" fillId="0" borderId="0" xfId="0" applyNumberFormat="1" applyFont="1" applyAlignment="1">
      <alignment horizontal="right"/>
    </xf>
    <xf numFmtId="0" fontId="164" fillId="0" borderId="0" xfId="0" applyNumberFormat="1" applyFont="1" applyAlignment="1">
      <alignment horizontal="right"/>
    </xf>
    <xf numFmtId="0" fontId="165" fillId="0" borderId="0" xfId="0" applyNumberFormat="1" applyFont="1" applyAlignment="1">
      <alignment horizontal="right"/>
    </xf>
    <xf numFmtId="0" fontId="166" fillId="0" borderId="0" xfId="0" applyFont="1" applyAlignment="1">
      <alignment horizontal="left" indent="1"/>
    </xf>
    <xf numFmtId="165" fontId="167" fillId="0" borderId="0" xfId="0" applyNumberFormat="1" applyFont="1" applyAlignment="1">
      <alignment horizontal="right"/>
    </xf>
    <xf numFmtId="0" fontId="168" fillId="0" borderId="0" xfId="0" applyFont="1" applyAlignment="1">
      <alignment horizontal="left" indent="1"/>
    </xf>
    <xf numFmtId="0" fontId="169" fillId="0" borderId="0" xfId="0" applyFont="1" applyAlignment="1">
      <alignment horizontal="left" indent="1"/>
    </xf>
    <xf numFmtId="0" fontId="170" fillId="0" borderId="0" xfId="0" applyFont="1" applyAlignment="1">
      <alignment horizontal="left" indent="1"/>
    </xf>
    <xf numFmtId="0" fontId="171" fillId="0" borderId="0" xfId="0" applyFont="1" applyAlignment="1">
      <alignment horizontal="left" indent="1"/>
    </xf>
    <xf numFmtId="0" fontId="172" fillId="0" borderId="0" xfId="0" applyFont="1" applyAlignment="1">
      <alignment horizontal="left"/>
    </xf>
    <xf numFmtId="0" fontId="173" fillId="0" borderId="0" xfId="0" applyNumberFormat="1" applyFont="1" applyAlignment="1">
      <alignment horizontal="right"/>
    </xf>
    <xf numFmtId="0" fontId="174" fillId="0" borderId="0" xfId="0" applyNumberFormat="1" applyFont="1" applyAlignment="1">
      <alignment horizontal="right"/>
    </xf>
    <xf numFmtId="0" fontId="175" fillId="0" borderId="0" xfId="0" applyNumberFormat="1" applyFont="1" applyAlignment="1">
      <alignment horizontal="right"/>
    </xf>
    <xf numFmtId="0" fontId="176" fillId="0" borderId="0" xfId="0" applyFont="1" applyAlignment="1">
      <alignment horizontal="left"/>
    </xf>
    <xf numFmtId="0" fontId="177" fillId="0" borderId="0" xfId="0" applyNumberFormat="1" applyFont="1" applyAlignment="1">
      <alignment horizontal="right"/>
    </xf>
    <xf numFmtId="0" fontId="178" fillId="0" borderId="0" xfId="0" applyNumberFormat="1" applyFont="1" applyAlignment="1">
      <alignment horizontal="right"/>
    </xf>
    <xf numFmtId="0" fontId="179" fillId="0" borderId="0" xfId="0" applyNumberFormat="1" applyFont="1" applyAlignment="1">
      <alignment horizontal="right"/>
    </xf>
    <xf numFmtId="0" fontId="180" fillId="0" borderId="0" xfId="0" applyFont="1" applyAlignment="1">
      <alignment horizontal="left" indent="1"/>
    </xf>
    <xf numFmtId="168" fontId="181" fillId="0" borderId="0" xfId="0" applyNumberFormat="1" applyFont="1" applyAlignment="1">
      <alignment horizontal="right"/>
    </xf>
    <xf numFmtId="0" fontId="182" fillId="0" borderId="0" xfId="0" applyFont="1" applyAlignment="1">
      <alignment horizontal="left" indent="1"/>
    </xf>
    <xf numFmtId="168" fontId="183" fillId="0" borderId="0" xfId="0" applyNumberFormat="1" applyFont="1" applyAlignment="1">
      <alignment horizontal="right"/>
    </xf>
    <xf numFmtId="0" fontId="184" fillId="0" borderId="0" xfId="0" applyFont="1" applyAlignment="1">
      <alignment horizontal="left"/>
    </xf>
    <xf numFmtId="0" fontId="185" fillId="0" borderId="0" xfId="0" applyNumberFormat="1" applyFont="1" applyAlignment="1">
      <alignment horizontal="right"/>
    </xf>
    <xf numFmtId="0" fontId="186" fillId="0" borderId="0" xfId="0" applyNumberFormat="1" applyFont="1" applyAlignment="1">
      <alignment horizontal="right"/>
    </xf>
    <xf numFmtId="0" fontId="187" fillId="0" borderId="0" xfId="0" applyNumberFormat="1" applyFont="1" applyAlignment="1">
      <alignment horizontal="right"/>
    </xf>
    <xf numFmtId="0" fontId="188" fillId="0" borderId="0" xfId="0" applyFont="1" applyAlignment="1">
      <alignment horizontal="left"/>
    </xf>
    <xf numFmtId="0" fontId="189" fillId="0" borderId="0" xfId="0" applyNumberFormat="1" applyFont="1" applyAlignment="1">
      <alignment horizontal="right"/>
    </xf>
    <xf numFmtId="0" fontId="190" fillId="0" borderId="0" xfId="0" applyNumberFormat="1" applyFont="1" applyAlignment="1">
      <alignment horizontal="right"/>
    </xf>
    <xf numFmtId="0" fontId="191" fillId="0" borderId="0" xfId="0" applyNumberFormat="1" applyFont="1" applyAlignment="1">
      <alignment horizontal="right"/>
    </xf>
    <xf numFmtId="0" fontId="192" fillId="0" borderId="0" xfId="0" applyFont="1" applyAlignment="1">
      <alignment horizontal="left" indent="1"/>
    </xf>
    <xf numFmtId="169" fontId="193" fillId="0" borderId="0" xfId="0" applyNumberFormat="1" applyFont="1" applyAlignment="1">
      <alignment horizontal="right"/>
    </xf>
    <xf numFmtId="0" fontId="194" fillId="0" borderId="0" xfId="0" applyFont="1" applyAlignment="1">
      <alignment horizontal="left" indent="1"/>
    </xf>
    <xf numFmtId="169" fontId="195" fillId="0" borderId="0" xfId="0" applyNumberFormat="1" applyFont="1" applyAlignment="1">
      <alignment horizontal="right"/>
    </xf>
    <xf numFmtId="0" fontId="196" fillId="0" borderId="0" xfId="0" applyFont="1" applyAlignment="1">
      <alignment horizontal="left" indent="1"/>
    </xf>
    <xf numFmtId="169" fontId="197" fillId="0" borderId="0" xfId="0" applyNumberFormat="1" applyFont="1" applyAlignment="1">
      <alignment horizontal="right"/>
    </xf>
    <xf numFmtId="0" fontId="198" fillId="0" borderId="0" xfId="0" applyFont="1" applyAlignment="1">
      <alignment horizontal="left"/>
    </xf>
    <xf numFmtId="0" fontId="199" fillId="0" borderId="0" xfId="0" applyNumberFormat="1" applyFont="1" applyAlignment="1">
      <alignment horizontal="right"/>
    </xf>
    <xf numFmtId="0" fontId="200" fillId="0" borderId="0" xfId="0" applyNumberFormat="1" applyFont="1" applyAlignment="1">
      <alignment horizontal="right"/>
    </xf>
    <xf numFmtId="0" fontId="201" fillId="0" borderId="0" xfId="0" applyNumberFormat="1" applyFont="1" applyAlignment="1">
      <alignment horizontal="right"/>
    </xf>
    <xf numFmtId="0" fontId="202" fillId="0" borderId="0" xfId="0" applyNumberFormat="1" applyFont="1" applyAlignment="1">
      <alignment horizontal="right"/>
    </xf>
    <xf numFmtId="165" fontId="203" fillId="0" borderId="6" xfId="0" applyNumberFormat="1" applyFont="1" applyBorder="1" applyAlignment="1">
      <alignment horizontal="right"/>
    </xf>
    <xf numFmtId="0" fontId="204" fillId="0" borderId="0" xfId="0" applyNumberFormat="1" applyFont="1" applyAlignment="1">
      <alignment horizontal="right"/>
    </xf>
    <xf numFmtId="0" fontId="205" fillId="0" borderId="0" xfId="0" applyFont="1" applyAlignment="1">
      <alignment horizontal="left"/>
    </xf>
    <xf numFmtId="0" fontId="206" fillId="0" borderId="0" xfId="0" applyNumberFormat="1" applyFont="1" applyAlignment="1">
      <alignment horizontal="right"/>
    </xf>
    <xf numFmtId="0" fontId="207" fillId="0" borderId="0" xfId="0" applyNumberFormat="1" applyFont="1" applyAlignment="1">
      <alignment horizontal="right"/>
    </xf>
    <xf numFmtId="0" fontId="208" fillId="0" borderId="0" xfId="0" applyNumberFormat="1" applyFont="1" applyAlignment="1">
      <alignment horizontal="right"/>
    </xf>
    <xf numFmtId="0" fontId="209" fillId="0" borderId="0" xfId="0" applyNumberFormat="1" applyFont="1" applyAlignment="1">
      <alignment horizontal="right"/>
    </xf>
    <xf numFmtId="0" fontId="210" fillId="0" borderId="0" xfId="0" applyNumberFormat="1" applyFont="1" applyAlignment="1">
      <alignment horizontal="right"/>
    </xf>
    <xf numFmtId="0" fontId="211" fillId="0" borderId="0" xfId="0" applyNumberFormat="1" applyFont="1" applyAlignment="1">
      <alignment horizontal="right"/>
    </xf>
    <xf numFmtId="0" fontId="212" fillId="0" borderId="0" xfId="0" applyFont="1" applyAlignment="1">
      <alignment horizontal="left" indent="3"/>
    </xf>
    <xf numFmtId="0" fontId="213" fillId="0" borderId="0" xfId="0" applyNumberFormat="1" applyFont="1" applyAlignment="1">
      <alignment horizontal="right"/>
    </xf>
    <xf numFmtId="0" fontId="214" fillId="0" borderId="0" xfId="0" applyNumberFormat="1" applyFont="1" applyAlignment="1">
      <alignment horizontal="right"/>
    </xf>
    <xf numFmtId="0" fontId="215" fillId="0" borderId="0" xfId="0" applyNumberFormat="1" applyFont="1" applyAlignment="1">
      <alignment horizontal="right"/>
    </xf>
    <xf numFmtId="0" fontId="216" fillId="0" borderId="0" xfId="0" applyFont="1" applyAlignment="1">
      <alignment horizontal="left"/>
    </xf>
    <xf numFmtId="0" fontId="217" fillId="0" borderId="0" xfId="0" applyNumberFormat="1" applyFont="1" applyAlignment="1">
      <alignment horizontal="right"/>
    </xf>
    <xf numFmtId="0" fontId="218" fillId="0" borderId="0" xfId="0" applyNumberFormat="1" applyFont="1" applyAlignment="1">
      <alignment horizontal="right"/>
    </xf>
    <xf numFmtId="0" fontId="219" fillId="0" borderId="0" xfId="0" applyNumberFormat="1" applyFont="1" applyAlignment="1">
      <alignment horizontal="right"/>
    </xf>
    <xf numFmtId="0" fontId="220" fillId="0" borderId="0" xfId="0" applyFont="1" applyAlignment="1">
      <alignment horizontal="left" indent="1"/>
    </xf>
    <xf numFmtId="0" fontId="221" fillId="0" borderId="0" xfId="0" applyFont="1" applyAlignment="1">
      <alignment horizontal="left" indent="1"/>
    </xf>
    <xf numFmtId="0" fontId="222" fillId="0" borderId="0" xfId="0" applyNumberFormat="1" applyFont="1" applyAlignment="1">
      <alignment horizontal="right"/>
    </xf>
    <xf numFmtId="0" fontId="223" fillId="0" borderId="0" xfId="0" applyNumberFormat="1" applyFont="1" applyAlignment="1">
      <alignment horizontal="right"/>
    </xf>
    <xf numFmtId="0" fontId="224" fillId="0" borderId="0" xfId="0" applyNumberFormat="1" applyFont="1" applyAlignment="1">
      <alignment horizontal="right"/>
    </xf>
    <xf numFmtId="0" fontId="225" fillId="0" borderId="0" xfId="0" applyFont="1" applyAlignment="1">
      <alignment horizontal="left" indent="1"/>
    </xf>
    <xf numFmtId="0" fontId="226" fillId="0" borderId="0" xfId="0" applyFont="1" applyAlignment="1">
      <alignment horizontal="left" indent="1"/>
    </xf>
    <xf numFmtId="0" fontId="227" fillId="0" borderId="0" xfId="0" applyNumberFormat="1" applyFont="1" applyAlignment="1">
      <alignment horizontal="right"/>
    </xf>
    <xf numFmtId="0" fontId="228" fillId="0" borderId="0" xfId="0" applyNumberFormat="1" applyFont="1" applyAlignment="1">
      <alignment horizontal="right"/>
    </xf>
    <xf numFmtId="0" fontId="229" fillId="0" borderId="0" xfId="0" applyNumberFormat="1" applyFont="1" applyAlignment="1">
      <alignment horizontal="right"/>
    </xf>
    <xf numFmtId="0" fontId="230" fillId="0" borderId="0" xfId="0" applyFont="1" applyAlignment="1">
      <alignment horizontal="left" indent="1"/>
    </xf>
    <xf numFmtId="0" fontId="231" fillId="0" borderId="0" xfId="0" applyFont="1" applyAlignment="1">
      <alignment horizontal="left" indent="1"/>
    </xf>
    <xf numFmtId="0" fontId="232" fillId="0" borderId="0" xfId="0" applyNumberFormat="1" applyFont="1" applyAlignment="1">
      <alignment horizontal="right"/>
    </xf>
    <xf numFmtId="0" fontId="233" fillId="0" borderId="0" xfId="0" applyNumberFormat="1" applyFont="1" applyAlignment="1">
      <alignment horizontal="right"/>
    </xf>
    <xf numFmtId="0" fontId="234" fillId="0" borderId="0" xfId="0" applyNumberFormat="1" applyFont="1" applyAlignment="1">
      <alignment horizontal="right"/>
    </xf>
    <xf numFmtId="0" fontId="235" fillId="0" borderId="0" xfId="0" applyFont="1" applyAlignment="1">
      <alignment horizontal="left" indent="1"/>
    </xf>
    <xf numFmtId="0" fontId="236" fillId="0" borderId="0" xfId="0" applyFont="1" applyAlignment="1">
      <alignment horizontal="left" indent="1"/>
    </xf>
    <xf numFmtId="0" fontId="237" fillId="0" borderId="1" xfId="0" applyFont="1" applyBorder="1" applyAlignment="1">
      <alignment horizontal="center" vertical="center" wrapText="1"/>
    </xf>
    <xf numFmtId="0" fontId="238" fillId="0" borderId="0" xfId="0" applyFont="1" applyAlignment="1">
      <alignment horizontal="center"/>
    </xf>
    <xf numFmtId="0" fontId="239" fillId="0" borderId="0" xfId="0" applyFont="1" applyAlignment="1">
      <alignment horizontal="left"/>
    </xf>
    <xf numFmtId="0" fontId="240" fillId="0" borderId="0" xfId="0" applyNumberFormat="1" applyFont="1" applyAlignment="1">
      <alignment horizontal="right"/>
    </xf>
    <xf numFmtId="0" fontId="241" fillId="0" borderId="0" xfId="0" applyNumberFormat="1" applyFont="1" applyAlignment="1">
      <alignment horizontal="right"/>
    </xf>
    <xf numFmtId="0" fontId="242" fillId="0" borderId="0" xfId="0" applyNumberFormat="1" applyFont="1" applyAlignment="1">
      <alignment horizontal="right"/>
    </xf>
    <xf numFmtId="0" fontId="243" fillId="0" borderId="0" xfId="0" applyNumberFormat="1" applyFont="1" applyAlignment="1">
      <alignment horizontal="right"/>
    </xf>
    <xf numFmtId="0" fontId="244" fillId="0" borderId="0" xfId="0" applyNumberFormat="1" applyFont="1" applyAlignment="1">
      <alignment horizontal="right"/>
    </xf>
    <xf numFmtId="0" fontId="245" fillId="0" borderId="0" xfId="0" applyNumberFormat="1" applyFont="1" applyAlignment="1">
      <alignment horizontal="right"/>
    </xf>
    <xf numFmtId="0" fontId="246" fillId="0" borderId="0" xfId="0" applyFont="1" applyAlignment="1">
      <alignment horizontal="left" indent="1"/>
    </xf>
    <xf numFmtId="0" fontId="247" fillId="0" borderId="0" xfId="0" applyNumberFormat="1" applyFont="1" applyAlignment="1">
      <alignment horizontal="right"/>
    </xf>
    <xf numFmtId="164" fontId="248" fillId="0" borderId="0" xfId="0" applyNumberFormat="1" applyFont="1" applyAlignment="1">
      <alignment horizontal="right"/>
    </xf>
    <xf numFmtId="165" fontId="249" fillId="0" borderId="0" xfId="0" applyNumberFormat="1" applyFont="1" applyAlignment="1">
      <alignment horizontal="right"/>
    </xf>
    <xf numFmtId="165" fontId="250" fillId="0" borderId="0" xfId="0" applyNumberFormat="1" applyFont="1" applyAlignment="1">
      <alignment horizontal="right"/>
    </xf>
    <xf numFmtId="165" fontId="251" fillId="0" borderId="0" xfId="0" applyNumberFormat="1" applyFont="1" applyAlignment="1">
      <alignment horizontal="right"/>
    </xf>
    <xf numFmtId="165" fontId="252" fillId="0" borderId="0" xfId="0" applyNumberFormat="1" applyFont="1" applyAlignment="1">
      <alignment horizontal="right"/>
    </xf>
    <xf numFmtId="0" fontId="253" fillId="0" borderId="0" xfId="0" applyFont="1" applyAlignment="1">
      <alignment horizontal="left" indent="1"/>
    </xf>
    <xf numFmtId="0" fontId="254" fillId="0" borderId="0" xfId="0" applyNumberFormat="1" applyFont="1" applyAlignment="1">
      <alignment horizontal="right"/>
    </xf>
    <xf numFmtId="165" fontId="255" fillId="0" borderId="0" xfId="0" applyNumberFormat="1" applyFont="1" applyAlignment="1">
      <alignment horizontal="right"/>
    </xf>
    <xf numFmtId="164" fontId="256" fillId="0" borderId="0" xfId="0" applyNumberFormat="1" applyFont="1" applyAlignment="1">
      <alignment horizontal="right"/>
    </xf>
    <xf numFmtId="165" fontId="257" fillId="0" borderId="0" xfId="0" applyNumberFormat="1" applyFont="1" applyAlignment="1">
      <alignment horizontal="right"/>
    </xf>
    <xf numFmtId="165" fontId="258" fillId="0" borderId="0" xfId="0" applyNumberFormat="1" applyFont="1" applyAlignment="1">
      <alignment horizontal="right"/>
    </xf>
    <xf numFmtId="165" fontId="259" fillId="0" borderId="0" xfId="0" applyNumberFormat="1" applyFont="1" applyAlignment="1">
      <alignment horizontal="right"/>
    </xf>
    <xf numFmtId="0" fontId="260" fillId="0" borderId="0" xfId="0" applyFont="1" applyAlignment="1">
      <alignment horizontal="left" indent="1"/>
    </xf>
    <xf numFmtId="165" fontId="261" fillId="0" borderId="0" xfId="0" applyNumberFormat="1" applyFont="1" applyAlignment="1">
      <alignment horizontal="right"/>
    </xf>
    <xf numFmtId="165" fontId="262" fillId="0" borderId="0" xfId="0" applyNumberFormat="1" applyFont="1" applyAlignment="1">
      <alignment horizontal="right"/>
    </xf>
    <xf numFmtId="165" fontId="263" fillId="0" borderId="0" xfId="0" applyNumberFormat="1" applyFont="1" applyAlignment="1">
      <alignment horizontal="right"/>
    </xf>
    <xf numFmtId="165" fontId="264" fillId="0" borderId="0" xfId="0" applyNumberFormat="1" applyFont="1" applyAlignment="1">
      <alignment horizontal="right"/>
    </xf>
    <xf numFmtId="165" fontId="265" fillId="0" borderId="0" xfId="0" applyNumberFormat="1" applyFont="1" applyAlignment="1">
      <alignment horizontal="right"/>
    </xf>
    <xf numFmtId="0" fontId="266" fillId="0" borderId="0" xfId="0" applyFont="1" applyAlignment="1">
      <alignment horizontal="left" indent="1"/>
    </xf>
    <xf numFmtId="0" fontId="267" fillId="0" borderId="0" xfId="0" applyNumberFormat="1" applyFont="1" applyAlignment="1">
      <alignment horizontal="right"/>
    </xf>
    <xf numFmtId="164" fontId="268" fillId="0" borderId="0" xfId="0" applyNumberFormat="1" applyFont="1" applyAlignment="1">
      <alignment horizontal="right"/>
    </xf>
    <xf numFmtId="166" fontId="269" fillId="0" borderId="0" xfId="0" applyNumberFormat="1" applyFont="1" applyAlignment="1">
      <alignment horizontal="right"/>
    </xf>
    <xf numFmtId="165" fontId="270" fillId="0" borderId="0" xfId="0" applyNumberFormat="1" applyFont="1" applyAlignment="1">
      <alignment horizontal="right"/>
    </xf>
    <xf numFmtId="166" fontId="271" fillId="0" borderId="0" xfId="0" applyNumberFormat="1" applyFont="1" applyAlignment="1">
      <alignment horizontal="right"/>
    </xf>
    <xf numFmtId="165" fontId="272" fillId="0" borderId="0" xfId="0" applyNumberFormat="1" applyFont="1" applyAlignment="1">
      <alignment horizontal="right"/>
    </xf>
    <xf numFmtId="0" fontId="273" fillId="0" borderId="4" xfId="0" applyFont="1" applyBorder="1" applyAlignment="1">
      <alignment horizontal="left"/>
    </xf>
    <xf numFmtId="0" fontId="274" fillId="0" borderId="0" xfId="0" applyNumberFormat="1" applyFont="1" applyAlignment="1">
      <alignment horizontal="right"/>
    </xf>
    <xf numFmtId="164" fontId="275" fillId="0" borderId="4" xfId="0" applyNumberFormat="1" applyFont="1" applyBorder="1" applyAlignment="1">
      <alignment horizontal="right"/>
    </xf>
    <xf numFmtId="164" fontId="276" fillId="0" borderId="4" xfId="0" applyNumberFormat="1" applyFont="1" applyBorder="1" applyAlignment="1">
      <alignment horizontal="right"/>
    </xf>
    <xf numFmtId="164" fontId="277" fillId="0" borderId="4" xfId="0" applyNumberFormat="1" applyFont="1" applyBorder="1" applyAlignment="1">
      <alignment horizontal="right"/>
    </xf>
    <xf numFmtId="164" fontId="278" fillId="0" borderId="4" xfId="0" applyNumberFormat="1" applyFont="1" applyBorder="1" applyAlignment="1">
      <alignment horizontal="right"/>
    </xf>
    <xf numFmtId="165" fontId="279" fillId="0" borderId="4" xfId="0" applyNumberFormat="1" applyFont="1" applyBorder="1" applyAlignment="1">
      <alignment horizontal="right"/>
    </xf>
    <xf numFmtId="0" fontId="280" fillId="0" borderId="0" xfId="0" applyFont="1" applyAlignment="1">
      <alignment horizontal="left"/>
    </xf>
    <xf numFmtId="0" fontId="281" fillId="0" borderId="0" xfId="0" applyNumberFormat="1" applyFont="1" applyAlignment="1">
      <alignment horizontal="right"/>
    </xf>
    <xf numFmtId="0" fontId="282" fillId="0" borderId="0" xfId="0" applyNumberFormat="1" applyFont="1" applyAlignment="1">
      <alignment horizontal="right"/>
    </xf>
    <xf numFmtId="0" fontId="283" fillId="0" borderId="0" xfId="0" applyNumberFormat="1" applyFont="1" applyAlignment="1">
      <alignment horizontal="right"/>
    </xf>
    <xf numFmtId="0" fontId="284" fillId="0" borderId="0" xfId="0" applyNumberFormat="1" applyFont="1" applyAlignment="1">
      <alignment horizontal="right"/>
    </xf>
    <xf numFmtId="0" fontId="285" fillId="0" borderId="0" xfId="0" applyNumberFormat="1" applyFont="1" applyAlignment="1">
      <alignment horizontal="right"/>
    </xf>
    <xf numFmtId="0" fontId="286" fillId="0" borderId="0" xfId="0" applyNumberFormat="1" applyFont="1" applyAlignment="1">
      <alignment horizontal="right"/>
    </xf>
    <xf numFmtId="0" fontId="287" fillId="0" borderId="0" xfId="0" applyFont="1" applyAlignment="1">
      <alignment horizontal="left"/>
    </xf>
    <xf numFmtId="0" fontId="288" fillId="0" borderId="0" xfId="0" applyNumberFormat="1" applyFont="1" applyAlignment="1">
      <alignment horizontal="right"/>
    </xf>
    <xf numFmtId="0" fontId="289" fillId="0" borderId="0" xfId="0" applyNumberFormat="1" applyFont="1" applyAlignment="1">
      <alignment horizontal="right"/>
    </xf>
    <xf numFmtId="0" fontId="290" fillId="0" borderId="0" xfId="0" applyNumberFormat="1" applyFont="1" applyAlignment="1">
      <alignment horizontal="right"/>
    </xf>
    <xf numFmtId="0" fontId="291" fillId="0" borderId="0" xfId="0" applyNumberFormat="1" applyFont="1" applyAlignment="1">
      <alignment horizontal="right"/>
    </xf>
    <xf numFmtId="0" fontId="292" fillId="0" borderId="0" xfId="0" applyNumberFormat="1" applyFont="1" applyAlignment="1">
      <alignment horizontal="right"/>
    </xf>
    <xf numFmtId="0" fontId="293" fillId="0" borderId="0" xfId="0" applyNumberFormat="1" applyFont="1" applyAlignment="1">
      <alignment horizontal="right"/>
    </xf>
    <xf numFmtId="0" fontId="294" fillId="0" borderId="0" xfId="0" applyFont="1" applyAlignment="1">
      <alignment horizontal="left" indent="1"/>
    </xf>
    <xf numFmtId="0" fontId="295" fillId="0" borderId="0" xfId="0" applyNumberFormat="1" applyFont="1" applyAlignment="1">
      <alignment horizontal="right"/>
    </xf>
    <xf numFmtId="165" fontId="296" fillId="0" borderId="0" xfId="0" applyNumberFormat="1" applyFont="1" applyAlignment="1">
      <alignment horizontal="right"/>
    </xf>
    <xf numFmtId="165" fontId="297" fillId="0" borderId="0" xfId="0" applyNumberFormat="1" applyFont="1" applyAlignment="1">
      <alignment horizontal="right"/>
    </xf>
    <xf numFmtId="165" fontId="298" fillId="0" borderId="0" xfId="0" applyNumberFormat="1" applyFont="1" applyAlignment="1">
      <alignment horizontal="right"/>
    </xf>
    <xf numFmtId="165" fontId="299" fillId="0" borderId="0" xfId="0" applyNumberFormat="1" applyFont="1" applyAlignment="1">
      <alignment horizontal="right"/>
    </xf>
    <xf numFmtId="165" fontId="300" fillId="0" borderId="0" xfId="0" applyNumberFormat="1" applyFont="1" applyAlignment="1">
      <alignment horizontal="right"/>
    </xf>
    <xf numFmtId="0" fontId="301" fillId="0" borderId="4" xfId="0" applyFont="1" applyBorder="1" applyAlignment="1">
      <alignment horizontal="left"/>
    </xf>
    <xf numFmtId="0" fontId="302" fillId="0" borderId="0" xfId="0" applyNumberFormat="1" applyFont="1" applyAlignment="1">
      <alignment horizontal="right"/>
    </xf>
    <xf numFmtId="165" fontId="303" fillId="0" borderId="4" xfId="0" applyNumberFormat="1" applyFont="1" applyBorder="1" applyAlignment="1">
      <alignment horizontal="right"/>
    </xf>
    <xf numFmtId="165" fontId="304" fillId="0" borderId="4" xfId="0" applyNumberFormat="1" applyFont="1" applyBorder="1" applyAlignment="1">
      <alignment horizontal="right"/>
    </xf>
    <xf numFmtId="165" fontId="305" fillId="0" borderId="4" xfId="0" applyNumberFormat="1" applyFont="1" applyBorder="1" applyAlignment="1">
      <alignment horizontal="right"/>
    </xf>
    <xf numFmtId="165" fontId="306" fillId="0" borderId="4" xfId="0" applyNumberFormat="1" applyFont="1" applyBorder="1" applyAlignment="1">
      <alignment horizontal="right"/>
    </xf>
    <xf numFmtId="165" fontId="307" fillId="0" borderId="4" xfId="0" applyNumberFormat="1" applyFont="1" applyBorder="1" applyAlignment="1">
      <alignment horizontal="right"/>
    </xf>
    <xf numFmtId="0" fontId="308" fillId="0" borderId="0" xfId="0" applyFont="1" applyAlignment="1">
      <alignment horizontal="left"/>
    </xf>
    <xf numFmtId="0" fontId="309" fillId="0" borderId="0" xfId="0" applyNumberFormat="1" applyFont="1" applyAlignment="1">
      <alignment horizontal="right"/>
    </xf>
    <xf numFmtId="0" fontId="310" fillId="0" borderId="0" xfId="0" applyNumberFormat="1" applyFont="1" applyAlignment="1">
      <alignment horizontal="right"/>
    </xf>
    <xf numFmtId="0" fontId="311" fillId="0" borderId="0" xfId="0" applyNumberFormat="1" applyFont="1" applyAlignment="1">
      <alignment horizontal="right"/>
    </xf>
    <xf numFmtId="0" fontId="312" fillId="0" borderId="0" xfId="0" applyNumberFormat="1" applyFont="1" applyAlignment="1">
      <alignment horizontal="right"/>
    </xf>
    <xf numFmtId="0" fontId="313" fillId="0" borderId="0" xfId="0" applyNumberFormat="1" applyFont="1" applyAlignment="1">
      <alignment horizontal="right"/>
    </xf>
    <xf numFmtId="0" fontId="314" fillId="0" borderId="0" xfId="0" applyNumberFormat="1" applyFont="1" applyAlignment="1">
      <alignment horizontal="right"/>
    </xf>
    <xf numFmtId="0" fontId="315" fillId="0" borderId="0" xfId="0" applyFont="1" applyAlignment="1">
      <alignment horizontal="left"/>
    </xf>
    <xf numFmtId="0" fontId="316" fillId="0" borderId="0" xfId="0" applyNumberFormat="1" applyFont="1" applyAlignment="1">
      <alignment horizontal="right"/>
    </xf>
    <xf numFmtId="0" fontId="317" fillId="0" borderId="0" xfId="0" applyNumberFormat="1" applyFont="1" applyAlignment="1">
      <alignment horizontal="right"/>
    </xf>
    <xf numFmtId="0" fontId="318" fillId="0" borderId="0" xfId="0" applyNumberFormat="1" applyFont="1" applyAlignment="1">
      <alignment horizontal="right"/>
    </xf>
    <xf numFmtId="0" fontId="319" fillId="0" borderId="0" xfId="0" applyNumberFormat="1" applyFont="1" applyAlignment="1">
      <alignment horizontal="right"/>
    </xf>
    <xf numFmtId="0" fontId="320" fillId="0" borderId="0" xfId="0" applyNumberFormat="1" applyFont="1" applyAlignment="1">
      <alignment horizontal="right"/>
    </xf>
    <xf numFmtId="0" fontId="321" fillId="0" borderId="0" xfId="0" applyNumberFormat="1" applyFont="1" applyAlignment="1">
      <alignment horizontal="right"/>
    </xf>
    <xf numFmtId="0" fontId="322" fillId="0" borderId="0" xfId="0" applyFont="1" applyAlignment="1">
      <alignment horizontal="left" indent="1"/>
    </xf>
    <xf numFmtId="166" fontId="323" fillId="0" borderId="0" xfId="0" applyNumberFormat="1" applyFont="1" applyAlignment="1">
      <alignment horizontal="right"/>
    </xf>
    <xf numFmtId="166" fontId="324" fillId="0" borderId="0" xfId="0" applyNumberFormat="1" applyFont="1" applyAlignment="1">
      <alignment horizontal="right"/>
    </xf>
    <xf numFmtId="165" fontId="325" fillId="0" borderId="0" xfId="0" applyNumberFormat="1" applyFont="1" applyAlignment="1">
      <alignment horizontal="right"/>
    </xf>
    <xf numFmtId="165" fontId="326" fillId="0" borderId="0" xfId="0" applyNumberFormat="1" applyFont="1" applyAlignment="1">
      <alignment horizontal="right"/>
    </xf>
    <xf numFmtId="165" fontId="327" fillId="0" borderId="0" xfId="0" applyNumberFormat="1" applyFont="1" applyAlignment="1">
      <alignment horizontal="right"/>
    </xf>
    <xf numFmtId="0" fontId="328" fillId="0" borderId="0" xfId="0" applyFont="1" applyAlignment="1">
      <alignment horizontal="left" indent="1"/>
    </xf>
    <xf numFmtId="166" fontId="329" fillId="0" borderId="0" xfId="0" applyNumberFormat="1" applyFont="1" applyAlignment="1">
      <alignment horizontal="right"/>
    </xf>
    <xf numFmtId="166" fontId="330" fillId="0" borderId="0" xfId="0" applyNumberFormat="1" applyFont="1" applyAlignment="1">
      <alignment horizontal="right"/>
    </xf>
    <xf numFmtId="165" fontId="331" fillId="0" borderId="0" xfId="0" applyNumberFormat="1" applyFont="1" applyAlignment="1">
      <alignment horizontal="right"/>
    </xf>
    <xf numFmtId="164" fontId="332" fillId="0" borderId="0" xfId="0" applyNumberFormat="1" applyFont="1" applyAlignment="1">
      <alignment horizontal="right"/>
    </xf>
    <xf numFmtId="165" fontId="333" fillId="0" borderId="0" xfId="0" applyNumberFormat="1" applyFont="1" applyAlignment="1">
      <alignment horizontal="right"/>
    </xf>
    <xf numFmtId="0" fontId="334" fillId="0" borderId="4" xfId="0" applyFont="1" applyBorder="1" applyAlignment="1">
      <alignment horizontal="left"/>
    </xf>
    <xf numFmtId="0" fontId="335" fillId="0" borderId="0" xfId="0" applyNumberFormat="1" applyFont="1" applyAlignment="1">
      <alignment horizontal="right"/>
    </xf>
    <xf numFmtId="166" fontId="336" fillId="0" borderId="4" xfId="0" applyNumberFormat="1" applyFont="1" applyBorder="1" applyAlignment="1">
      <alignment horizontal="right"/>
    </xf>
    <xf numFmtId="164" fontId="337" fillId="0" borderId="4" xfId="0" applyNumberFormat="1" applyFont="1" applyBorder="1" applyAlignment="1">
      <alignment horizontal="right"/>
    </xf>
    <xf numFmtId="164" fontId="338" fillId="0" borderId="4" xfId="0" applyNumberFormat="1" applyFont="1" applyBorder="1" applyAlignment="1">
      <alignment horizontal="right"/>
    </xf>
    <xf numFmtId="164" fontId="339" fillId="0" borderId="4" xfId="0" applyNumberFormat="1" applyFont="1" applyBorder="1" applyAlignment="1">
      <alignment horizontal="right"/>
    </xf>
    <xf numFmtId="165" fontId="340" fillId="0" borderId="4" xfId="0" applyNumberFormat="1" applyFont="1" applyBorder="1" applyAlignment="1">
      <alignment horizontal="right"/>
    </xf>
    <xf numFmtId="0" fontId="341" fillId="0" borderId="0" xfId="0" applyFont="1" applyAlignment="1">
      <alignment horizontal="left"/>
    </xf>
    <xf numFmtId="0" fontId="342" fillId="0" borderId="0" xfId="0" applyNumberFormat="1" applyFont="1" applyAlignment="1">
      <alignment horizontal="right"/>
    </xf>
    <xf numFmtId="0" fontId="343" fillId="0" borderId="0" xfId="0" applyNumberFormat="1" applyFont="1" applyAlignment="1">
      <alignment horizontal="right"/>
    </xf>
    <xf numFmtId="0" fontId="344" fillId="0" borderId="0" xfId="0" applyNumberFormat="1" applyFont="1" applyAlignment="1">
      <alignment horizontal="right"/>
    </xf>
    <xf numFmtId="0" fontId="345" fillId="0" borderId="0" xfId="0" applyNumberFormat="1" applyFont="1" applyAlignment="1">
      <alignment horizontal="right"/>
    </xf>
    <xf numFmtId="0" fontId="346" fillId="0" borderId="0" xfId="0" applyNumberFormat="1" applyFont="1" applyAlignment="1">
      <alignment horizontal="right"/>
    </xf>
    <xf numFmtId="0" fontId="347" fillId="0" borderId="0" xfId="0" applyNumberFormat="1" applyFont="1" applyAlignment="1">
      <alignment horizontal="right"/>
    </xf>
    <xf numFmtId="0" fontId="348" fillId="0" borderId="0" xfId="0" applyFont="1" applyAlignment="1">
      <alignment horizontal="left"/>
    </xf>
    <xf numFmtId="0" fontId="349" fillId="0" borderId="0" xfId="0" applyNumberFormat="1" applyFont="1" applyAlignment="1">
      <alignment horizontal="right"/>
    </xf>
    <xf numFmtId="164" fontId="350" fillId="0" borderId="0" xfId="0" applyNumberFormat="1" applyFont="1" applyAlignment="1">
      <alignment horizontal="right"/>
    </xf>
    <xf numFmtId="164" fontId="351" fillId="0" borderId="0" xfId="0" applyNumberFormat="1" applyFont="1" applyAlignment="1">
      <alignment horizontal="right"/>
    </xf>
    <xf numFmtId="164" fontId="352" fillId="0" borderId="0" xfId="0" applyNumberFormat="1" applyFont="1" applyAlignment="1">
      <alignment horizontal="right"/>
    </xf>
    <xf numFmtId="164" fontId="353" fillId="0" borderId="0" xfId="0" applyNumberFormat="1" applyFont="1" applyAlignment="1">
      <alignment horizontal="right"/>
    </xf>
    <xf numFmtId="165" fontId="354" fillId="0" borderId="0" xfId="0" applyNumberFormat="1" applyFont="1" applyAlignment="1">
      <alignment horizontal="right"/>
    </xf>
    <xf numFmtId="0" fontId="355" fillId="0" borderId="0" xfId="0" applyNumberFormat="1" applyFont="1" applyAlignment="1">
      <alignment horizontal="right"/>
    </xf>
    <xf numFmtId="0" fontId="356" fillId="0" borderId="0" xfId="0" applyNumberFormat="1" applyFont="1" applyAlignment="1">
      <alignment horizontal="right"/>
    </xf>
    <xf numFmtId="0" fontId="357" fillId="0" borderId="0" xfId="0" applyNumberFormat="1" applyFont="1" applyAlignment="1">
      <alignment horizontal="right"/>
    </xf>
    <xf numFmtId="0" fontId="358" fillId="0" borderId="0" xfId="0" applyNumberFormat="1" applyFont="1" applyAlignment="1">
      <alignment horizontal="right"/>
    </xf>
    <xf numFmtId="0" fontId="359" fillId="0" borderId="0" xfId="0" applyNumberFormat="1" applyFont="1" applyAlignment="1">
      <alignment horizontal="right"/>
    </xf>
    <xf numFmtId="0" fontId="360" fillId="0" borderId="0" xfId="0" applyNumberFormat="1" applyFont="1" applyAlignment="1">
      <alignment horizontal="right"/>
    </xf>
    <xf numFmtId="0" fontId="361" fillId="0" borderId="0" xfId="0" applyFont="1" applyAlignment="1">
      <alignment horizontal="left"/>
    </xf>
    <xf numFmtId="0" fontId="362" fillId="0" borderId="0" xfId="0" applyNumberFormat="1" applyFont="1" applyAlignment="1">
      <alignment horizontal="right"/>
    </xf>
    <xf numFmtId="0" fontId="363" fillId="0" borderId="0" xfId="0" applyNumberFormat="1" applyFont="1" applyAlignment="1">
      <alignment horizontal="right"/>
    </xf>
    <xf numFmtId="0" fontId="364" fillId="0" borderId="0" xfId="0" applyNumberFormat="1" applyFont="1" applyAlignment="1">
      <alignment horizontal="right"/>
    </xf>
    <xf numFmtId="0" fontId="365" fillId="0" borderId="0" xfId="0" applyNumberFormat="1" applyFont="1" applyAlignment="1">
      <alignment horizontal="right"/>
    </xf>
    <xf numFmtId="0" fontId="366" fillId="0" borderId="0" xfId="0" applyNumberFormat="1" applyFont="1" applyAlignment="1">
      <alignment horizontal="right"/>
    </xf>
    <xf numFmtId="0" fontId="367" fillId="0" borderId="0" xfId="0" applyNumberFormat="1" applyFont="1" applyAlignment="1">
      <alignment horizontal="right"/>
    </xf>
    <xf numFmtId="0" fontId="368" fillId="0" borderId="0" xfId="0" applyFont="1" applyAlignment="1">
      <alignment horizontal="left" indent="1"/>
    </xf>
    <xf numFmtId="0" fontId="369" fillId="0" borderId="0" xfId="0" applyNumberFormat="1" applyFont="1" applyAlignment="1">
      <alignment horizontal="right"/>
    </xf>
    <xf numFmtId="164" fontId="370" fillId="0" borderId="0" xfId="0" applyNumberFormat="1" applyFont="1" applyAlignment="1">
      <alignment horizontal="right"/>
    </xf>
    <xf numFmtId="166" fontId="371" fillId="0" borderId="0" xfId="0" applyNumberFormat="1" applyFont="1" applyAlignment="1">
      <alignment horizontal="right"/>
    </xf>
    <xf numFmtId="0" fontId="372" fillId="0" borderId="0" xfId="0" applyNumberFormat="1" applyFont="1" applyAlignment="1">
      <alignment horizontal="right"/>
    </xf>
    <xf numFmtId="0" fontId="373" fillId="0" borderId="0" xfId="0" applyNumberFormat="1" applyFont="1" applyAlignment="1">
      <alignment horizontal="right"/>
    </xf>
    <xf numFmtId="0" fontId="374" fillId="0" borderId="0" xfId="0" applyNumberFormat="1" applyFont="1" applyAlignment="1">
      <alignment horizontal="right"/>
    </xf>
    <xf numFmtId="0" fontId="375" fillId="0" borderId="0" xfId="0" applyFont="1" applyAlignment="1">
      <alignment horizontal="left" indent="1"/>
    </xf>
    <xf numFmtId="0" fontId="376" fillId="0" borderId="0" xfId="0" applyFont="1" applyAlignment="1">
      <alignment horizontal="left" indent="1"/>
    </xf>
    <xf numFmtId="0" fontId="377" fillId="0" borderId="0" xfId="0" applyFont="1" applyAlignment="1">
      <alignment horizontal="left" indent="1"/>
    </xf>
    <xf numFmtId="0" fontId="378" fillId="0" borderId="0" xfId="0" applyFont="1" applyAlignment="1">
      <alignment horizontal="left" indent="1"/>
    </xf>
    <xf numFmtId="0" fontId="379" fillId="0" borderId="0" xfId="0" applyFont="1" applyAlignment="1">
      <alignment horizontal="left"/>
    </xf>
    <xf numFmtId="0" fontId="380" fillId="0" borderId="0" xfId="0" applyNumberFormat="1" applyFont="1" applyAlignment="1">
      <alignment horizontal="right"/>
    </xf>
    <xf numFmtId="0" fontId="381" fillId="0" borderId="0" xfId="0" applyNumberFormat="1" applyFont="1" applyAlignment="1">
      <alignment horizontal="right"/>
    </xf>
    <xf numFmtId="0" fontId="382" fillId="0" borderId="0" xfId="0" applyNumberFormat="1" applyFont="1" applyAlignment="1">
      <alignment horizontal="right"/>
    </xf>
    <xf numFmtId="0" fontId="383" fillId="0" borderId="0" xfId="0" applyNumberFormat="1" applyFont="1" applyAlignment="1">
      <alignment horizontal="right"/>
    </xf>
    <xf numFmtId="0" fontId="384" fillId="0" borderId="0" xfId="0" applyNumberFormat="1" applyFont="1" applyAlignment="1">
      <alignment horizontal="right"/>
    </xf>
    <xf numFmtId="0" fontId="385" fillId="0" borderId="0" xfId="0" applyNumberFormat="1" applyFont="1" applyAlignment="1">
      <alignment horizontal="right"/>
    </xf>
    <xf numFmtId="0" fontId="386" fillId="0" borderId="0" xfId="0" applyFont="1" applyAlignment="1">
      <alignment horizontal="left"/>
    </xf>
    <xf numFmtId="0" fontId="387" fillId="0" borderId="0" xfId="0" applyNumberFormat="1" applyFont="1" applyAlignment="1">
      <alignment horizontal="right"/>
    </xf>
    <xf numFmtId="0" fontId="388" fillId="0" borderId="0" xfId="0" applyNumberFormat="1" applyFont="1" applyAlignment="1">
      <alignment horizontal="right"/>
    </xf>
    <xf numFmtId="0" fontId="389" fillId="0" borderId="0" xfId="0" applyNumberFormat="1" applyFont="1" applyAlignment="1">
      <alignment horizontal="right"/>
    </xf>
    <xf numFmtId="0" fontId="390" fillId="0" borderId="0" xfId="0" applyNumberFormat="1" applyFont="1" applyAlignment="1">
      <alignment horizontal="right"/>
    </xf>
    <xf numFmtId="0" fontId="391" fillId="0" borderId="0" xfId="0" applyNumberFormat="1" applyFont="1" applyAlignment="1">
      <alignment horizontal="right"/>
    </xf>
    <xf numFmtId="0" fontId="392" fillId="0" borderId="0" xfId="0" applyNumberFormat="1" applyFont="1" applyAlignment="1">
      <alignment horizontal="right"/>
    </xf>
    <xf numFmtId="0" fontId="393" fillId="0" borderId="0" xfId="0" applyFont="1" applyAlignment="1">
      <alignment horizontal="left" indent="1"/>
    </xf>
    <xf numFmtId="0" fontId="394" fillId="0" borderId="0" xfId="0" applyNumberFormat="1" applyFont="1" applyAlignment="1">
      <alignment horizontal="right"/>
    </xf>
    <xf numFmtId="168" fontId="395" fillId="0" borderId="0" xfId="0" applyNumberFormat="1" applyFont="1" applyAlignment="1">
      <alignment horizontal="right"/>
    </xf>
    <xf numFmtId="168" fontId="396" fillId="0" borderId="0" xfId="0" applyNumberFormat="1" applyFont="1" applyAlignment="1">
      <alignment horizontal="right"/>
    </xf>
    <xf numFmtId="0" fontId="397" fillId="0" borderId="0" xfId="0" applyNumberFormat="1" applyFont="1" applyAlignment="1">
      <alignment horizontal="right"/>
    </xf>
    <xf numFmtId="0" fontId="398" fillId="0" borderId="0" xfId="0" applyNumberFormat="1" applyFont="1" applyAlignment="1">
      <alignment horizontal="right"/>
    </xf>
    <xf numFmtId="0" fontId="399" fillId="0" borderId="0" xfId="0" applyNumberFormat="1" applyFont="1" applyAlignment="1">
      <alignment horizontal="right"/>
    </xf>
    <xf numFmtId="0" fontId="400" fillId="0" borderId="0" xfId="0" applyFont="1" applyAlignment="1">
      <alignment horizontal="left" indent="1"/>
    </xf>
    <xf numFmtId="0" fontId="401" fillId="0" borderId="0" xfId="0" applyNumberFormat="1" applyFont="1" applyAlignment="1">
      <alignment horizontal="right"/>
    </xf>
    <xf numFmtId="168" fontId="402" fillId="0" borderId="0" xfId="0" applyNumberFormat="1" applyFont="1" applyAlignment="1">
      <alignment horizontal="right"/>
    </xf>
    <xf numFmtId="168" fontId="403" fillId="0" borderId="0" xfId="0" applyNumberFormat="1" applyFont="1" applyAlignment="1">
      <alignment horizontal="right"/>
    </xf>
    <xf numFmtId="0" fontId="404" fillId="0" borderId="0" xfId="0" applyNumberFormat="1" applyFont="1" applyAlignment="1">
      <alignment horizontal="right"/>
    </xf>
    <xf numFmtId="0" fontId="405" fillId="0" borderId="0" xfId="0" applyNumberFormat="1" applyFont="1" applyAlignment="1">
      <alignment horizontal="right"/>
    </xf>
    <xf numFmtId="0" fontId="406" fillId="0" borderId="0" xfId="0" applyNumberFormat="1" applyFont="1" applyAlignment="1">
      <alignment horizontal="right"/>
    </xf>
    <xf numFmtId="0" fontId="407" fillId="0" borderId="0" xfId="0" applyFont="1" applyAlignment="1">
      <alignment horizontal="left"/>
    </xf>
    <xf numFmtId="0" fontId="408" fillId="0" borderId="0" xfId="0" applyNumberFormat="1" applyFont="1" applyAlignment="1">
      <alignment horizontal="right"/>
    </xf>
    <xf numFmtId="0" fontId="409" fillId="0" borderId="0" xfId="0" applyNumberFormat="1" applyFont="1" applyAlignment="1">
      <alignment horizontal="right"/>
    </xf>
    <xf numFmtId="0" fontId="410" fillId="0" borderId="0" xfId="0" applyNumberFormat="1" applyFont="1" applyAlignment="1">
      <alignment horizontal="right"/>
    </xf>
    <xf numFmtId="0" fontId="411" fillId="0" borderId="0" xfId="0" applyNumberFormat="1" applyFont="1" applyAlignment="1">
      <alignment horizontal="right"/>
    </xf>
    <xf numFmtId="0" fontId="412" fillId="0" borderId="0" xfId="0" applyNumberFormat="1" applyFont="1" applyAlignment="1">
      <alignment horizontal="right"/>
    </xf>
    <xf numFmtId="0" fontId="413" fillId="0" borderId="0" xfId="0" applyNumberFormat="1" applyFont="1" applyAlignment="1">
      <alignment horizontal="right"/>
    </xf>
    <xf numFmtId="0" fontId="414" fillId="0" borderId="0" xfId="0" applyFont="1" applyAlignment="1">
      <alignment horizontal="left"/>
    </xf>
    <xf numFmtId="0" fontId="415" fillId="0" borderId="0" xfId="0" applyNumberFormat="1" applyFont="1" applyAlignment="1">
      <alignment horizontal="right"/>
    </xf>
    <xf numFmtId="0" fontId="416" fillId="0" borderId="0" xfId="0" applyNumberFormat="1" applyFont="1" applyAlignment="1">
      <alignment horizontal="right"/>
    </xf>
    <xf numFmtId="0" fontId="417" fillId="0" borderId="0" xfId="0" applyNumberFormat="1" applyFont="1" applyAlignment="1">
      <alignment horizontal="right"/>
    </xf>
    <xf numFmtId="0" fontId="418" fillId="0" borderId="0" xfId="0" applyNumberFormat="1" applyFont="1" applyAlignment="1">
      <alignment horizontal="right"/>
    </xf>
    <xf numFmtId="0" fontId="419" fillId="0" borderId="0" xfId="0" applyNumberFormat="1" applyFont="1" applyAlignment="1">
      <alignment horizontal="right"/>
    </xf>
    <xf numFmtId="0" fontId="420" fillId="0" borderId="0" xfId="0" applyNumberFormat="1" applyFont="1" applyAlignment="1">
      <alignment horizontal="right"/>
    </xf>
    <xf numFmtId="0" fontId="421" fillId="0" borderId="0" xfId="0" applyFont="1" applyAlignment="1">
      <alignment horizontal="left" indent="1"/>
    </xf>
    <xf numFmtId="0" fontId="422" fillId="0" borderId="0" xfId="0" applyNumberFormat="1" applyFont="1" applyAlignment="1">
      <alignment horizontal="right"/>
    </xf>
    <xf numFmtId="169" fontId="423" fillId="0" borderId="0" xfId="0" applyNumberFormat="1" applyFont="1" applyAlignment="1">
      <alignment horizontal="right"/>
    </xf>
    <xf numFmtId="169" fontId="424" fillId="0" borderId="0" xfId="0" applyNumberFormat="1" applyFont="1" applyAlignment="1">
      <alignment horizontal="right"/>
    </xf>
    <xf numFmtId="0" fontId="425" fillId="0" borderId="0" xfId="0" applyNumberFormat="1" applyFont="1" applyAlignment="1">
      <alignment horizontal="right"/>
    </xf>
    <xf numFmtId="0" fontId="426" fillId="0" borderId="0" xfId="0" applyNumberFormat="1" applyFont="1" applyAlignment="1">
      <alignment horizontal="right"/>
    </xf>
    <xf numFmtId="0" fontId="427" fillId="0" borderId="0" xfId="0" applyNumberFormat="1" applyFont="1" applyAlignment="1">
      <alignment horizontal="right"/>
    </xf>
    <xf numFmtId="0" fontId="428" fillId="0" borderId="0" xfId="0" applyFont="1" applyAlignment="1">
      <alignment horizontal="left" indent="1"/>
    </xf>
    <xf numFmtId="0" fontId="429" fillId="0" borderId="0" xfId="0" applyNumberFormat="1" applyFont="1" applyAlignment="1">
      <alignment horizontal="right"/>
    </xf>
    <xf numFmtId="169" fontId="430" fillId="0" borderId="0" xfId="0" applyNumberFormat="1" applyFont="1" applyAlignment="1">
      <alignment horizontal="right"/>
    </xf>
    <xf numFmtId="169" fontId="431" fillId="0" borderId="0" xfId="0" applyNumberFormat="1" applyFont="1" applyAlignment="1">
      <alignment horizontal="right"/>
    </xf>
    <xf numFmtId="0" fontId="432" fillId="0" borderId="0" xfId="0" applyNumberFormat="1" applyFont="1" applyAlignment="1">
      <alignment horizontal="right"/>
    </xf>
    <xf numFmtId="0" fontId="433" fillId="0" borderId="0" xfId="0" applyNumberFormat="1" applyFont="1" applyAlignment="1">
      <alignment horizontal="right"/>
    </xf>
    <xf numFmtId="0" fontId="434" fillId="0" borderId="0" xfId="0" applyNumberFormat="1" applyFont="1" applyAlignment="1">
      <alignment horizontal="right"/>
    </xf>
    <xf numFmtId="0" fontId="435" fillId="0" borderId="0" xfId="0" applyFont="1" applyAlignment="1">
      <alignment horizontal="left" indent="1"/>
    </xf>
    <xf numFmtId="0" fontId="436" fillId="0" borderId="0" xfId="0" applyNumberFormat="1" applyFont="1" applyAlignment="1">
      <alignment horizontal="right"/>
    </xf>
    <xf numFmtId="169" fontId="437" fillId="0" borderId="0" xfId="0" applyNumberFormat="1" applyFont="1" applyAlignment="1">
      <alignment horizontal="right"/>
    </xf>
    <xf numFmtId="169" fontId="438" fillId="0" borderId="0" xfId="0" applyNumberFormat="1" applyFont="1" applyAlignment="1">
      <alignment horizontal="right"/>
    </xf>
    <xf numFmtId="0" fontId="439" fillId="0" borderId="0" xfId="0" applyNumberFormat="1" applyFont="1" applyAlignment="1">
      <alignment horizontal="right"/>
    </xf>
    <xf numFmtId="0" fontId="440" fillId="0" borderId="0" xfId="0" applyNumberFormat="1" applyFont="1" applyAlignment="1">
      <alignment horizontal="right"/>
    </xf>
    <xf numFmtId="0" fontId="441" fillId="0" borderId="0" xfId="0" applyNumberFormat="1" applyFont="1" applyAlignment="1">
      <alignment horizontal="right"/>
    </xf>
    <xf numFmtId="0" fontId="442" fillId="0" borderId="0" xfId="0" applyFont="1" applyAlignment="1">
      <alignment horizontal="left"/>
    </xf>
    <xf numFmtId="0" fontId="443" fillId="0" borderId="0" xfId="0" applyNumberFormat="1" applyFont="1" applyAlignment="1">
      <alignment horizontal="right"/>
    </xf>
    <xf numFmtId="0" fontId="444" fillId="0" borderId="0" xfId="0" applyNumberFormat="1" applyFont="1" applyAlignment="1">
      <alignment horizontal="right"/>
    </xf>
    <xf numFmtId="0" fontId="445" fillId="0" borderId="0" xfId="0" applyNumberFormat="1" applyFont="1" applyAlignment="1">
      <alignment horizontal="right"/>
    </xf>
    <xf numFmtId="0" fontId="446" fillId="0" borderId="0" xfId="0" applyNumberFormat="1" applyFont="1" applyAlignment="1">
      <alignment horizontal="right"/>
    </xf>
    <xf numFmtId="0" fontId="447" fillId="0" borderId="0" xfId="0" applyNumberFormat="1" applyFont="1" applyAlignment="1">
      <alignment horizontal="right"/>
    </xf>
    <xf numFmtId="0" fontId="448" fillId="0" borderId="0" xfId="0" applyNumberFormat="1" applyFont="1" applyAlignment="1">
      <alignment horizontal="right"/>
    </xf>
    <xf numFmtId="0" fontId="449" fillId="0" borderId="0" xfId="0" applyNumberFormat="1" applyFont="1" applyAlignment="1">
      <alignment horizontal="right"/>
    </xf>
    <xf numFmtId="164" fontId="450" fillId="0" borderId="6" xfId="0" applyNumberFormat="1" applyFont="1" applyBorder="1" applyAlignment="1">
      <alignment horizontal="right"/>
    </xf>
    <xf numFmtId="166" fontId="451" fillId="0" borderId="6" xfId="0" applyNumberFormat="1" applyFont="1" applyBorder="1" applyAlignment="1">
      <alignment horizontal="right"/>
    </xf>
    <xf numFmtId="0" fontId="452" fillId="0" borderId="0" xfId="0" applyNumberFormat="1" applyFont="1" applyAlignment="1">
      <alignment horizontal="right"/>
    </xf>
    <xf numFmtId="0" fontId="453" fillId="0" borderId="0" xfId="0" applyNumberFormat="1" applyFont="1" applyAlignment="1">
      <alignment horizontal="right"/>
    </xf>
    <xf numFmtId="0" fontId="454" fillId="0" borderId="0" xfId="0" applyNumberFormat="1" applyFont="1" applyAlignment="1">
      <alignment horizontal="right"/>
    </xf>
    <xf numFmtId="0" fontId="455" fillId="0" borderId="0" xfId="0" applyFont="1" applyAlignment="1">
      <alignment horizontal="left"/>
    </xf>
    <xf numFmtId="0" fontId="456" fillId="0" borderId="0" xfId="0" applyNumberFormat="1" applyFont="1" applyAlignment="1">
      <alignment horizontal="right"/>
    </xf>
    <xf numFmtId="0" fontId="457" fillId="0" borderId="0" xfId="0" applyNumberFormat="1" applyFont="1" applyAlignment="1">
      <alignment horizontal="right"/>
    </xf>
    <xf numFmtId="0" fontId="458" fillId="0" borderId="0" xfId="0" applyNumberFormat="1" applyFont="1" applyAlignment="1">
      <alignment horizontal="right"/>
    </xf>
    <xf numFmtId="0" fontId="459" fillId="0" borderId="0" xfId="0" applyNumberFormat="1" applyFont="1" applyAlignment="1">
      <alignment horizontal="right"/>
    </xf>
    <xf numFmtId="0" fontId="460" fillId="0" borderId="0" xfId="0" applyNumberFormat="1" applyFont="1" applyAlignment="1">
      <alignment horizontal="right"/>
    </xf>
    <xf numFmtId="0" fontId="461" fillId="0" borderId="0" xfId="0" applyNumberFormat="1" applyFont="1" applyAlignment="1">
      <alignment horizontal="right"/>
    </xf>
    <xf numFmtId="0" fontId="462" fillId="0" borderId="0" xfId="0" applyFont="1" applyAlignment="1">
      <alignment horizontal="left" indent="1"/>
    </xf>
    <xf numFmtId="0" fontId="463" fillId="0" borderId="0" xfId="0" applyNumberFormat="1" applyFont="1" applyAlignment="1">
      <alignment horizontal="right"/>
    </xf>
    <xf numFmtId="0" fontId="464" fillId="0" borderId="0" xfId="0" applyNumberFormat="1" applyFont="1" applyAlignment="1">
      <alignment horizontal="right"/>
    </xf>
    <xf numFmtId="0" fontId="465" fillId="0" borderId="0" xfId="0" applyNumberFormat="1" applyFont="1" applyAlignment="1">
      <alignment horizontal="right"/>
    </xf>
    <xf numFmtId="0" fontId="466" fillId="0" borderId="0" xfId="0" applyNumberFormat="1" applyFont="1" applyAlignment="1">
      <alignment horizontal="right"/>
    </xf>
    <xf numFmtId="0" fontId="467" fillId="0" borderId="0" xfId="0" applyNumberFormat="1" applyFont="1" applyAlignment="1">
      <alignment horizontal="right"/>
    </xf>
    <xf numFmtId="0" fontId="468" fillId="0" borderId="0" xfId="0" applyNumberFormat="1" applyFont="1" applyAlignment="1">
      <alignment horizontal="right"/>
    </xf>
    <xf numFmtId="0" fontId="469" fillId="0" borderId="0" xfId="0" applyFont="1" applyAlignment="1">
      <alignment horizontal="left" indent="3"/>
    </xf>
    <xf numFmtId="0" fontId="470" fillId="0" borderId="0" xfId="0" applyNumberFormat="1" applyFont="1" applyAlignment="1">
      <alignment horizontal="right"/>
    </xf>
    <xf numFmtId="0" fontId="471" fillId="0" borderId="0" xfId="0" applyNumberFormat="1" applyFont="1" applyAlignment="1">
      <alignment horizontal="right"/>
    </xf>
    <xf numFmtId="0" fontId="472" fillId="0" borderId="0" xfId="0" applyNumberFormat="1" applyFont="1" applyAlignment="1">
      <alignment horizontal="right"/>
    </xf>
    <xf numFmtId="0" fontId="473" fillId="0" borderId="0" xfId="0" applyNumberFormat="1" applyFont="1" applyAlignment="1">
      <alignment horizontal="right"/>
    </xf>
    <xf numFmtId="0" fontId="474" fillId="0" borderId="0" xfId="0" applyNumberFormat="1" applyFont="1" applyAlignment="1">
      <alignment horizontal="right"/>
    </xf>
    <xf numFmtId="0" fontId="475" fillId="0" borderId="0" xfId="0" applyNumberFormat="1" applyFont="1" applyAlignment="1">
      <alignment horizontal="right"/>
    </xf>
    <xf numFmtId="0" fontId="476" fillId="0" borderId="0" xfId="0" applyFont="1" applyAlignment="1">
      <alignment horizontal="left"/>
    </xf>
    <xf numFmtId="0" fontId="477" fillId="0" borderId="0" xfId="0" applyNumberFormat="1" applyFont="1" applyAlignment="1">
      <alignment horizontal="right"/>
    </xf>
    <xf numFmtId="0" fontId="478" fillId="0" borderId="0" xfId="0" applyNumberFormat="1" applyFont="1" applyAlignment="1">
      <alignment horizontal="right"/>
    </xf>
    <xf numFmtId="0" fontId="479" fillId="0" borderId="0" xfId="0" applyNumberFormat="1" applyFont="1" applyAlignment="1">
      <alignment horizontal="right"/>
    </xf>
    <xf numFmtId="0" fontId="480" fillId="0" borderId="0" xfId="0" applyNumberFormat="1" applyFont="1" applyAlignment="1">
      <alignment horizontal="right"/>
    </xf>
    <xf numFmtId="0" fontId="481" fillId="0" borderId="0" xfId="0" applyNumberFormat="1" applyFont="1" applyAlignment="1">
      <alignment horizontal="right"/>
    </xf>
    <xf numFmtId="0" fontId="482" fillId="0" borderId="0" xfId="0" applyNumberFormat="1" applyFont="1" applyAlignment="1">
      <alignment horizontal="right"/>
    </xf>
    <xf numFmtId="0" fontId="483" fillId="0" borderId="0" xfId="0" applyFont="1" applyAlignment="1">
      <alignment horizontal="left" indent="1"/>
    </xf>
    <xf numFmtId="0" fontId="484" fillId="0" borderId="0" xfId="0" applyFont="1" applyAlignment="1">
      <alignment horizontal="left" indent="1"/>
    </xf>
    <xf numFmtId="0" fontId="485" fillId="0" borderId="0" xfId="0" applyNumberFormat="1" applyFont="1" applyAlignment="1">
      <alignment horizontal="right"/>
    </xf>
    <xf numFmtId="0" fontId="486" fillId="0" borderId="0" xfId="0" applyNumberFormat="1" applyFont="1" applyAlignment="1">
      <alignment horizontal="right"/>
    </xf>
    <xf numFmtId="0" fontId="487" fillId="0" borderId="0" xfId="0" applyNumberFormat="1" applyFont="1" applyAlignment="1">
      <alignment horizontal="right"/>
    </xf>
    <xf numFmtId="0" fontId="488" fillId="0" borderId="0" xfId="0" applyNumberFormat="1" applyFont="1" applyAlignment="1">
      <alignment horizontal="right"/>
    </xf>
    <xf numFmtId="0" fontId="489" fillId="0" borderId="0" xfId="0" applyNumberFormat="1" applyFont="1" applyAlignment="1">
      <alignment horizontal="right"/>
    </xf>
    <xf numFmtId="0" fontId="490" fillId="0" borderId="0" xfId="0" applyNumberFormat="1" applyFont="1" applyAlignment="1">
      <alignment horizontal="right"/>
    </xf>
    <xf numFmtId="0" fontId="491" fillId="0" borderId="0" xfId="0" applyNumberFormat="1" applyFont="1" applyAlignment="1">
      <alignment horizontal="right"/>
    </xf>
    <xf numFmtId="165" fontId="492" fillId="0" borderId="0" xfId="0" applyNumberFormat="1" applyFont="1" applyAlignment="1">
      <alignment horizontal="right"/>
    </xf>
    <xf numFmtId="165" fontId="493" fillId="0" borderId="0" xfId="0" applyNumberFormat="1" applyFont="1" applyAlignment="1">
      <alignment horizontal="right"/>
    </xf>
    <xf numFmtId="0" fontId="494" fillId="0" borderId="0" xfId="0" applyNumberFormat="1" applyFont="1" applyAlignment="1">
      <alignment horizontal="right"/>
    </xf>
    <xf numFmtId="0" fontId="495" fillId="0" borderId="0" xfId="0" applyNumberFormat="1" applyFont="1" applyAlignment="1">
      <alignment horizontal="right"/>
    </xf>
    <xf numFmtId="0" fontId="496" fillId="0" borderId="0" xfId="0" applyNumberFormat="1" applyFont="1" applyAlignment="1">
      <alignment horizontal="right"/>
    </xf>
    <xf numFmtId="0" fontId="497" fillId="0" borderId="0" xfId="0" applyFont="1" applyAlignment="1">
      <alignment horizontal="left" indent="1"/>
    </xf>
    <xf numFmtId="0" fontId="498" fillId="0" borderId="0" xfId="0" applyNumberFormat="1" applyFont="1" applyAlignment="1">
      <alignment horizontal="right"/>
    </xf>
    <xf numFmtId="165" fontId="499" fillId="0" borderId="0" xfId="0" applyNumberFormat="1" applyFont="1" applyAlignment="1">
      <alignment horizontal="right"/>
    </xf>
    <xf numFmtId="165" fontId="500" fillId="0" borderId="0" xfId="0" applyNumberFormat="1" applyFont="1" applyAlignment="1">
      <alignment horizontal="right"/>
    </xf>
    <xf numFmtId="0" fontId="501" fillId="0" borderId="0" xfId="0" applyNumberFormat="1" applyFont="1" applyAlignment="1">
      <alignment horizontal="right"/>
    </xf>
    <xf numFmtId="0" fontId="502" fillId="0" borderId="0" xfId="0" applyNumberFormat="1" applyFont="1" applyAlignment="1">
      <alignment horizontal="right"/>
    </xf>
    <xf numFmtId="0" fontId="503" fillId="0" borderId="0" xfId="0" applyNumberFormat="1" applyFont="1" applyAlignment="1">
      <alignment horizontal="right"/>
    </xf>
    <xf numFmtId="0" fontId="504" fillId="0" borderId="0" xfId="0" applyFont="1" applyAlignment="1">
      <alignment horizontal="left" indent="1"/>
    </xf>
    <xf numFmtId="0" fontId="505" fillId="0" borderId="0" xfId="0" applyNumberFormat="1" applyFont="1" applyAlignment="1">
      <alignment horizontal="right"/>
    </xf>
    <xf numFmtId="165" fontId="506" fillId="0" borderId="0" xfId="0" applyNumberFormat="1" applyFont="1" applyAlignment="1">
      <alignment horizontal="right"/>
    </xf>
    <xf numFmtId="165" fontId="507" fillId="0" borderId="0" xfId="0" applyNumberFormat="1" applyFont="1" applyAlignment="1">
      <alignment horizontal="right"/>
    </xf>
    <xf numFmtId="0" fontId="508" fillId="0" borderId="0" xfId="0" applyNumberFormat="1" applyFont="1" applyAlignment="1">
      <alignment horizontal="right"/>
    </xf>
    <xf numFmtId="0" fontId="509" fillId="0" borderId="0" xfId="0" applyNumberFormat="1" applyFont="1" applyAlignment="1">
      <alignment horizontal="right"/>
    </xf>
    <xf numFmtId="0" fontId="510" fillId="0" borderId="0" xfId="0" applyNumberFormat="1" applyFont="1" applyAlignment="1">
      <alignment horizontal="right"/>
    </xf>
    <xf numFmtId="0" fontId="511" fillId="0" borderId="0" xfId="0" applyNumberFormat="1" applyFont="1" applyAlignment="1">
      <alignment horizontal="right"/>
    </xf>
    <xf numFmtId="0" fontId="512" fillId="0" borderId="0" xfId="0" applyNumberFormat="1" applyFont="1" applyAlignment="1">
      <alignment horizontal="right"/>
    </xf>
    <xf numFmtId="0" fontId="513" fillId="0" borderId="0" xfId="0" applyNumberFormat="1" applyFont="1" applyAlignment="1">
      <alignment horizontal="right"/>
    </xf>
    <xf numFmtId="0" fontId="514" fillId="0" borderId="0" xfId="0" applyNumberFormat="1" applyFont="1" applyAlignment="1">
      <alignment horizontal="right"/>
    </xf>
    <xf numFmtId="0" fontId="515" fillId="0" borderId="0" xfId="0" applyNumberFormat="1" applyFont="1" applyAlignment="1">
      <alignment horizontal="right"/>
    </xf>
    <xf numFmtId="0" fontId="516" fillId="0" borderId="0" xfId="0" applyNumberFormat="1" applyFont="1" applyAlignment="1">
      <alignment horizontal="right"/>
    </xf>
    <xf numFmtId="0" fontId="517" fillId="0" borderId="0" xfId="0" applyFont="1" applyAlignment="1">
      <alignment horizontal="left" indent="1"/>
    </xf>
    <xf numFmtId="0" fontId="518" fillId="0" borderId="0" xfId="0" applyFont="1" applyAlignment="1">
      <alignment horizontal="left" indent="1"/>
    </xf>
    <xf numFmtId="0" fontId="519" fillId="0" borderId="0" xfId="0" applyNumberFormat="1" applyFont="1" applyAlignment="1">
      <alignment horizontal="right"/>
    </xf>
    <xf numFmtId="0" fontId="520" fillId="0" borderId="0" xfId="0" applyNumberFormat="1" applyFont="1" applyAlignment="1">
      <alignment horizontal="right"/>
    </xf>
    <xf numFmtId="0" fontId="521" fillId="0" borderId="0" xfId="0" applyNumberFormat="1" applyFont="1" applyAlignment="1">
      <alignment horizontal="right"/>
    </xf>
    <xf numFmtId="0" fontId="522" fillId="0" borderId="0" xfId="0" applyNumberFormat="1" applyFont="1" applyAlignment="1">
      <alignment horizontal="right"/>
    </xf>
    <xf numFmtId="0" fontId="523" fillId="0" borderId="0" xfId="0" applyNumberFormat="1" applyFont="1" applyAlignment="1">
      <alignment horizontal="right"/>
    </xf>
    <xf numFmtId="0" fontId="524" fillId="0" borderId="0" xfId="0" applyNumberFormat="1" applyFont="1" applyAlignment="1">
      <alignment horizontal="right"/>
    </xf>
    <xf numFmtId="0" fontId="525" fillId="0" borderId="0" xfId="0" applyFont="1" applyAlignment="1">
      <alignment horizontal="center"/>
    </xf>
    <xf numFmtId="0" fontId="526" fillId="0" borderId="1" xfId="0" applyFont="1" applyBorder="1" applyAlignment="1">
      <alignment horizontal="center" vertical="center" wrapText="1"/>
    </xf>
    <xf numFmtId="0" fontId="527" fillId="0" borderId="0" xfId="0" applyFont="1" applyAlignment="1">
      <alignment horizontal="left"/>
    </xf>
    <xf numFmtId="170" fontId="528" fillId="0" borderId="0" xfId="0" applyNumberFormat="1" applyFont="1" applyAlignment="1">
      <alignment horizontal="right"/>
    </xf>
    <xf numFmtId="170" fontId="529" fillId="0" borderId="0" xfId="0" applyNumberFormat="1" applyFont="1" applyAlignment="1">
      <alignment horizontal="right"/>
    </xf>
    <xf numFmtId="171" fontId="530" fillId="0" borderId="0" xfId="0" applyNumberFormat="1" applyFont="1" applyAlignment="1">
      <alignment horizontal="right"/>
    </xf>
    <xf numFmtId="172" fontId="531" fillId="0" borderId="0" xfId="0" applyNumberFormat="1" applyFont="1" applyAlignment="1">
      <alignment horizontal="right"/>
    </xf>
    <xf numFmtId="172" fontId="532" fillId="0" borderId="0" xfId="0" applyNumberFormat="1" applyFont="1" applyAlignment="1">
      <alignment horizontal="right"/>
    </xf>
    <xf numFmtId="173" fontId="533" fillId="0" borderId="0" xfId="0" applyNumberFormat="1" applyFont="1" applyAlignment="1">
      <alignment horizontal="right"/>
    </xf>
    <xf numFmtId="173" fontId="534" fillId="0" borderId="0" xfId="0" applyNumberFormat="1" applyFont="1" applyAlignment="1">
      <alignment horizontal="right"/>
    </xf>
    <xf numFmtId="173" fontId="535" fillId="0" borderId="0" xfId="0" applyNumberFormat="1" applyFont="1" applyAlignment="1">
      <alignment horizontal="right"/>
    </xf>
    <xf numFmtId="0" fontId="536" fillId="0" borderId="0" xfId="0" applyFont="1" applyAlignment="1">
      <alignment horizontal="left"/>
    </xf>
    <xf numFmtId="0" fontId="537" fillId="0" borderId="4" xfId="0" applyNumberFormat="1" applyFont="1" applyBorder="1" applyAlignment="1">
      <alignment horizontal="right"/>
    </xf>
    <xf numFmtId="0" fontId="538" fillId="0" borderId="4" xfId="0" applyNumberFormat="1" applyFont="1" applyBorder="1" applyAlignment="1">
      <alignment horizontal="right"/>
    </xf>
    <xf numFmtId="171" fontId="539" fillId="0" borderId="4" xfId="0" applyNumberFormat="1" applyFont="1" applyBorder="1" applyAlignment="1">
      <alignment horizontal="right"/>
    </xf>
    <xf numFmtId="0" fontId="540" fillId="0" borderId="4" xfId="0" applyNumberFormat="1" applyFont="1" applyBorder="1" applyAlignment="1">
      <alignment horizontal="right"/>
    </xf>
    <xf numFmtId="0" fontId="541" fillId="0" borderId="4" xfId="0" applyNumberFormat="1" applyFont="1" applyBorder="1" applyAlignment="1">
      <alignment horizontal="right"/>
    </xf>
    <xf numFmtId="173" fontId="542" fillId="0" borderId="4" xfId="0" applyNumberFormat="1" applyFont="1" applyBorder="1" applyAlignment="1">
      <alignment horizontal="right"/>
    </xf>
    <xf numFmtId="173" fontId="543" fillId="0" borderId="4" xfId="0" applyNumberFormat="1" applyFont="1" applyBorder="1" applyAlignment="1">
      <alignment horizontal="right"/>
    </xf>
    <xf numFmtId="173" fontId="544" fillId="0" borderId="4" xfId="0" applyNumberFormat="1" applyFont="1" applyBorder="1" applyAlignment="1">
      <alignment horizontal="right"/>
    </xf>
    <xf numFmtId="0" fontId="545" fillId="0" borderId="0" xfId="0" applyFont="1"/>
    <xf numFmtId="0" fontId="546" fillId="0" borderId="0" xfId="0" applyFont="1" applyAlignment="1">
      <alignment horizontal="center"/>
    </xf>
    <xf numFmtId="0" fontId="547" fillId="0" borderId="1" xfId="0" applyFont="1" applyBorder="1" applyAlignment="1">
      <alignment horizontal="center" vertical="center" wrapText="1"/>
    </xf>
    <xf numFmtId="0" fontId="548" fillId="0" borderId="0" xfId="0" applyFont="1" applyAlignment="1">
      <alignment horizontal="left"/>
    </xf>
    <xf numFmtId="173" fontId="549" fillId="0" borderId="0" xfId="0" applyNumberFormat="1" applyFont="1" applyAlignment="1">
      <alignment horizontal="right"/>
    </xf>
    <xf numFmtId="173" fontId="550" fillId="0" borderId="0" xfId="0" applyNumberFormat="1" applyFont="1" applyAlignment="1">
      <alignment horizontal="right"/>
    </xf>
    <xf numFmtId="173" fontId="551" fillId="0" borderId="0" xfId="0" applyNumberFormat="1" applyFont="1" applyAlignment="1">
      <alignment horizontal="right"/>
    </xf>
    <xf numFmtId="166" fontId="552" fillId="0" borderId="0" xfId="0" applyNumberFormat="1" applyFont="1" applyAlignment="1">
      <alignment horizontal="right"/>
    </xf>
    <xf numFmtId="166" fontId="553" fillId="0" borderId="0" xfId="0" applyNumberFormat="1" applyFont="1" applyAlignment="1">
      <alignment horizontal="right"/>
    </xf>
    <xf numFmtId="171" fontId="554" fillId="0" borderId="0" xfId="0" applyNumberFormat="1" applyFont="1" applyAlignment="1">
      <alignment horizontal="right"/>
    </xf>
    <xf numFmtId="0" fontId="555" fillId="0" borderId="0" xfId="0" applyNumberFormat="1" applyFont="1" applyAlignment="1">
      <alignment horizontal="right"/>
    </xf>
    <xf numFmtId="174" fontId="556" fillId="0" borderId="0" xfId="0" applyNumberFormat="1" applyFont="1" applyAlignment="1">
      <alignment horizontal="right"/>
    </xf>
    <xf numFmtId="0" fontId="557" fillId="0" borderId="0" xfId="0" applyNumberFormat="1" applyFont="1" applyAlignment="1">
      <alignment horizontal="right"/>
    </xf>
    <xf numFmtId="171" fontId="558" fillId="0" borderId="0" xfId="0" applyNumberFormat="1" applyFont="1" applyAlignment="1">
      <alignment horizontal="right"/>
    </xf>
    <xf numFmtId="175" fontId="559" fillId="0" borderId="0" xfId="0" applyNumberFormat="1" applyFont="1" applyAlignment="1">
      <alignment horizontal="right"/>
    </xf>
    <xf numFmtId="173" fontId="560" fillId="0" borderId="0" xfId="0" applyNumberFormat="1" applyFont="1" applyAlignment="1">
      <alignment horizontal="right"/>
    </xf>
    <xf numFmtId="173" fontId="561" fillId="0" borderId="0" xfId="0" applyNumberFormat="1" applyFont="1" applyAlignment="1">
      <alignment horizontal="right"/>
    </xf>
    <xf numFmtId="173" fontId="562" fillId="0" borderId="0" xfId="0" applyNumberFormat="1" applyFont="1" applyAlignment="1">
      <alignment horizontal="right"/>
    </xf>
    <xf numFmtId="166" fontId="563" fillId="0" borderId="0" xfId="0" applyNumberFormat="1" applyFont="1" applyAlignment="1">
      <alignment horizontal="right"/>
    </xf>
    <xf numFmtId="166" fontId="564" fillId="0" borderId="0" xfId="0" applyNumberFormat="1" applyFont="1" applyAlignment="1">
      <alignment horizontal="right"/>
    </xf>
    <xf numFmtId="171" fontId="565" fillId="0" borderId="0" xfId="0" applyNumberFormat="1" applyFont="1" applyAlignment="1">
      <alignment horizontal="right"/>
    </xf>
    <xf numFmtId="171" fontId="566" fillId="0" borderId="0" xfId="0" applyNumberFormat="1" applyFont="1" applyAlignment="1">
      <alignment horizontal="right"/>
    </xf>
    <xf numFmtId="0" fontId="567" fillId="0" borderId="0" xfId="0" applyNumberFormat="1" applyFont="1" applyAlignment="1">
      <alignment horizontal="right"/>
    </xf>
    <xf numFmtId="175" fontId="568" fillId="0" borderId="0" xfId="0" applyNumberFormat="1" applyFont="1" applyAlignment="1">
      <alignment horizontal="right"/>
    </xf>
    <xf numFmtId="0" fontId="569" fillId="0" borderId="0" xfId="0" applyFont="1" applyAlignment="1">
      <alignment horizontal="left"/>
    </xf>
    <xf numFmtId="173" fontId="570" fillId="0" borderId="4" xfId="0" applyNumberFormat="1" applyFont="1" applyBorder="1" applyAlignment="1">
      <alignment horizontal="right"/>
    </xf>
    <xf numFmtId="173" fontId="571" fillId="0" borderId="4" xfId="0" applyNumberFormat="1" applyFont="1" applyBorder="1" applyAlignment="1">
      <alignment horizontal="right"/>
    </xf>
    <xf numFmtId="173" fontId="572" fillId="0" borderId="4" xfId="0" applyNumberFormat="1" applyFont="1" applyBorder="1" applyAlignment="1">
      <alignment horizontal="right"/>
    </xf>
    <xf numFmtId="166" fontId="573" fillId="0" borderId="4" xfId="0" applyNumberFormat="1" applyFont="1" applyBorder="1" applyAlignment="1">
      <alignment horizontal="right"/>
    </xf>
    <xf numFmtId="166" fontId="574" fillId="0" borderId="4" xfId="0" applyNumberFormat="1" applyFont="1" applyBorder="1" applyAlignment="1">
      <alignment horizontal="right"/>
    </xf>
    <xf numFmtId="171" fontId="575" fillId="0" borderId="4" xfId="0" applyNumberFormat="1" applyFont="1" applyBorder="1" applyAlignment="1">
      <alignment horizontal="right"/>
    </xf>
    <xf numFmtId="0" fontId="576" fillId="0" borderId="0" xfId="0" applyNumberFormat="1" applyFont="1" applyAlignment="1">
      <alignment horizontal="right"/>
    </xf>
    <xf numFmtId="0" fontId="577" fillId="0" borderId="0" xfId="0" applyNumberFormat="1" applyFont="1" applyAlignment="1">
      <alignment horizontal="right"/>
    </xf>
    <xf numFmtId="0" fontId="578" fillId="0" borderId="0" xfId="0" applyNumberFormat="1" applyFont="1" applyAlignment="1">
      <alignment horizontal="right"/>
    </xf>
    <xf numFmtId="0" fontId="579" fillId="0" borderId="0" xfId="0" applyFont="1"/>
    <xf numFmtId="0" fontId="580" fillId="0" borderId="1" xfId="0" applyFont="1" applyBorder="1" applyAlignment="1">
      <alignment horizontal="center" vertical="center" wrapText="1"/>
    </xf>
    <xf numFmtId="0" fontId="581" fillId="0" borderId="0" xfId="0" applyFont="1" applyAlignment="1">
      <alignment horizontal="left"/>
    </xf>
    <xf numFmtId="165" fontId="582" fillId="0" borderId="0" xfId="0" applyNumberFormat="1" applyFont="1" applyAlignment="1">
      <alignment horizontal="right"/>
    </xf>
    <xf numFmtId="165" fontId="583" fillId="0" borderId="0" xfId="0" applyNumberFormat="1" applyFont="1" applyAlignment="1">
      <alignment horizontal="right"/>
    </xf>
    <xf numFmtId="0" fontId="584" fillId="0" borderId="0" xfId="0" applyNumberFormat="1" applyFont="1" applyAlignment="1">
      <alignment horizontal="right"/>
    </xf>
    <xf numFmtId="0" fontId="585" fillId="0" borderId="0" xfId="0" applyFont="1" applyAlignment="1">
      <alignment horizontal="left" indent="1"/>
    </xf>
    <xf numFmtId="0" fontId="586" fillId="0" borderId="0" xfId="0" applyNumberFormat="1" applyFont="1" applyAlignment="1">
      <alignment horizontal="right"/>
    </xf>
    <xf numFmtId="0" fontId="587" fillId="0" borderId="0" xfId="0" applyNumberFormat="1" applyFont="1" applyAlignment="1">
      <alignment horizontal="right"/>
    </xf>
    <xf numFmtId="0" fontId="588" fillId="0" borderId="0" xfId="0" applyNumberFormat="1" applyFont="1" applyAlignment="1">
      <alignment horizontal="right"/>
    </xf>
    <xf numFmtId="0" fontId="589" fillId="0" borderId="0" xfId="0" applyFont="1" applyAlignment="1">
      <alignment horizontal="left" indent="2"/>
    </xf>
    <xf numFmtId="0" fontId="590" fillId="0" borderId="0" xfId="0" applyNumberFormat="1" applyFont="1" applyAlignment="1">
      <alignment horizontal="right"/>
    </xf>
    <xf numFmtId="165" fontId="591" fillId="0" borderId="0" xfId="0" applyNumberFormat="1" applyFont="1" applyAlignment="1">
      <alignment horizontal="right"/>
    </xf>
    <xf numFmtId="165" fontId="592" fillId="0" borderId="0" xfId="0" applyNumberFormat="1" applyFont="1" applyAlignment="1">
      <alignment horizontal="right"/>
    </xf>
    <xf numFmtId="0" fontId="593" fillId="0" borderId="0" xfId="0" applyFont="1" applyAlignment="1">
      <alignment horizontal="left" indent="2"/>
    </xf>
    <xf numFmtId="165" fontId="594" fillId="0" borderId="0" xfId="0" applyNumberFormat="1" applyFont="1" applyAlignment="1">
      <alignment horizontal="right"/>
    </xf>
    <xf numFmtId="0" fontId="595" fillId="0" borderId="0" xfId="0" applyFont="1" applyAlignment="1">
      <alignment horizontal="left" indent="2"/>
    </xf>
    <xf numFmtId="165" fontId="596" fillId="0" borderId="0" xfId="0" applyNumberFormat="1" applyFont="1" applyAlignment="1">
      <alignment horizontal="right"/>
    </xf>
    <xf numFmtId="0" fontId="597" fillId="0" borderId="0" xfId="0" applyFont="1" applyAlignment="1">
      <alignment horizontal="left" indent="2"/>
    </xf>
    <xf numFmtId="165" fontId="598" fillId="0" borderId="0" xfId="0" applyNumberFormat="1" applyFont="1" applyAlignment="1">
      <alignment horizontal="right"/>
    </xf>
    <xf numFmtId="0" fontId="599" fillId="0" borderId="0" xfId="0" applyFont="1" applyAlignment="1">
      <alignment horizontal="left" indent="1"/>
    </xf>
    <xf numFmtId="0" fontId="600" fillId="0" borderId="0" xfId="0" applyNumberFormat="1" applyFont="1" applyAlignment="1">
      <alignment horizontal="right"/>
    </xf>
    <xf numFmtId="0" fontId="601" fillId="0" borderId="0" xfId="0" applyNumberFormat="1" applyFont="1" applyAlignment="1">
      <alignment horizontal="right"/>
    </xf>
    <xf numFmtId="0" fontId="602" fillId="0" borderId="0" xfId="0" applyNumberFormat="1" applyFont="1" applyAlignment="1">
      <alignment horizontal="right"/>
    </xf>
    <xf numFmtId="0" fontId="603" fillId="0" borderId="0" xfId="0" applyFont="1" applyAlignment="1">
      <alignment horizontal="left" indent="1"/>
    </xf>
    <xf numFmtId="165" fontId="604" fillId="0" borderId="0" xfId="0" applyNumberFormat="1" applyFont="1" applyAlignment="1">
      <alignment horizontal="right"/>
    </xf>
    <xf numFmtId="165" fontId="605" fillId="0" borderId="0" xfId="0" applyNumberFormat="1" applyFont="1" applyAlignment="1">
      <alignment horizontal="right"/>
    </xf>
    <xf numFmtId="0" fontId="606" fillId="0" borderId="0" xfId="0" applyNumberFormat="1" applyFont="1" applyAlignment="1">
      <alignment horizontal="right"/>
    </xf>
    <xf numFmtId="0" fontId="607" fillId="0" borderId="0" xfId="0" applyFont="1" applyAlignment="1">
      <alignment horizontal="left" indent="1"/>
    </xf>
    <xf numFmtId="165" fontId="608" fillId="0" borderId="0" xfId="0" applyNumberFormat="1" applyFont="1" applyAlignment="1">
      <alignment horizontal="right"/>
    </xf>
    <xf numFmtId="165" fontId="609" fillId="0" borderId="0" xfId="0" applyNumberFormat="1" applyFont="1" applyAlignment="1">
      <alignment horizontal="right"/>
    </xf>
    <xf numFmtId="0" fontId="610" fillId="0" borderId="0" xfId="0" applyNumberFormat="1" applyFont="1" applyAlignment="1">
      <alignment horizontal="right"/>
    </xf>
    <xf numFmtId="0" fontId="611" fillId="0" borderId="0" xfId="0" applyFont="1" applyAlignment="1">
      <alignment horizontal="left" indent="1"/>
    </xf>
    <xf numFmtId="165" fontId="612" fillId="0" borderId="5" xfId="0" applyNumberFormat="1" applyFont="1" applyBorder="1" applyAlignment="1">
      <alignment horizontal="right"/>
    </xf>
    <xf numFmtId="165" fontId="613" fillId="0" borderId="5" xfId="0" applyNumberFormat="1" applyFont="1" applyBorder="1" applyAlignment="1">
      <alignment horizontal="right"/>
    </xf>
    <xf numFmtId="0" fontId="614" fillId="0" borderId="0" xfId="0" applyNumberFormat="1" applyFont="1" applyAlignment="1">
      <alignment horizontal="right"/>
    </xf>
    <xf numFmtId="0" fontId="615" fillId="0" borderId="0" xfId="0" applyFont="1" applyAlignment="1">
      <alignment horizontal="left" indent="1"/>
    </xf>
    <xf numFmtId="0" fontId="616" fillId="0" borderId="0" xfId="0" applyNumberFormat="1" applyFont="1" applyAlignment="1">
      <alignment horizontal="right"/>
    </xf>
    <xf numFmtId="0" fontId="617" fillId="0" borderId="0" xfId="0" applyNumberFormat="1" applyFont="1" applyAlignment="1">
      <alignment horizontal="right"/>
    </xf>
    <xf numFmtId="0" fontId="618" fillId="0" borderId="0" xfId="0" applyNumberFormat="1" applyFont="1" applyAlignment="1">
      <alignment horizontal="right"/>
    </xf>
    <xf numFmtId="0" fontId="619" fillId="0" borderId="0" xfId="0" applyFont="1" applyAlignment="1">
      <alignment horizontal="left" indent="1"/>
    </xf>
    <xf numFmtId="165" fontId="620" fillId="0" borderId="7" xfId="0" applyNumberFormat="1" applyFont="1" applyBorder="1" applyAlignment="1">
      <alignment horizontal="right"/>
    </xf>
    <xf numFmtId="165" fontId="621" fillId="0" borderId="7" xfId="0" applyNumberFormat="1" applyFont="1" applyBorder="1" applyAlignment="1">
      <alignment horizontal="right"/>
    </xf>
    <xf numFmtId="0" fontId="622" fillId="0" borderId="0" xfId="0" applyNumberFormat="1" applyFont="1" applyAlignment="1">
      <alignment horizontal="right"/>
    </xf>
    <xf numFmtId="0" fontId="623" fillId="0" borderId="0" xfId="0" applyFont="1" applyAlignment="1">
      <alignment horizontal="left" indent="1"/>
    </xf>
    <xf numFmtId="0" fontId="624" fillId="0" borderId="0" xfId="0" applyNumberFormat="1" applyFont="1" applyAlignment="1">
      <alignment horizontal="right"/>
    </xf>
    <xf numFmtId="0" fontId="625" fillId="0" borderId="0" xfId="0" applyNumberFormat="1" applyFont="1" applyAlignment="1">
      <alignment horizontal="right"/>
    </xf>
    <xf numFmtId="0" fontId="626" fillId="0" borderId="0" xfId="0" applyNumberFormat="1" applyFont="1" applyAlignment="1">
      <alignment horizontal="right"/>
    </xf>
    <xf numFmtId="0" fontId="627" fillId="0" borderId="0" xfId="0" applyFont="1" applyAlignment="1">
      <alignment horizontal="left" indent="1"/>
    </xf>
    <xf numFmtId="0" fontId="628" fillId="0" borderId="0" xfId="0" applyNumberFormat="1" applyFont="1" applyAlignment="1">
      <alignment horizontal="right"/>
    </xf>
    <xf numFmtId="165" fontId="629" fillId="0" borderId="0" xfId="0" applyNumberFormat="1" applyFont="1" applyAlignment="1">
      <alignment horizontal="right"/>
    </xf>
    <xf numFmtId="0" fontId="630" fillId="0" borderId="0" xfId="0" applyNumberFormat="1" applyFont="1" applyAlignment="1">
      <alignment horizontal="right"/>
    </xf>
    <xf numFmtId="0" fontId="631" fillId="0" borderId="0" xfId="0" applyFont="1" applyAlignment="1">
      <alignment horizontal="left" indent="1"/>
    </xf>
    <xf numFmtId="0" fontId="632" fillId="0" borderId="0" xfId="0" applyNumberFormat="1" applyFont="1" applyAlignment="1">
      <alignment horizontal="right"/>
    </xf>
    <xf numFmtId="0" fontId="633" fillId="0" borderId="0" xfId="0" applyNumberFormat="1" applyFont="1" applyAlignment="1">
      <alignment horizontal="right"/>
    </xf>
    <xf numFmtId="0" fontId="634" fillId="0" borderId="0" xfId="0" applyNumberFormat="1" applyFont="1" applyAlignment="1">
      <alignment horizontal="right"/>
    </xf>
    <xf numFmtId="0" fontId="635" fillId="0" borderId="0" xfId="0" applyFont="1" applyAlignment="1">
      <alignment horizontal="left" indent="1"/>
    </xf>
    <xf numFmtId="0" fontId="636" fillId="0" borderId="0" xfId="0" applyNumberFormat="1" applyFont="1" applyAlignment="1">
      <alignment horizontal="right"/>
    </xf>
    <xf numFmtId="0" fontId="637" fillId="0" borderId="0" xfId="0" applyNumberFormat="1" applyFont="1" applyAlignment="1">
      <alignment horizontal="right"/>
    </xf>
    <xf numFmtId="0" fontId="638" fillId="0" borderId="0" xfId="0" applyNumberFormat="1" applyFont="1" applyAlignment="1">
      <alignment horizontal="right"/>
    </xf>
    <xf numFmtId="0" fontId="639" fillId="0" borderId="0" xfId="0" applyFont="1" applyAlignment="1">
      <alignment horizontal="left" indent="2"/>
    </xf>
    <xf numFmtId="165" fontId="640" fillId="0" borderId="0" xfId="0" applyNumberFormat="1" applyFont="1" applyAlignment="1">
      <alignment horizontal="right"/>
    </xf>
    <xf numFmtId="0" fontId="641" fillId="0" borderId="0" xfId="0" applyFont="1" applyAlignment="1">
      <alignment horizontal="left" indent="2"/>
    </xf>
    <xf numFmtId="165" fontId="642" fillId="0" borderId="0" xfId="0" applyNumberFormat="1" applyFont="1" applyAlignment="1">
      <alignment horizontal="right"/>
    </xf>
    <xf numFmtId="0" fontId="643" fillId="0" borderId="0" xfId="0" applyFont="1" applyAlignment="1">
      <alignment horizontal="left" indent="1"/>
    </xf>
    <xf numFmtId="0" fontId="644" fillId="0" borderId="0" xfId="0" applyNumberFormat="1" applyFont="1" applyAlignment="1">
      <alignment horizontal="right"/>
    </xf>
    <xf numFmtId="0" fontId="645" fillId="0" borderId="0" xfId="0" applyNumberFormat="1" applyFont="1" applyAlignment="1">
      <alignment horizontal="right"/>
    </xf>
    <xf numFmtId="0" fontId="646" fillId="0" borderId="0" xfId="0" applyNumberFormat="1" applyFont="1" applyAlignment="1">
      <alignment horizontal="right"/>
    </xf>
    <xf numFmtId="0" fontId="647" fillId="0" borderId="0" xfId="0" applyFont="1" applyAlignment="1">
      <alignment horizontal="left" indent="1"/>
    </xf>
    <xf numFmtId="0" fontId="648" fillId="0" borderId="0" xfId="0" applyNumberFormat="1" applyFont="1" applyAlignment="1">
      <alignment horizontal="right"/>
    </xf>
    <xf numFmtId="0" fontId="649" fillId="0" borderId="0" xfId="0" applyNumberFormat="1" applyFont="1" applyAlignment="1">
      <alignment horizontal="right"/>
    </xf>
    <xf numFmtId="0" fontId="650" fillId="0" borderId="0" xfId="0" applyNumberFormat="1" applyFont="1" applyAlignment="1">
      <alignment horizontal="right"/>
    </xf>
    <xf numFmtId="0" fontId="651" fillId="0" borderId="0" xfId="0" applyFont="1" applyAlignment="1">
      <alignment horizontal="left" indent="2"/>
    </xf>
    <xf numFmtId="165" fontId="652" fillId="0" borderId="0" xfId="0" applyNumberFormat="1" applyFont="1" applyAlignment="1">
      <alignment horizontal="right"/>
    </xf>
    <xf numFmtId="0" fontId="653" fillId="0" borderId="0" xfId="0" applyFont="1" applyAlignment="1">
      <alignment horizontal="left" indent="2"/>
    </xf>
    <xf numFmtId="0" fontId="654" fillId="0" borderId="0" xfId="0" applyNumberFormat="1" applyFont="1" applyAlignment="1">
      <alignment horizontal="right"/>
    </xf>
    <xf numFmtId="165" fontId="655" fillId="0" borderId="0" xfId="0" applyNumberFormat="1" applyFont="1" applyAlignment="1">
      <alignment horizontal="right"/>
    </xf>
    <xf numFmtId="165" fontId="656" fillId="0" borderId="0" xfId="0" applyNumberFormat="1" applyFont="1" applyAlignment="1">
      <alignment horizontal="right"/>
    </xf>
    <xf numFmtId="0" fontId="657" fillId="0" borderId="0" xfId="0" applyFont="1" applyAlignment="1">
      <alignment horizontal="left" indent="2"/>
    </xf>
    <xf numFmtId="0" fontId="658" fillId="0" borderId="0" xfId="0" applyNumberFormat="1" applyFont="1" applyAlignment="1">
      <alignment horizontal="right"/>
    </xf>
    <xf numFmtId="165" fontId="659" fillId="0" borderId="0" xfId="0" applyNumberFormat="1" applyFont="1" applyAlignment="1">
      <alignment horizontal="right"/>
    </xf>
    <xf numFmtId="165" fontId="660" fillId="0" borderId="0" xfId="0" applyNumberFormat="1" applyFont="1" applyAlignment="1">
      <alignment horizontal="right"/>
    </xf>
    <xf numFmtId="0" fontId="661" fillId="0" borderId="0" xfId="0" applyFont="1" applyAlignment="1">
      <alignment horizontal="left" indent="1"/>
    </xf>
    <xf numFmtId="0" fontId="662" fillId="0" borderId="0" xfId="0" applyNumberFormat="1" applyFont="1" applyAlignment="1">
      <alignment horizontal="right"/>
    </xf>
    <xf numFmtId="0" fontId="663" fillId="0" borderId="0" xfId="0" applyNumberFormat="1" applyFont="1" applyAlignment="1">
      <alignment horizontal="right"/>
    </xf>
    <xf numFmtId="0" fontId="664" fillId="0" borderId="0" xfId="0" applyNumberFormat="1" applyFont="1" applyAlignment="1">
      <alignment horizontal="right"/>
    </xf>
    <xf numFmtId="0" fontId="665" fillId="0" borderId="0" xfId="0" applyFont="1" applyAlignment="1">
      <alignment horizontal="left" indent="1"/>
    </xf>
    <xf numFmtId="0" fontId="666" fillId="0" borderId="0" xfId="0" applyNumberFormat="1" applyFont="1" applyAlignment="1">
      <alignment horizontal="right"/>
    </xf>
    <xf numFmtId="165" fontId="667" fillId="0" borderId="8" xfId="0" applyNumberFormat="1" applyFont="1" applyBorder="1" applyAlignment="1">
      <alignment horizontal="right"/>
    </xf>
    <xf numFmtId="165" fontId="668" fillId="0" borderId="8" xfId="0" applyNumberFormat="1" applyFont="1" applyBorder="1" applyAlignment="1">
      <alignment horizontal="right"/>
    </xf>
    <xf numFmtId="0" fontId="669" fillId="0" borderId="0" xfId="0" applyFont="1"/>
    <xf numFmtId="0" fontId="670" fillId="0" borderId="1" xfId="0" applyFont="1" applyBorder="1" applyAlignment="1">
      <alignment horizontal="center" vertical="center" wrapText="1"/>
    </xf>
    <xf numFmtId="0" fontId="671" fillId="0" borderId="0" xfId="0" applyFont="1" applyAlignment="1">
      <alignment horizontal="left"/>
    </xf>
    <xf numFmtId="165" fontId="672" fillId="0" borderId="0" xfId="0" applyNumberFormat="1" applyFont="1" applyAlignment="1">
      <alignment horizontal="right"/>
    </xf>
    <xf numFmtId="165" fontId="673" fillId="0" borderId="0" xfId="0" applyNumberFormat="1" applyFont="1" applyAlignment="1">
      <alignment horizontal="right"/>
    </xf>
    <xf numFmtId="0" fontId="674" fillId="0" borderId="0" xfId="0" applyNumberFormat="1" applyFont="1" applyAlignment="1">
      <alignment horizontal="right"/>
    </xf>
    <xf numFmtId="0" fontId="675" fillId="0" borderId="0" xfId="0" applyFont="1" applyAlignment="1">
      <alignment horizontal="left" indent="1"/>
    </xf>
    <xf numFmtId="0" fontId="676" fillId="0" borderId="0" xfId="0" applyNumberFormat="1" applyFont="1" applyAlignment="1">
      <alignment horizontal="right"/>
    </xf>
    <xf numFmtId="0" fontId="677" fillId="0" borderId="0" xfId="0" applyNumberFormat="1" applyFont="1" applyAlignment="1">
      <alignment horizontal="right"/>
    </xf>
    <xf numFmtId="0" fontId="678" fillId="0" borderId="0" xfId="0" applyNumberFormat="1" applyFont="1" applyAlignment="1">
      <alignment horizontal="right"/>
    </xf>
    <xf numFmtId="0" fontId="679" fillId="0" borderId="0" xfId="0" applyFont="1" applyAlignment="1">
      <alignment horizontal="left" indent="2"/>
    </xf>
    <xf numFmtId="0" fontId="680" fillId="0" borderId="0" xfId="0" applyNumberFormat="1" applyFont="1" applyAlignment="1">
      <alignment horizontal="right"/>
    </xf>
    <xf numFmtId="165" fontId="681" fillId="0" borderId="0" xfId="0" applyNumberFormat="1" applyFont="1" applyAlignment="1">
      <alignment horizontal="right"/>
    </xf>
    <xf numFmtId="165" fontId="682" fillId="0" borderId="0" xfId="0" applyNumberFormat="1" applyFont="1" applyAlignment="1">
      <alignment horizontal="right"/>
    </xf>
    <xf numFmtId="0" fontId="683" fillId="0" borderId="0" xfId="0" applyFont="1" applyAlignment="1">
      <alignment horizontal="left" indent="2"/>
    </xf>
    <xf numFmtId="165" fontId="684" fillId="0" borderId="0" xfId="0" applyNumberFormat="1" applyFont="1" applyAlignment="1">
      <alignment horizontal="right"/>
    </xf>
    <xf numFmtId="0" fontId="685" fillId="0" borderId="0" xfId="0" applyFont="1" applyAlignment="1">
      <alignment horizontal="left" indent="2"/>
    </xf>
    <xf numFmtId="165" fontId="686" fillId="0" borderId="0" xfId="0" applyNumberFormat="1" applyFont="1" applyAlignment="1">
      <alignment horizontal="right"/>
    </xf>
    <xf numFmtId="0" fontId="687" fillId="0" borderId="0" xfId="0" applyFont="1" applyAlignment="1">
      <alignment horizontal="left" indent="2"/>
    </xf>
    <xf numFmtId="165" fontId="688" fillId="0" borderId="0" xfId="0" applyNumberFormat="1" applyFont="1" applyAlignment="1">
      <alignment horizontal="right"/>
    </xf>
    <xf numFmtId="0" fontId="689" fillId="0" borderId="0" xfId="0" applyFont="1" applyAlignment="1">
      <alignment horizontal="left" indent="1"/>
    </xf>
    <xf numFmtId="0" fontId="690" fillId="0" borderId="0" xfId="0" applyNumberFormat="1" applyFont="1" applyAlignment="1">
      <alignment horizontal="right"/>
    </xf>
    <xf numFmtId="0" fontId="691" fillId="0" borderId="0" xfId="0" applyNumberFormat="1" applyFont="1" applyAlignment="1">
      <alignment horizontal="right"/>
    </xf>
    <xf numFmtId="0" fontId="692" fillId="0" borderId="0" xfId="0" applyNumberFormat="1" applyFont="1" applyAlignment="1">
      <alignment horizontal="right"/>
    </xf>
    <xf numFmtId="0" fontId="693" fillId="0" borderId="0" xfId="0" applyFont="1" applyAlignment="1">
      <alignment horizontal="left" indent="1"/>
    </xf>
    <xf numFmtId="165" fontId="694" fillId="0" borderId="0" xfId="0" applyNumberFormat="1" applyFont="1" applyAlignment="1">
      <alignment horizontal="right"/>
    </xf>
    <xf numFmtId="165" fontId="695" fillId="0" borderId="0" xfId="0" applyNumberFormat="1" applyFont="1" applyAlignment="1">
      <alignment horizontal="right"/>
    </xf>
    <xf numFmtId="0" fontId="696" fillId="0" borderId="0" xfId="0" applyNumberFormat="1" applyFont="1" applyAlignment="1">
      <alignment horizontal="right"/>
    </xf>
    <xf numFmtId="0" fontId="697" fillId="0" borderId="0" xfId="0" applyFont="1" applyAlignment="1">
      <alignment horizontal="left" indent="1"/>
    </xf>
    <xf numFmtId="165" fontId="698" fillId="0" borderId="0" xfId="0" applyNumberFormat="1" applyFont="1" applyAlignment="1">
      <alignment horizontal="right"/>
    </xf>
    <xf numFmtId="165" fontId="699" fillId="0" borderId="0" xfId="0" applyNumberFormat="1" applyFont="1" applyAlignment="1">
      <alignment horizontal="right"/>
    </xf>
    <xf numFmtId="0" fontId="700" fillId="0" borderId="0" xfId="0" applyNumberFormat="1" applyFont="1" applyAlignment="1">
      <alignment horizontal="right"/>
    </xf>
    <xf numFmtId="0" fontId="701" fillId="0" borderId="0" xfId="0" applyFont="1" applyAlignment="1">
      <alignment horizontal="left" indent="1"/>
    </xf>
    <xf numFmtId="165" fontId="702" fillId="0" borderId="5" xfId="0" applyNumberFormat="1" applyFont="1" applyBorder="1" applyAlignment="1">
      <alignment horizontal="right"/>
    </xf>
    <xf numFmtId="165" fontId="703" fillId="0" borderId="5" xfId="0" applyNumberFormat="1" applyFont="1" applyBorder="1" applyAlignment="1">
      <alignment horizontal="right"/>
    </xf>
    <xf numFmtId="0" fontId="704" fillId="0" borderId="0" xfId="0" applyNumberFormat="1" applyFont="1" applyAlignment="1">
      <alignment horizontal="right"/>
    </xf>
    <xf numFmtId="0" fontId="705" fillId="0" borderId="0" xfId="0" applyFont="1" applyAlignment="1">
      <alignment horizontal="left" indent="1"/>
    </xf>
    <xf numFmtId="0" fontId="706" fillId="0" borderId="0" xfId="0" applyNumberFormat="1" applyFont="1" applyAlignment="1">
      <alignment horizontal="right"/>
    </xf>
    <xf numFmtId="0" fontId="707" fillId="0" borderId="0" xfId="0" applyNumberFormat="1" applyFont="1" applyAlignment="1">
      <alignment horizontal="right"/>
    </xf>
    <xf numFmtId="0" fontId="708" fillId="0" borderId="0" xfId="0" applyNumberFormat="1" applyFont="1" applyAlignment="1">
      <alignment horizontal="right"/>
    </xf>
    <xf numFmtId="0" fontId="709" fillId="0" borderId="0" xfId="0" applyFont="1" applyAlignment="1">
      <alignment horizontal="left" indent="1"/>
    </xf>
    <xf numFmtId="165" fontId="710" fillId="0" borderId="7" xfId="0" applyNumberFormat="1" applyFont="1" applyBorder="1" applyAlignment="1">
      <alignment horizontal="right"/>
    </xf>
    <xf numFmtId="165" fontId="711" fillId="0" borderId="7" xfId="0" applyNumberFormat="1" applyFont="1" applyBorder="1" applyAlignment="1">
      <alignment horizontal="right"/>
    </xf>
    <xf numFmtId="0" fontId="712" fillId="0" borderId="0" xfId="0" applyNumberFormat="1" applyFont="1" applyAlignment="1">
      <alignment horizontal="right"/>
    </xf>
    <xf numFmtId="0" fontId="713" fillId="0" borderId="0" xfId="0" applyFont="1" applyAlignment="1">
      <alignment horizontal="left" indent="1"/>
    </xf>
    <xf numFmtId="0" fontId="714" fillId="0" borderId="0" xfId="0" applyNumberFormat="1" applyFont="1" applyAlignment="1">
      <alignment horizontal="right"/>
    </xf>
    <xf numFmtId="0" fontId="715" fillId="0" borderId="0" xfId="0" applyNumberFormat="1" applyFont="1" applyAlignment="1">
      <alignment horizontal="right"/>
    </xf>
    <xf numFmtId="0" fontId="716" fillId="0" borderId="0" xfId="0" applyNumberFormat="1" applyFont="1" applyAlignment="1">
      <alignment horizontal="right"/>
    </xf>
    <xf numFmtId="0" fontId="717" fillId="0" borderId="0" xfId="0" applyFont="1" applyAlignment="1">
      <alignment horizontal="left" indent="1"/>
    </xf>
    <xf numFmtId="0" fontId="718" fillId="0" borderId="0" xfId="0" applyNumberFormat="1" applyFont="1" applyAlignment="1">
      <alignment horizontal="right"/>
    </xf>
    <xf numFmtId="165" fontId="719" fillId="0" borderId="0" xfId="0" applyNumberFormat="1" applyFont="1" applyAlignment="1">
      <alignment horizontal="right"/>
    </xf>
    <xf numFmtId="0" fontId="720" fillId="0" borderId="0" xfId="0" applyNumberFormat="1" applyFont="1" applyAlignment="1">
      <alignment horizontal="right"/>
    </xf>
    <xf numFmtId="0" fontId="721" fillId="0" borderId="0" xfId="0" applyFont="1" applyAlignment="1">
      <alignment horizontal="left" indent="1"/>
    </xf>
    <xf numFmtId="0" fontId="722" fillId="0" borderId="0" xfId="0" applyNumberFormat="1" applyFont="1" applyAlignment="1">
      <alignment horizontal="right"/>
    </xf>
    <xf numFmtId="0" fontId="723" fillId="0" borderId="0" xfId="0" applyNumberFormat="1" applyFont="1" applyAlignment="1">
      <alignment horizontal="right"/>
    </xf>
    <xf numFmtId="0" fontId="724" fillId="0" borderId="0" xfId="0" applyNumberFormat="1" applyFont="1" applyAlignment="1">
      <alignment horizontal="right"/>
    </xf>
    <xf numFmtId="0" fontId="725" fillId="0" borderId="0" xfId="0" applyFont="1" applyAlignment="1">
      <alignment horizontal="left" indent="1"/>
    </xf>
    <xf numFmtId="0" fontId="726" fillId="0" borderId="0" xfId="0" applyNumberFormat="1" applyFont="1" applyAlignment="1">
      <alignment horizontal="right"/>
    </xf>
    <xf numFmtId="0" fontId="727" fillId="0" borderId="0" xfId="0" applyNumberFormat="1" applyFont="1" applyAlignment="1">
      <alignment horizontal="right"/>
    </xf>
    <xf numFmtId="0" fontId="728" fillId="0" borderId="0" xfId="0" applyNumberFormat="1" applyFont="1" applyAlignment="1">
      <alignment horizontal="right"/>
    </xf>
    <xf numFmtId="0" fontId="729" fillId="0" borderId="0" xfId="0" applyFont="1" applyAlignment="1">
      <alignment horizontal="left" indent="2"/>
    </xf>
    <xf numFmtId="165" fontId="730" fillId="0" borderId="0" xfId="0" applyNumberFormat="1" applyFont="1" applyAlignment="1">
      <alignment horizontal="right"/>
    </xf>
    <xf numFmtId="0" fontId="731" fillId="0" borderId="0" xfId="0" applyFont="1" applyAlignment="1">
      <alignment horizontal="left" indent="2"/>
    </xf>
    <xf numFmtId="165" fontId="732" fillId="0" borderId="0" xfId="0" applyNumberFormat="1" applyFont="1" applyAlignment="1">
      <alignment horizontal="right"/>
    </xf>
    <xf numFmtId="0" fontId="733" fillId="0" borderId="0" xfId="0" applyFont="1" applyAlignment="1">
      <alignment horizontal="left" indent="1"/>
    </xf>
    <xf numFmtId="0" fontId="734" fillId="0" borderId="0" xfId="0" applyNumberFormat="1" applyFont="1" applyAlignment="1">
      <alignment horizontal="right"/>
    </xf>
    <xf numFmtId="0" fontId="735" fillId="0" borderId="0" xfId="0" applyNumberFormat="1" applyFont="1" applyAlignment="1">
      <alignment horizontal="right"/>
    </xf>
    <xf numFmtId="0" fontId="736" fillId="0" borderId="0" xfId="0" applyNumberFormat="1" applyFont="1" applyAlignment="1">
      <alignment horizontal="right"/>
    </xf>
    <xf numFmtId="0" fontId="737" fillId="0" borderId="0" xfId="0" applyFont="1" applyAlignment="1">
      <alignment horizontal="left" indent="1"/>
    </xf>
    <xf numFmtId="0" fontId="738" fillId="0" borderId="0" xfId="0" applyNumberFormat="1" applyFont="1" applyAlignment="1">
      <alignment horizontal="right"/>
    </xf>
    <xf numFmtId="0" fontId="739" fillId="0" borderId="0" xfId="0" applyNumberFormat="1" applyFont="1" applyAlignment="1">
      <alignment horizontal="right"/>
    </xf>
    <xf numFmtId="0" fontId="740" fillId="0" borderId="0" xfId="0" applyNumberFormat="1" applyFont="1" applyAlignment="1">
      <alignment horizontal="right"/>
    </xf>
    <xf numFmtId="0" fontId="741" fillId="0" borderId="0" xfId="0" applyFont="1" applyAlignment="1">
      <alignment horizontal="left" indent="2"/>
    </xf>
    <xf numFmtId="165" fontId="742" fillId="0" borderId="0" xfId="0" applyNumberFormat="1" applyFont="1" applyAlignment="1">
      <alignment horizontal="right"/>
    </xf>
    <xf numFmtId="0" fontId="743" fillId="0" borderId="0" xfId="0" applyFont="1" applyAlignment="1">
      <alignment horizontal="left" indent="2"/>
    </xf>
    <xf numFmtId="0" fontId="744" fillId="0" borderId="0" xfId="0" applyNumberFormat="1" applyFont="1" applyAlignment="1">
      <alignment horizontal="right"/>
    </xf>
    <xf numFmtId="165" fontId="745" fillId="0" borderId="0" xfId="0" applyNumberFormat="1" applyFont="1" applyAlignment="1">
      <alignment horizontal="right"/>
    </xf>
    <xf numFmtId="165" fontId="746" fillId="0" borderId="0" xfId="0" applyNumberFormat="1" applyFont="1" applyAlignment="1">
      <alignment horizontal="right"/>
    </xf>
    <xf numFmtId="0" fontId="747" fillId="0" borderId="0" xfId="0" applyFont="1" applyAlignment="1">
      <alignment horizontal="left" indent="2"/>
    </xf>
    <xf numFmtId="0" fontId="748" fillId="0" borderId="0" xfId="0" applyNumberFormat="1" applyFont="1" applyAlignment="1">
      <alignment horizontal="right"/>
    </xf>
    <xf numFmtId="165" fontId="749" fillId="0" borderId="0" xfId="0" applyNumberFormat="1" applyFont="1" applyAlignment="1">
      <alignment horizontal="right"/>
    </xf>
    <xf numFmtId="165" fontId="750" fillId="0" borderId="0" xfId="0" applyNumberFormat="1" applyFont="1" applyAlignment="1">
      <alignment horizontal="right"/>
    </xf>
    <xf numFmtId="0" fontId="751" fillId="0" borderId="0" xfId="0" applyFont="1" applyAlignment="1">
      <alignment horizontal="left" indent="1"/>
    </xf>
    <xf numFmtId="0" fontId="752" fillId="0" borderId="0" xfId="0" applyNumberFormat="1" applyFont="1" applyAlignment="1">
      <alignment horizontal="right"/>
    </xf>
    <xf numFmtId="0" fontId="753" fillId="0" borderId="0" xfId="0" applyNumberFormat="1" applyFont="1" applyAlignment="1">
      <alignment horizontal="right"/>
    </xf>
    <xf numFmtId="0" fontId="754" fillId="0" borderId="0" xfId="0" applyNumberFormat="1" applyFont="1" applyAlignment="1">
      <alignment horizontal="right"/>
    </xf>
    <xf numFmtId="0" fontId="755" fillId="0" borderId="0" xfId="0" applyFont="1" applyAlignment="1">
      <alignment horizontal="left" indent="1"/>
    </xf>
    <xf numFmtId="0" fontId="756" fillId="0" borderId="0" xfId="0" applyNumberFormat="1" applyFont="1" applyAlignment="1">
      <alignment horizontal="right"/>
    </xf>
    <xf numFmtId="165" fontId="757" fillId="0" borderId="8" xfId="0" applyNumberFormat="1" applyFont="1" applyBorder="1" applyAlignment="1">
      <alignment horizontal="right"/>
    </xf>
    <xf numFmtId="165" fontId="758" fillId="0" borderId="8" xfId="0" applyNumberFormat="1" applyFont="1" applyBorder="1" applyAlignment="1">
      <alignment horizontal="right"/>
    </xf>
    <xf numFmtId="0" fontId="759" fillId="0" borderId="0" xfId="0" applyFont="1"/>
    <xf numFmtId="0" fontId="760" fillId="0" borderId="1" xfId="0" applyFont="1" applyBorder="1" applyAlignment="1">
      <alignment horizontal="center" vertical="center" wrapText="1"/>
    </xf>
    <xf numFmtId="0" fontId="761" fillId="0" borderId="0" xfId="0" applyFont="1" applyAlignment="1">
      <alignment horizontal="left"/>
    </xf>
    <xf numFmtId="165" fontId="762" fillId="0" borderId="0" xfId="0" applyNumberFormat="1" applyFont="1" applyAlignment="1">
      <alignment horizontal="right"/>
    </xf>
    <xf numFmtId="165" fontId="763" fillId="0" borderId="0" xfId="0" applyNumberFormat="1" applyFont="1" applyAlignment="1">
      <alignment horizontal="right"/>
    </xf>
    <xf numFmtId="0" fontId="764" fillId="0" borderId="0" xfId="0" applyNumberFormat="1" applyFont="1" applyAlignment="1">
      <alignment horizontal="right"/>
    </xf>
    <xf numFmtId="0" fontId="765" fillId="0" borderId="0" xfId="0" applyFont="1" applyAlignment="1">
      <alignment horizontal="left" indent="1"/>
    </xf>
    <xf numFmtId="0" fontId="766" fillId="0" borderId="0" xfId="0" applyNumberFormat="1" applyFont="1" applyAlignment="1">
      <alignment horizontal="right"/>
    </xf>
    <xf numFmtId="0" fontId="767" fillId="0" borderId="0" xfId="0" applyNumberFormat="1" applyFont="1" applyAlignment="1">
      <alignment horizontal="right"/>
    </xf>
    <xf numFmtId="0" fontId="768" fillId="0" borderId="0" xfId="0" applyNumberFormat="1" applyFont="1" applyAlignment="1">
      <alignment horizontal="right"/>
    </xf>
    <xf numFmtId="0" fontId="769" fillId="0" borderId="0" xfId="0" applyFont="1" applyAlignment="1">
      <alignment horizontal="left" indent="2"/>
    </xf>
    <xf numFmtId="0" fontId="770" fillId="0" borderId="0" xfId="0" applyNumberFormat="1" applyFont="1" applyAlignment="1">
      <alignment horizontal="right"/>
    </xf>
    <xf numFmtId="165" fontId="771" fillId="0" borderId="0" xfId="0" applyNumberFormat="1" applyFont="1" applyAlignment="1">
      <alignment horizontal="right"/>
    </xf>
    <xf numFmtId="165" fontId="772" fillId="0" borderId="0" xfId="0" applyNumberFormat="1" applyFont="1" applyAlignment="1">
      <alignment horizontal="right"/>
    </xf>
    <xf numFmtId="0" fontId="773" fillId="0" borderId="0" xfId="0" applyFont="1" applyAlignment="1">
      <alignment horizontal="left" indent="2"/>
    </xf>
    <xf numFmtId="165" fontId="774" fillId="0" borderId="0" xfId="0" applyNumberFormat="1" applyFont="1" applyAlignment="1">
      <alignment horizontal="right"/>
    </xf>
    <xf numFmtId="0" fontId="775" fillId="0" borderId="0" xfId="0" applyFont="1" applyAlignment="1">
      <alignment horizontal="left" indent="2"/>
    </xf>
    <xf numFmtId="165" fontId="776" fillId="0" borderId="0" xfId="0" applyNumberFormat="1" applyFont="1" applyAlignment="1">
      <alignment horizontal="right"/>
    </xf>
    <xf numFmtId="0" fontId="777" fillId="0" borderId="0" xfId="0" applyFont="1" applyAlignment="1">
      <alignment horizontal="left" indent="2"/>
    </xf>
    <xf numFmtId="165" fontId="778" fillId="0" borderId="0" xfId="0" applyNumberFormat="1" applyFont="1" applyAlignment="1">
      <alignment horizontal="right"/>
    </xf>
    <xf numFmtId="0" fontId="779" fillId="0" borderId="0" xfId="0" applyFont="1" applyAlignment="1">
      <alignment horizontal="left" indent="1"/>
    </xf>
    <xf numFmtId="0" fontId="780" fillId="0" borderId="0" xfId="0" applyNumberFormat="1" applyFont="1" applyAlignment="1">
      <alignment horizontal="right"/>
    </xf>
    <xf numFmtId="0" fontId="781" fillId="0" borderId="0" xfId="0" applyNumberFormat="1" applyFont="1" applyAlignment="1">
      <alignment horizontal="right"/>
    </xf>
    <xf numFmtId="0" fontId="782" fillId="0" borderId="0" xfId="0" applyNumberFormat="1" applyFont="1" applyAlignment="1">
      <alignment horizontal="right"/>
    </xf>
    <xf numFmtId="0" fontId="783" fillId="0" borderId="0" xfId="0" applyFont="1" applyAlignment="1">
      <alignment horizontal="left" indent="1"/>
    </xf>
    <xf numFmtId="165" fontId="784" fillId="0" borderId="0" xfId="0" applyNumberFormat="1" applyFont="1" applyAlignment="1">
      <alignment horizontal="right"/>
    </xf>
    <xf numFmtId="165" fontId="785" fillId="0" borderId="0" xfId="0" applyNumberFormat="1" applyFont="1" applyAlignment="1">
      <alignment horizontal="right"/>
    </xf>
    <xf numFmtId="0" fontId="786" fillId="0" borderId="0" xfId="0" applyNumberFormat="1" applyFont="1" applyAlignment="1">
      <alignment horizontal="right"/>
    </xf>
    <xf numFmtId="0" fontId="787" fillId="0" borderId="0" xfId="0" applyFont="1" applyAlignment="1">
      <alignment horizontal="left" indent="1"/>
    </xf>
    <xf numFmtId="165" fontId="788" fillId="0" borderId="0" xfId="0" applyNumberFormat="1" applyFont="1" applyAlignment="1">
      <alignment horizontal="right"/>
    </xf>
    <xf numFmtId="165" fontId="789" fillId="0" borderId="0" xfId="0" applyNumberFormat="1" applyFont="1" applyAlignment="1">
      <alignment horizontal="right"/>
    </xf>
    <xf numFmtId="0" fontId="790" fillId="0" borderId="0" xfId="0" applyNumberFormat="1" applyFont="1" applyAlignment="1">
      <alignment horizontal="right"/>
    </xf>
    <xf numFmtId="0" fontId="791" fillId="0" borderId="0" xfId="0" applyFont="1" applyAlignment="1">
      <alignment horizontal="left" indent="1"/>
    </xf>
    <xf numFmtId="165" fontId="792" fillId="0" borderId="5" xfId="0" applyNumberFormat="1" applyFont="1" applyBorder="1" applyAlignment="1">
      <alignment horizontal="right"/>
    </xf>
    <xf numFmtId="165" fontId="793" fillId="0" borderId="5" xfId="0" applyNumberFormat="1" applyFont="1" applyBorder="1" applyAlignment="1">
      <alignment horizontal="right"/>
    </xf>
    <xf numFmtId="0" fontId="794" fillId="0" borderId="0" xfId="0" applyNumberFormat="1" applyFont="1" applyAlignment="1">
      <alignment horizontal="right"/>
    </xf>
    <xf numFmtId="0" fontId="795" fillId="0" borderId="0" xfId="0" applyFont="1" applyAlignment="1">
      <alignment horizontal="left" indent="1"/>
    </xf>
    <xf numFmtId="0" fontId="796" fillId="0" borderId="0" xfId="0" applyNumberFormat="1" applyFont="1" applyAlignment="1">
      <alignment horizontal="right"/>
    </xf>
    <xf numFmtId="0" fontId="797" fillId="0" borderId="0" xfId="0" applyNumberFormat="1" applyFont="1" applyAlignment="1">
      <alignment horizontal="right"/>
    </xf>
    <xf numFmtId="0" fontId="798" fillId="0" borderId="0" xfId="0" applyNumberFormat="1" applyFont="1" applyAlignment="1">
      <alignment horizontal="right"/>
    </xf>
    <xf numFmtId="0" fontId="799" fillId="0" borderId="0" xfId="0" applyFont="1" applyAlignment="1">
      <alignment horizontal="left" indent="1"/>
    </xf>
    <xf numFmtId="165" fontId="800" fillId="0" borderId="7" xfId="0" applyNumberFormat="1" applyFont="1" applyBorder="1" applyAlignment="1">
      <alignment horizontal="right"/>
    </xf>
    <xf numFmtId="165" fontId="801" fillId="0" borderId="7" xfId="0" applyNumberFormat="1" applyFont="1" applyBorder="1" applyAlignment="1">
      <alignment horizontal="right"/>
    </xf>
    <xf numFmtId="0" fontId="802" fillId="0" borderId="0" xfId="0" applyNumberFormat="1" applyFont="1" applyAlignment="1">
      <alignment horizontal="right"/>
    </xf>
    <xf numFmtId="0" fontId="803" fillId="0" borderId="0" xfId="0" applyFont="1" applyAlignment="1">
      <alignment horizontal="left" indent="1"/>
    </xf>
    <xf numFmtId="0" fontId="804" fillId="0" borderId="0" xfId="0" applyNumberFormat="1" applyFont="1" applyAlignment="1">
      <alignment horizontal="right"/>
    </xf>
    <xf numFmtId="0" fontId="805" fillId="0" borderId="0" xfId="0" applyNumberFormat="1" applyFont="1" applyAlignment="1">
      <alignment horizontal="right"/>
    </xf>
    <xf numFmtId="0" fontId="806" fillId="0" borderId="0" xfId="0" applyNumberFormat="1" applyFont="1" applyAlignment="1">
      <alignment horizontal="right"/>
    </xf>
    <xf numFmtId="0" fontId="807" fillId="0" borderId="0" xfId="0" applyFont="1" applyAlignment="1">
      <alignment horizontal="left" indent="1"/>
    </xf>
    <xf numFmtId="0" fontId="808" fillId="0" borderId="0" xfId="0" applyNumberFormat="1" applyFont="1" applyAlignment="1">
      <alignment horizontal="right"/>
    </xf>
    <xf numFmtId="165" fontId="809" fillId="0" borderId="0" xfId="0" applyNumberFormat="1" applyFont="1" applyAlignment="1">
      <alignment horizontal="right"/>
    </xf>
    <xf numFmtId="0" fontId="810" fillId="0" borderId="0" xfId="0" applyNumberFormat="1" applyFont="1" applyAlignment="1">
      <alignment horizontal="right"/>
    </xf>
    <xf numFmtId="0" fontId="811" fillId="0" borderId="0" xfId="0" applyFont="1" applyAlignment="1">
      <alignment horizontal="left" indent="1"/>
    </xf>
    <xf numFmtId="0" fontId="812" fillId="0" borderId="0" xfId="0" applyNumberFormat="1" applyFont="1" applyAlignment="1">
      <alignment horizontal="right"/>
    </xf>
    <xf numFmtId="0" fontId="813" fillId="0" borderId="0" xfId="0" applyNumberFormat="1" applyFont="1" applyAlignment="1">
      <alignment horizontal="right"/>
    </xf>
    <xf numFmtId="0" fontId="814" fillId="0" borderId="0" xfId="0" applyNumberFormat="1" applyFont="1" applyAlignment="1">
      <alignment horizontal="right"/>
    </xf>
    <xf numFmtId="0" fontId="815" fillId="0" borderId="0" xfId="0" applyFont="1" applyAlignment="1">
      <alignment horizontal="left" indent="1"/>
    </xf>
    <xf numFmtId="0" fontId="816" fillId="0" borderId="0" xfId="0" applyNumberFormat="1" applyFont="1" applyAlignment="1">
      <alignment horizontal="right"/>
    </xf>
    <xf numFmtId="0" fontId="817" fillId="0" borderId="0" xfId="0" applyNumberFormat="1" applyFont="1" applyAlignment="1">
      <alignment horizontal="right"/>
    </xf>
    <xf numFmtId="0" fontId="818" fillId="0" borderId="0" xfId="0" applyNumberFormat="1" applyFont="1" applyAlignment="1">
      <alignment horizontal="right"/>
    </xf>
    <xf numFmtId="0" fontId="819" fillId="0" borderId="0" xfId="0" applyFont="1" applyAlignment="1">
      <alignment horizontal="left" indent="2"/>
    </xf>
    <xf numFmtId="165" fontId="820" fillId="0" borderId="0" xfId="0" applyNumberFormat="1" applyFont="1" applyAlignment="1">
      <alignment horizontal="right"/>
    </xf>
    <xf numFmtId="0" fontId="821" fillId="0" borderId="0" xfId="0" applyFont="1" applyAlignment="1">
      <alignment horizontal="left" indent="2"/>
    </xf>
    <xf numFmtId="165" fontId="822" fillId="0" borderId="0" xfId="0" applyNumberFormat="1" applyFont="1" applyAlignment="1">
      <alignment horizontal="right"/>
    </xf>
    <xf numFmtId="0" fontId="823" fillId="0" borderId="0" xfId="0" applyFont="1" applyAlignment="1">
      <alignment horizontal="left" indent="1"/>
    </xf>
    <xf numFmtId="0" fontId="824" fillId="0" borderId="0" xfId="0" applyNumberFormat="1" applyFont="1" applyAlignment="1">
      <alignment horizontal="right"/>
    </xf>
    <xf numFmtId="0" fontId="825" fillId="0" borderId="0" xfId="0" applyNumberFormat="1" applyFont="1" applyAlignment="1">
      <alignment horizontal="right"/>
    </xf>
    <xf numFmtId="0" fontId="826" fillId="0" borderId="0" xfId="0" applyNumberFormat="1" applyFont="1" applyAlignment="1">
      <alignment horizontal="right"/>
    </xf>
    <xf numFmtId="0" fontId="827" fillId="0" borderId="0" xfId="0" applyFont="1" applyAlignment="1">
      <alignment horizontal="left" indent="1"/>
    </xf>
    <xf numFmtId="0" fontId="828" fillId="0" borderId="0" xfId="0" applyNumberFormat="1" applyFont="1" applyAlignment="1">
      <alignment horizontal="right"/>
    </xf>
    <xf numFmtId="0" fontId="829" fillId="0" borderId="0" xfId="0" applyNumberFormat="1" applyFont="1" applyAlignment="1">
      <alignment horizontal="right"/>
    </xf>
    <xf numFmtId="0" fontId="830" fillId="0" borderId="0" xfId="0" applyNumberFormat="1" applyFont="1" applyAlignment="1">
      <alignment horizontal="right"/>
    </xf>
    <xf numFmtId="0" fontId="831" fillId="0" borderId="0" xfId="0" applyFont="1" applyAlignment="1">
      <alignment horizontal="left" indent="2"/>
    </xf>
    <xf numFmtId="165" fontId="832" fillId="0" borderId="0" xfId="0" applyNumberFormat="1" applyFont="1" applyAlignment="1">
      <alignment horizontal="right"/>
    </xf>
    <xf numFmtId="0" fontId="833" fillId="0" borderId="0" xfId="0" applyFont="1" applyAlignment="1">
      <alignment horizontal="left" indent="2"/>
    </xf>
    <xf numFmtId="0" fontId="834" fillId="0" borderId="0" xfId="0" applyNumberFormat="1" applyFont="1" applyAlignment="1">
      <alignment horizontal="right"/>
    </xf>
    <xf numFmtId="165" fontId="835" fillId="0" borderId="0" xfId="0" applyNumberFormat="1" applyFont="1" applyAlignment="1">
      <alignment horizontal="right"/>
    </xf>
    <xf numFmtId="165" fontId="836" fillId="0" borderId="0" xfId="0" applyNumberFormat="1" applyFont="1" applyAlignment="1">
      <alignment horizontal="right"/>
    </xf>
    <xf numFmtId="0" fontId="837" fillId="0" borderId="0" xfId="0" applyFont="1" applyAlignment="1">
      <alignment horizontal="left" indent="2"/>
    </xf>
    <xf numFmtId="0" fontId="838" fillId="0" borderId="0" xfId="0" applyNumberFormat="1" applyFont="1" applyAlignment="1">
      <alignment horizontal="right"/>
    </xf>
    <xf numFmtId="165" fontId="839" fillId="0" borderId="0" xfId="0" applyNumberFormat="1" applyFont="1" applyAlignment="1">
      <alignment horizontal="right"/>
    </xf>
    <xf numFmtId="165" fontId="840" fillId="0" borderId="0" xfId="0" applyNumberFormat="1" applyFont="1" applyAlignment="1">
      <alignment horizontal="right"/>
    </xf>
    <xf numFmtId="0" fontId="841" fillId="0" borderId="0" xfId="0" applyFont="1" applyAlignment="1">
      <alignment horizontal="left" indent="1"/>
    </xf>
    <xf numFmtId="0" fontId="842" fillId="0" borderId="0" xfId="0" applyNumberFormat="1" applyFont="1" applyAlignment="1">
      <alignment horizontal="right"/>
    </xf>
    <xf numFmtId="0" fontId="843" fillId="0" borderId="0" xfId="0" applyNumberFormat="1" applyFont="1" applyAlignment="1">
      <alignment horizontal="right"/>
    </xf>
    <xf numFmtId="0" fontId="844" fillId="0" borderId="0" xfId="0" applyNumberFormat="1" applyFont="1" applyAlignment="1">
      <alignment horizontal="right"/>
    </xf>
    <xf numFmtId="0" fontId="845" fillId="0" borderId="0" xfId="0" applyFont="1" applyAlignment="1">
      <alignment horizontal="left" indent="1"/>
    </xf>
    <xf numFmtId="0" fontId="846" fillId="0" borderId="0" xfId="0" applyNumberFormat="1" applyFont="1" applyAlignment="1">
      <alignment horizontal="right"/>
    </xf>
    <xf numFmtId="165" fontId="847" fillId="0" borderId="8" xfId="0" applyNumberFormat="1" applyFont="1" applyBorder="1" applyAlignment="1">
      <alignment horizontal="right"/>
    </xf>
    <xf numFmtId="165" fontId="848" fillId="0" borderId="8" xfId="0" applyNumberFormat="1" applyFont="1" applyBorder="1" applyAlignment="1">
      <alignment horizontal="right"/>
    </xf>
    <xf numFmtId="0" fontId="849" fillId="0" borderId="0" xfId="0" applyFont="1"/>
    <xf numFmtId="0" fontId="850" fillId="0" borderId="1" xfId="0" applyFont="1" applyBorder="1" applyAlignment="1">
      <alignment horizontal="center" vertical="center" wrapText="1"/>
    </xf>
    <xf numFmtId="0" fontId="851" fillId="0" borderId="0" xfId="0" applyFont="1" applyAlignment="1">
      <alignment horizontal="left"/>
    </xf>
    <xf numFmtId="165" fontId="852" fillId="0" borderId="0" xfId="0" applyNumberFormat="1" applyFont="1" applyAlignment="1">
      <alignment horizontal="right"/>
    </xf>
    <xf numFmtId="165" fontId="853" fillId="0" borderId="0" xfId="0" applyNumberFormat="1" applyFont="1" applyAlignment="1">
      <alignment horizontal="right"/>
    </xf>
    <xf numFmtId="0" fontId="854" fillId="0" borderId="0" xfId="0" applyNumberFormat="1" applyFont="1" applyAlignment="1">
      <alignment horizontal="right"/>
    </xf>
    <xf numFmtId="0" fontId="855" fillId="0" borderId="0" xfId="0" applyFont="1" applyAlignment="1">
      <alignment horizontal="left" indent="1"/>
    </xf>
    <xf numFmtId="0" fontId="856" fillId="0" borderId="0" xfId="0" applyNumberFormat="1" applyFont="1" applyAlignment="1">
      <alignment horizontal="right"/>
    </xf>
    <xf numFmtId="0" fontId="857" fillId="0" borderId="0" xfId="0" applyNumberFormat="1" applyFont="1" applyAlignment="1">
      <alignment horizontal="right"/>
    </xf>
    <xf numFmtId="0" fontId="858" fillId="0" borderId="0" xfId="0" applyNumberFormat="1" applyFont="1" applyAlignment="1">
      <alignment horizontal="right"/>
    </xf>
    <xf numFmtId="0" fontId="859" fillId="0" borderId="0" xfId="0" applyFont="1" applyAlignment="1">
      <alignment horizontal="left" indent="2"/>
    </xf>
    <xf numFmtId="0" fontId="860" fillId="0" borderId="0" xfId="0" applyNumberFormat="1" applyFont="1" applyAlignment="1">
      <alignment horizontal="right"/>
    </xf>
    <xf numFmtId="165" fontId="861" fillId="0" borderId="0" xfId="0" applyNumberFormat="1" applyFont="1" applyAlignment="1">
      <alignment horizontal="right"/>
    </xf>
    <xf numFmtId="165" fontId="862" fillId="0" borderId="0" xfId="0" applyNumberFormat="1" applyFont="1" applyAlignment="1">
      <alignment horizontal="right"/>
    </xf>
    <xf numFmtId="0" fontId="863" fillId="0" borderId="0" xfId="0" applyFont="1" applyAlignment="1">
      <alignment horizontal="left" indent="2"/>
    </xf>
    <xf numFmtId="165" fontId="864" fillId="0" borderId="0" xfId="0" applyNumberFormat="1" applyFont="1" applyAlignment="1">
      <alignment horizontal="right"/>
    </xf>
    <xf numFmtId="0" fontId="865" fillId="0" borderId="0" xfId="0" applyFont="1" applyAlignment="1">
      <alignment horizontal="left" indent="2"/>
    </xf>
    <xf numFmtId="165" fontId="866" fillId="0" borderId="0" xfId="0" applyNumberFormat="1" applyFont="1" applyAlignment="1">
      <alignment horizontal="right"/>
    </xf>
    <xf numFmtId="0" fontId="867" fillId="0" borderId="0" xfId="0" applyFont="1" applyAlignment="1">
      <alignment horizontal="left" indent="2"/>
    </xf>
    <xf numFmtId="165" fontId="868" fillId="0" borderId="0" xfId="0" applyNumberFormat="1" applyFont="1" applyAlignment="1">
      <alignment horizontal="right"/>
    </xf>
    <xf numFmtId="0" fontId="869" fillId="0" borderId="0" xfId="0" applyFont="1" applyAlignment="1">
      <alignment horizontal="left" indent="1"/>
    </xf>
    <xf numFmtId="0" fontId="870" fillId="0" borderId="0" xfId="0" applyNumberFormat="1" applyFont="1" applyAlignment="1">
      <alignment horizontal="right"/>
    </xf>
    <xf numFmtId="0" fontId="871" fillId="0" borderId="0" xfId="0" applyNumberFormat="1" applyFont="1" applyAlignment="1">
      <alignment horizontal="right"/>
    </xf>
    <xf numFmtId="0" fontId="872" fillId="0" borderId="0" xfId="0" applyNumberFormat="1" applyFont="1" applyAlignment="1">
      <alignment horizontal="right"/>
    </xf>
    <xf numFmtId="0" fontId="873" fillId="0" borderId="0" xfId="0" applyFont="1" applyAlignment="1">
      <alignment horizontal="left" indent="1"/>
    </xf>
    <xf numFmtId="165" fontId="874" fillId="0" borderId="0" xfId="0" applyNumberFormat="1" applyFont="1" applyAlignment="1">
      <alignment horizontal="right"/>
    </xf>
    <xf numFmtId="165" fontId="875" fillId="0" borderId="0" xfId="0" applyNumberFormat="1" applyFont="1" applyAlignment="1">
      <alignment horizontal="right"/>
    </xf>
    <xf numFmtId="0" fontId="876" fillId="0" borderId="0" xfId="0" applyNumberFormat="1" applyFont="1" applyAlignment="1">
      <alignment horizontal="right"/>
    </xf>
    <xf numFmtId="0" fontId="877" fillId="0" borderId="0" xfId="0" applyFont="1" applyAlignment="1">
      <alignment horizontal="left" indent="1"/>
    </xf>
    <xf numFmtId="165" fontId="878" fillId="0" borderId="0" xfId="0" applyNumberFormat="1" applyFont="1" applyAlignment="1">
      <alignment horizontal="right"/>
    </xf>
    <xf numFmtId="165" fontId="879" fillId="0" borderId="0" xfId="0" applyNumberFormat="1" applyFont="1" applyAlignment="1">
      <alignment horizontal="right"/>
    </xf>
    <xf numFmtId="0" fontId="880" fillId="0" borderId="0" xfId="0" applyNumberFormat="1" applyFont="1" applyAlignment="1">
      <alignment horizontal="right"/>
    </xf>
    <xf numFmtId="0" fontId="881" fillId="0" borderId="0" xfId="0" applyFont="1" applyAlignment="1">
      <alignment horizontal="left" indent="1"/>
    </xf>
    <xf numFmtId="165" fontId="882" fillId="0" borderId="5" xfId="0" applyNumberFormat="1" applyFont="1" applyBorder="1" applyAlignment="1">
      <alignment horizontal="right"/>
    </xf>
    <xf numFmtId="165" fontId="883" fillId="0" borderId="5" xfId="0" applyNumberFormat="1" applyFont="1" applyBorder="1" applyAlignment="1">
      <alignment horizontal="right"/>
    </xf>
    <xf numFmtId="0" fontId="884" fillId="0" borderId="0" xfId="0" applyNumberFormat="1" applyFont="1" applyAlignment="1">
      <alignment horizontal="right"/>
    </xf>
    <xf numFmtId="0" fontId="885" fillId="0" borderId="0" xfId="0" applyFont="1" applyAlignment="1">
      <alignment horizontal="left" indent="1"/>
    </xf>
    <xf numFmtId="0" fontId="886" fillId="0" borderId="0" xfId="0" applyNumberFormat="1" applyFont="1" applyAlignment="1">
      <alignment horizontal="right"/>
    </xf>
    <xf numFmtId="0" fontId="887" fillId="0" borderId="0" xfId="0" applyNumberFormat="1" applyFont="1" applyAlignment="1">
      <alignment horizontal="right"/>
    </xf>
    <xf numFmtId="0" fontId="888" fillId="0" borderId="0" xfId="0" applyNumberFormat="1" applyFont="1" applyAlignment="1">
      <alignment horizontal="right"/>
    </xf>
    <xf numFmtId="0" fontId="889" fillId="0" borderId="0" xfId="0" applyFont="1" applyAlignment="1">
      <alignment horizontal="left" indent="1"/>
    </xf>
    <xf numFmtId="165" fontId="890" fillId="0" borderId="7" xfId="0" applyNumberFormat="1" applyFont="1" applyBorder="1" applyAlignment="1">
      <alignment horizontal="right"/>
    </xf>
    <xf numFmtId="165" fontId="891" fillId="0" borderId="7" xfId="0" applyNumberFormat="1" applyFont="1" applyBorder="1" applyAlignment="1">
      <alignment horizontal="right"/>
    </xf>
    <xf numFmtId="0" fontId="892" fillId="0" borderId="0" xfId="0" applyNumberFormat="1" applyFont="1" applyAlignment="1">
      <alignment horizontal="right"/>
    </xf>
    <xf numFmtId="0" fontId="893" fillId="0" borderId="0" xfId="0" applyFont="1" applyAlignment="1">
      <alignment horizontal="left" indent="1"/>
    </xf>
    <xf numFmtId="0" fontId="894" fillId="0" borderId="0" xfId="0" applyNumberFormat="1" applyFont="1" applyAlignment="1">
      <alignment horizontal="right"/>
    </xf>
    <xf numFmtId="0" fontId="895" fillId="0" borderId="0" xfId="0" applyNumberFormat="1" applyFont="1" applyAlignment="1">
      <alignment horizontal="right"/>
    </xf>
    <xf numFmtId="0" fontId="896" fillId="0" borderId="0" xfId="0" applyNumberFormat="1" applyFont="1" applyAlignment="1">
      <alignment horizontal="right"/>
    </xf>
    <xf numFmtId="0" fontId="897" fillId="0" borderId="0" xfId="0" applyFont="1" applyAlignment="1">
      <alignment horizontal="left" indent="1"/>
    </xf>
    <xf numFmtId="0" fontId="898" fillId="0" borderId="0" xfId="0" applyNumberFormat="1" applyFont="1" applyAlignment="1">
      <alignment horizontal="right"/>
    </xf>
    <xf numFmtId="165" fontId="899" fillId="0" borderId="0" xfId="0" applyNumberFormat="1" applyFont="1" applyAlignment="1">
      <alignment horizontal="right"/>
    </xf>
    <xf numFmtId="0" fontId="900" fillId="0" borderId="0" xfId="0" applyNumberFormat="1" applyFont="1" applyAlignment="1">
      <alignment horizontal="right"/>
    </xf>
    <xf numFmtId="0" fontId="901" fillId="0" borderId="0" xfId="0" applyFont="1" applyAlignment="1">
      <alignment horizontal="left" indent="1"/>
    </xf>
    <xf numFmtId="0" fontId="902" fillId="0" borderId="0" xfId="0" applyNumberFormat="1" applyFont="1" applyAlignment="1">
      <alignment horizontal="right"/>
    </xf>
    <xf numFmtId="0" fontId="903" fillId="0" borderId="0" xfId="0" applyNumberFormat="1" applyFont="1" applyAlignment="1">
      <alignment horizontal="right"/>
    </xf>
    <xf numFmtId="0" fontId="904" fillId="0" borderId="0" xfId="0" applyNumberFormat="1" applyFont="1" applyAlignment="1">
      <alignment horizontal="right"/>
    </xf>
    <xf numFmtId="0" fontId="905" fillId="0" borderId="0" xfId="0" applyFont="1" applyAlignment="1">
      <alignment horizontal="left" indent="1"/>
    </xf>
    <xf numFmtId="0" fontId="906" fillId="0" borderId="0" xfId="0" applyNumberFormat="1" applyFont="1" applyAlignment="1">
      <alignment horizontal="right"/>
    </xf>
    <xf numFmtId="0" fontId="907" fillId="0" borderId="0" xfId="0" applyNumberFormat="1" applyFont="1" applyAlignment="1">
      <alignment horizontal="right"/>
    </xf>
    <xf numFmtId="0" fontId="908" fillId="0" borderId="0" xfId="0" applyNumberFormat="1" applyFont="1" applyAlignment="1">
      <alignment horizontal="right"/>
    </xf>
    <xf numFmtId="0" fontId="909" fillId="0" borderId="0" xfId="0" applyFont="1" applyAlignment="1">
      <alignment horizontal="left" indent="2"/>
    </xf>
    <xf numFmtId="165" fontId="910" fillId="0" borderId="0" xfId="0" applyNumberFormat="1" applyFont="1" applyAlignment="1">
      <alignment horizontal="right"/>
    </xf>
    <xf numFmtId="0" fontId="911" fillId="0" borderId="0" xfId="0" applyFont="1" applyAlignment="1">
      <alignment horizontal="left" indent="2"/>
    </xf>
    <xf numFmtId="165" fontId="912" fillId="0" borderId="0" xfId="0" applyNumberFormat="1" applyFont="1" applyAlignment="1">
      <alignment horizontal="right"/>
    </xf>
    <xf numFmtId="0" fontId="913" fillId="0" borderId="0" xfId="0" applyFont="1" applyAlignment="1">
      <alignment horizontal="left" indent="1"/>
    </xf>
    <xf numFmtId="0" fontId="914" fillId="0" borderId="0" xfId="0" applyNumberFormat="1" applyFont="1" applyAlignment="1">
      <alignment horizontal="right"/>
    </xf>
    <xf numFmtId="0" fontId="915" fillId="0" borderId="0" xfId="0" applyNumberFormat="1" applyFont="1" applyAlignment="1">
      <alignment horizontal="right"/>
    </xf>
    <xf numFmtId="0" fontId="916" fillId="0" borderId="0" xfId="0" applyNumberFormat="1" applyFont="1" applyAlignment="1">
      <alignment horizontal="right"/>
    </xf>
    <xf numFmtId="0" fontId="917" fillId="0" borderId="0" xfId="0" applyFont="1" applyAlignment="1">
      <alignment horizontal="left" indent="1"/>
    </xf>
    <xf numFmtId="0" fontId="918" fillId="0" borderId="0" xfId="0" applyNumberFormat="1" applyFont="1" applyAlignment="1">
      <alignment horizontal="right"/>
    </xf>
    <xf numFmtId="0" fontId="919" fillId="0" borderId="0" xfId="0" applyNumberFormat="1" applyFont="1" applyAlignment="1">
      <alignment horizontal="right"/>
    </xf>
    <xf numFmtId="0" fontId="920" fillId="0" borderId="0" xfId="0" applyNumberFormat="1" applyFont="1" applyAlignment="1">
      <alignment horizontal="right"/>
    </xf>
    <xf numFmtId="0" fontId="921" fillId="0" borderId="0" xfId="0" applyFont="1" applyAlignment="1">
      <alignment horizontal="left" indent="2"/>
    </xf>
    <xf numFmtId="165" fontId="922" fillId="0" borderId="0" xfId="0" applyNumberFormat="1" applyFont="1" applyAlignment="1">
      <alignment horizontal="right"/>
    </xf>
    <xf numFmtId="0" fontId="923" fillId="0" borderId="0" xfId="0" applyFont="1" applyAlignment="1">
      <alignment horizontal="left" indent="2"/>
    </xf>
    <xf numFmtId="0" fontId="924" fillId="0" borderId="0" xfId="0" applyNumberFormat="1" applyFont="1" applyAlignment="1">
      <alignment horizontal="right"/>
    </xf>
    <xf numFmtId="165" fontId="925" fillId="0" borderId="0" xfId="0" applyNumberFormat="1" applyFont="1" applyAlignment="1">
      <alignment horizontal="right"/>
    </xf>
    <xf numFmtId="165" fontId="926" fillId="0" borderId="0" xfId="0" applyNumberFormat="1" applyFont="1" applyAlignment="1">
      <alignment horizontal="right"/>
    </xf>
    <xf numFmtId="0" fontId="927" fillId="0" borderId="0" xfId="0" applyFont="1" applyAlignment="1">
      <alignment horizontal="left" indent="2"/>
    </xf>
    <xf numFmtId="0" fontId="928" fillId="0" borderId="0" xfId="0" applyNumberFormat="1" applyFont="1" applyAlignment="1">
      <alignment horizontal="right"/>
    </xf>
    <xf numFmtId="165" fontId="929" fillId="0" borderId="0" xfId="0" applyNumberFormat="1" applyFont="1" applyAlignment="1">
      <alignment horizontal="right"/>
    </xf>
    <xf numFmtId="165" fontId="930" fillId="0" borderId="0" xfId="0" applyNumberFormat="1" applyFont="1" applyAlignment="1">
      <alignment horizontal="right"/>
    </xf>
    <xf numFmtId="0" fontId="931" fillId="0" borderId="0" xfId="0" applyFont="1" applyAlignment="1">
      <alignment horizontal="left" indent="1"/>
    </xf>
    <xf numFmtId="0" fontId="932" fillId="0" borderId="0" xfId="0" applyNumberFormat="1" applyFont="1" applyAlignment="1">
      <alignment horizontal="right"/>
    </xf>
    <xf numFmtId="0" fontId="933" fillId="0" borderId="0" xfId="0" applyNumberFormat="1" applyFont="1" applyAlignment="1">
      <alignment horizontal="right"/>
    </xf>
    <xf numFmtId="0" fontId="934" fillId="0" borderId="0" xfId="0" applyNumberFormat="1" applyFont="1" applyAlignment="1">
      <alignment horizontal="right"/>
    </xf>
    <xf numFmtId="0" fontId="935" fillId="0" borderId="0" xfId="0" applyFont="1" applyAlignment="1">
      <alignment horizontal="left" indent="1"/>
    </xf>
    <xf numFmtId="0" fontId="936" fillId="0" borderId="0" xfId="0" applyNumberFormat="1" applyFont="1" applyAlignment="1">
      <alignment horizontal="right"/>
    </xf>
    <xf numFmtId="165" fontId="937" fillId="0" borderId="8" xfId="0" applyNumberFormat="1" applyFont="1" applyBorder="1" applyAlignment="1">
      <alignment horizontal="right"/>
    </xf>
    <xf numFmtId="165" fontId="938" fillId="0" borderId="8" xfId="0" applyNumberFormat="1" applyFont="1" applyBorder="1" applyAlignment="1">
      <alignment horizontal="right"/>
    </xf>
    <xf numFmtId="0" fontId="939" fillId="0" borderId="0" xfId="0" applyFont="1"/>
    <xf numFmtId="0" fontId="940" fillId="0" borderId="1" xfId="0" applyFont="1" applyBorder="1" applyAlignment="1">
      <alignment horizontal="center" vertical="center" wrapText="1"/>
    </xf>
    <xf numFmtId="0" fontId="941" fillId="0" borderId="0" xfId="0" applyFont="1" applyAlignment="1">
      <alignment horizontal="left"/>
    </xf>
    <xf numFmtId="165" fontId="942" fillId="0" borderId="0" xfId="0" applyNumberFormat="1" applyFont="1" applyAlignment="1">
      <alignment horizontal="right"/>
    </xf>
    <xf numFmtId="165" fontId="943" fillId="0" borderId="0" xfId="0" applyNumberFormat="1" applyFont="1" applyAlignment="1">
      <alignment horizontal="right"/>
    </xf>
    <xf numFmtId="0" fontId="944" fillId="0" borderId="0" xfId="0" applyNumberFormat="1" applyFont="1" applyAlignment="1">
      <alignment horizontal="right"/>
    </xf>
    <xf numFmtId="0" fontId="945" fillId="0" borderId="0" xfId="0" applyFont="1" applyAlignment="1">
      <alignment horizontal="left" indent="1"/>
    </xf>
    <xf numFmtId="0" fontId="946" fillId="0" borderId="0" xfId="0" applyNumberFormat="1" applyFont="1" applyAlignment="1">
      <alignment horizontal="right"/>
    </xf>
    <xf numFmtId="0" fontId="947" fillId="0" borderId="0" xfId="0" applyNumberFormat="1" applyFont="1" applyAlignment="1">
      <alignment horizontal="right"/>
    </xf>
    <xf numFmtId="0" fontId="948" fillId="0" borderId="0" xfId="0" applyNumberFormat="1" applyFont="1" applyAlignment="1">
      <alignment horizontal="right"/>
    </xf>
    <xf numFmtId="0" fontId="949" fillId="0" borderId="0" xfId="0" applyFont="1" applyAlignment="1">
      <alignment horizontal="left" indent="2"/>
    </xf>
    <xf numFmtId="0" fontId="950" fillId="0" borderId="0" xfId="0" applyNumberFormat="1" applyFont="1" applyAlignment="1">
      <alignment horizontal="right"/>
    </xf>
    <xf numFmtId="165" fontId="951" fillId="0" borderId="0" xfId="0" applyNumberFormat="1" applyFont="1" applyAlignment="1">
      <alignment horizontal="right"/>
    </xf>
    <xf numFmtId="165" fontId="952" fillId="0" borderId="0" xfId="0" applyNumberFormat="1" applyFont="1" applyAlignment="1">
      <alignment horizontal="right"/>
    </xf>
    <xf numFmtId="0" fontId="953" fillId="0" borderId="0" xfId="0" applyFont="1" applyAlignment="1">
      <alignment horizontal="left" indent="2"/>
    </xf>
    <xf numFmtId="165" fontId="954" fillId="0" borderId="0" xfId="0" applyNumberFormat="1" applyFont="1" applyAlignment="1">
      <alignment horizontal="right"/>
    </xf>
    <xf numFmtId="0" fontId="955" fillId="0" borderId="0" xfId="0" applyFont="1" applyAlignment="1">
      <alignment horizontal="left" indent="2"/>
    </xf>
    <xf numFmtId="165" fontId="956" fillId="0" borderId="0" xfId="0" applyNumberFormat="1" applyFont="1" applyAlignment="1">
      <alignment horizontal="right"/>
    </xf>
    <xf numFmtId="0" fontId="957" fillId="0" borderId="0" xfId="0" applyFont="1" applyAlignment="1">
      <alignment horizontal="left" indent="2"/>
    </xf>
    <xf numFmtId="165" fontId="958" fillId="0" borderId="0" xfId="0" applyNumberFormat="1" applyFont="1" applyAlignment="1">
      <alignment horizontal="right"/>
    </xf>
    <xf numFmtId="0" fontId="959" fillId="0" borderId="0" xfId="0" applyFont="1" applyAlignment="1">
      <alignment horizontal="left" indent="1"/>
    </xf>
    <xf numFmtId="0" fontId="960" fillId="0" borderId="0" xfId="0" applyNumberFormat="1" applyFont="1" applyAlignment="1">
      <alignment horizontal="right"/>
    </xf>
    <xf numFmtId="0" fontId="961" fillId="0" borderId="0" xfId="0" applyNumberFormat="1" applyFont="1" applyAlignment="1">
      <alignment horizontal="right"/>
    </xf>
    <xf numFmtId="0" fontId="962" fillId="0" borderId="0" xfId="0" applyNumberFormat="1" applyFont="1" applyAlignment="1">
      <alignment horizontal="right"/>
    </xf>
    <xf numFmtId="0" fontId="963" fillId="0" borderId="0" xfId="0" applyFont="1" applyAlignment="1">
      <alignment horizontal="left" indent="1"/>
    </xf>
    <xf numFmtId="165" fontId="964" fillId="0" borderId="0" xfId="0" applyNumberFormat="1" applyFont="1" applyAlignment="1">
      <alignment horizontal="right"/>
    </xf>
    <xf numFmtId="165" fontId="965" fillId="0" borderId="0" xfId="0" applyNumberFormat="1" applyFont="1" applyAlignment="1">
      <alignment horizontal="right"/>
    </xf>
    <xf numFmtId="0" fontId="966" fillId="0" borderId="0" xfId="0" applyNumberFormat="1" applyFont="1" applyAlignment="1">
      <alignment horizontal="right"/>
    </xf>
    <xf numFmtId="0" fontId="967" fillId="0" borderId="0" xfId="0" applyFont="1" applyAlignment="1">
      <alignment horizontal="left" indent="1"/>
    </xf>
    <xf numFmtId="165" fontId="968" fillId="0" borderId="0" xfId="0" applyNumberFormat="1" applyFont="1" applyAlignment="1">
      <alignment horizontal="right"/>
    </xf>
    <xf numFmtId="165" fontId="969" fillId="0" borderId="0" xfId="0" applyNumberFormat="1" applyFont="1" applyAlignment="1">
      <alignment horizontal="right"/>
    </xf>
    <xf numFmtId="0" fontId="970" fillId="0" borderId="0" xfId="0" applyNumberFormat="1" applyFont="1" applyAlignment="1">
      <alignment horizontal="right"/>
    </xf>
    <xf numFmtId="0" fontId="971" fillId="0" borderId="0" xfId="0" applyFont="1" applyAlignment="1">
      <alignment horizontal="left" indent="1"/>
    </xf>
    <xf numFmtId="165" fontId="972" fillId="0" borderId="5" xfId="0" applyNumberFormat="1" applyFont="1" applyBorder="1" applyAlignment="1">
      <alignment horizontal="right"/>
    </xf>
    <xf numFmtId="165" fontId="973" fillId="0" borderId="5" xfId="0" applyNumberFormat="1" applyFont="1" applyBorder="1" applyAlignment="1">
      <alignment horizontal="right"/>
    </xf>
    <xf numFmtId="0" fontId="974" fillId="0" borderId="0" xfId="0" applyNumberFormat="1" applyFont="1" applyAlignment="1">
      <alignment horizontal="right"/>
    </xf>
    <xf numFmtId="0" fontId="975" fillId="0" borderId="0" xfId="0" applyFont="1" applyAlignment="1">
      <alignment horizontal="left" indent="1"/>
    </xf>
    <xf numFmtId="0" fontId="976" fillId="0" borderId="0" xfId="0" applyNumberFormat="1" applyFont="1" applyAlignment="1">
      <alignment horizontal="right"/>
    </xf>
    <xf numFmtId="0" fontId="977" fillId="0" borderId="0" xfId="0" applyNumberFormat="1" applyFont="1" applyAlignment="1">
      <alignment horizontal="right"/>
    </xf>
    <xf numFmtId="0" fontId="978" fillId="0" borderId="0" xfId="0" applyNumberFormat="1" applyFont="1" applyAlignment="1">
      <alignment horizontal="right"/>
    </xf>
    <xf numFmtId="0" fontId="979" fillId="0" borderId="0" xfId="0" applyFont="1" applyAlignment="1">
      <alignment horizontal="left" indent="1"/>
    </xf>
    <xf numFmtId="165" fontId="980" fillId="0" borderId="7" xfId="0" applyNumberFormat="1" applyFont="1" applyBorder="1" applyAlignment="1">
      <alignment horizontal="right"/>
    </xf>
    <xf numFmtId="165" fontId="981" fillId="0" borderId="7" xfId="0" applyNumberFormat="1" applyFont="1" applyBorder="1" applyAlignment="1">
      <alignment horizontal="right"/>
    </xf>
    <xf numFmtId="0" fontId="982" fillId="0" borderId="0" xfId="0" applyNumberFormat="1" applyFont="1" applyAlignment="1">
      <alignment horizontal="right"/>
    </xf>
    <xf numFmtId="0" fontId="983" fillId="0" borderId="0" xfId="0" applyFont="1" applyAlignment="1">
      <alignment horizontal="left" indent="1"/>
    </xf>
    <xf numFmtId="0" fontId="984" fillId="0" borderId="0" xfId="0" applyNumberFormat="1" applyFont="1" applyAlignment="1">
      <alignment horizontal="right"/>
    </xf>
    <xf numFmtId="0" fontId="985" fillId="0" borderId="0" xfId="0" applyNumberFormat="1" applyFont="1" applyAlignment="1">
      <alignment horizontal="right"/>
    </xf>
    <xf numFmtId="0" fontId="986" fillId="0" borderId="0" xfId="0" applyNumberFormat="1" applyFont="1" applyAlignment="1">
      <alignment horizontal="right"/>
    </xf>
    <xf numFmtId="0" fontId="987" fillId="0" borderId="0" xfId="0" applyFont="1" applyAlignment="1">
      <alignment horizontal="left" indent="1"/>
    </xf>
    <xf numFmtId="0" fontId="988" fillId="0" borderId="0" xfId="0" applyNumberFormat="1" applyFont="1" applyAlignment="1">
      <alignment horizontal="right"/>
    </xf>
    <xf numFmtId="165" fontId="989" fillId="0" borderId="0" xfId="0" applyNumberFormat="1" applyFont="1" applyAlignment="1">
      <alignment horizontal="right"/>
    </xf>
    <xf numFmtId="0" fontId="990" fillId="0" borderId="0" xfId="0" applyNumberFormat="1" applyFont="1" applyAlignment="1">
      <alignment horizontal="right"/>
    </xf>
    <xf numFmtId="0" fontId="991" fillId="0" borderId="0" xfId="0" applyFont="1" applyAlignment="1">
      <alignment horizontal="left" indent="1"/>
    </xf>
    <xf numFmtId="0" fontId="992" fillId="0" borderId="0" xfId="0" applyNumberFormat="1" applyFont="1" applyAlignment="1">
      <alignment horizontal="right"/>
    </xf>
    <xf numFmtId="0" fontId="993" fillId="0" borderId="0" xfId="0" applyNumberFormat="1" applyFont="1" applyAlignment="1">
      <alignment horizontal="right"/>
    </xf>
    <xf numFmtId="0" fontId="994" fillId="0" borderId="0" xfId="0" applyNumberFormat="1" applyFont="1" applyAlignment="1">
      <alignment horizontal="right"/>
    </xf>
    <xf numFmtId="0" fontId="995" fillId="0" borderId="0" xfId="0" applyFont="1" applyAlignment="1">
      <alignment horizontal="left" indent="1"/>
    </xf>
    <xf numFmtId="0" fontId="996" fillId="0" borderId="0" xfId="0" applyNumberFormat="1" applyFont="1" applyAlignment="1">
      <alignment horizontal="right"/>
    </xf>
    <xf numFmtId="0" fontId="997" fillId="0" borderId="0" xfId="0" applyNumberFormat="1" applyFont="1" applyAlignment="1">
      <alignment horizontal="right"/>
    </xf>
    <xf numFmtId="0" fontId="998" fillId="0" borderId="0" xfId="0" applyNumberFormat="1" applyFont="1" applyAlignment="1">
      <alignment horizontal="right"/>
    </xf>
    <xf numFmtId="0" fontId="999" fillId="0" borderId="0" xfId="0" applyFont="1" applyAlignment="1">
      <alignment horizontal="left" indent="2"/>
    </xf>
    <xf numFmtId="165" fontId="1000" fillId="0" borderId="0" xfId="0" applyNumberFormat="1" applyFont="1" applyAlignment="1">
      <alignment horizontal="right"/>
    </xf>
    <xf numFmtId="0" fontId="1001" fillId="0" borderId="0" xfId="0" applyFont="1" applyAlignment="1">
      <alignment horizontal="left" indent="2"/>
    </xf>
    <xf numFmtId="165" fontId="1002" fillId="0" borderId="0" xfId="0" applyNumberFormat="1" applyFont="1" applyAlignment="1">
      <alignment horizontal="right"/>
    </xf>
    <xf numFmtId="0" fontId="1003" fillId="0" borderId="0" xfId="0" applyFont="1" applyAlignment="1">
      <alignment horizontal="left" indent="1"/>
    </xf>
    <xf numFmtId="0" fontId="1004" fillId="0" borderId="0" xfId="0" applyNumberFormat="1" applyFont="1" applyAlignment="1">
      <alignment horizontal="right"/>
    </xf>
    <xf numFmtId="0" fontId="1005" fillId="0" borderId="0" xfId="0" applyNumberFormat="1" applyFont="1" applyAlignment="1">
      <alignment horizontal="right"/>
    </xf>
    <xf numFmtId="0" fontId="1006" fillId="0" borderId="0" xfId="0" applyNumberFormat="1" applyFont="1" applyAlignment="1">
      <alignment horizontal="right"/>
    </xf>
    <xf numFmtId="0" fontId="1007" fillId="0" borderId="0" xfId="0" applyFont="1" applyAlignment="1">
      <alignment horizontal="left" indent="1"/>
    </xf>
    <xf numFmtId="0" fontId="1008" fillId="0" borderId="0" xfId="0" applyNumberFormat="1" applyFont="1" applyAlignment="1">
      <alignment horizontal="right"/>
    </xf>
    <xf numFmtId="0" fontId="1009" fillId="0" borderId="0" xfId="0" applyNumberFormat="1" applyFont="1" applyAlignment="1">
      <alignment horizontal="right"/>
    </xf>
    <xf numFmtId="0" fontId="1010" fillId="0" borderId="0" xfId="0" applyNumberFormat="1" applyFont="1" applyAlignment="1">
      <alignment horizontal="right"/>
    </xf>
    <xf numFmtId="0" fontId="1011" fillId="0" borderId="0" xfId="0" applyFont="1" applyAlignment="1">
      <alignment horizontal="left" indent="2"/>
    </xf>
    <xf numFmtId="165" fontId="1012" fillId="0" borderId="0" xfId="0" applyNumberFormat="1" applyFont="1" applyAlignment="1">
      <alignment horizontal="right"/>
    </xf>
    <xf numFmtId="0" fontId="1013" fillId="0" borderId="0" xfId="0" applyFont="1" applyAlignment="1">
      <alignment horizontal="left" indent="2"/>
    </xf>
    <xf numFmtId="0" fontId="1014" fillId="0" borderId="0" xfId="0" applyNumberFormat="1" applyFont="1" applyAlignment="1">
      <alignment horizontal="right"/>
    </xf>
    <xf numFmtId="165" fontId="1015" fillId="0" borderId="0" xfId="0" applyNumberFormat="1" applyFont="1" applyAlignment="1">
      <alignment horizontal="right"/>
    </xf>
    <xf numFmtId="165" fontId="1016" fillId="0" borderId="0" xfId="0" applyNumberFormat="1" applyFont="1" applyAlignment="1">
      <alignment horizontal="right"/>
    </xf>
    <xf numFmtId="0" fontId="1017" fillId="0" borderId="0" xfId="0" applyFont="1" applyAlignment="1">
      <alignment horizontal="left" indent="2"/>
    </xf>
    <xf numFmtId="0" fontId="1018" fillId="0" borderId="0" xfId="0" applyNumberFormat="1" applyFont="1" applyAlignment="1">
      <alignment horizontal="right"/>
    </xf>
    <xf numFmtId="165" fontId="1019" fillId="0" borderId="0" xfId="0" applyNumberFormat="1" applyFont="1" applyAlignment="1">
      <alignment horizontal="right"/>
    </xf>
    <xf numFmtId="165" fontId="1020" fillId="0" borderId="0" xfId="0" applyNumberFormat="1" applyFont="1" applyAlignment="1">
      <alignment horizontal="right"/>
    </xf>
    <xf numFmtId="0" fontId="1021" fillId="0" borderId="0" xfId="0" applyFont="1" applyAlignment="1">
      <alignment horizontal="left" indent="1"/>
    </xf>
    <xf numFmtId="0" fontId="1022" fillId="0" borderId="0" xfId="0" applyNumberFormat="1" applyFont="1" applyAlignment="1">
      <alignment horizontal="right"/>
    </xf>
    <xf numFmtId="0" fontId="1023" fillId="0" borderId="0" xfId="0" applyNumberFormat="1" applyFont="1" applyAlignment="1">
      <alignment horizontal="right"/>
    </xf>
    <xf numFmtId="0" fontId="1024" fillId="0" borderId="0" xfId="0" applyNumberFormat="1" applyFont="1" applyAlignment="1">
      <alignment horizontal="right"/>
    </xf>
    <xf numFmtId="0" fontId="1025" fillId="0" borderId="0" xfId="0" applyFont="1" applyAlignment="1">
      <alignment horizontal="left" indent="1"/>
    </xf>
    <xf numFmtId="0" fontId="1026" fillId="0" borderId="0" xfId="0" applyNumberFormat="1" applyFont="1" applyAlignment="1">
      <alignment horizontal="right"/>
    </xf>
    <xf numFmtId="165" fontId="1027" fillId="0" borderId="8" xfId="0" applyNumberFormat="1" applyFont="1" applyBorder="1" applyAlignment="1">
      <alignment horizontal="right"/>
    </xf>
    <xf numFmtId="165" fontId="1028" fillId="0" borderId="8" xfId="0" applyNumberFormat="1" applyFont="1" applyBorder="1" applyAlignment="1">
      <alignment horizontal="right"/>
    </xf>
    <xf numFmtId="0" fontId="1029" fillId="0" borderId="0" xfId="0" applyFont="1"/>
    <xf numFmtId="0" fontId="1031" fillId="0" borderId="0" xfId="0" applyFont="1" applyAlignment="1">
      <alignment horizontal="left" indent="1"/>
    </xf>
    <xf numFmtId="0" fontId="1031" fillId="2" borderId="2" xfId="1" applyFont="1" applyAlignment="1">
      <alignment horizontal="left" indent="1"/>
    </xf>
    <xf numFmtId="0" fontId="1036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right"/>
    </xf>
    <xf numFmtId="0" fontId="1031" fillId="2" borderId="2" xfId="10" applyFont="1" applyAlignment="1">
      <alignment horizontal="left" indent="1"/>
    </xf>
    <xf numFmtId="0" fontId="1033" fillId="2" borderId="2" xfId="12" applyFont="1"/>
    <xf numFmtId="0" fontId="1033" fillId="2" borderId="2" xfId="14" applyFont="1"/>
    <xf numFmtId="0" fontId="1033" fillId="2" borderId="2" xfId="15" applyFont="1"/>
    <xf numFmtId="0" fontId="1033" fillId="2" borderId="2" xfId="16" applyFont="1"/>
    <xf numFmtId="0" fontId="1033" fillId="2" borderId="2" xfId="13" applyFont="1"/>
    <xf numFmtId="0" fontId="1032" fillId="2" borderId="2" xfId="11" applyFont="1"/>
    <xf numFmtId="0" fontId="1032" fillId="2" borderId="2" xfId="17" applyFont="1"/>
    <xf numFmtId="0" fontId="2" fillId="0" borderId="3" xfId="0" applyFont="1" applyBorder="1" applyAlignment="1">
      <alignment horizontal="center" vertical="center" wrapText="1"/>
    </xf>
    <xf numFmtId="0" fontId="78" fillId="0" borderId="1" xfId="0" applyFont="1" applyBorder="1" applyAlignment="1">
      <alignment horizontal="center" vertical="center" wrapText="1"/>
    </xf>
    <xf numFmtId="0" fontId="237" fillId="0" borderId="1" xfId="0" applyFont="1" applyBorder="1" applyAlignment="1">
      <alignment horizontal="center" vertical="center" wrapText="1"/>
    </xf>
    <xf numFmtId="0" fontId="1037" fillId="0" borderId="2" xfId="0" applyFont="1" applyBorder="1" applyAlignment="1">
      <alignment horizontal="center" wrapText="1"/>
    </xf>
    <xf numFmtId="0" fontId="1037" fillId="0" borderId="2" xfId="0" applyFont="1" applyBorder="1" applyAlignment="1">
      <alignment horizontal="center"/>
    </xf>
  </cellXfs>
  <cellStyles count="18">
    <cellStyle name="Comma 2 2 2" xfId="8" xr:uid="{2688D438-8EA2-435A-A3D6-D4EFC3B856AB}"/>
    <cellStyle name="Comma 3" xfId="5" xr:uid="{A2A8A91C-168F-41B0-8237-B41D17141241}"/>
    <cellStyle name="Currency 2" xfId="2" xr:uid="{6E4CF270-B333-48BE-905C-C4461D91ADCE}"/>
    <cellStyle name="Normal" xfId="0" builtinId="0"/>
    <cellStyle name="Normal 10" xfId="17" xr:uid="{2C0229D8-062E-4ACB-800A-781195D24FF3}"/>
    <cellStyle name="Normal 2" xfId="1" xr:uid="{B120E406-EAA2-470C-AC7F-FCDF7874E068}"/>
    <cellStyle name="Normal 2 2" xfId="4" xr:uid="{378AD012-D1BC-4800-B18A-5ADA5DE606B9}"/>
    <cellStyle name="Normal 2 2 4 2" xfId="9" xr:uid="{822886C0-26BD-43D8-988B-F1F4721AF864}"/>
    <cellStyle name="Normal 3" xfId="10" xr:uid="{0E235DDF-888D-4B7C-8FA3-AC5519BC90D4}"/>
    <cellStyle name="Normal 4" xfId="12" xr:uid="{4B544E1F-4E24-416C-B9C4-A093D4E1CE1D}"/>
    <cellStyle name="Normal 5" xfId="14" xr:uid="{C0F11077-B586-4971-8C10-507031427F7F}"/>
    <cellStyle name="Normal 6" xfId="15" xr:uid="{075F62CE-7E81-4FDC-8CAF-E68FBDFDE74F}"/>
    <cellStyle name="Normal 7" xfId="16" xr:uid="{E04F36A9-A34F-4993-AB5E-BD5BD4713387}"/>
    <cellStyle name="Normal 8" xfId="13" xr:uid="{8CF44F5A-D998-4B74-91C4-D1CC71ECCB15}"/>
    <cellStyle name="Normal 9" xfId="11" xr:uid="{4A5149B9-2BC4-43A1-9BF7-AD76A5D5FF11}"/>
    <cellStyle name="Percent 2" xfId="3" xr:uid="{4F4C67D5-E004-481E-8C1A-E0869F03BA2F}"/>
    <cellStyle name="Percent 2 2" xfId="7" xr:uid="{A4DDCFC1-B0E9-42AC-8FD2-BD502E37A1DA}"/>
    <cellStyle name="Percent 4 2 2" xfId="6" xr:uid="{87FF566F-4621-4607-B041-7E07FF70AC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455613</xdr:colOff>
      <xdr:row>0</xdr:row>
      <xdr:rowOff>0</xdr:rowOff>
    </xdr:from>
    <xdr:to>
      <xdr:col>5</xdr:col>
      <xdr:colOff>595313</xdr:colOff>
      <xdr:row>2</xdr:row>
      <xdr:rowOff>19049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562E35A-C57F-486B-B9E6-70556A540600}"/>
            </a:ext>
          </a:extLst>
        </xdr:cNvPr>
        <xdr:cNvSpPr txBox="1"/>
      </xdr:nvSpPr>
      <xdr:spPr>
        <a:xfrm>
          <a:off x="5281613" y="0"/>
          <a:ext cx="2473325" cy="1066799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Florida Power &amp; Light Company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Docket No. 20210010-EI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Staff's 2nd Set of Interrogatories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Attahment 2, Interrogatory No. 17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Page 1 of 10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15875</xdr:colOff>
      <xdr:row>7</xdr:row>
      <xdr:rowOff>79375</xdr:rowOff>
    </xdr:from>
    <xdr:to>
      <xdr:col>12</xdr:col>
      <xdr:colOff>479424</xdr:colOff>
      <xdr:row>20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AAB1B4-BB09-4906-BF74-CAD198A3F567}"/>
            </a:ext>
          </a:extLst>
        </xdr:cNvPr>
        <xdr:cNvSpPr txBox="1"/>
      </xdr:nvSpPr>
      <xdr:spPr>
        <a:xfrm rot="5400000">
          <a:off x="8796337" y="2490788"/>
          <a:ext cx="2460625" cy="1066799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Florida Power &amp; Light Company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Docket No. 20210010-EI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Staff's 2nd Set of Interrogatories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Attahment 2, Interrogatory No. 17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Page 10 of 10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601663</xdr:colOff>
      <xdr:row>51</xdr:row>
      <xdr:rowOff>160337</xdr:rowOff>
    </xdr:from>
    <xdr:to>
      <xdr:col>20</xdr:col>
      <xdr:colOff>414337</xdr:colOff>
      <xdr:row>64</xdr:row>
      <xdr:rowOff>144462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DF98764-508D-4C14-A4E0-D38B2E65F8A6}"/>
            </a:ext>
          </a:extLst>
        </xdr:cNvPr>
        <xdr:cNvSpPr txBox="1"/>
      </xdr:nvSpPr>
      <xdr:spPr>
        <a:xfrm rot="5400000">
          <a:off x="14128750" y="10810875"/>
          <a:ext cx="2460625" cy="1066799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Florida Power &amp; Light Company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Docket No. 20210010-EI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Staff's 2nd Set of Interrogatories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Attahment 2, Interrogatory No. 17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Page 2 of 10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285750</xdr:colOff>
      <xdr:row>44</xdr:row>
      <xdr:rowOff>158750</xdr:rowOff>
    </xdr:from>
    <xdr:to>
      <xdr:col>18</xdr:col>
      <xdr:colOff>574674</xdr:colOff>
      <xdr:row>57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5ED9755-43DC-4E00-A683-EE6C58A2B21D}"/>
            </a:ext>
          </a:extLst>
        </xdr:cNvPr>
        <xdr:cNvSpPr txBox="1"/>
      </xdr:nvSpPr>
      <xdr:spPr>
        <a:xfrm rot="5400000">
          <a:off x="12733337" y="9475788"/>
          <a:ext cx="2460625" cy="1066799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Florida Power &amp; Light Company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Docket No. 20210010-EI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Staff's 2nd Set of Interrogatories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Attahment 2, Interrogatory No. 17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Page 3 of 10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19</xdr:row>
      <xdr:rowOff>47625</xdr:rowOff>
    </xdr:from>
    <xdr:to>
      <xdr:col>16</xdr:col>
      <xdr:colOff>558799</xdr:colOff>
      <xdr:row>32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356ADD-1C4E-4C17-9C0A-5CC565CF7364}"/>
            </a:ext>
          </a:extLst>
        </xdr:cNvPr>
        <xdr:cNvSpPr txBox="1"/>
      </xdr:nvSpPr>
      <xdr:spPr>
        <a:xfrm rot="5400000">
          <a:off x="13161962" y="4459288"/>
          <a:ext cx="2460625" cy="1066799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Florida Power &amp; Light Company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Docket No. 20210010-EI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Staff's 2nd Set of Interrogatories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Attahment 2, Interrogatory No. 17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Page 4 of 10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15875</xdr:colOff>
      <xdr:row>19</xdr:row>
      <xdr:rowOff>95250</xdr:rowOff>
    </xdr:from>
    <xdr:to>
      <xdr:col>16</xdr:col>
      <xdr:colOff>479424</xdr:colOff>
      <xdr:row>32</xdr:row>
      <xdr:rowOff>79375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1F2BA6B-A47F-4B2B-AAC5-ABC048752601}"/>
            </a:ext>
          </a:extLst>
        </xdr:cNvPr>
        <xdr:cNvSpPr txBox="1"/>
      </xdr:nvSpPr>
      <xdr:spPr>
        <a:xfrm rot="5400000">
          <a:off x="13082587" y="4506913"/>
          <a:ext cx="2460625" cy="1066799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Florida Power &amp; Light Company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Docket No. 20210010-EI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Staff's 2nd Set of Interrogatories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Attahment 2, Interrogatory No. 17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Page 5 of 10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79375</xdr:colOff>
      <xdr:row>19</xdr:row>
      <xdr:rowOff>111125</xdr:rowOff>
    </xdr:from>
    <xdr:to>
      <xdr:col>16</xdr:col>
      <xdr:colOff>542924</xdr:colOff>
      <xdr:row>32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3E504BB-C8BA-4A12-B713-012B4CF8AC22}"/>
            </a:ext>
          </a:extLst>
        </xdr:cNvPr>
        <xdr:cNvSpPr txBox="1"/>
      </xdr:nvSpPr>
      <xdr:spPr>
        <a:xfrm rot="5400000">
          <a:off x="13146087" y="4522788"/>
          <a:ext cx="2460625" cy="1066799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Florida Power &amp; Light Company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Docket No. 20210010-EI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Staff's 2nd Set of Interrogatories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Attahment 2, Interrogatory No. 17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Page 6 of 10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79375</xdr:colOff>
      <xdr:row>19</xdr:row>
      <xdr:rowOff>127000</xdr:rowOff>
    </xdr:from>
    <xdr:to>
      <xdr:col>16</xdr:col>
      <xdr:colOff>542924</xdr:colOff>
      <xdr:row>32</xdr:row>
      <xdr:rowOff>111125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AF2DE85-DC20-4A45-B20B-2567D5D93841}"/>
            </a:ext>
          </a:extLst>
        </xdr:cNvPr>
        <xdr:cNvSpPr txBox="1"/>
      </xdr:nvSpPr>
      <xdr:spPr>
        <a:xfrm rot="5400000">
          <a:off x="13146087" y="4538663"/>
          <a:ext cx="2460625" cy="1066799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Florida Power &amp; Light Company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Docket No. 20210010-EI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Staff's 2nd Set of Interrogatories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Attahment 2, Interrogatory No. 17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Page 7 of 10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31750</xdr:colOff>
      <xdr:row>19</xdr:row>
      <xdr:rowOff>79375</xdr:rowOff>
    </xdr:from>
    <xdr:to>
      <xdr:col>16</xdr:col>
      <xdr:colOff>495299</xdr:colOff>
      <xdr:row>32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E2CD92D-B40D-42DB-B71C-4412E5D6F18B}"/>
            </a:ext>
          </a:extLst>
        </xdr:cNvPr>
        <xdr:cNvSpPr txBox="1"/>
      </xdr:nvSpPr>
      <xdr:spPr>
        <a:xfrm rot="5400000">
          <a:off x="13098462" y="4491038"/>
          <a:ext cx="2460625" cy="1066799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Florida Power &amp; Light Company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Docket No. 20210010-EI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Staff's 2nd Set of Interrogatories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Attahment 2, Interrogatory No. 17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Page 8 of 10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8</xdr:row>
      <xdr:rowOff>111125</xdr:rowOff>
    </xdr:from>
    <xdr:to>
      <xdr:col>15</xdr:col>
      <xdr:colOff>511174</xdr:colOff>
      <xdr:row>21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8023AB3-5CDF-4985-B3C3-39EE1265D908}"/>
            </a:ext>
          </a:extLst>
        </xdr:cNvPr>
        <xdr:cNvSpPr txBox="1"/>
      </xdr:nvSpPr>
      <xdr:spPr>
        <a:xfrm rot="5400000">
          <a:off x="10256837" y="2855913"/>
          <a:ext cx="2460625" cy="1066799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Florida Power &amp; Light Company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Docket No. 20210010-EI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Staff's 2nd Set of Interrogatories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Attahment 2, Interrogatory No. 17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Page 9 of 10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6"/>
  <sheetViews>
    <sheetView showGridLines="0" tabSelected="1" view="pageBreakPreview" zoomScale="60" zoomScaleNormal="100" workbookViewId="0">
      <pane xSplit="2" ySplit="6" topLeftCell="C7" activePane="bottomRight" state="frozen"/>
      <selection pane="topRight"/>
      <selection pane="bottomLeft"/>
      <selection pane="bottomRight" activeCell="B14" sqref="B14"/>
    </sheetView>
  </sheetViews>
  <sheetFormatPr defaultRowHeight="15" x14ac:dyDescent="0.25"/>
  <cols>
    <col min="1" max="1" width="0" hidden="1" customWidth="1"/>
    <col min="2" max="2" width="72.28515625" customWidth="1"/>
    <col min="3" max="5" width="11.7109375" customWidth="1"/>
  </cols>
  <sheetData>
    <row r="2" spans="1:6" ht="67.5" customHeight="1" x14ac:dyDescent="0.25"/>
    <row r="3" spans="1:6" ht="85.5" customHeight="1" x14ac:dyDescent="0.25">
      <c r="B3" s="1044" t="s">
        <v>279</v>
      </c>
      <c r="C3" s="1045"/>
      <c r="D3" s="1045"/>
      <c r="E3" s="1045"/>
      <c r="F3" s="1045"/>
    </row>
    <row r="4" spans="1:6" x14ac:dyDescent="0.25">
      <c r="B4" s="1045"/>
      <c r="C4" s="1045"/>
      <c r="D4" s="1045"/>
      <c r="E4" s="1045"/>
      <c r="F4" s="1045"/>
    </row>
    <row r="5" spans="1:6" x14ac:dyDescent="0.25">
      <c r="A5" s="1041" t="s">
        <v>0</v>
      </c>
      <c r="B5" s="1041" t="s">
        <v>1</v>
      </c>
      <c r="C5" s="1" t="s">
        <v>2</v>
      </c>
      <c r="D5" s="1" t="s">
        <v>3</v>
      </c>
      <c r="E5" s="1041" t="s">
        <v>4</v>
      </c>
    </row>
    <row r="6" spans="1:6" ht="22.5" x14ac:dyDescent="0.25">
      <c r="A6" s="1041"/>
      <c r="B6" s="1041"/>
      <c r="C6" s="1" t="s">
        <v>5</v>
      </c>
      <c r="D6" s="1" t="s">
        <v>6</v>
      </c>
      <c r="E6" s="1041"/>
    </row>
    <row r="7" spans="1:6" x14ac:dyDescent="0.25">
      <c r="A7" s="2" t="s">
        <v>7</v>
      </c>
      <c r="B7" s="3" t="s">
        <v>8</v>
      </c>
      <c r="C7" s="4" t="s">
        <v>8</v>
      </c>
      <c r="D7" s="5" t="s">
        <v>8</v>
      </c>
      <c r="E7" s="6" t="s">
        <v>8</v>
      </c>
    </row>
    <row r="8" spans="1:6" x14ac:dyDescent="0.25">
      <c r="A8" s="2" t="s">
        <v>9</v>
      </c>
      <c r="B8" s="7" t="s">
        <v>10</v>
      </c>
      <c r="C8" s="8" t="s">
        <v>8</v>
      </c>
      <c r="D8" s="9" t="s">
        <v>8</v>
      </c>
      <c r="E8" s="10" t="s">
        <v>8</v>
      </c>
    </row>
    <row r="9" spans="1:6" x14ac:dyDescent="0.25">
      <c r="A9" s="2" t="s">
        <v>11</v>
      </c>
      <c r="B9" s="11" t="s">
        <v>12</v>
      </c>
      <c r="C9" s="12">
        <v>4477879.968627017</v>
      </c>
      <c r="D9" s="13">
        <v>5371168.8957138015</v>
      </c>
      <c r="E9" s="14">
        <f>SUM(C9:D9)</f>
        <v>9849048.8643408194</v>
      </c>
    </row>
    <row r="10" spans="1:6" x14ac:dyDescent="0.25">
      <c r="A10" s="2" t="s">
        <v>13</v>
      </c>
      <c r="B10" s="15" t="s">
        <v>14</v>
      </c>
      <c r="C10" s="16">
        <v>678567.14834594412</v>
      </c>
      <c r="D10" s="17">
        <v>0</v>
      </c>
      <c r="E10" s="18">
        <f>SUM(C10:D10)</f>
        <v>678567.14834594412</v>
      </c>
    </row>
    <row r="11" spans="1:6" x14ac:dyDescent="0.25">
      <c r="A11" s="2" t="s">
        <v>15</v>
      </c>
      <c r="B11" s="19" t="s">
        <v>16</v>
      </c>
      <c r="C11" s="20">
        <v>0</v>
      </c>
      <c r="D11" s="21">
        <v>0</v>
      </c>
      <c r="E11" s="22">
        <f>SUM(C11:D11)</f>
        <v>0</v>
      </c>
    </row>
    <row r="12" spans="1:6" x14ac:dyDescent="0.25">
      <c r="A12" s="2" t="s">
        <v>17</v>
      </c>
      <c r="B12" s="23" t="s">
        <v>18</v>
      </c>
      <c r="C12" s="24">
        <v>46753.085093477675</v>
      </c>
      <c r="D12" s="25">
        <v>40214.577671499188</v>
      </c>
      <c r="E12" s="26">
        <f>SUM(C12:D12)</f>
        <v>86967.662764976863</v>
      </c>
    </row>
    <row r="13" spans="1:6" x14ac:dyDescent="0.25">
      <c r="A13" s="2" t="s">
        <v>19</v>
      </c>
      <c r="B13" s="27" t="s">
        <v>20</v>
      </c>
      <c r="C13" s="28">
        <f>SUM(C9:C12)</f>
        <v>5203200.2020664392</v>
      </c>
      <c r="D13" s="29">
        <f>SUM(D9:D12)</f>
        <v>5411383.4733853005</v>
      </c>
      <c r="E13" s="30">
        <f>SUM(E9:E12)</f>
        <v>10614583.675451741</v>
      </c>
    </row>
    <row r="14" spans="1:6" x14ac:dyDescent="0.25">
      <c r="A14" s="2" t="s">
        <v>21</v>
      </c>
      <c r="B14" s="31" t="s">
        <v>8</v>
      </c>
      <c r="C14" s="32" t="s">
        <v>8</v>
      </c>
      <c r="D14" s="33" t="s">
        <v>8</v>
      </c>
      <c r="E14" s="34" t="s">
        <v>8</v>
      </c>
    </row>
    <row r="15" spans="1:6" x14ac:dyDescent="0.25">
      <c r="A15" s="2" t="s">
        <v>22</v>
      </c>
      <c r="B15" s="35" t="s">
        <v>23</v>
      </c>
      <c r="C15" s="36" t="s">
        <v>8</v>
      </c>
      <c r="D15" s="37" t="s">
        <v>8</v>
      </c>
      <c r="E15" s="38" t="s">
        <v>8</v>
      </c>
    </row>
    <row r="16" spans="1:6" x14ac:dyDescent="0.25">
      <c r="A16" s="2" t="s">
        <v>24</v>
      </c>
      <c r="B16" s="1030" t="s">
        <v>272</v>
      </c>
      <c r="C16" s="39">
        <v>526187.49652285082</v>
      </c>
      <c r="D16" s="40">
        <v>448145.74238286389</v>
      </c>
      <c r="E16" s="41">
        <f>SUM(C16:D16)</f>
        <v>974333.23890571471</v>
      </c>
    </row>
    <row r="17" spans="1:5" x14ac:dyDescent="0.25">
      <c r="A17" s="2" t="s">
        <v>25</v>
      </c>
      <c r="B17" s="42" t="s">
        <v>8</v>
      </c>
      <c r="C17" s="43" t="s">
        <v>8</v>
      </c>
      <c r="D17" s="44" t="s">
        <v>8</v>
      </c>
      <c r="E17" s="45" t="s">
        <v>8</v>
      </c>
    </row>
    <row r="18" spans="1:5" x14ac:dyDescent="0.25">
      <c r="A18" s="2" t="s">
        <v>26</v>
      </c>
      <c r="B18" s="46" t="s">
        <v>27</v>
      </c>
      <c r="C18" s="47" t="s">
        <v>8</v>
      </c>
      <c r="D18" s="48" t="s">
        <v>8</v>
      </c>
      <c r="E18" s="49" t="s">
        <v>8</v>
      </c>
    </row>
    <row r="19" spans="1:5" x14ac:dyDescent="0.25">
      <c r="A19" s="2" t="s">
        <v>28</v>
      </c>
      <c r="B19" s="1033" t="s">
        <v>273</v>
      </c>
      <c r="C19" s="50">
        <v>0</v>
      </c>
      <c r="D19" s="51">
        <v>0</v>
      </c>
      <c r="E19" s="52">
        <f>SUM(C19:D19)</f>
        <v>0</v>
      </c>
    </row>
    <row r="20" spans="1:5" x14ac:dyDescent="0.25">
      <c r="A20" s="2" t="s">
        <v>29</v>
      </c>
      <c r="B20" s="53" t="s">
        <v>8</v>
      </c>
      <c r="C20" s="54" t="s">
        <v>8</v>
      </c>
      <c r="D20" s="55" t="s">
        <v>8</v>
      </c>
      <c r="E20" s="56" t="s">
        <v>8</v>
      </c>
    </row>
    <row r="21" spans="1:5" x14ac:dyDescent="0.25">
      <c r="A21" s="2" t="s">
        <v>30</v>
      </c>
      <c r="B21" s="57" t="s">
        <v>31</v>
      </c>
      <c r="C21" s="58" t="s">
        <v>8</v>
      </c>
      <c r="D21" s="59" t="s">
        <v>8</v>
      </c>
      <c r="E21" s="60" t="s">
        <v>8</v>
      </c>
    </row>
    <row r="22" spans="1:5" x14ac:dyDescent="0.25">
      <c r="A22" s="2" t="s">
        <v>32</v>
      </c>
      <c r="B22" s="27" t="s">
        <v>33</v>
      </c>
      <c r="C22" s="28">
        <f>C13-C16-C19</f>
        <v>4677012.7055435888</v>
      </c>
      <c r="D22" s="29">
        <f>D13-D16-D19</f>
        <v>4963237.731002437</v>
      </c>
      <c r="E22" s="30">
        <f>E13-E16-E19</f>
        <v>9640250.4365460258</v>
      </c>
    </row>
    <row r="23" spans="1:5" x14ac:dyDescent="0.25">
      <c r="A23" s="2" t="s">
        <v>34</v>
      </c>
      <c r="B23" s="61" t="s">
        <v>8</v>
      </c>
      <c r="C23" s="62" t="s">
        <v>8</v>
      </c>
      <c r="D23" s="63" t="s">
        <v>8</v>
      </c>
      <c r="E23" s="64" t="s">
        <v>8</v>
      </c>
    </row>
    <row r="24" spans="1:5" x14ac:dyDescent="0.25">
      <c r="A24" s="2" t="s">
        <v>35</v>
      </c>
      <c r="B24" s="65" t="s">
        <v>36</v>
      </c>
      <c r="C24" s="66">
        <v>4680380.1546915798</v>
      </c>
      <c r="D24" s="67">
        <v>4966811.2621687604</v>
      </c>
      <c r="E24" s="68">
        <f>SUM(C24:D24)</f>
        <v>9647191.4168603402</v>
      </c>
    </row>
    <row r="25" spans="1:5" x14ac:dyDescent="0.25">
      <c r="A25" s="2" t="s">
        <v>37</v>
      </c>
      <c r="B25" s="69" t="s">
        <v>8</v>
      </c>
      <c r="C25" s="70" t="s">
        <v>8</v>
      </c>
      <c r="D25" s="71" t="s">
        <v>8</v>
      </c>
      <c r="E25" s="72" t="s">
        <v>8</v>
      </c>
    </row>
    <row r="26" spans="1:5" x14ac:dyDescent="0.25">
      <c r="A26" s="2" t="s">
        <v>38</v>
      </c>
      <c r="B26" s="73" t="s">
        <v>39</v>
      </c>
      <c r="C26" s="74">
        <v>1.0007200000000001</v>
      </c>
      <c r="D26" s="75" t="s">
        <v>8</v>
      </c>
      <c r="E26" s="76" t="s">
        <v>8</v>
      </c>
    </row>
  </sheetData>
  <mergeCells count="4">
    <mergeCell ref="A5:A6"/>
    <mergeCell ref="B5:B6"/>
    <mergeCell ref="E5:E6"/>
    <mergeCell ref="B3:F4"/>
  </mergeCells>
  <pageMargins left="0.7" right="0.7" top="1.1499999999999999" bottom="0.75" header="0.8" footer="0.3"/>
  <pageSetup scale="75" orientation="portrait" r:id="rId1"/>
  <headerFooter>
    <oddHeader>&amp;R&amp;"Arial,Regular"&amp;9 Form 1P
 Page &amp;P of &amp;N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1"/>
  <sheetViews>
    <sheetView showGridLines="0" showZeros="0" view="pageBreakPreview" zoomScale="60" zoomScaleNormal="100" workbookViewId="0">
      <pane xSplit="1" ySplit="3" topLeftCell="B4" activePane="bottomRight" state="frozen"/>
      <selection pane="topRight"/>
      <selection pane="bottomLeft"/>
      <selection pane="bottomRight" activeCell="K32" sqref="K32"/>
    </sheetView>
  </sheetViews>
  <sheetFormatPr defaultRowHeight="15" x14ac:dyDescent="0.25"/>
  <cols>
    <col min="1" max="1" width="23.42578125" customWidth="1"/>
    <col min="2" max="7" width="11.7109375" customWidth="1"/>
    <col min="8" max="8" width="13.7109375" customWidth="1"/>
    <col min="9" max="11" width="11.7109375" customWidth="1"/>
  </cols>
  <sheetData>
    <row r="1" spans="1:11" x14ac:dyDescent="0.25">
      <c r="B1" s="545" t="s">
        <v>174</v>
      </c>
      <c r="C1" s="545" t="s">
        <v>175</v>
      </c>
      <c r="D1" s="545" t="s">
        <v>176</v>
      </c>
      <c r="E1" s="545" t="s">
        <v>177</v>
      </c>
      <c r="F1" s="545" t="s">
        <v>178</v>
      </c>
      <c r="G1" s="545" t="s">
        <v>179</v>
      </c>
      <c r="H1" s="545" t="s">
        <v>180</v>
      </c>
      <c r="I1" s="545" t="s">
        <v>181</v>
      </c>
      <c r="J1" s="545" t="s">
        <v>182</v>
      </c>
      <c r="K1" s="545" t="s">
        <v>183</v>
      </c>
    </row>
    <row r="3" spans="1:11" ht="45" x14ac:dyDescent="0.25">
      <c r="A3" s="546" t="s">
        <v>187</v>
      </c>
      <c r="B3" s="546" t="s">
        <v>198</v>
      </c>
      <c r="C3" s="546" t="s">
        <v>199</v>
      </c>
      <c r="D3" s="546" t="s">
        <v>216</v>
      </c>
      <c r="E3" s="546" t="s">
        <v>217</v>
      </c>
      <c r="F3" s="546" t="s">
        <v>218</v>
      </c>
      <c r="G3" s="546" t="s">
        <v>219</v>
      </c>
      <c r="H3" s="546" t="s">
        <v>190</v>
      </c>
      <c r="I3" s="546" t="s">
        <v>220</v>
      </c>
      <c r="J3" s="546" t="s">
        <v>221</v>
      </c>
      <c r="K3" s="546" t="s">
        <v>222</v>
      </c>
    </row>
    <row r="4" spans="1:11" x14ac:dyDescent="0.25">
      <c r="A4" s="547" t="s">
        <v>201</v>
      </c>
      <c r="B4" s="548">
        <v>0.50164172885920688</v>
      </c>
      <c r="C4" s="549">
        <v>0.56004569376015623</v>
      </c>
      <c r="D4" s="550">
        <v>0.66329296553281025</v>
      </c>
      <c r="E4" s="551">
        <v>2781641.2590970607</v>
      </c>
      <c r="F4" s="551">
        <v>3104463.232626291</v>
      </c>
      <c r="G4" s="552">
        <f t="shared" ref="G4:G9" si="0">F4+E4</f>
        <v>5886104.4917233512</v>
      </c>
      <c r="H4" s="553">
        <v>5402988325.6556282</v>
      </c>
      <c r="I4" s="554" t="s">
        <v>8</v>
      </c>
      <c r="J4" s="555">
        <f>IF(H4=0,0,(G4*100)/H4)</f>
        <v>0.10894164741710967</v>
      </c>
      <c r="K4" s="556" t="s">
        <v>8</v>
      </c>
    </row>
    <row r="5" spans="1:11" x14ac:dyDescent="0.25">
      <c r="A5" s="547" t="s">
        <v>202</v>
      </c>
      <c r="B5" s="548">
        <v>2.9431279002736854E-2</v>
      </c>
      <c r="C5" s="549">
        <v>3.4897477480726649E-2</v>
      </c>
      <c r="D5" s="550">
        <v>3.6131200903078205E-2</v>
      </c>
      <c r="E5" s="551">
        <v>173329.18417255383</v>
      </c>
      <c r="F5" s="551">
        <v>169107.7556719417</v>
      </c>
      <c r="G5" s="552">
        <f t="shared" si="0"/>
        <v>342436.9398444955</v>
      </c>
      <c r="H5" s="553">
        <v>316992881</v>
      </c>
      <c r="I5" s="554" t="s">
        <v>8</v>
      </c>
      <c r="J5" s="555">
        <f>IF(H5=0,0,(G5*100)/H5)</f>
        <v>0.10802669724450231</v>
      </c>
      <c r="K5" s="556" t="s">
        <v>8</v>
      </c>
    </row>
    <row r="6" spans="1:11" x14ac:dyDescent="0.25">
      <c r="A6" s="547" t="s">
        <v>203</v>
      </c>
      <c r="B6" s="548">
        <v>0.23128696056090742</v>
      </c>
      <c r="C6" s="549">
        <v>0.21625245230227913</v>
      </c>
      <c r="D6" s="550">
        <v>0.17435961187223931</v>
      </c>
      <c r="E6" s="551">
        <v>1074085.1155665726</v>
      </c>
      <c r="F6" s="551">
        <v>816069.2671865552</v>
      </c>
      <c r="G6" s="552">
        <f t="shared" si="0"/>
        <v>1890154.3827531277</v>
      </c>
      <c r="H6" s="553">
        <v>2491564196.7968135</v>
      </c>
      <c r="I6" s="557">
        <v>7875222</v>
      </c>
      <c r="J6" s="555">
        <f>IF(H6=0,0,(G6*100)/H6)</f>
        <v>7.5862158606353966E-2</v>
      </c>
      <c r="K6" s="558">
        <f>IF(I6=0,0,G6/I6)</f>
        <v>0.24001283808292995</v>
      </c>
    </row>
    <row r="7" spans="1:11" x14ac:dyDescent="0.25">
      <c r="A7" s="547" t="s">
        <v>204</v>
      </c>
      <c r="B7" s="559">
        <v>6.8642820943988575E-2</v>
      </c>
      <c r="C7" s="560">
        <v>5.5441567095329936E-2</v>
      </c>
      <c r="D7" s="561">
        <v>3.2625119712905763E-2</v>
      </c>
      <c r="E7" s="562">
        <v>275367.79984136968</v>
      </c>
      <c r="F7" s="562">
        <v>152697.96284872119</v>
      </c>
      <c r="G7" s="563">
        <f t="shared" si="0"/>
        <v>428065.76269009087</v>
      </c>
      <c r="H7" s="564">
        <v>751947319</v>
      </c>
      <c r="I7" s="565">
        <v>1545897</v>
      </c>
      <c r="J7" s="566" t="s">
        <v>8</v>
      </c>
      <c r="K7" s="567">
        <f>IF(I7=0,0,G7/I7)</f>
        <v>0.27690445268351699</v>
      </c>
    </row>
    <row r="8" spans="1:11" x14ac:dyDescent="0.25">
      <c r="A8" s="547" t="s">
        <v>205</v>
      </c>
      <c r="B8" s="548">
        <v>0.15646172699368857</v>
      </c>
      <c r="C8" s="549">
        <v>0.12650247585262431</v>
      </c>
      <c r="D8" s="550">
        <v>8.6113477936094668E-2</v>
      </c>
      <c r="E8" s="551">
        <v>628313.92175704602</v>
      </c>
      <c r="F8" s="551">
        <v>403043.81318356871</v>
      </c>
      <c r="G8" s="552">
        <f t="shared" si="0"/>
        <v>1031357.7349406148</v>
      </c>
      <c r="H8" s="553">
        <v>1744529038.2008908</v>
      </c>
      <c r="I8" s="554" t="s">
        <v>8</v>
      </c>
      <c r="J8" s="555">
        <f>IF(H8=0,0,(G8*100)/H8)</f>
        <v>5.9119551028181228E-2</v>
      </c>
      <c r="K8" s="556" t="s">
        <v>8</v>
      </c>
    </row>
    <row r="9" spans="1:11" x14ac:dyDescent="0.25">
      <c r="A9" s="547" t="s">
        <v>206</v>
      </c>
      <c r="B9" s="548">
        <v>1.2535483639471684E-2</v>
      </c>
      <c r="C9" s="549">
        <v>6.8603335088838983E-3</v>
      </c>
      <c r="D9" s="550">
        <v>7.4776240428717777E-3</v>
      </c>
      <c r="E9" s="551">
        <v>34073.981734158275</v>
      </c>
      <c r="F9" s="551">
        <v>34998.123174501685</v>
      </c>
      <c r="G9" s="552">
        <f t="shared" si="0"/>
        <v>69072.104908659967</v>
      </c>
      <c r="H9" s="553">
        <v>135014828.04179114</v>
      </c>
      <c r="I9" s="554" t="s">
        <v>8</v>
      </c>
      <c r="J9" s="555">
        <f>IF(H9=0,0,(G9*100)/H9)</f>
        <v>5.1158902996402793E-2</v>
      </c>
      <c r="K9" s="556" t="s">
        <v>8</v>
      </c>
    </row>
    <row r="10" spans="1:11" x14ac:dyDescent="0.25">
      <c r="A10" s="568" t="s">
        <v>57</v>
      </c>
      <c r="B10" s="569">
        <f t="shared" ref="B10:H10" si="1">SUBTOTAL(9,B4:B9)</f>
        <v>1</v>
      </c>
      <c r="C10" s="570">
        <f t="shared" si="1"/>
        <v>1.0000000000000002</v>
      </c>
      <c r="D10" s="571">
        <f t="shared" si="1"/>
        <v>0.99999999999999989</v>
      </c>
      <c r="E10" s="572">
        <f t="shared" si="1"/>
        <v>4966811.2621687613</v>
      </c>
      <c r="F10" s="572">
        <f t="shared" si="1"/>
        <v>4680380.1546915788</v>
      </c>
      <c r="G10" s="573">
        <f t="shared" si="1"/>
        <v>9647191.4168603402</v>
      </c>
      <c r="H10" s="574">
        <f t="shared" si="1"/>
        <v>10843036588.695126</v>
      </c>
      <c r="I10" s="575" t="s">
        <v>8</v>
      </c>
      <c r="J10" s="576" t="s">
        <v>8</v>
      </c>
      <c r="K10" s="577" t="s">
        <v>8</v>
      </c>
    </row>
    <row r="11" spans="1:11" x14ac:dyDescent="0.25">
      <c r="A11" s="578" t="s">
        <v>8</v>
      </c>
    </row>
    <row r="12" spans="1:11" x14ac:dyDescent="0.25">
      <c r="A12" s="578" t="s">
        <v>207</v>
      </c>
    </row>
    <row r="13" spans="1:11" x14ac:dyDescent="0.25">
      <c r="A13" s="1040" t="s">
        <v>223</v>
      </c>
    </row>
    <row r="14" spans="1:11" x14ac:dyDescent="0.25">
      <c r="A14" s="1040" t="s">
        <v>224</v>
      </c>
    </row>
    <row r="15" spans="1:11" x14ac:dyDescent="0.25">
      <c r="A15" s="1040" t="s">
        <v>225</v>
      </c>
    </row>
    <row r="16" spans="1:11" x14ac:dyDescent="0.25">
      <c r="A16" s="1040" t="s">
        <v>226</v>
      </c>
    </row>
    <row r="17" spans="1:1" x14ac:dyDescent="0.25">
      <c r="A17" s="1040" t="s">
        <v>227</v>
      </c>
    </row>
    <row r="18" spans="1:1" x14ac:dyDescent="0.25">
      <c r="A18" s="1040" t="s">
        <v>228</v>
      </c>
    </row>
    <row r="19" spans="1:1" x14ac:dyDescent="0.25">
      <c r="A19" s="1040" t="s">
        <v>229</v>
      </c>
    </row>
    <row r="20" spans="1:1" x14ac:dyDescent="0.25">
      <c r="A20" s="1040" t="s">
        <v>230</v>
      </c>
    </row>
    <row r="21" spans="1:1" x14ac:dyDescent="0.25">
      <c r="A21" s="1040" t="s">
        <v>231</v>
      </c>
    </row>
  </sheetData>
  <printOptions horizontalCentered="1"/>
  <pageMargins left="0.25" right="0.25" top="1.25" bottom="0.25" header="0.3" footer="0.3"/>
  <pageSetup scale="72" orientation="landscape" r:id="rId1"/>
  <headerFooter>
    <oddHeader>&amp;C&amp;"Arial"&amp;8 Gulf Power Company
 Storm Protection Plan Recovery Clause (SPPCRC)
 Calculation of the Cost Recovery Factors by Rate Class
 Projected Period: January through December 2022&amp;R&amp;"Arial"&amp;8 Form 5P
 Page &amp;P of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5"/>
  <sheetViews>
    <sheetView showGridLines="0" view="pageBreakPreview" topLeftCell="B3" zoomScale="60" zoomScaleNormal="80" workbookViewId="0">
      <selection activeCell="S33" sqref="S33"/>
    </sheetView>
  </sheetViews>
  <sheetFormatPr defaultRowHeight="15" x14ac:dyDescent="0.25"/>
  <cols>
    <col min="1" max="1" width="0" hidden="1" customWidth="1"/>
    <col min="2" max="2" width="58.5703125" customWidth="1"/>
    <col min="3" max="3" width="3.85546875" customWidth="1"/>
    <col min="4" max="15" width="9.7109375" customWidth="1"/>
    <col min="16" max="16" width="11.7109375" customWidth="1"/>
    <col min="17" max="17" width="9.7109375" customWidth="1"/>
    <col min="18" max="18" width="12.28515625" customWidth="1"/>
    <col min="19" max="19" width="9.7109375" customWidth="1"/>
  </cols>
  <sheetData>
    <row r="1" spans="1:19" x14ac:dyDescent="0.25">
      <c r="A1" s="1042" t="s">
        <v>1</v>
      </c>
      <c r="B1" s="1042" t="s">
        <v>40</v>
      </c>
      <c r="C1" s="77" t="s">
        <v>41</v>
      </c>
      <c r="D1" s="1042" t="s">
        <v>42</v>
      </c>
      <c r="E1" s="1042"/>
      <c r="F1" s="1042"/>
      <c r="G1" s="1042"/>
      <c r="H1" s="1042"/>
      <c r="I1" s="1042"/>
      <c r="J1" s="1042"/>
      <c r="K1" s="1042"/>
      <c r="L1" s="1042"/>
      <c r="M1" s="1042"/>
      <c r="N1" s="1042"/>
      <c r="O1" s="1042"/>
      <c r="P1" s="77" t="s">
        <v>43</v>
      </c>
      <c r="Q1" s="1042" t="s">
        <v>44</v>
      </c>
      <c r="R1" s="1042"/>
      <c r="S1" s="1042"/>
    </row>
    <row r="2" spans="1:19" ht="33.75" x14ac:dyDescent="0.25">
      <c r="A2" s="1042"/>
      <c r="B2" s="1042"/>
      <c r="C2" s="77" t="s">
        <v>41</v>
      </c>
      <c r="D2" s="77" t="s">
        <v>45</v>
      </c>
      <c r="E2" s="77" t="s">
        <v>46</v>
      </c>
      <c r="F2" s="77" t="s">
        <v>47</v>
      </c>
      <c r="G2" s="77" t="s">
        <v>48</v>
      </c>
      <c r="H2" s="77" t="s">
        <v>49</v>
      </c>
      <c r="I2" s="77" t="s">
        <v>50</v>
      </c>
      <c r="J2" s="77" t="s">
        <v>51</v>
      </c>
      <c r="K2" s="77" t="s">
        <v>52</v>
      </c>
      <c r="L2" s="77" t="s">
        <v>53</v>
      </c>
      <c r="M2" s="77" t="s">
        <v>54</v>
      </c>
      <c r="N2" s="77" t="s">
        <v>55</v>
      </c>
      <c r="O2" s="77" t="s">
        <v>56</v>
      </c>
      <c r="P2" s="77" t="s">
        <v>57</v>
      </c>
      <c r="Q2" s="77" t="s">
        <v>58</v>
      </c>
      <c r="R2" s="77" t="s">
        <v>59</v>
      </c>
      <c r="S2" s="77" t="s">
        <v>57</v>
      </c>
    </row>
    <row r="3" spans="1:19" x14ac:dyDescent="0.25">
      <c r="A3" s="78" t="s">
        <v>7</v>
      </c>
      <c r="B3" s="79" t="s">
        <v>60</v>
      </c>
      <c r="C3" s="80" t="s">
        <v>8</v>
      </c>
      <c r="D3" s="81" t="s">
        <v>8</v>
      </c>
      <c r="E3" s="81" t="s">
        <v>8</v>
      </c>
      <c r="F3" s="81" t="s">
        <v>8</v>
      </c>
      <c r="G3" s="81" t="s">
        <v>8</v>
      </c>
      <c r="H3" s="81" t="s">
        <v>8</v>
      </c>
      <c r="I3" s="81" t="s">
        <v>8</v>
      </c>
      <c r="J3" s="81" t="s">
        <v>8</v>
      </c>
      <c r="K3" s="81" t="s">
        <v>8</v>
      </c>
      <c r="L3" s="81" t="s">
        <v>8</v>
      </c>
      <c r="M3" s="81" t="s">
        <v>8</v>
      </c>
      <c r="N3" s="81" t="s">
        <v>8</v>
      </c>
      <c r="O3" s="81" t="s">
        <v>8</v>
      </c>
      <c r="P3" s="81" t="s">
        <v>8</v>
      </c>
      <c r="Q3" s="82" t="s">
        <v>8</v>
      </c>
      <c r="R3" s="82" t="s">
        <v>8</v>
      </c>
      <c r="S3" s="82" t="s">
        <v>8</v>
      </c>
    </row>
    <row r="4" spans="1:19" x14ac:dyDescent="0.25">
      <c r="A4" s="78" t="s">
        <v>9</v>
      </c>
      <c r="B4" s="83" t="s">
        <v>61</v>
      </c>
      <c r="C4" s="1031" t="s">
        <v>151</v>
      </c>
      <c r="D4" s="84">
        <v>0</v>
      </c>
      <c r="E4" s="84">
        <v>0</v>
      </c>
      <c r="F4" s="84">
        <v>0</v>
      </c>
      <c r="G4" s="84">
        <v>0</v>
      </c>
      <c r="H4" s="84">
        <v>0</v>
      </c>
      <c r="I4" s="84">
        <v>0</v>
      </c>
      <c r="J4" s="84">
        <v>0</v>
      </c>
      <c r="K4" s="84">
        <v>0</v>
      </c>
      <c r="L4" s="84">
        <v>0</v>
      </c>
      <c r="M4" s="84">
        <v>0</v>
      </c>
      <c r="N4" s="84">
        <v>0</v>
      </c>
      <c r="O4" s="84">
        <v>0</v>
      </c>
      <c r="P4" s="84">
        <v>0</v>
      </c>
      <c r="Q4" s="85">
        <v>0</v>
      </c>
      <c r="R4" s="85">
        <v>0</v>
      </c>
      <c r="S4" s="85">
        <v>0</v>
      </c>
    </row>
    <row r="5" spans="1:19" x14ac:dyDescent="0.25">
      <c r="A5" s="78" t="s">
        <v>11</v>
      </c>
      <c r="B5" s="86" t="s">
        <v>62</v>
      </c>
      <c r="C5" s="1031" t="s">
        <v>151</v>
      </c>
      <c r="D5" s="87">
        <v>0</v>
      </c>
      <c r="E5" s="87">
        <v>0</v>
      </c>
      <c r="F5" s="87">
        <v>0</v>
      </c>
      <c r="G5" s="87">
        <v>0</v>
      </c>
      <c r="H5" s="87">
        <v>0</v>
      </c>
      <c r="I5" s="87">
        <v>0</v>
      </c>
      <c r="J5" s="87">
        <v>0</v>
      </c>
      <c r="K5" s="87">
        <v>0</v>
      </c>
      <c r="L5" s="87">
        <v>0</v>
      </c>
      <c r="M5" s="87">
        <v>0</v>
      </c>
      <c r="N5" s="87">
        <v>0</v>
      </c>
      <c r="O5" s="87">
        <v>0</v>
      </c>
      <c r="P5" s="87">
        <v>0</v>
      </c>
      <c r="Q5" s="88">
        <v>0</v>
      </c>
      <c r="R5" s="88">
        <v>0</v>
      </c>
      <c r="S5" s="88">
        <v>0</v>
      </c>
    </row>
    <row r="6" spans="1:19" x14ac:dyDescent="0.25">
      <c r="A6" s="78" t="s">
        <v>13</v>
      </c>
      <c r="B6" s="89" t="s">
        <v>63</v>
      </c>
      <c r="C6" s="1032" t="s">
        <v>152</v>
      </c>
      <c r="D6" s="90">
        <v>0</v>
      </c>
      <c r="E6" s="90">
        <v>0</v>
      </c>
      <c r="F6" s="90">
        <v>0</v>
      </c>
      <c r="G6" s="90">
        <v>0</v>
      </c>
      <c r="H6" s="90">
        <v>0</v>
      </c>
      <c r="I6" s="90">
        <v>0</v>
      </c>
      <c r="J6" s="90">
        <v>0</v>
      </c>
      <c r="K6" s="90">
        <v>0</v>
      </c>
      <c r="L6" s="90">
        <v>0</v>
      </c>
      <c r="M6" s="90">
        <v>0</v>
      </c>
      <c r="N6" s="90">
        <v>0</v>
      </c>
      <c r="O6" s="90">
        <v>0</v>
      </c>
      <c r="P6" s="90">
        <v>0</v>
      </c>
      <c r="Q6" s="91">
        <v>0</v>
      </c>
      <c r="R6" s="91">
        <v>0</v>
      </c>
      <c r="S6" s="91">
        <v>0</v>
      </c>
    </row>
    <row r="7" spans="1:19" x14ac:dyDescent="0.25">
      <c r="A7" s="78" t="s">
        <v>15</v>
      </c>
      <c r="B7" s="92" t="s">
        <v>64</v>
      </c>
      <c r="C7" s="1031" t="s">
        <v>152</v>
      </c>
      <c r="D7" s="93">
        <v>0</v>
      </c>
      <c r="E7" s="93">
        <v>0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93">
        <v>0</v>
      </c>
      <c r="P7" s="93">
        <v>0</v>
      </c>
      <c r="Q7" s="94">
        <v>0</v>
      </c>
      <c r="R7" s="94">
        <v>0</v>
      </c>
      <c r="S7" s="94">
        <v>0</v>
      </c>
    </row>
    <row r="8" spans="1:19" x14ac:dyDescent="0.25">
      <c r="A8" s="78" t="s">
        <v>17</v>
      </c>
      <c r="B8" s="95" t="s">
        <v>65</v>
      </c>
      <c r="C8" s="96" t="s">
        <v>8</v>
      </c>
      <c r="D8" s="97">
        <f t="shared" ref="D8:S8" si="0">SUM(D4:D7)</f>
        <v>0</v>
      </c>
      <c r="E8" s="97">
        <f t="shared" si="0"/>
        <v>0</v>
      </c>
      <c r="F8" s="97">
        <f t="shared" si="0"/>
        <v>0</v>
      </c>
      <c r="G8" s="97">
        <f t="shared" si="0"/>
        <v>0</v>
      </c>
      <c r="H8" s="97">
        <f t="shared" si="0"/>
        <v>0</v>
      </c>
      <c r="I8" s="97">
        <f t="shared" si="0"/>
        <v>0</v>
      </c>
      <c r="J8" s="97">
        <f t="shared" si="0"/>
        <v>0</v>
      </c>
      <c r="K8" s="97">
        <f t="shared" si="0"/>
        <v>0</v>
      </c>
      <c r="L8" s="97">
        <f t="shared" si="0"/>
        <v>0</v>
      </c>
      <c r="M8" s="97">
        <f t="shared" si="0"/>
        <v>0</v>
      </c>
      <c r="N8" s="97">
        <f t="shared" si="0"/>
        <v>0</v>
      </c>
      <c r="O8" s="97">
        <f t="shared" si="0"/>
        <v>0</v>
      </c>
      <c r="P8" s="97">
        <f t="shared" si="0"/>
        <v>0</v>
      </c>
      <c r="Q8" s="98">
        <f t="shared" si="0"/>
        <v>0</v>
      </c>
      <c r="R8" s="98">
        <f t="shared" si="0"/>
        <v>0</v>
      </c>
      <c r="S8" s="98">
        <f t="shared" si="0"/>
        <v>0</v>
      </c>
    </row>
    <row r="9" spans="1:19" x14ac:dyDescent="0.25">
      <c r="A9" s="78" t="s">
        <v>19</v>
      </c>
      <c r="B9" s="99" t="s">
        <v>8</v>
      </c>
      <c r="C9" s="100" t="s">
        <v>8</v>
      </c>
      <c r="D9" s="101" t="s">
        <v>8</v>
      </c>
      <c r="E9" s="101" t="s">
        <v>8</v>
      </c>
      <c r="F9" s="101" t="s">
        <v>8</v>
      </c>
      <c r="G9" s="101" t="s">
        <v>8</v>
      </c>
      <c r="H9" s="101" t="s">
        <v>8</v>
      </c>
      <c r="I9" s="101" t="s">
        <v>8</v>
      </c>
      <c r="J9" s="101" t="s">
        <v>8</v>
      </c>
      <c r="K9" s="101" t="s">
        <v>8</v>
      </c>
      <c r="L9" s="101" t="s">
        <v>8</v>
      </c>
      <c r="M9" s="101" t="s">
        <v>8</v>
      </c>
      <c r="N9" s="101" t="s">
        <v>8</v>
      </c>
      <c r="O9" s="101" t="s">
        <v>8</v>
      </c>
      <c r="P9" s="101" t="s">
        <v>8</v>
      </c>
      <c r="Q9" s="102" t="s">
        <v>8</v>
      </c>
      <c r="R9" s="102" t="s">
        <v>8</v>
      </c>
      <c r="S9" s="102" t="s">
        <v>8</v>
      </c>
    </row>
    <row r="10" spans="1:19" x14ac:dyDescent="0.25">
      <c r="A10" s="78" t="s">
        <v>21</v>
      </c>
      <c r="B10" s="103" t="s">
        <v>66</v>
      </c>
      <c r="C10" s="104" t="s">
        <v>8</v>
      </c>
      <c r="D10" s="105" t="s">
        <v>8</v>
      </c>
      <c r="E10" s="105" t="s">
        <v>8</v>
      </c>
      <c r="F10" s="105" t="s">
        <v>8</v>
      </c>
      <c r="G10" s="105" t="s">
        <v>8</v>
      </c>
      <c r="H10" s="105" t="s">
        <v>8</v>
      </c>
      <c r="I10" s="105" t="s">
        <v>8</v>
      </c>
      <c r="J10" s="105" t="s">
        <v>8</v>
      </c>
      <c r="K10" s="105" t="s">
        <v>8</v>
      </c>
      <c r="L10" s="105" t="s">
        <v>8</v>
      </c>
      <c r="M10" s="105" t="s">
        <v>8</v>
      </c>
      <c r="N10" s="105" t="s">
        <v>8</v>
      </c>
      <c r="O10" s="105" t="s">
        <v>8</v>
      </c>
      <c r="P10" s="105" t="s">
        <v>8</v>
      </c>
      <c r="Q10" s="106" t="s">
        <v>8</v>
      </c>
      <c r="R10" s="106" t="s">
        <v>8</v>
      </c>
      <c r="S10" s="106" t="s">
        <v>8</v>
      </c>
    </row>
    <row r="11" spans="1:19" x14ac:dyDescent="0.25">
      <c r="A11" s="78" t="s">
        <v>22</v>
      </c>
      <c r="B11" s="107" t="s">
        <v>67</v>
      </c>
      <c r="C11" s="1031" t="s">
        <v>151</v>
      </c>
      <c r="D11" s="108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8">
        <v>0</v>
      </c>
      <c r="N11" s="108">
        <v>0</v>
      </c>
      <c r="O11" s="108">
        <v>0</v>
      </c>
      <c r="P11" s="108">
        <v>0</v>
      </c>
      <c r="Q11" s="109">
        <v>0</v>
      </c>
      <c r="R11" s="109">
        <v>0</v>
      </c>
      <c r="S11" s="109">
        <v>0</v>
      </c>
    </row>
    <row r="12" spans="1:19" x14ac:dyDescent="0.25">
      <c r="A12" s="78" t="s">
        <v>24</v>
      </c>
      <c r="B12" s="110" t="s">
        <v>68</v>
      </c>
      <c r="C12" s="1031" t="s">
        <v>152</v>
      </c>
      <c r="D12" s="111">
        <v>0</v>
      </c>
      <c r="E12" s="111">
        <v>0</v>
      </c>
      <c r="F12" s="111">
        <v>0</v>
      </c>
      <c r="G12" s="111">
        <v>0</v>
      </c>
      <c r="H12" s="111">
        <v>0</v>
      </c>
      <c r="I12" s="111">
        <v>0</v>
      </c>
      <c r="J12" s="111">
        <v>0</v>
      </c>
      <c r="K12" s="111">
        <v>0</v>
      </c>
      <c r="L12" s="111">
        <v>0</v>
      </c>
      <c r="M12" s="111">
        <v>0</v>
      </c>
      <c r="N12" s="111">
        <v>0</v>
      </c>
      <c r="O12" s="111">
        <v>0</v>
      </c>
      <c r="P12" s="111">
        <v>0</v>
      </c>
      <c r="Q12" s="112">
        <v>0</v>
      </c>
      <c r="R12" s="112">
        <v>0</v>
      </c>
      <c r="S12" s="112">
        <v>0</v>
      </c>
    </row>
    <row r="13" spans="1:19" x14ac:dyDescent="0.25">
      <c r="A13" s="78" t="s">
        <v>25</v>
      </c>
      <c r="B13" s="113" t="s">
        <v>69</v>
      </c>
      <c r="C13" s="114" t="s">
        <v>8</v>
      </c>
      <c r="D13" s="115">
        <f t="shared" ref="D13:S13" si="1">SUM(D11:D12)</f>
        <v>0</v>
      </c>
      <c r="E13" s="115">
        <f t="shared" si="1"/>
        <v>0</v>
      </c>
      <c r="F13" s="115">
        <f t="shared" si="1"/>
        <v>0</v>
      </c>
      <c r="G13" s="115">
        <f t="shared" si="1"/>
        <v>0</v>
      </c>
      <c r="H13" s="115">
        <f t="shared" si="1"/>
        <v>0</v>
      </c>
      <c r="I13" s="115">
        <f t="shared" si="1"/>
        <v>0</v>
      </c>
      <c r="J13" s="115">
        <f t="shared" si="1"/>
        <v>0</v>
      </c>
      <c r="K13" s="115">
        <f t="shared" si="1"/>
        <v>0</v>
      </c>
      <c r="L13" s="115">
        <f t="shared" si="1"/>
        <v>0</v>
      </c>
      <c r="M13" s="115">
        <f t="shared" si="1"/>
        <v>0</v>
      </c>
      <c r="N13" s="115">
        <f t="shared" si="1"/>
        <v>0</v>
      </c>
      <c r="O13" s="115">
        <f t="shared" si="1"/>
        <v>0</v>
      </c>
      <c r="P13" s="115">
        <f t="shared" si="1"/>
        <v>0</v>
      </c>
      <c r="Q13" s="116">
        <f t="shared" si="1"/>
        <v>0</v>
      </c>
      <c r="R13" s="116">
        <f t="shared" si="1"/>
        <v>0</v>
      </c>
      <c r="S13" s="116">
        <f t="shared" si="1"/>
        <v>0</v>
      </c>
    </row>
    <row r="14" spans="1:19" x14ac:dyDescent="0.25">
      <c r="A14" s="78" t="s">
        <v>26</v>
      </c>
      <c r="B14" s="117" t="s">
        <v>8</v>
      </c>
      <c r="C14" s="118" t="s">
        <v>8</v>
      </c>
      <c r="D14" s="119" t="s">
        <v>8</v>
      </c>
      <c r="E14" s="119" t="s">
        <v>8</v>
      </c>
      <c r="F14" s="119" t="s">
        <v>8</v>
      </c>
      <c r="G14" s="119" t="s">
        <v>8</v>
      </c>
      <c r="H14" s="119" t="s">
        <v>8</v>
      </c>
      <c r="I14" s="119" t="s">
        <v>8</v>
      </c>
      <c r="J14" s="119" t="s">
        <v>8</v>
      </c>
      <c r="K14" s="119" t="s">
        <v>8</v>
      </c>
      <c r="L14" s="119" t="s">
        <v>8</v>
      </c>
      <c r="M14" s="119" t="s">
        <v>8</v>
      </c>
      <c r="N14" s="119" t="s">
        <v>8</v>
      </c>
      <c r="O14" s="119" t="s">
        <v>8</v>
      </c>
      <c r="P14" s="119" t="s">
        <v>8</v>
      </c>
      <c r="Q14" s="120" t="s">
        <v>8</v>
      </c>
      <c r="R14" s="120" t="s">
        <v>8</v>
      </c>
      <c r="S14" s="120" t="s">
        <v>8</v>
      </c>
    </row>
    <row r="15" spans="1:19" x14ac:dyDescent="0.25">
      <c r="A15" s="78" t="s">
        <v>28</v>
      </c>
      <c r="B15" s="121" t="s">
        <v>70</v>
      </c>
      <c r="C15" s="122" t="s">
        <v>8</v>
      </c>
      <c r="D15" s="123" t="s">
        <v>8</v>
      </c>
      <c r="E15" s="123" t="s">
        <v>8</v>
      </c>
      <c r="F15" s="123" t="s">
        <v>8</v>
      </c>
      <c r="G15" s="123" t="s">
        <v>8</v>
      </c>
      <c r="H15" s="123" t="s">
        <v>8</v>
      </c>
      <c r="I15" s="123" t="s">
        <v>8</v>
      </c>
      <c r="J15" s="123" t="s">
        <v>8</v>
      </c>
      <c r="K15" s="123" t="s">
        <v>8</v>
      </c>
      <c r="L15" s="123" t="s">
        <v>8</v>
      </c>
      <c r="M15" s="123" t="s">
        <v>8</v>
      </c>
      <c r="N15" s="123" t="s">
        <v>8</v>
      </c>
      <c r="O15" s="123" t="s">
        <v>8</v>
      </c>
      <c r="P15" s="123" t="s">
        <v>8</v>
      </c>
      <c r="Q15" s="124" t="s">
        <v>8</v>
      </c>
      <c r="R15" s="124" t="s">
        <v>8</v>
      </c>
      <c r="S15" s="124" t="s">
        <v>8</v>
      </c>
    </row>
    <row r="16" spans="1:19" x14ac:dyDescent="0.25">
      <c r="A16" s="78" t="s">
        <v>29</v>
      </c>
      <c r="B16" s="125" t="s">
        <v>71</v>
      </c>
      <c r="C16" s="1031" t="s">
        <v>151</v>
      </c>
      <c r="D16" s="126">
        <v>0</v>
      </c>
      <c r="E16" s="126">
        <v>0</v>
      </c>
      <c r="F16" s="126">
        <v>0</v>
      </c>
      <c r="G16" s="126">
        <v>0</v>
      </c>
      <c r="H16" s="126">
        <v>0</v>
      </c>
      <c r="I16" s="126">
        <v>0</v>
      </c>
      <c r="J16" s="126">
        <v>0</v>
      </c>
      <c r="K16" s="126">
        <v>0</v>
      </c>
      <c r="L16" s="126">
        <v>0</v>
      </c>
      <c r="M16" s="126">
        <v>0</v>
      </c>
      <c r="N16" s="126">
        <v>0</v>
      </c>
      <c r="O16" s="126">
        <v>0</v>
      </c>
      <c r="P16" s="126">
        <v>0</v>
      </c>
      <c r="Q16" s="127">
        <v>0</v>
      </c>
      <c r="R16" s="127">
        <v>0</v>
      </c>
      <c r="S16" s="127">
        <v>0</v>
      </c>
    </row>
    <row r="17" spans="1:19" x14ac:dyDescent="0.25">
      <c r="A17" s="78" t="s">
        <v>30</v>
      </c>
      <c r="B17" s="128" t="s">
        <v>72</v>
      </c>
      <c r="C17" s="129" t="s">
        <v>8</v>
      </c>
      <c r="D17" s="130">
        <f t="shared" ref="D17:S17" si="2">D16</f>
        <v>0</v>
      </c>
      <c r="E17" s="130">
        <f t="shared" si="2"/>
        <v>0</v>
      </c>
      <c r="F17" s="130">
        <f t="shared" si="2"/>
        <v>0</v>
      </c>
      <c r="G17" s="130">
        <f t="shared" si="2"/>
        <v>0</v>
      </c>
      <c r="H17" s="130">
        <f t="shared" si="2"/>
        <v>0</v>
      </c>
      <c r="I17" s="130">
        <f t="shared" si="2"/>
        <v>0</v>
      </c>
      <c r="J17" s="130">
        <f t="shared" si="2"/>
        <v>0</v>
      </c>
      <c r="K17" s="130">
        <f t="shared" si="2"/>
        <v>0</v>
      </c>
      <c r="L17" s="130">
        <f t="shared" si="2"/>
        <v>0</v>
      </c>
      <c r="M17" s="130">
        <f t="shared" si="2"/>
        <v>0</v>
      </c>
      <c r="N17" s="130">
        <f t="shared" si="2"/>
        <v>0</v>
      </c>
      <c r="O17" s="130">
        <f t="shared" si="2"/>
        <v>0</v>
      </c>
      <c r="P17" s="130">
        <f t="shared" si="2"/>
        <v>0</v>
      </c>
      <c r="Q17" s="131">
        <f t="shared" si="2"/>
        <v>0</v>
      </c>
      <c r="R17" s="131">
        <f t="shared" si="2"/>
        <v>0</v>
      </c>
      <c r="S17" s="131">
        <f t="shared" si="2"/>
        <v>0</v>
      </c>
    </row>
    <row r="18" spans="1:19" x14ac:dyDescent="0.25">
      <c r="A18" s="78" t="s">
        <v>32</v>
      </c>
      <c r="B18" s="132" t="s">
        <v>8</v>
      </c>
      <c r="C18" s="133" t="s">
        <v>8</v>
      </c>
      <c r="D18" s="134" t="s">
        <v>8</v>
      </c>
      <c r="E18" s="134" t="s">
        <v>8</v>
      </c>
      <c r="F18" s="134" t="s">
        <v>8</v>
      </c>
      <c r="G18" s="134" t="s">
        <v>8</v>
      </c>
      <c r="H18" s="134" t="s">
        <v>8</v>
      </c>
      <c r="I18" s="134" t="s">
        <v>8</v>
      </c>
      <c r="J18" s="134" t="s">
        <v>8</v>
      </c>
      <c r="K18" s="134" t="s">
        <v>8</v>
      </c>
      <c r="L18" s="134" t="s">
        <v>8</v>
      </c>
      <c r="M18" s="134" t="s">
        <v>8</v>
      </c>
      <c r="N18" s="134" t="s">
        <v>8</v>
      </c>
      <c r="O18" s="134" t="s">
        <v>8</v>
      </c>
      <c r="P18" s="134" t="s">
        <v>8</v>
      </c>
      <c r="Q18" s="135" t="s">
        <v>8</v>
      </c>
      <c r="R18" s="135" t="s">
        <v>8</v>
      </c>
      <c r="S18" s="135" t="s">
        <v>8</v>
      </c>
    </row>
    <row r="19" spans="1:19" x14ac:dyDescent="0.25">
      <c r="A19" s="78" t="s">
        <v>34</v>
      </c>
      <c r="B19" s="136" t="s">
        <v>73</v>
      </c>
      <c r="C19" s="137" t="s">
        <v>8</v>
      </c>
      <c r="D19" s="138" t="s">
        <v>8</v>
      </c>
      <c r="E19" s="138" t="s">
        <v>8</v>
      </c>
      <c r="F19" s="138" t="s">
        <v>8</v>
      </c>
      <c r="G19" s="138" t="s">
        <v>8</v>
      </c>
      <c r="H19" s="138" t="s">
        <v>8</v>
      </c>
      <c r="I19" s="138" t="s">
        <v>8</v>
      </c>
      <c r="J19" s="138" t="s">
        <v>8</v>
      </c>
      <c r="K19" s="138" t="s">
        <v>8</v>
      </c>
      <c r="L19" s="138" t="s">
        <v>8</v>
      </c>
      <c r="M19" s="138" t="s">
        <v>8</v>
      </c>
      <c r="N19" s="138" t="s">
        <v>8</v>
      </c>
      <c r="O19" s="138" t="s">
        <v>8</v>
      </c>
      <c r="P19" s="138" t="s">
        <v>8</v>
      </c>
      <c r="Q19" s="139" t="s">
        <v>8</v>
      </c>
      <c r="R19" s="139" t="s">
        <v>8</v>
      </c>
      <c r="S19" s="139" t="s">
        <v>8</v>
      </c>
    </row>
    <row r="20" spans="1:19" x14ac:dyDescent="0.25">
      <c r="A20" s="78" t="s">
        <v>35</v>
      </c>
      <c r="B20" s="140" t="s">
        <v>74</v>
      </c>
      <c r="C20" s="1031" t="s">
        <v>151</v>
      </c>
      <c r="D20" s="141">
        <v>2239.9667976922005</v>
      </c>
      <c r="E20" s="141">
        <v>2239.9667976922005</v>
      </c>
      <c r="F20" s="141">
        <v>2239.9667976922005</v>
      </c>
      <c r="G20" s="141">
        <v>2239.9667976922005</v>
      </c>
      <c r="H20" s="141">
        <v>2239.9667976922005</v>
      </c>
      <c r="I20" s="141">
        <v>2239.9667976922005</v>
      </c>
      <c r="J20" s="141">
        <v>2239.9667976922005</v>
      </c>
      <c r="K20" s="141">
        <v>2239.9667976922005</v>
      </c>
      <c r="L20" s="141">
        <v>2239.9667976922005</v>
      </c>
      <c r="M20" s="141">
        <v>2239.9667976922005</v>
      </c>
      <c r="N20" s="141">
        <v>2239.9667976922005</v>
      </c>
      <c r="O20" s="141">
        <v>2239.9667976922005</v>
      </c>
      <c r="P20" s="141">
        <v>26879.601572306401</v>
      </c>
      <c r="Q20" s="142">
        <v>26821.595392113366</v>
      </c>
      <c r="R20" s="142">
        <v>0</v>
      </c>
      <c r="S20" s="142">
        <v>26821.595392113366</v>
      </c>
    </row>
    <row r="21" spans="1:19" x14ac:dyDescent="0.25">
      <c r="A21" s="78" t="s">
        <v>37</v>
      </c>
      <c r="B21" s="143" t="s">
        <v>75</v>
      </c>
      <c r="C21" s="1031" t="s">
        <v>152</v>
      </c>
      <c r="D21" s="144">
        <v>1926.7032023077954</v>
      </c>
      <c r="E21" s="144">
        <v>1926.7032023077954</v>
      </c>
      <c r="F21" s="144">
        <v>1926.7032023077954</v>
      </c>
      <c r="G21" s="144">
        <v>1926.7032023077954</v>
      </c>
      <c r="H21" s="144">
        <v>1926.7032023077954</v>
      </c>
      <c r="I21" s="144">
        <v>1926.7032023077954</v>
      </c>
      <c r="J21" s="144">
        <v>1926.7032023077954</v>
      </c>
      <c r="K21" s="144">
        <v>1926.7032023077954</v>
      </c>
      <c r="L21" s="144">
        <v>1926.7032023077954</v>
      </c>
      <c r="M21" s="144">
        <v>1926.7032023077954</v>
      </c>
      <c r="N21" s="144">
        <v>1926.7032023077954</v>
      </c>
      <c r="O21" s="144">
        <v>1926.7032023077954</v>
      </c>
      <c r="P21" s="144">
        <v>23120.438427693545</v>
      </c>
      <c r="Q21" s="145">
        <v>0</v>
      </c>
      <c r="R21" s="145">
        <v>23070.544521566579</v>
      </c>
      <c r="S21" s="145">
        <v>23070.544521566579</v>
      </c>
    </row>
    <row r="22" spans="1:19" x14ac:dyDescent="0.25">
      <c r="A22" s="78" t="s">
        <v>38</v>
      </c>
      <c r="B22" s="146" t="s">
        <v>76</v>
      </c>
      <c r="C22" s="147" t="s">
        <v>8</v>
      </c>
      <c r="D22" s="148">
        <f t="shared" ref="D22:S22" si="3">SUM(D20:D21)</f>
        <v>4166.6699999999964</v>
      </c>
      <c r="E22" s="148">
        <f t="shared" si="3"/>
        <v>4166.6699999999964</v>
      </c>
      <c r="F22" s="148">
        <f t="shared" si="3"/>
        <v>4166.6699999999964</v>
      </c>
      <c r="G22" s="148">
        <f t="shared" si="3"/>
        <v>4166.6699999999964</v>
      </c>
      <c r="H22" s="148">
        <f t="shared" si="3"/>
        <v>4166.6699999999964</v>
      </c>
      <c r="I22" s="148">
        <f t="shared" si="3"/>
        <v>4166.6699999999964</v>
      </c>
      <c r="J22" s="148">
        <f t="shared" si="3"/>
        <v>4166.6699999999964</v>
      </c>
      <c r="K22" s="148">
        <f t="shared" si="3"/>
        <v>4166.6699999999964</v>
      </c>
      <c r="L22" s="148">
        <f t="shared" si="3"/>
        <v>4166.6699999999964</v>
      </c>
      <c r="M22" s="148">
        <f t="shared" si="3"/>
        <v>4166.6699999999964</v>
      </c>
      <c r="N22" s="148">
        <f t="shared" si="3"/>
        <v>4166.6699999999964</v>
      </c>
      <c r="O22" s="148">
        <f t="shared" si="3"/>
        <v>4166.6699999999964</v>
      </c>
      <c r="P22" s="148">
        <f t="shared" si="3"/>
        <v>50000.03999999995</v>
      </c>
      <c r="Q22" s="149">
        <f t="shared" si="3"/>
        <v>26821.595392113366</v>
      </c>
      <c r="R22" s="149">
        <f t="shared" si="3"/>
        <v>23070.544521566579</v>
      </c>
      <c r="S22" s="149">
        <f t="shared" si="3"/>
        <v>49892.139913679945</v>
      </c>
    </row>
    <row r="23" spans="1:19" x14ac:dyDescent="0.25">
      <c r="A23" s="78" t="s">
        <v>77</v>
      </c>
      <c r="B23" s="150" t="s">
        <v>8</v>
      </c>
      <c r="C23" s="151" t="s">
        <v>8</v>
      </c>
      <c r="D23" s="152" t="s">
        <v>8</v>
      </c>
      <c r="E23" s="152" t="s">
        <v>8</v>
      </c>
      <c r="F23" s="152" t="s">
        <v>8</v>
      </c>
      <c r="G23" s="152" t="s">
        <v>8</v>
      </c>
      <c r="H23" s="152" t="s">
        <v>8</v>
      </c>
      <c r="I23" s="152" t="s">
        <v>8</v>
      </c>
      <c r="J23" s="152" t="s">
        <v>8</v>
      </c>
      <c r="K23" s="152" t="s">
        <v>8</v>
      </c>
      <c r="L23" s="152" t="s">
        <v>8</v>
      </c>
      <c r="M23" s="152" t="s">
        <v>8</v>
      </c>
      <c r="N23" s="152" t="s">
        <v>8</v>
      </c>
      <c r="O23" s="152" t="s">
        <v>8</v>
      </c>
      <c r="P23" s="152" t="s">
        <v>8</v>
      </c>
      <c r="Q23" s="153" t="s">
        <v>8</v>
      </c>
      <c r="R23" s="153" t="s">
        <v>8</v>
      </c>
      <c r="S23" s="153" t="s">
        <v>8</v>
      </c>
    </row>
    <row r="24" spans="1:19" x14ac:dyDescent="0.25">
      <c r="A24" s="78" t="s">
        <v>78</v>
      </c>
      <c r="B24" s="154" t="s">
        <v>79</v>
      </c>
      <c r="C24" s="155" t="s">
        <v>8</v>
      </c>
      <c r="D24" s="156">
        <f t="shared" ref="D24:S24" si="4">D8+D13+D17+D22</f>
        <v>4166.6699999999964</v>
      </c>
      <c r="E24" s="156">
        <f t="shared" si="4"/>
        <v>4166.6699999999964</v>
      </c>
      <c r="F24" s="156">
        <f t="shared" si="4"/>
        <v>4166.6699999999964</v>
      </c>
      <c r="G24" s="156">
        <f t="shared" si="4"/>
        <v>4166.6699999999964</v>
      </c>
      <c r="H24" s="156">
        <f t="shared" si="4"/>
        <v>4166.6699999999964</v>
      </c>
      <c r="I24" s="156">
        <f t="shared" si="4"/>
        <v>4166.6699999999964</v>
      </c>
      <c r="J24" s="156">
        <f t="shared" si="4"/>
        <v>4166.6699999999964</v>
      </c>
      <c r="K24" s="156">
        <f t="shared" si="4"/>
        <v>4166.6699999999964</v>
      </c>
      <c r="L24" s="156">
        <f t="shared" si="4"/>
        <v>4166.6699999999964</v>
      </c>
      <c r="M24" s="156">
        <f t="shared" si="4"/>
        <v>4166.6699999999964</v>
      </c>
      <c r="N24" s="156">
        <f t="shared" si="4"/>
        <v>4166.6699999999964</v>
      </c>
      <c r="O24" s="156">
        <f t="shared" si="4"/>
        <v>4166.6699999999964</v>
      </c>
      <c r="P24" s="156">
        <f t="shared" si="4"/>
        <v>50000.03999999995</v>
      </c>
      <c r="Q24" s="157">
        <f t="shared" si="4"/>
        <v>26821.595392113366</v>
      </c>
      <c r="R24" s="157">
        <f t="shared" si="4"/>
        <v>23070.544521566579</v>
      </c>
      <c r="S24" s="157">
        <f t="shared" si="4"/>
        <v>49892.139913679945</v>
      </c>
    </row>
    <row r="25" spans="1:19" x14ac:dyDescent="0.25">
      <c r="A25" s="78" t="s">
        <v>80</v>
      </c>
      <c r="B25" s="154" t="s">
        <v>8</v>
      </c>
      <c r="C25" s="158" t="s">
        <v>8</v>
      </c>
      <c r="D25" s="159" t="s">
        <v>8</v>
      </c>
      <c r="E25" s="159" t="s">
        <v>8</v>
      </c>
      <c r="F25" s="159" t="s">
        <v>8</v>
      </c>
      <c r="G25" s="159" t="s">
        <v>8</v>
      </c>
      <c r="H25" s="159" t="s">
        <v>8</v>
      </c>
      <c r="I25" s="159" t="s">
        <v>8</v>
      </c>
      <c r="J25" s="159" t="s">
        <v>8</v>
      </c>
      <c r="K25" s="159" t="s">
        <v>8</v>
      </c>
      <c r="L25" s="159" t="s">
        <v>8</v>
      </c>
      <c r="M25" s="159" t="s">
        <v>8</v>
      </c>
      <c r="N25" s="159" t="s">
        <v>8</v>
      </c>
      <c r="O25" s="159" t="s">
        <v>8</v>
      </c>
      <c r="P25" s="159" t="s">
        <v>8</v>
      </c>
      <c r="Q25" s="160" t="s">
        <v>8</v>
      </c>
      <c r="R25" s="160" t="s">
        <v>8</v>
      </c>
      <c r="S25" s="160" t="s">
        <v>8</v>
      </c>
    </row>
    <row r="26" spans="1:19" x14ac:dyDescent="0.25">
      <c r="A26" s="78" t="s">
        <v>81</v>
      </c>
      <c r="B26" s="161" t="s">
        <v>82</v>
      </c>
      <c r="C26" s="162" t="s">
        <v>8</v>
      </c>
      <c r="D26" s="163" t="s">
        <v>8</v>
      </c>
      <c r="E26" s="163" t="s">
        <v>8</v>
      </c>
      <c r="F26" s="163" t="s">
        <v>8</v>
      </c>
      <c r="G26" s="163" t="s">
        <v>8</v>
      </c>
      <c r="H26" s="163" t="s">
        <v>8</v>
      </c>
      <c r="I26" s="163" t="s">
        <v>8</v>
      </c>
      <c r="J26" s="163" t="s">
        <v>8</v>
      </c>
      <c r="K26" s="163" t="s">
        <v>8</v>
      </c>
      <c r="L26" s="163" t="s">
        <v>8</v>
      </c>
      <c r="M26" s="163" t="s">
        <v>8</v>
      </c>
      <c r="N26" s="163" t="s">
        <v>8</v>
      </c>
      <c r="O26" s="163" t="s">
        <v>8</v>
      </c>
      <c r="P26" s="163" t="s">
        <v>8</v>
      </c>
      <c r="Q26" s="164" t="s">
        <v>8</v>
      </c>
      <c r="R26" s="164" t="s">
        <v>8</v>
      </c>
      <c r="S26" s="164" t="s">
        <v>8</v>
      </c>
    </row>
    <row r="27" spans="1:19" x14ac:dyDescent="0.25">
      <c r="A27" s="78" t="s">
        <v>83</v>
      </c>
      <c r="B27" s="165" t="s">
        <v>84</v>
      </c>
      <c r="C27" s="162" t="s">
        <v>8</v>
      </c>
      <c r="D27" s="166">
        <f t="shared" ref="D27:P27" si="5">D4+D5+D11+D16</f>
        <v>0</v>
      </c>
      <c r="E27" s="166">
        <f t="shared" si="5"/>
        <v>0</v>
      </c>
      <c r="F27" s="166">
        <f t="shared" si="5"/>
        <v>0</v>
      </c>
      <c r="G27" s="166">
        <f t="shared" si="5"/>
        <v>0</v>
      </c>
      <c r="H27" s="166">
        <f t="shared" si="5"/>
        <v>0</v>
      </c>
      <c r="I27" s="166">
        <f t="shared" si="5"/>
        <v>0</v>
      </c>
      <c r="J27" s="166">
        <f t="shared" si="5"/>
        <v>0</v>
      </c>
      <c r="K27" s="166">
        <f t="shared" si="5"/>
        <v>0</v>
      </c>
      <c r="L27" s="166">
        <f t="shared" si="5"/>
        <v>0</v>
      </c>
      <c r="M27" s="166">
        <f t="shared" si="5"/>
        <v>0</v>
      </c>
      <c r="N27" s="166">
        <f t="shared" si="5"/>
        <v>0</v>
      </c>
      <c r="O27" s="166">
        <f t="shared" si="5"/>
        <v>0</v>
      </c>
      <c r="P27" s="166">
        <f t="shared" si="5"/>
        <v>0</v>
      </c>
      <c r="Q27" s="164" t="s">
        <v>8</v>
      </c>
      <c r="R27" s="164" t="s">
        <v>8</v>
      </c>
      <c r="S27" s="164" t="s">
        <v>8</v>
      </c>
    </row>
    <row r="28" spans="1:19" x14ac:dyDescent="0.25">
      <c r="A28" s="78" t="s">
        <v>85</v>
      </c>
      <c r="B28" s="167" t="s">
        <v>86</v>
      </c>
      <c r="C28" s="162" t="s">
        <v>8</v>
      </c>
      <c r="D28" s="166">
        <f t="shared" ref="D28:P28" si="6">(D6+D7+D12)</f>
        <v>0</v>
      </c>
      <c r="E28" s="166">
        <f t="shared" si="6"/>
        <v>0</v>
      </c>
      <c r="F28" s="166">
        <f t="shared" si="6"/>
        <v>0</v>
      </c>
      <c r="G28" s="166">
        <f t="shared" si="6"/>
        <v>0</v>
      </c>
      <c r="H28" s="166">
        <f t="shared" si="6"/>
        <v>0</v>
      </c>
      <c r="I28" s="166">
        <f t="shared" si="6"/>
        <v>0</v>
      </c>
      <c r="J28" s="166">
        <f t="shared" si="6"/>
        <v>0</v>
      </c>
      <c r="K28" s="166">
        <f t="shared" si="6"/>
        <v>0</v>
      </c>
      <c r="L28" s="166">
        <f t="shared" si="6"/>
        <v>0</v>
      </c>
      <c r="M28" s="166">
        <f t="shared" si="6"/>
        <v>0</v>
      </c>
      <c r="N28" s="166">
        <f t="shared" si="6"/>
        <v>0</v>
      </c>
      <c r="O28" s="166">
        <f t="shared" si="6"/>
        <v>0</v>
      </c>
      <c r="P28" s="166">
        <f t="shared" si="6"/>
        <v>0</v>
      </c>
      <c r="Q28" s="164" t="s">
        <v>8</v>
      </c>
      <c r="R28" s="164" t="s">
        <v>8</v>
      </c>
      <c r="S28" s="164" t="s">
        <v>8</v>
      </c>
    </row>
    <row r="29" spans="1:19" x14ac:dyDescent="0.25">
      <c r="A29" s="78" t="s">
        <v>87</v>
      </c>
      <c r="B29" s="168" t="s">
        <v>88</v>
      </c>
      <c r="C29" s="162" t="s">
        <v>8</v>
      </c>
      <c r="D29" s="166">
        <f t="shared" ref="D29:P29" si="7">D20</f>
        <v>2239.9667976922005</v>
      </c>
      <c r="E29" s="166">
        <f t="shared" si="7"/>
        <v>2239.9667976922005</v>
      </c>
      <c r="F29" s="166">
        <f t="shared" si="7"/>
        <v>2239.9667976922005</v>
      </c>
      <c r="G29" s="166">
        <f t="shared" si="7"/>
        <v>2239.9667976922005</v>
      </c>
      <c r="H29" s="166">
        <f t="shared" si="7"/>
        <v>2239.9667976922005</v>
      </c>
      <c r="I29" s="166">
        <f t="shared" si="7"/>
        <v>2239.9667976922005</v>
      </c>
      <c r="J29" s="166">
        <f t="shared" si="7"/>
        <v>2239.9667976922005</v>
      </c>
      <c r="K29" s="166">
        <f t="shared" si="7"/>
        <v>2239.9667976922005</v>
      </c>
      <c r="L29" s="166">
        <f t="shared" si="7"/>
        <v>2239.9667976922005</v>
      </c>
      <c r="M29" s="166">
        <f t="shared" si="7"/>
        <v>2239.9667976922005</v>
      </c>
      <c r="N29" s="166">
        <f t="shared" si="7"/>
        <v>2239.9667976922005</v>
      </c>
      <c r="O29" s="166">
        <f t="shared" si="7"/>
        <v>2239.9667976922005</v>
      </c>
      <c r="P29" s="166">
        <f t="shared" si="7"/>
        <v>26879.601572306401</v>
      </c>
      <c r="Q29" s="164" t="s">
        <v>8</v>
      </c>
      <c r="R29" s="164" t="s">
        <v>8</v>
      </c>
      <c r="S29" s="164" t="s">
        <v>8</v>
      </c>
    </row>
    <row r="30" spans="1:19" x14ac:dyDescent="0.25">
      <c r="A30" s="78" t="s">
        <v>89</v>
      </c>
      <c r="B30" s="169" t="s">
        <v>90</v>
      </c>
      <c r="C30" s="162" t="s">
        <v>8</v>
      </c>
      <c r="D30" s="166">
        <f t="shared" ref="D30:P30" si="8">D21</f>
        <v>1926.7032023077954</v>
      </c>
      <c r="E30" s="166">
        <f t="shared" si="8"/>
        <v>1926.7032023077954</v>
      </c>
      <c r="F30" s="166">
        <f t="shared" si="8"/>
        <v>1926.7032023077954</v>
      </c>
      <c r="G30" s="166">
        <f t="shared" si="8"/>
        <v>1926.7032023077954</v>
      </c>
      <c r="H30" s="166">
        <f t="shared" si="8"/>
        <v>1926.7032023077954</v>
      </c>
      <c r="I30" s="166">
        <f t="shared" si="8"/>
        <v>1926.7032023077954</v>
      </c>
      <c r="J30" s="166">
        <f t="shared" si="8"/>
        <v>1926.7032023077954</v>
      </c>
      <c r="K30" s="166">
        <f t="shared" si="8"/>
        <v>1926.7032023077954</v>
      </c>
      <c r="L30" s="166">
        <f t="shared" si="8"/>
        <v>1926.7032023077954</v>
      </c>
      <c r="M30" s="166">
        <f t="shared" si="8"/>
        <v>1926.7032023077954</v>
      </c>
      <c r="N30" s="166">
        <f t="shared" si="8"/>
        <v>1926.7032023077954</v>
      </c>
      <c r="O30" s="166">
        <f t="shared" si="8"/>
        <v>1926.7032023077954</v>
      </c>
      <c r="P30" s="166">
        <f t="shared" si="8"/>
        <v>23120.438427693545</v>
      </c>
      <c r="Q30" s="164" t="s">
        <v>8</v>
      </c>
      <c r="R30" s="164" t="s">
        <v>8</v>
      </c>
      <c r="S30" s="164" t="s">
        <v>8</v>
      </c>
    </row>
    <row r="31" spans="1:19" x14ac:dyDescent="0.25">
      <c r="A31" s="78" t="s">
        <v>91</v>
      </c>
      <c r="B31" s="170" t="s">
        <v>92</v>
      </c>
      <c r="C31" s="162" t="s">
        <v>8</v>
      </c>
      <c r="D31" s="166">
        <f t="shared" ref="D31:P31" si="9">SUM(D27:D30)</f>
        <v>4166.6699999999964</v>
      </c>
      <c r="E31" s="166">
        <f t="shared" si="9"/>
        <v>4166.6699999999964</v>
      </c>
      <c r="F31" s="166">
        <f t="shared" si="9"/>
        <v>4166.6699999999964</v>
      </c>
      <c r="G31" s="166">
        <f t="shared" si="9"/>
        <v>4166.6699999999964</v>
      </c>
      <c r="H31" s="166">
        <f t="shared" si="9"/>
        <v>4166.6699999999964</v>
      </c>
      <c r="I31" s="166">
        <f t="shared" si="9"/>
        <v>4166.6699999999964</v>
      </c>
      <c r="J31" s="166">
        <f t="shared" si="9"/>
        <v>4166.6699999999964</v>
      </c>
      <c r="K31" s="166">
        <f t="shared" si="9"/>
        <v>4166.6699999999964</v>
      </c>
      <c r="L31" s="166">
        <f t="shared" si="9"/>
        <v>4166.6699999999964</v>
      </c>
      <c r="M31" s="166">
        <f t="shared" si="9"/>
        <v>4166.6699999999964</v>
      </c>
      <c r="N31" s="166">
        <f t="shared" si="9"/>
        <v>4166.6699999999964</v>
      </c>
      <c r="O31" s="166">
        <f t="shared" si="9"/>
        <v>4166.6699999999964</v>
      </c>
      <c r="P31" s="166">
        <f t="shared" si="9"/>
        <v>50000.03999999995</v>
      </c>
      <c r="Q31" s="164" t="s">
        <v>8</v>
      </c>
      <c r="R31" s="164" t="s">
        <v>8</v>
      </c>
      <c r="S31" s="164" t="s">
        <v>8</v>
      </c>
    </row>
    <row r="32" spans="1:19" x14ac:dyDescent="0.25">
      <c r="A32" s="78" t="s">
        <v>93</v>
      </c>
      <c r="B32" s="171" t="s">
        <v>8</v>
      </c>
      <c r="C32" s="172" t="s">
        <v>8</v>
      </c>
      <c r="D32" s="173" t="s">
        <v>8</v>
      </c>
      <c r="E32" s="173" t="s">
        <v>8</v>
      </c>
      <c r="F32" s="173" t="s">
        <v>8</v>
      </c>
      <c r="G32" s="173" t="s">
        <v>8</v>
      </c>
      <c r="H32" s="173" t="s">
        <v>8</v>
      </c>
      <c r="I32" s="173" t="s">
        <v>8</v>
      </c>
      <c r="J32" s="173" t="s">
        <v>8</v>
      </c>
      <c r="K32" s="173" t="s">
        <v>8</v>
      </c>
      <c r="L32" s="173" t="s">
        <v>8</v>
      </c>
      <c r="M32" s="173" t="s">
        <v>8</v>
      </c>
      <c r="N32" s="173" t="s">
        <v>8</v>
      </c>
      <c r="O32" s="173" t="s">
        <v>8</v>
      </c>
      <c r="P32" s="173" t="s">
        <v>8</v>
      </c>
      <c r="Q32" s="174" t="s">
        <v>8</v>
      </c>
      <c r="R32" s="174" t="s">
        <v>8</v>
      </c>
      <c r="S32" s="174" t="s">
        <v>8</v>
      </c>
    </row>
    <row r="33" spans="1:19" x14ac:dyDescent="0.25">
      <c r="A33" s="78" t="s">
        <v>94</v>
      </c>
      <c r="B33" s="175" t="s">
        <v>95</v>
      </c>
      <c r="C33" s="176" t="s">
        <v>8</v>
      </c>
      <c r="D33" s="177" t="s">
        <v>8</v>
      </c>
      <c r="E33" s="177" t="s">
        <v>8</v>
      </c>
      <c r="F33" s="177" t="s">
        <v>8</v>
      </c>
      <c r="G33" s="177" t="s">
        <v>8</v>
      </c>
      <c r="H33" s="177" t="s">
        <v>8</v>
      </c>
      <c r="I33" s="177" t="s">
        <v>8</v>
      </c>
      <c r="J33" s="177" t="s">
        <v>8</v>
      </c>
      <c r="K33" s="177" t="s">
        <v>8</v>
      </c>
      <c r="L33" s="177" t="s">
        <v>8</v>
      </c>
      <c r="M33" s="177" t="s">
        <v>8</v>
      </c>
      <c r="N33" s="177" t="s">
        <v>8</v>
      </c>
      <c r="O33" s="177" t="s">
        <v>8</v>
      </c>
      <c r="P33" s="177" t="s">
        <v>8</v>
      </c>
      <c r="Q33" s="178" t="s">
        <v>8</v>
      </c>
      <c r="R33" s="178" t="s">
        <v>8</v>
      </c>
      <c r="S33" s="178" t="s">
        <v>8</v>
      </c>
    </row>
    <row r="34" spans="1:19" x14ac:dyDescent="0.25">
      <c r="A34" s="78" t="s">
        <v>96</v>
      </c>
      <c r="B34" s="179" t="s">
        <v>97</v>
      </c>
      <c r="C34" s="162" t="s">
        <v>8</v>
      </c>
      <c r="D34" s="180">
        <v>0.53759160137284701</v>
      </c>
      <c r="E34" s="180">
        <v>0.53759160137284701</v>
      </c>
      <c r="F34" s="180">
        <v>0.53759160137284701</v>
      </c>
      <c r="G34" s="180">
        <v>0.53759160137284701</v>
      </c>
      <c r="H34" s="180">
        <v>0.53759160137284701</v>
      </c>
      <c r="I34" s="180">
        <v>0.53759160137284701</v>
      </c>
      <c r="J34" s="180">
        <v>0.53759160137284701</v>
      </c>
      <c r="K34" s="180">
        <v>0.53759160137284701</v>
      </c>
      <c r="L34" s="180">
        <v>0.53759160137284701</v>
      </c>
      <c r="M34" s="180">
        <v>0.53759160137284701</v>
      </c>
      <c r="N34" s="180">
        <v>0.53759160137284701</v>
      </c>
      <c r="O34" s="180">
        <v>0.53759160137284701</v>
      </c>
      <c r="P34" s="180">
        <v>0.53759160137284701</v>
      </c>
      <c r="Q34" s="164" t="s">
        <v>8</v>
      </c>
      <c r="R34" s="164" t="s">
        <v>8</v>
      </c>
      <c r="S34" s="164" t="s">
        <v>8</v>
      </c>
    </row>
    <row r="35" spans="1:19" x14ac:dyDescent="0.25">
      <c r="A35" s="78" t="s">
        <v>98</v>
      </c>
      <c r="B35" s="181" t="s">
        <v>99</v>
      </c>
      <c r="C35" s="162" t="s">
        <v>8</v>
      </c>
      <c r="D35" s="182">
        <v>0.462408398627152</v>
      </c>
      <c r="E35" s="182">
        <v>0.462408398627152</v>
      </c>
      <c r="F35" s="182">
        <v>0.462408398627152</v>
      </c>
      <c r="G35" s="182">
        <v>0.462408398627152</v>
      </c>
      <c r="H35" s="182">
        <v>0.462408398627152</v>
      </c>
      <c r="I35" s="182">
        <v>0.462408398627152</v>
      </c>
      <c r="J35" s="182">
        <v>0.462408398627152</v>
      </c>
      <c r="K35" s="182">
        <v>0.462408398627152</v>
      </c>
      <c r="L35" s="182">
        <v>0.462408398627152</v>
      </c>
      <c r="M35" s="182">
        <v>0.462408398627152</v>
      </c>
      <c r="N35" s="182">
        <v>0.462408398627152</v>
      </c>
      <c r="O35" s="182">
        <v>0.462408398627152</v>
      </c>
      <c r="P35" s="182">
        <v>0.462408398627152</v>
      </c>
      <c r="Q35" s="164" t="s">
        <v>8</v>
      </c>
      <c r="R35" s="164" t="s">
        <v>8</v>
      </c>
      <c r="S35" s="164" t="s">
        <v>8</v>
      </c>
    </row>
    <row r="36" spans="1:19" x14ac:dyDescent="0.25">
      <c r="A36" s="78" t="s">
        <v>100</v>
      </c>
      <c r="B36" s="183" t="s">
        <v>8</v>
      </c>
      <c r="C36" s="184" t="s">
        <v>8</v>
      </c>
      <c r="D36" s="185" t="s">
        <v>8</v>
      </c>
      <c r="E36" s="185" t="s">
        <v>8</v>
      </c>
      <c r="F36" s="185" t="s">
        <v>8</v>
      </c>
      <c r="G36" s="185" t="s">
        <v>8</v>
      </c>
      <c r="H36" s="185" t="s">
        <v>8</v>
      </c>
      <c r="I36" s="185" t="s">
        <v>8</v>
      </c>
      <c r="J36" s="185" t="s">
        <v>8</v>
      </c>
      <c r="K36" s="185" t="s">
        <v>8</v>
      </c>
      <c r="L36" s="185" t="s">
        <v>8</v>
      </c>
      <c r="M36" s="185" t="s">
        <v>8</v>
      </c>
      <c r="N36" s="185" t="s">
        <v>8</v>
      </c>
      <c r="O36" s="185" t="s">
        <v>8</v>
      </c>
      <c r="P36" s="185" t="s">
        <v>8</v>
      </c>
      <c r="Q36" s="186" t="s">
        <v>8</v>
      </c>
      <c r="R36" s="186" t="s">
        <v>8</v>
      </c>
      <c r="S36" s="186" t="s">
        <v>8</v>
      </c>
    </row>
    <row r="37" spans="1:19" x14ac:dyDescent="0.25">
      <c r="A37" s="78" t="s">
        <v>101</v>
      </c>
      <c r="B37" s="187" t="s">
        <v>102</v>
      </c>
      <c r="C37" s="188" t="s">
        <v>8</v>
      </c>
      <c r="D37" s="189" t="s">
        <v>8</v>
      </c>
      <c r="E37" s="189" t="s">
        <v>8</v>
      </c>
      <c r="F37" s="189" t="s">
        <v>8</v>
      </c>
      <c r="G37" s="189" t="s">
        <v>8</v>
      </c>
      <c r="H37" s="189" t="s">
        <v>8</v>
      </c>
      <c r="I37" s="189" t="s">
        <v>8</v>
      </c>
      <c r="J37" s="189" t="s">
        <v>8</v>
      </c>
      <c r="K37" s="189" t="s">
        <v>8</v>
      </c>
      <c r="L37" s="189" t="s">
        <v>8</v>
      </c>
      <c r="M37" s="189" t="s">
        <v>8</v>
      </c>
      <c r="N37" s="189" t="s">
        <v>8</v>
      </c>
      <c r="O37" s="189" t="s">
        <v>8</v>
      </c>
      <c r="P37" s="189" t="s">
        <v>8</v>
      </c>
      <c r="Q37" s="190" t="s">
        <v>8</v>
      </c>
      <c r="R37" s="190" t="s">
        <v>8</v>
      </c>
      <c r="S37" s="190" t="s">
        <v>8</v>
      </c>
    </row>
    <row r="38" spans="1:19" x14ac:dyDescent="0.25">
      <c r="A38" s="78" t="s">
        <v>103</v>
      </c>
      <c r="B38" s="191" t="s">
        <v>104</v>
      </c>
      <c r="C38" s="162" t="s">
        <v>8</v>
      </c>
      <c r="D38" s="192">
        <v>1</v>
      </c>
      <c r="E38" s="192">
        <v>1</v>
      </c>
      <c r="F38" s="192">
        <v>1</v>
      </c>
      <c r="G38" s="192">
        <v>1</v>
      </c>
      <c r="H38" s="192">
        <v>1</v>
      </c>
      <c r="I38" s="192">
        <v>1</v>
      </c>
      <c r="J38" s="192">
        <v>1</v>
      </c>
      <c r="K38" s="192">
        <v>1</v>
      </c>
      <c r="L38" s="192">
        <v>1</v>
      </c>
      <c r="M38" s="192">
        <v>1</v>
      </c>
      <c r="N38" s="192">
        <v>1</v>
      </c>
      <c r="O38" s="192">
        <v>1</v>
      </c>
      <c r="P38" s="192">
        <v>1</v>
      </c>
      <c r="Q38" s="164" t="s">
        <v>8</v>
      </c>
      <c r="R38" s="164" t="s">
        <v>8</v>
      </c>
      <c r="S38" s="164" t="s">
        <v>8</v>
      </c>
    </row>
    <row r="39" spans="1:19" x14ac:dyDescent="0.25">
      <c r="A39" s="78" t="s">
        <v>105</v>
      </c>
      <c r="B39" s="193" t="s">
        <v>106</v>
      </c>
      <c r="C39" s="162" t="s">
        <v>8</v>
      </c>
      <c r="D39" s="194">
        <v>0.97453100000000004</v>
      </c>
      <c r="E39" s="194">
        <v>0.97453100000000004</v>
      </c>
      <c r="F39" s="194">
        <v>0.97453100000000004</v>
      </c>
      <c r="G39" s="194">
        <v>0.97453100000000004</v>
      </c>
      <c r="H39" s="194">
        <v>0.97453100000000004</v>
      </c>
      <c r="I39" s="194">
        <v>0.97453100000000004</v>
      </c>
      <c r="J39" s="194">
        <v>0.97453100000000004</v>
      </c>
      <c r="K39" s="194">
        <v>0.97453100000000004</v>
      </c>
      <c r="L39" s="194">
        <v>0.97453100000000004</v>
      </c>
      <c r="M39" s="194">
        <v>0.97453100000000004</v>
      </c>
      <c r="N39" s="194">
        <v>0.97453100000000004</v>
      </c>
      <c r="O39" s="194">
        <v>0.97453100000000004</v>
      </c>
      <c r="P39" s="194">
        <v>0.97453100000000004</v>
      </c>
      <c r="Q39" s="164" t="s">
        <v>8</v>
      </c>
      <c r="R39" s="164" t="s">
        <v>8</v>
      </c>
      <c r="S39" s="164" t="s">
        <v>8</v>
      </c>
    </row>
    <row r="40" spans="1:19" x14ac:dyDescent="0.25">
      <c r="A40" s="78" t="s">
        <v>107</v>
      </c>
      <c r="B40" s="195" t="s">
        <v>108</v>
      </c>
      <c r="C40" s="162" t="s">
        <v>8</v>
      </c>
      <c r="D40" s="196">
        <v>0.99784200000000001</v>
      </c>
      <c r="E40" s="196">
        <v>0.99784200000000001</v>
      </c>
      <c r="F40" s="196">
        <v>0.99784200000000001</v>
      </c>
      <c r="G40" s="196">
        <v>0.99784200000000001</v>
      </c>
      <c r="H40" s="196">
        <v>0.99784200000000001</v>
      </c>
      <c r="I40" s="196">
        <v>0.99784200000000001</v>
      </c>
      <c r="J40" s="196">
        <v>0.99784200000000001</v>
      </c>
      <c r="K40" s="196">
        <v>0.99784200000000001</v>
      </c>
      <c r="L40" s="196">
        <v>0.99784200000000001</v>
      </c>
      <c r="M40" s="196">
        <v>0.99784200000000001</v>
      </c>
      <c r="N40" s="196">
        <v>0.99784200000000001</v>
      </c>
      <c r="O40" s="196">
        <v>0.99784200000000001</v>
      </c>
      <c r="P40" s="196">
        <v>0.99784200000000001</v>
      </c>
      <c r="Q40" s="164" t="s">
        <v>8</v>
      </c>
      <c r="R40" s="164" t="s">
        <v>8</v>
      </c>
      <c r="S40" s="164" t="s">
        <v>8</v>
      </c>
    </row>
    <row r="41" spans="1:19" x14ac:dyDescent="0.25">
      <c r="A41" s="78" t="s">
        <v>109</v>
      </c>
      <c r="B41" s="197" t="s">
        <v>8</v>
      </c>
      <c r="C41" s="198" t="s">
        <v>8</v>
      </c>
      <c r="D41" s="199" t="s">
        <v>8</v>
      </c>
      <c r="E41" s="199" t="s">
        <v>8</v>
      </c>
      <c r="F41" s="199" t="s">
        <v>8</v>
      </c>
      <c r="G41" s="199" t="s">
        <v>8</v>
      </c>
      <c r="H41" s="199" t="s">
        <v>8</v>
      </c>
      <c r="I41" s="199" t="s">
        <v>8</v>
      </c>
      <c r="J41" s="199" t="s">
        <v>8</v>
      </c>
      <c r="K41" s="199" t="s">
        <v>8</v>
      </c>
      <c r="L41" s="199" t="s">
        <v>8</v>
      </c>
      <c r="M41" s="199" t="s">
        <v>8</v>
      </c>
      <c r="N41" s="199" t="s">
        <v>8</v>
      </c>
      <c r="O41" s="199" t="s">
        <v>8</v>
      </c>
      <c r="P41" s="199" t="s">
        <v>8</v>
      </c>
      <c r="Q41" s="200" t="s">
        <v>8</v>
      </c>
      <c r="R41" s="200" t="s">
        <v>8</v>
      </c>
      <c r="S41" s="200" t="s">
        <v>8</v>
      </c>
    </row>
    <row r="42" spans="1:19" x14ac:dyDescent="0.25">
      <c r="A42" s="78" t="s">
        <v>110</v>
      </c>
      <c r="B42" s="154" t="s">
        <v>111</v>
      </c>
      <c r="C42" s="162" t="s">
        <v>8</v>
      </c>
      <c r="D42" s="166">
        <f t="shared" ref="D42:P42" si="10">D27*D38</f>
        <v>0</v>
      </c>
      <c r="E42" s="166">
        <f t="shared" si="10"/>
        <v>0</v>
      </c>
      <c r="F42" s="166">
        <f t="shared" si="10"/>
        <v>0</v>
      </c>
      <c r="G42" s="166">
        <f t="shared" si="10"/>
        <v>0</v>
      </c>
      <c r="H42" s="166">
        <f t="shared" si="10"/>
        <v>0</v>
      </c>
      <c r="I42" s="166">
        <f t="shared" si="10"/>
        <v>0</v>
      </c>
      <c r="J42" s="166">
        <f t="shared" si="10"/>
        <v>0</v>
      </c>
      <c r="K42" s="166">
        <f t="shared" si="10"/>
        <v>0</v>
      </c>
      <c r="L42" s="166">
        <f t="shared" si="10"/>
        <v>0</v>
      </c>
      <c r="M42" s="166">
        <f t="shared" si="10"/>
        <v>0</v>
      </c>
      <c r="N42" s="166">
        <f t="shared" si="10"/>
        <v>0</v>
      </c>
      <c r="O42" s="166">
        <f t="shared" si="10"/>
        <v>0</v>
      </c>
      <c r="P42" s="166">
        <f t="shared" si="10"/>
        <v>0</v>
      </c>
      <c r="Q42" s="164" t="s">
        <v>8</v>
      </c>
      <c r="R42" s="164" t="s">
        <v>8</v>
      </c>
      <c r="S42" s="164" t="s">
        <v>8</v>
      </c>
    </row>
    <row r="43" spans="1:19" x14ac:dyDescent="0.25">
      <c r="A43" s="78" t="s">
        <v>112</v>
      </c>
      <c r="B43" s="154" t="s">
        <v>113</v>
      </c>
      <c r="C43" s="162" t="s">
        <v>8</v>
      </c>
      <c r="D43" s="166">
        <f t="shared" ref="D43:P43" si="11">D28*D39</f>
        <v>0</v>
      </c>
      <c r="E43" s="166">
        <f t="shared" si="11"/>
        <v>0</v>
      </c>
      <c r="F43" s="166">
        <f t="shared" si="11"/>
        <v>0</v>
      </c>
      <c r="G43" s="166">
        <f t="shared" si="11"/>
        <v>0</v>
      </c>
      <c r="H43" s="166">
        <f t="shared" si="11"/>
        <v>0</v>
      </c>
      <c r="I43" s="166">
        <f t="shared" si="11"/>
        <v>0</v>
      </c>
      <c r="J43" s="166">
        <f t="shared" si="11"/>
        <v>0</v>
      </c>
      <c r="K43" s="166">
        <f t="shared" si="11"/>
        <v>0</v>
      </c>
      <c r="L43" s="166">
        <f t="shared" si="11"/>
        <v>0</v>
      </c>
      <c r="M43" s="166">
        <f t="shared" si="11"/>
        <v>0</v>
      </c>
      <c r="N43" s="166">
        <f t="shared" si="11"/>
        <v>0</v>
      </c>
      <c r="O43" s="166">
        <f t="shared" si="11"/>
        <v>0</v>
      </c>
      <c r="P43" s="166">
        <f t="shared" si="11"/>
        <v>0</v>
      </c>
      <c r="Q43" s="164" t="s">
        <v>8</v>
      </c>
      <c r="R43" s="164" t="s">
        <v>8</v>
      </c>
      <c r="S43" s="164" t="s">
        <v>8</v>
      </c>
    </row>
    <row r="44" spans="1:19" x14ac:dyDescent="0.25">
      <c r="A44" s="78" t="s">
        <v>114</v>
      </c>
      <c r="B44" s="154" t="s">
        <v>115</v>
      </c>
      <c r="C44" s="162" t="s">
        <v>8</v>
      </c>
      <c r="D44" s="166">
        <f t="shared" ref="D44:P44" si="12">D29*D40</f>
        <v>2235.1329493427806</v>
      </c>
      <c r="E44" s="166">
        <f t="shared" si="12"/>
        <v>2235.1329493427806</v>
      </c>
      <c r="F44" s="166">
        <f t="shared" si="12"/>
        <v>2235.1329493427806</v>
      </c>
      <c r="G44" s="166">
        <f t="shared" si="12"/>
        <v>2235.1329493427806</v>
      </c>
      <c r="H44" s="166">
        <f t="shared" si="12"/>
        <v>2235.1329493427806</v>
      </c>
      <c r="I44" s="166">
        <f t="shared" si="12"/>
        <v>2235.1329493427806</v>
      </c>
      <c r="J44" s="166">
        <f t="shared" si="12"/>
        <v>2235.1329493427806</v>
      </c>
      <c r="K44" s="166">
        <f t="shared" si="12"/>
        <v>2235.1329493427806</v>
      </c>
      <c r="L44" s="166">
        <f t="shared" si="12"/>
        <v>2235.1329493427806</v>
      </c>
      <c r="M44" s="166">
        <f t="shared" si="12"/>
        <v>2235.1329493427806</v>
      </c>
      <c r="N44" s="166">
        <f t="shared" si="12"/>
        <v>2235.1329493427806</v>
      </c>
      <c r="O44" s="166">
        <f t="shared" si="12"/>
        <v>2235.1329493427806</v>
      </c>
      <c r="P44" s="166">
        <f t="shared" si="12"/>
        <v>26821.595392113362</v>
      </c>
      <c r="Q44" s="164" t="s">
        <v>8</v>
      </c>
      <c r="R44" s="164" t="s">
        <v>8</v>
      </c>
      <c r="S44" s="164" t="s">
        <v>8</v>
      </c>
    </row>
    <row r="45" spans="1:19" x14ac:dyDescent="0.25">
      <c r="A45" s="78" t="s">
        <v>116</v>
      </c>
      <c r="B45" s="154" t="s">
        <v>117</v>
      </c>
      <c r="C45" s="162" t="s">
        <v>8</v>
      </c>
      <c r="D45" s="166">
        <f t="shared" ref="D45:P45" si="13">D30*D40</f>
        <v>1922.5453767972153</v>
      </c>
      <c r="E45" s="166">
        <f t="shared" si="13"/>
        <v>1922.5453767972153</v>
      </c>
      <c r="F45" s="166">
        <f t="shared" si="13"/>
        <v>1922.5453767972153</v>
      </c>
      <c r="G45" s="166">
        <f t="shared" si="13"/>
        <v>1922.5453767972153</v>
      </c>
      <c r="H45" s="166">
        <f t="shared" si="13"/>
        <v>1922.5453767972153</v>
      </c>
      <c r="I45" s="166">
        <f t="shared" si="13"/>
        <v>1922.5453767972153</v>
      </c>
      <c r="J45" s="166">
        <f t="shared" si="13"/>
        <v>1922.5453767972153</v>
      </c>
      <c r="K45" s="166">
        <f t="shared" si="13"/>
        <v>1922.5453767972153</v>
      </c>
      <c r="L45" s="166">
        <f t="shared" si="13"/>
        <v>1922.5453767972153</v>
      </c>
      <c r="M45" s="166">
        <f t="shared" si="13"/>
        <v>1922.5453767972153</v>
      </c>
      <c r="N45" s="166">
        <f t="shared" si="13"/>
        <v>1922.5453767972153</v>
      </c>
      <c r="O45" s="166">
        <f t="shared" si="13"/>
        <v>1922.5453767972153</v>
      </c>
      <c r="P45" s="166">
        <f t="shared" si="13"/>
        <v>23070.544521566582</v>
      </c>
      <c r="Q45" s="164" t="s">
        <v>8</v>
      </c>
      <c r="R45" s="164" t="s">
        <v>8</v>
      </c>
      <c r="S45" s="164" t="s">
        <v>8</v>
      </c>
    </row>
    <row r="46" spans="1:19" x14ac:dyDescent="0.25">
      <c r="A46" s="78" t="s">
        <v>118</v>
      </c>
      <c r="B46" s="154" t="s">
        <v>119</v>
      </c>
      <c r="C46" s="201" t="s">
        <v>8</v>
      </c>
      <c r="D46" s="202">
        <f t="shared" ref="D46:P46" si="14">SUM(D42:D45)</f>
        <v>4157.678326139996</v>
      </c>
      <c r="E46" s="202">
        <f t="shared" si="14"/>
        <v>4157.678326139996</v>
      </c>
      <c r="F46" s="202">
        <f t="shared" si="14"/>
        <v>4157.678326139996</v>
      </c>
      <c r="G46" s="202">
        <f t="shared" si="14"/>
        <v>4157.678326139996</v>
      </c>
      <c r="H46" s="202">
        <f t="shared" si="14"/>
        <v>4157.678326139996</v>
      </c>
      <c r="I46" s="202">
        <f t="shared" si="14"/>
        <v>4157.678326139996</v>
      </c>
      <c r="J46" s="202">
        <f t="shared" si="14"/>
        <v>4157.678326139996</v>
      </c>
      <c r="K46" s="202">
        <f t="shared" si="14"/>
        <v>4157.678326139996</v>
      </c>
      <c r="L46" s="202">
        <f t="shared" si="14"/>
        <v>4157.678326139996</v>
      </c>
      <c r="M46" s="202">
        <f t="shared" si="14"/>
        <v>4157.678326139996</v>
      </c>
      <c r="N46" s="202">
        <f t="shared" si="14"/>
        <v>4157.678326139996</v>
      </c>
      <c r="O46" s="202">
        <f t="shared" si="14"/>
        <v>4157.678326139996</v>
      </c>
      <c r="P46" s="202">
        <f t="shared" si="14"/>
        <v>49892.139913679945</v>
      </c>
      <c r="Q46" s="203" t="s">
        <v>8</v>
      </c>
      <c r="R46" s="203" t="s">
        <v>8</v>
      </c>
      <c r="S46" s="203" t="s">
        <v>8</v>
      </c>
    </row>
    <row r="47" spans="1:19" x14ac:dyDescent="0.25">
      <c r="A47" s="78" t="s">
        <v>120</v>
      </c>
      <c r="B47" s="204" t="s">
        <v>8</v>
      </c>
      <c r="C47" s="205" t="s">
        <v>8</v>
      </c>
      <c r="D47" s="206" t="s">
        <v>8</v>
      </c>
      <c r="E47" s="206" t="s">
        <v>8</v>
      </c>
      <c r="F47" s="206" t="s">
        <v>8</v>
      </c>
      <c r="G47" s="206" t="s">
        <v>8</v>
      </c>
      <c r="H47" s="206" t="s">
        <v>8</v>
      </c>
      <c r="I47" s="206" t="s">
        <v>8</v>
      </c>
      <c r="J47" s="206" t="s">
        <v>8</v>
      </c>
      <c r="K47" s="206" t="s">
        <v>8</v>
      </c>
      <c r="L47" s="206" t="s">
        <v>8</v>
      </c>
      <c r="M47" s="206" t="s">
        <v>8</v>
      </c>
      <c r="N47" s="206" t="s">
        <v>8</v>
      </c>
      <c r="O47" s="206" t="s">
        <v>8</v>
      </c>
      <c r="P47" s="206" t="s">
        <v>8</v>
      </c>
      <c r="Q47" s="207" t="s">
        <v>8</v>
      </c>
      <c r="R47" s="207" t="s">
        <v>8</v>
      </c>
      <c r="S47" s="207" t="s">
        <v>8</v>
      </c>
    </row>
    <row r="48" spans="1:19" x14ac:dyDescent="0.25">
      <c r="A48" s="78" t="s">
        <v>121</v>
      </c>
      <c r="B48" s="1029" t="s">
        <v>271</v>
      </c>
      <c r="C48" s="208" t="s">
        <v>8</v>
      </c>
      <c r="D48" s="209" t="s">
        <v>8</v>
      </c>
      <c r="E48" s="209" t="s">
        <v>8</v>
      </c>
      <c r="F48" s="209" t="s">
        <v>8</v>
      </c>
      <c r="G48" s="209" t="s">
        <v>8</v>
      </c>
      <c r="H48" s="209" t="s">
        <v>8</v>
      </c>
      <c r="I48" s="209" t="s">
        <v>8</v>
      </c>
      <c r="J48" s="209" t="s">
        <v>8</v>
      </c>
      <c r="K48" s="209" t="s">
        <v>8</v>
      </c>
      <c r="L48" s="209" t="s">
        <v>8</v>
      </c>
      <c r="M48" s="209" t="s">
        <v>8</v>
      </c>
      <c r="N48" s="209" t="s">
        <v>8</v>
      </c>
      <c r="O48" s="209" t="s">
        <v>8</v>
      </c>
      <c r="P48" s="209" t="s">
        <v>8</v>
      </c>
      <c r="Q48" s="210" t="s">
        <v>8</v>
      </c>
      <c r="R48" s="210" t="s">
        <v>8</v>
      </c>
      <c r="S48" s="210" t="s">
        <v>8</v>
      </c>
    </row>
    <row r="49" spans="1:19" x14ac:dyDescent="0.25">
      <c r="A49" s="78" t="s">
        <v>123</v>
      </c>
      <c r="B49" s="211" t="s">
        <v>124</v>
      </c>
      <c r="C49" s="212" t="s">
        <v>8</v>
      </c>
      <c r="D49" s="213" t="s">
        <v>8</v>
      </c>
      <c r="E49" s="213" t="s">
        <v>8</v>
      </c>
      <c r="F49" s="213" t="s">
        <v>8</v>
      </c>
      <c r="G49" s="213" t="s">
        <v>8</v>
      </c>
      <c r="H49" s="213" t="s">
        <v>8</v>
      </c>
      <c r="I49" s="213" t="s">
        <v>8</v>
      </c>
      <c r="J49" s="213" t="s">
        <v>8</v>
      </c>
      <c r="K49" s="213" t="s">
        <v>8</v>
      </c>
      <c r="L49" s="213" t="s">
        <v>8</v>
      </c>
      <c r="M49" s="213" t="s">
        <v>8</v>
      </c>
      <c r="N49" s="213" t="s">
        <v>8</v>
      </c>
      <c r="O49" s="213" t="s">
        <v>8</v>
      </c>
      <c r="P49" s="213" t="s">
        <v>8</v>
      </c>
      <c r="Q49" s="214" t="s">
        <v>8</v>
      </c>
      <c r="R49" s="214" t="s">
        <v>8</v>
      </c>
      <c r="S49" s="214" t="s">
        <v>8</v>
      </c>
    </row>
    <row r="50" spans="1:19" x14ac:dyDescent="0.25">
      <c r="A50" s="78" t="s">
        <v>125</v>
      </c>
      <c r="B50" s="215" t="s">
        <v>8</v>
      </c>
      <c r="C50" s="216" t="s">
        <v>8</v>
      </c>
      <c r="D50" s="217" t="s">
        <v>8</v>
      </c>
      <c r="E50" s="217" t="s">
        <v>8</v>
      </c>
      <c r="F50" s="217" t="s">
        <v>8</v>
      </c>
      <c r="G50" s="217" t="s">
        <v>8</v>
      </c>
      <c r="H50" s="217" t="s">
        <v>8</v>
      </c>
      <c r="I50" s="217" t="s">
        <v>8</v>
      </c>
      <c r="J50" s="217" t="s">
        <v>8</v>
      </c>
      <c r="K50" s="217" t="s">
        <v>8</v>
      </c>
      <c r="L50" s="217" t="s">
        <v>8</v>
      </c>
      <c r="M50" s="217" t="s">
        <v>8</v>
      </c>
      <c r="N50" s="217" t="s">
        <v>8</v>
      </c>
      <c r="O50" s="217" t="s">
        <v>8</v>
      </c>
      <c r="P50" s="217" t="s">
        <v>8</v>
      </c>
      <c r="Q50" s="218" t="s">
        <v>8</v>
      </c>
      <c r="R50" s="218" t="s">
        <v>8</v>
      </c>
      <c r="S50" s="218" t="s">
        <v>8</v>
      </c>
    </row>
    <row r="51" spans="1:19" x14ac:dyDescent="0.25">
      <c r="A51" s="78" t="s">
        <v>126</v>
      </c>
      <c r="B51" s="154" t="s">
        <v>127</v>
      </c>
      <c r="C51" s="162" t="s">
        <v>8</v>
      </c>
      <c r="D51" s="166">
        <f t="shared" ref="D51:P51" si="15">D52+D53</f>
        <v>0</v>
      </c>
      <c r="E51" s="166">
        <f t="shared" si="15"/>
        <v>0</v>
      </c>
      <c r="F51" s="166">
        <f t="shared" si="15"/>
        <v>0</v>
      </c>
      <c r="G51" s="166">
        <f t="shared" si="15"/>
        <v>0</v>
      </c>
      <c r="H51" s="166">
        <f t="shared" si="15"/>
        <v>0</v>
      </c>
      <c r="I51" s="166">
        <f t="shared" si="15"/>
        <v>0</v>
      </c>
      <c r="J51" s="166">
        <f t="shared" si="15"/>
        <v>0</v>
      </c>
      <c r="K51" s="166">
        <f t="shared" si="15"/>
        <v>0</v>
      </c>
      <c r="L51" s="166">
        <f t="shared" si="15"/>
        <v>0</v>
      </c>
      <c r="M51" s="166">
        <f t="shared" si="15"/>
        <v>0</v>
      </c>
      <c r="N51" s="166">
        <f t="shared" si="15"/>
        <v>0</v>
      </c>
      <c r="O51" s="166">
        <f t="shared" si="15"/>
        <v>0</v>
      </c>
      <c r="P51" s="166">
        <f t="shared" si="15"/>
        <v>0</v>
      </c>
      <c r="Q51" s="164" t="s">
        <v>8</v>
      </c>
      <c r="R51" s="164" t="s">
        <v>8</v>
      </c>
      <c r="S51" s="164" t="s">
        <v>8</v>
      </c>
    </row>
    <row r="52" spans="1:19" x14ac:dyDescent="0.25">
      <c r="A52" s="78" t="s">
        <v>128</v>
      </c>
      <c r="B52" s="219" t="s">
        <v>129</v>
      </c>
      <c r="C52" s="162" t="s">
        <v>8</v>
      </c>
      <c r="D52" s="166">
        <f t="shared" ref="D52:P52" si="16">(D4+D5)*D38</f>
        <v>0</v>
      </c>
      <c r="E52" s="166">
        <f t="shared" si="16"/>
        <v>0</v>
      </c>
      <c r="F52" s="166">
        <f t="shared" si="16"/>
        <v>0</v>
      </c>
      <c r="G52" s="166">
        <f t="shared" si="16"/>
        <v>0</v>
      </c>
      <c r="H52" s="166">
        <f t="shared" si="16"/>
        <v>0</v>
      </c>
      <c r="I52" s="166">
        <f t="shared" si="16"/>
        <v>0</v>
      </c>
      <c r="J52" s="166">
        <f t="shared" si="16"/>
        <v>0</v>
      </c>
      <c r="K52" s="166">
        <f t="shared" si="16"/>
        <v>0</v>
      </c>
      <c r="L52" s="166">
        <f t="shared" si="16"/>
        <v>0</v>
      </c>
      <c r="M52" s="166">
        <f t="shared" si="16"/>
        <v>0</v>
      </c>
      <c r="N52" s="166">
        <f t="shared" si="16"/>
        <v>0</v>
      </c>
      <c r="O52" s="166">
        <f t="shared" si="16"/>
        <v>0</v>
      </c>
      <c r="P52" s="166">
        <f t="shared" si="16"/>
        <v>0</v>
      </c>
      <c r="Q52" s="164" t="s">
        <v>8</v>
      </c>
      <c r="R52" s="164" t="s">
        <v>8</v>
      </c>
      <c r="S52" s="164" t="s">
        <v>8</v>
      </c>
    </row>
    <row r="53" spans="1:19" x14ac:dyDescent="0.25">
      <c r="A53" s="78" t="s">
        <v>130</v>
      </c>
      <c r="B53" s="220" t="s">
        <v>131</v>
      </c>
      <c r="C53" s="162" t="s">
        <v>8</v>
      </c>
      <c r="D53" s="166">
        <f t="shared" ref="D53:P53" si="17">(D6+D7)*D39</f>
        <v>0</v>
      </c>
      <c r="E53" s="166">
        <f t="shared" si="17"/>
        <v>0</v>
      </c>
      <c r="F53" s="166">
        <f t="shared" si="17"/>
        <v>0</v>
      </c>
      <c r="G53" s="166">
        <f t="shared" si="17"/>
        <v>0</v>
      </c>
      <c r="H53" s="166">
        <f t="shared" si="17"/>
        <v>0</v>
      </c>
      <c r="I53" s="166">
        <f t="shared" si="17"/>
        <v>0</v>
      </c>
      <c r="J53" s="166">
        <f t="shared" si="17"/>
        <v>0</v>
      </c>
      <c r="K53" s="166">
        <f t="shared" si="17"/>
        <v>0</v>
      </c>
      <c r="L53" s="166">
        <f t="shared" si="17"/>
        <v>0</v>
      </c>
      <c r="M53" s="166">
        <f t="shared" si="17"/>
        <v>0</v>
      </c>
      <c r="N53" s="166">
        <f t="shared" si="17"/>
        <v>0</v>
      </c>
      <c r="O53" s="166">
        <f t="shared" si="17"/>
        <v>0</v>
      </c>
      <c r="P53" s="166">
        <f t="shared" si="17"/>
        <v>0</v>
      </c>
      <c r="Q53" s="164" t="s">
        <v>8</v>
      </c>
      <c r="R53" s="164" t="s">
        <v>8</v>
      </c>
      <c r="S53" s="164" t="s">
        <v>8</v>
      </c>
    </row>
    <row r="54" spans="1:19" x14ac:dyDescent="0.25">
      <c r="A54" s="78" t="s">
        <v>132</v>
      </c>
      <c r="B54" s="154" t="s">
        <v>8</v>
      </c>
      <c r="C54" s="221" t="s">
        <v>8</v>
      </c>
      <c r="D54" s="222" t="s">
        <v>8</v>
      </c>
      <c r="E54" s="222" t="s">
        <v>8</v>
      </c>
      <c r="F54" s="222" t="s">
        <v>8</v>
      </c>
      <c r="G54" s="222" t="s">
        <v>8</v>
      </c>
      <c r="H54" s="222" t="s">
        <v>8</v>
      </c>
      <c r="I54" s="222" t="s">
        <v>8</v>
      </c>
      <c r="J54" s="222" t="s">
        <v>8</v>
      </c>
      <c r="K54" s="222" t="s">
        <v>8</v>
      </c>
      <c r="L54" s="222" t="s">
        <v>8</v>
      </c>
      <c r="M54" s="222" t="s">
        <v>8</v>
      </c>
      <c r="N54" s="222" t="s">
        <v>8</v>
      </c>
      <c r="O54" s="222" t="s">
        <v>8</v>
      </c>
      <c r="P54" s="222" t="s">
        <v>8</v>
      </c>
      <c r="Q54" s="223" t="s">
        <v>8</v>
      </c>
      <c r="R54" s="223" t="s">
        <v>8</v>
      </c>
      <c r="S54" s="223" t="s">
        <v>8</v>
      </c>
    </row>
    <row r="55" spans="1:19" x14ac:dyDescent="0.25">
      <c r="A55" s="78" t="s">
        <v>133</v>
      </c>
      <c r="B55" s="154" t="s">
        <v>134</v>
      </c>
      <c r="C55" s="162" t="s">
        <v>8</v>
      </c>
      <c r="D55" s="166">
        <f t="shared" ref="D55:P55" si="18">D56+D57</f>
        <v>0</v>
      </c>
      <c r="E55" s="166">
        <f t="shared" si="18"/>
        <v>0</v>
      </c>
      <c r="F55" s="166">
        <f t="shared" si="18"/>
        <v>0</v>
      </c>
      <c r="G55" s="166">
        <f t="shared" si="18"/>
        <v>0</v>
      </c>
      <c r="H55" s="166">
        <f t="shared" si="18"/>
        <v>0</v>
      </c>
      <c r="I55" s="166">
        <f t="shared" si="18"/>
        <v>0</v>
      </c>
      <c r="J55" s="166">
        <f t="shared" si="18"/>
        <v>0</v>
      </c>
      <c r="K55" s="166">
        <f t="shared" si="18"/>
        <v>0</v>
      </c>
      <c r="L55" s="166">
        <f t="shared" si="18"/>
        <v>0</v>
      </c>
      <c r="M55" s="166">
        <f t="shared" si="18"/>
        <v>0</v>
      </c>
      <c r="N55" s="166">
        <f t="shared" si="18"/>
        <v>0</v>
      </c>
      <c r="O55" s="166">
        <f t="shared" si="18"/>
        <v>0</v>
      </c>
      <c r="P55" s="166">
        <f t="shared" si="18"/>
        <v>0</v>
      </c>
      <c r="Q55" s="164" t="s">
        <v>8</v>
      </c>
      <c r="R55" s="164" t="s">
        <v>8</v>
      </c>
      <c r="S55" s="164" t="s">
        <v>8</v>
      </c>
    </row>
    <row r="56" spans="1:19" x14ac:dyDescent="0.25">
      <c r="A56" s="78" t="s">
        <v>135</v>
      </c>
      <c r="B56" s="224" t="s">
        <v>129</v>
      </c>
      <c r="C56" s="162" t="s">
        <v>8</v>
      </c>
      <c r="D56" s="166">
        <f t="shared" ref="D56:P56" si="19">D11*D38</f>
        <v>0</v>
      </c>
      <c r="E56" s="166">
        <f t="shared" si="19"/>
        <v>0</v>
      </c>
      <c r="F56" s="166">
        <f t="shared" si="19"/>
        <v>0</v>
      </c>
      <c r="G56" s="166">
        <f t="shared" si="19"/>
        <v>0</v>
      </c>
      <c r="H56" s="166">
        <f t="shared" si="19"/>
        <v>0</v>
      </c>
      <c r="I56" s="166">
        <f t="shared" si="19"/>
        <v>0</v>
      </c>
      <c r="J56" s="166">
        <f t="shared" si="19"/>
        <v>0</v>
      </c>
      <c r="K56" s="166">
        <f t="shared" si="19"/>
        <v>0</v>
      </c>
      <c r="L56" s="166">
        <f t="shared" si="19"/>
        <v>0</v>
      </c>
      <c r="M56" s="166">
        <f t="shared" si="19"/>
        <v>0</v>
      </c>
      <c r="N56" s="166">
        <f t="shared" si="19"/>
        <v>0</v>
      </c>
      <c r="O56" s="166">
        <f t="shared" si="19"/>
        <v>0</v>
      </c>
      <c r="P56" s="166">
        <f t="shared" si="19"/>
        <v>0</v>
      </c>
      <c r="Q56" s="164" t="s">
        <v>8</v>
      </c>
      <c r="R56" s="164" t="s">
        <v>8</v>
      </c>
      <c r="S56" s="164" t="s">
        <v>8</v>
      </c>
    </row>
    <row r="57" spans="1:19" x14ac:dyDescent="0.25">
      <c r="A57" s="78" t="s">
        <v>136</v>
      </c>
      <c r="B57" s="225" t="s">
        <v>131</v>
      </c>
      <c r="C57" s="162" t="s">
        <v>8</v>
      </c>
      <c r="D57" s="166">
        <f t="shared" ref="D57:P57" si="20">D12*D39</f>
        <v>0</v>
      </c>
      <c r="E57" s="166">
        <f t="shared" si="20"/>
        <v>0</v>
      </c>
      <c r="F57" s="166">
        <f t="shared" si="20"/>
        <v>0</v>
      </c>
      <c r="G57" s="166">
        <f t="shared" si="20"/>
        <v>0</v>
      </c>
      <c r="H57" s="166">
        <f t="shared" si="20"/>
        <v>0</v>
      </c>
      <c r="I57" s="166">
        <f t="shared" si="20"/>
        <v>0</v>
      </c>
      <c r="J57" s="166">
        <f t="shared" si="20"/>
        <v>0</v>
      </c>
      <c r="K57" s="166">
        <f t="shared" si="20"/>
        <v>0</v>
      </c>
      <c r="L57" s="166">
        <f t="shared" si="20"/>
        <v>0</v>
      </c>
      <c r="M57" s="166">
        <f t="shared" si="20"/>
        <v>0</v>
      </c>
      <c r="N57" s="166">
        <f t="shared" si="20"/>
        <v>0</v>
      </c>
      <c r="O57" s="166">
        <f t="shared" si="20"/>
        <v>0</v>
      </c>
      <c r="P57" s="166">
        <f t="shared" si="20"/>
        <v>0</v>
      </c>
      <c r="Q57" s="164" t="s">
        <v>8</v>
      </c>
      <c r="R57" s="164" t="s">
        <v>8</v>
      </c>
      <c r="S57" s="164" t="s">
        <v>8</v>
      </c>
    </row>
    <row r="58" spans="1:19" x14ac:dyDescent="0.25">
      <c r="A58" s="78" t="s">
        <v>137</v>
      </c>
      <c r="B58" s="154" t="s">
        <v>8</v>
      </c>
      <c r="C58" s="226" t="s">
        <v>8</v>
      </c>
      <c r="D58" s="227" t="s">
        <v>8</v>
      </c>
      <c r="E58" s="227" t="s">
        <v>8</v>
      </c>
      <c r="F58" s="227" t="s">
        <v>8</v>
      </c>
      <c r="G58" s="227" t="s">
        <v>8</v>
      </c>
      <c r="H58" s="227" t="s">
        <v>8</v>
      </c>
      <c r="I58" s="227" t="s">
        <v>8</v>
      </c>
      <c r="J58" s="227" t="s">
        <v>8</v>
      </c>
      <c r="K58" s="227" t="s">
        <v>8</v>
      </c>
      <c r="L58" s="227" t="s">
        <v>8</v>
      </c>
      <c r="M58" s="227" t="s">
        <v>8</v>
      </c>
      <c r="N58" s="227" t="s">
        <v>8</v>
      </c>
      <c r="O58" s="227" t="s">
        <v>8</v>
      </c>
      <c r="P58" s="227" t="s">
        <v>8</v>
      </c>
      <c r="Q58" s="228" t="s">
        <v>8</v>
      </c>
      <c r="R58" s="228" t="s">
        <v>8</v>
      </c>
      <c r="S58" s="228" t="s">
        <v>8</v>
      </c>
    </row>
    <row r="59" spans="1:19" x14ac:dyDescent="0.25">
      <c r="A59" s="78" t="s">
        <v>138</v>
      </c>
      <c r="B59" s="154" t="s">
        <v>139</v>
      </c>
      <c r="C59" s="162" t="s">
        <v>8</v>
      </c>
      <c r="D59" s="166">
        <f t="shared" ref="D59:P59" si="21">D60+D61</f>
        <v>0</v>
      </c>
      <c r="E59" s="166">
        <f t="shared" si="21"/>
        <v>0</v>
      </c>
      <c r="F59" s="166">
        <f t="shared" si="21"/>
        <v>0</v>
      </c>
      <c r="G59" s="166">
        <f t="shared" si="21"/>
        <v>0</v>
      </c>
      <c r="H59" s="166">
        <f t="shared" si="21"/>
        <v>0</v>
      </c>
      <c r="I59" s="166">
        <f t="shared" si="21"/>
        <v>0</v>
      </c>
      <c r="J59" s="166">
        <f t="shared" si="21"/>
        <v>0</v>
      </c>
      <c r="K59" s="166">
        <f t="shared" si="21"/>
        <v>0</v>
      </c>
      <c r="L59" s="166">
        <f t="shared" si="21"/>
        <v>0</v>
      </c>
      <c r="M59" s="166">
        <f t="shared" si="21"/>
        <v>0</v>
      </c>
      <c r="N59" s="166">
        <f t="shared" si="21"/>
        <v>0</v>
      </c>
      <c r="O59" s="166">
        <f t="shared" si="21"/>
        <v>0</v>
      </c>
      <c r="P59" s="166">
        <f t="shared" si="21"/>
        <v>0</v>
      </c>
      <c r="Q59" s="164" t="s">
        <v>8</v>
      </c>
      <c r="R59" s="164" t="s">
        <v>8</v>
      </c>
      <c r="S59" s="164" t="s">
        <v>8</v>
      </c>
    </row>
    <row r="60" spans="1:19" x14ac:dyDescent="0.25">
      <c r="A60" s="78" t="s">
        <v>140</v>
      </c>
      <c r="B60" s="229" t="s">
        <v>129</v>
      </c>
      <c r="C60" s="162" t="s">
        <v>8</v>
      </c>
      <c r="D60" s="166">
        <f t="shared" ref="D60:P60" si="22">D16*D38</f>
        <v>0</v>
      </c>
      <c r="E60" s="166">
        <f t="shared" si="22"/>
        <v>0</v>
      </c>
      <c r="F60" s="166">
        <f t="shared" si="22"/>
        <v>0</v>
      </c>
      <c r="G60" s="166">
        <f t="shared" si="22"/>
        <v>0</v>
      </c>
      <c r="H60" s="166">
        <f t="shared" si="22"/>
        <v>0</v>
      </c>
      <c r="I60" s="166">
        <f t="shared" si="22"/>
        <v>0</v>
      </c>
      <c r="J60" s="166">
        <f t="shared" si="22"/>
        <v>0</v>
      </c>
      <c r="K60" s="166">
        <f t="shared" si="22"/>
        <v>0</v>
      </c>
      <c r="L60" s="166">
        <f t="shared" si="22"/>
        <v>0</v>
      </c>
      <c r="M60" s="166">
        <f t="shared" si="22"/>
        <v>0</v>
      </c>
      <c r="N60" s="166">
        <f t="shared" si="22"/>
        <v>0</v>
      </c>
      <c r="O60" s="166">
        <f t="shared" si="22"/>
        <v>0</v>
      </c>
      <c r="P60" s="166">
        <f t="shared" si="22"/>
        <v>0</v>
      </c>
      <c r="Q60" s="164" t="s">
        <v>8</v>
      </c>
      <c r="R60" s="164" t="s">
        <v>8</v>
      </c>
      <c r="S60" s="164" t="s">
        <v>8</v>
      </c>
    </row>
    <row r="61" spans="1:19" x14ac:dyDescent="0.25">
      <c r="A61" s="78" t="s">
        <v>141</v>
      </c>
      <c r="B61" s="230" t="s">
        <v>131</v>
      </c>
      <c r="C61" s="162" t="s">
        <v>8</v>
      </c>
      <c r="D61" s="166">
        <f>0</f>
        <v>0</v>
      </c>
      <c r="E61" s="166">
        <f>0</f>
        <v>0</v>
      </c>
      <c r="F61" s="166">
        <f>0</f>
        <v>0</v>
      </c>
      <c r="G61" s="166">
        <f>0</f>
        <v>0</v>
      </c>
      <c r="H61" s="166">
        <f>0</f>
        <v>0</v>
      </c>
      <c r="I61" s="166">
        <f>0</f>
        <v>0</v>
      </c>
      <c r="J61" s="166">
        <f>0</f>
        <v>0</v>
      </c>
      <c r="K61" s="166">
        <f>0</f>
        <v>0</v>
      </c>
      <c r="L61" s="166">
        <f>0</f>
        <v>0</v>
      </c>
      <c r="M61" s="166">
        <f>0</f>
        <v>0</v>
      </c>
      <c r="N61" s="166">
        <f>0</f>
        <v>0</v>
      </c>
      <c r="O61" s="166">
        <f>0</f>
        <v>0</v>
      </c>
      <c r="P61" s="166">
        <f>0</f>
        <v>0</v>
      </c>
      <c r="Q61" s="164" t="s">
        <v>8</v>
      </c>
      <c r="R61" s="164" t="s">
        <v>8</v>
      </c>
      <c r="S61" s="164" t="s">
        <v>8</v>
      </c>
    </row>
    <row r="62" spans="1:19" x14ac:dyDescent="0.25">
      <c r="A62" s="78" t="s">
        <v>142</v>
      </c>
      <c r="B62" s="154" t="s">
        <v>8</v>
      </c>
      <c r="C62" s="231" t="s">
        <v>8</v>
      </c>
      <c r="D62" s="232" t="s">
        <v>8</v>
      </c>
      <c r="E62" s="232" t="s">
        <v>8</v>
      </c>
      <c r="F62" s="232" t="s">
        <v>8</v>
      </c>
      <c r="G62" s="232" t="s">
        <v>8</v>
      </c>
      <c r="H62" s="232" t="s">
        <v>8</v>
      </c>
      <c r="I62" s="232" t="s">
        <v>8</v>
      </c>
      <c r="J62" s="232" t="s">
        <v>8</v>
      </c>
      <c r="K62" s="232" t="s">
        <v>8</v>
      </c>
      <c r="L62" s="232" t="s">
        <v>8</v>
      </c>
      <c r="M62" s="232" t="s">
        <v>8</v>
      </c>
      <c r="N62" s="232" t="s">
        <v>8</v>
      </c>
      <c r="O62" s="232" t="s">
        <v>8</v>
      </c>
      <c r="P62" s="232" t="s">
        <v>8</v>
      </c>
      <c r="Q62" s="233" t="s">
        <v>8</v>
      </c>
      <c r="R62" s="233" t="s">
        <v>8</v>
      </c>
      <c r="S62" s="233" t="s">
        <v>8</v>
      </c>
    </row>
    <row r="63" spans="1:19" x14ac:dyDescent="0.25">
      <c r="A63" s="78" t="s">
        <v>143</v>
      </c>
      <c r="B63" s="154" t="s">
        <v>144</v>
      </c>
      <c r="C63" s="162" t="s">
        <v>8</v>
      </c>
      <c r="D63" s="166">
        <f t="shared" ref="D63:P63" si="23">D64+D65</f>
        <v>4157.678326139996</v>
      </c>
      <c r="E63" s="166">
        <f t="shared" si="23"/>
        <v>4157.678326139996</v>
      </c>
      <c r="F63" s="166">
        <f t="shared" si="23"/>
        <v>4157.678326139996</v>
      </c>
      <c r="G63" s="166">
        <f t="shared" si="23"/>
        <v>4157.678326139996</v>
      </c>
      <c r="H63" s="166">
        <f t="shared" si="23"/>
        <v>4157.678326139996</v>
      </c>
      <c r="I63" s="166">
        <f t="shared" si="23"/>
        <v>4157.678326139996</v>
      </c>
      <c r="J63" s="166">
        <f t="shared" si="23"/>
        <v>4157.678326139996</v>
      </c>
      <c r="K63" s="166">
        <f t="shared" si="23"/>
        <v>4157.678326139996</v>
      </c>
      <c r="L63" s="166">
        <f t="shared" si="23"/>
        <v>4157.678326139996</v>
      </c>
      <c r="M63" s="166">
        <f t="shared" si="23"/>
        <v>4157.678326139996</v>
      </c>
      <c r="N63" s="166">
        <f t="shared" si="23"/>
        <v>4157.678326139996</v>
      </c>
      <c r="O63" s="166">
        <f t="shared" si="23"/>
        <v>4157.678326139996</v>
      </c>
      <c r="P63" s="166">
        <f t="shared" si="23"/>
        <v>49892.139913679945</v>
      </c>
      <c r="Q63" s="164" t="s">
        <v>8</v>
      </c>
      <c r="R63" s="164" t="s">
        <v>8</v>
      </c>
      <c r="S63" s="164" t="s">
        <v>8</v>
      </c>
    </row>
    <row r="64" spans="1:19" x14ac:dyDescent="0.25">
      <c r="A64" s="78" t="s">
        <v>145</v>
      </c>
      <c r="B64" s="234" t="s">
        <v>146</v>
      </c>
      <c r="C64" s="162" t="s">
        <v>8</v>
      </c>
      <c r="D64" s="166">
        <f t="shared" ref="D64:P64" si="24">D20*D40</f>
        <v>2235.1329493427806</v>
      </c>
      <c r="E64" s="166">
        <f t="shared" si="24"/>
        <v>2235.1329493427806</v>
      </c>
      <c r="F64" s="166">
        <f t="shared" si="24"/>
        <v>2235.1329493427806</v>
      </c>
      <c r="G64" s="166">
        <f t="shared" si="24"/>
        <v>2235.1329493427806</v>
      </c>
      <c r="H64" s="166">
        <f t="shared" si="24"/>
        <v>2235.1329493427806</v>
      </c>
      <c r="I64" s="166">
        <f t="shared" si="24"/>
        <v>2235.1329493427806</v>
      </c>
      <c r="J64" s="166">
        <f t="shared" si="24"/>
        <v>2235.1329493427806</v>
      </c>
      <c r="K64" s="166">
        <f t="shared" si="24"/>
        <v>2235.1329493427806</v>
      </c>
      <c r="L64" s="166">
        <f t="shared" si="24"/>
        <v>2235.1329493427806</v>
      </c>
      <c r="M64" s="166">
        <f t="shared" si="24"/>
        <v>2235.1329493427806</v>
      </c>
      <c r="N64" s="166">
        <f t="shared" si="24"/>
        <v>2235.1329493427806</v>
      </c>
      <c r="O64" s="166">
        <f t="shared" si="24"/>
        <v>2235.1329493427806</v>
      </c>
      <c r="P64" s="166">
        <f t="shared" si="24"/>
        <v>26821.595392113362</v>
      </c>
      <c r="Q64" s="164" t="s">
        <v>8</v>
      </c>
      <c r="R64" s="164" t="s">
        <v>8</v>
      </c>
      <c r="S64" s="164" t="s">
        <v>8</v>
      </c>
    </row>
    <row r="65" spans="1:19" x14ac:dyDescent="0.25">
      <c r="A65" s="78" t="s">
        <v>147</v>
      </c>
      <c r="B65" s="235" t="s">
        <v>148</v>
      </c>
      <c r="C65" s="162" t="s">
        <v>8</v>
      </c>
      <c r="D65" s="166">
        <f t="shared" ref="D65:P65" si="25">(D21*D40)</f>
        <v>1922.5453767972153</v>
      </c>
      <c r="E65" s="166">
        <f t="shared" si="25"/>
        <v>1922.5453767972153</v>
      </c>
      <c r="F65" s="166">
        <f t="shared" si="25"/>
        <v>1922.5453767972153</v>
      </c>
      <c r="G65" s="166">
        <f t="shared" si="25"/>
        <v>1922.5453767972153</v>
      </c>
      <c r="H65" s="166">
        <f t="shared" si="25"/>
        <v>1922.5453767972153</v>
      </c>
      <c r="I65" s="166">
        <f t="shared" si="25"/>
        <v>1922.5453767972153</v>
      </c>
      <c r="J65" s="166">
        <f t="shared" si="25"/>
        <v>1922.5453767972153</v>
      </c>
      <c r="K65" s="166">
        <f t="shared" si="25"/>
        <v>1922.5453767972153</v>
      </c>
      <c r="L65" s="166">
        <f t="shared" si="25"/>
        <v>1922.5453767972153</v>
      </c>
      <c r="M65" s="166">
        <f t="shared" si="25"/>
        <v>1922.5453767972153</v>
      </c>
      <c r="N65" s="166">
        <f t="shared" si="25"/>
        <v>1922.5453767972153</v>
      </c>
      <c r="O65" s="166">
        <f t="shared" si="25"/>
        <v>1922.5453767972153</v>
      </c>
      <c r="P65" s="166">
        <f t="shared" si="25"/>
        <v>23070.544521566582</v>
      </c>
      <c r="Q65" s="164" t="s">
        <v>8</v>
      </c>
      <c r="R65" s="164" t="s">
        <v>8</v>
      </c>
      <c r="S65" s="164" t="s">
        <v>8</v>
      </c>
    </row>
  </sheetData>
  <mergeCells count="4">
    <mergeCell ref="D1:O1"/>
    <mergeCell ref="Q1:S1"/>
    <mergeCell ref="A1:A2"/>
    <mergeCell ref="B1:B2"/>
  </mergeCells>
  <printOptions horizontalCentered="1"/>
  <pageMargins left="0.1" right="0.1" top="0.75" bottom="0.75" header="0.3" footer="0.3"/>
  <pageSetup scale="47" orientation="landscape" r:id="rId1"/>
  <headerFooter>
    <oddHeader>&amp;C&amp;"Arial"&amp;6 &amp;BGulf Power Company&amp;B
 Initial Projection
&amp;B Period: January through December 2022&amp;B
&amp;B Calculation of Annual Revenue Requirements for O&amp;&amp;M Programs
(in Dollars)&amp;B&amp;R&amp;"Arial"&amp;6 Form 2P
 Pages &amp;P of &amp;N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8"/>
  <sheetViews>
    <sheetView showGridLines="0" view="pageBreakPreview" zoomScale="60" zoomScaleNormal="100" workbookViewId="0">
      <pane xSplit="7" ySplit="2" topLeftCell="H3" activePane="bottomRight" state="frozen"/>
      <selection pane="topRight"/>
      <selection pane="bottomLeft"/>
      <selection pane="bottomRight" activeCell="R46" sqref="R46"/>
    </sheetView>
  </sheetViews>
  <sheetFormatPr defaultRowHeight="15" x14ac:dyDescent="0.25"/>
  <cols>
    <col min="1" max="1" width="5.42578125" hidden="1" customWidth="1"/>
    <col min="2" max="2" width="54.7109375" customWidth="1"/>
    <col min="3" max="3" width="3.85546875" customWidth="1"/>
    <col min="4" max="15" width="9.7109375" customWidth="1"/>
    <col min="16" max="16" width="11.7109375" customWidth="1"/>
    <col min="17" max="17" width="9.7109375" customWidth="1"/>
    <col min="18" max="18" width="11.5703125" customWidth="1"/>
    <col min="19" max="19" width="11.28515625" customWidth="1"/>
  </cols>
  <sheetData>
    <row r="1" spans="1:19" x14ac:dyDescent="0.25">
      <c r="A1" s="1043" t="s">
        <v>0</v>
      </c>
      <c r="B1" s="1043" t="s">
        <v>149</v>
      </c>
      <c r="C1" s="236" t="s">
        <v>41</v>
      </c>
      <c r="D1" s="1043" t="s">
        <v>42</v>
      </c>
      <c r="E1" s="1043"/>
      <c r="F1" s="1043"/>
      <c r="G1" s="1043"/>
      <c r="H1" s="1043"/>
      <c r="I1" s="1043"/>
      <c r="J1" s="1043"/>
      <c r="K1" s="1043"/>
      <c r="L1" s="1043"/>
      <c r="M1" s="1043"/>
      <c r="N1" s="1043"/>
      <c r="O1" s="1043"/>
      <c r="P1" s="236" t="s">
        <v>43</v>
      </c>
      <c r="Q1" s="1043" t="s">
        <v>44</v>
      </c>
      <c r="R1" s="1043"/>
      <c r="S1" s="1043"/>
    </row>
    <row r="2" spans="1:19" ht="33.75" x14ac:dyDescent="0.25">
      <c r="A2" s="1043"/>
      <c r="B2" s="1043"/>
      <c r="C2" s="236" t="s">
        <v>41</v>
      </c>
      <c r="D2" s="236" t="s">
        <v>45</v>
      </c>
      <c r="E2" s="236" t="s">
        <v>46</v>
      </c>
      <c r="F2" s="236" t="s">
        <v>47</v>
      </c>
      <c r="G2" s="236" t="s">
        <v>48</v>
      </c>
      <c r="H2" s="236" t="s">
        <v>49</v>
      </c>
      <c r="I2" s="236" t="s">
        <v>50</v>
      </c>
      <c r="J2" s="236" t="s">
        <v>51</v>
      </c>
      <c r="K2" s="236" t="s">
        <v>52</v>
      </c>
      <c r="L2" s="236" t="s">
        <v>53</v>
      </c>
      <c r="M2" s="236" t="s">
        <v>54</v>
      </c>
      <c r="N2" s="236" t="s">
        <v>55</v>
      </c>
      <c r="O2" s="236" t="s">
        <v>56</v>
      </c>
      <c r="P2" s="236" t="s">
        <v>57</v>
      </c>
      <c r="Q2" s="236" t="s">
        <v>58</v>
      </c>
      <c r="R2" s="236" t="s">
        <v>59</v>
      </c>
      <c r="S2" s="236" t="s">
        <v>57</v>
      </c>
    </row>
    <row r="3" spans="1:19" x14ac:dyDescent="0.25">
      <c r="A3" s="237" t="s">
        <v>7</v>
      </c>
      <c r="B3" s="238" t="s">
        <v>150</v>
      </c>
      <c r="C3" s="239" t="s">
        <v>8</v>
      </c>
      <c r="D3" s="240" t="s">
        <v>8</v>
      </c>
      <c r="E3" s="240" t="s">
        <v>8</v>
      </c>
      <c r="F3" s="240" t="s">
        <v>8</v>
      </c>
      <c r="G3" s="240" t="s">
        <v>8</v>
      </c>
      <c r="H3" s="240" t="s">
        <v>8</v>
      </c>
      <c r="I3" s="240" t="s">
        <v>8</v>
      </c>
      <c r="J3" s="240" t="s">
        <v>8</v>
      </c>
      <c r="K3" s="240" t="s">
        <v>8</v>
      </c>
      <c r="L3" s="240" t="s">
        <v>8</v>
      </c>
      <c r="M3" s="240" t="s">
        <v>8</v>
      </c>
      <c r="N3" s="240" t="s">
        <v>8</v>
      </c>
      <c r="O3" s="240" t="s">
        <v>8</v>
      </c>
      <c r="P3" s="241" t="s">
        <v>8</v>
      </c>
      <c r="Q3" s="242" t="s">
        <v>8</v>
      </c>
      <c r="R3" s="243" t="s">
        <v>8</v>
      </c>
      <c r="S3" s="244" t="s">
        <v>8</v>
      </c>
    </row>
    <row r="4" spans="1:19" x14ac:dyDescent="0.25">
      <c r="A4" s="237" t="s">
        <v>9</v>
      </c>
      <c r="B4" s="245" t="s">
        <v>61</v>
      </c>
      <c r="C4" s="246" t="s">
        <v>151</v>
      </c>
      <c r="D4" s="247">
        <v>248170.37829675886</v>
      </c>
      <c r="E4" s="247">
        <v>263608.12819515937</v>
      </c>
      <c r="F4" s="247">
        <v>279006.68591594114</v>
      </c>
      <c r="G4" s="247">
        <v>294369.12354424305</v>
      </c>
      <c r="H4" s="247">
        <v>310896.46133453702</v>
      </c>
      <c r="I4" s="247">
        <v>333515.74743639893</v>
      </c>
      <c r="J4" s="247">
        <v>361433.62726782507</v>
      </c>
      <c r="K4" s="247">
        <v>389897.6217404874</v>
      </c>
      <c r="L4" s="247">
        <v>413766.83342293743</v>
      </c>
      <c r="M4" s="247">
        <v>431304.73188602674</v>
      </c>
      <c r="N4" s="247">
        <v>447024.94444468105</v>
      </c>
      <c r="O4" s="247">
        <v>461284.13197314943</v>
      </c>
      <c r="P4" s="248">
        <v>4234278.4154581456</v>
      </c>
      <c r="Q4" s="249">
        <v>4234278.4154581456</v>
      </c>
      <c r="R4" s="250">
        <v>0</v>
      </c>
      <c r="S4" s="251">
        <v>4234278.4154581456</v>
      </c>
    </row>
    <row r="5" spans="1:19" x14ac:dyDescent="0.25">
      <c r="A5" s="237" t="s">
        <v>11</v>
      </c>
      <c r="B5" s="252" t="s">
        <v>62</v>
      </c>
      <c r="C5" s="253" t="s">
        <v>151</v>
      </c>
      <c r="D5" s="254">
        <v>14286.919702133848</v>
      </c>
      <c r="E5" s="254">
        <v>15292.409612632749</v>
      </c>
      <c r="F5" s="254">
        <v>16368.210078216958</v>
      </c>
      <c r="G5" s="254">
        <v>17474.44978051307</v>
      </c>
      <c r="H5" s="254">
        <v>18593.192557898878</v>
      </c>
      <c r="I5" s="254">
        <v>19716.465704869974</v>
      </c>
      <c r="J5" s="254">
        <v>20840.725317529919</v>
      </c>
      <c r="K5" s="254">
        <v>21964.396114461349</v>
      </c>
      <c r="L5" s="254">
        <v>23086.777875901989</v>
      </c>
      <c r="M5" s="254">
        <v>24207.559350979413</v>
      </c>
      <c r="N5" s="254">
        <v>25326.602187263696</v>
      </c>
      <c r="O5" s="254">
        <v>26443.844886469818</v>
      </c>
      <c r="P5" s="255">
        <v>243601.55316887164</v>
      </c>
      <c r="Q5" s="256">
        <v>243601.55316887164</v>
      </c>
      <c r="R5" s="257">
        <v>0</v>
      </c>
      <c r="S5" s="258">
        <v>243601.55316887164</v>
      </c>
    </row>
    <row r="6" spans="1:19" x14ac:dyDescent="0.25">
      <c r="A6" s="237" t="s">
        <v>13</v>
      </c>
      <c r="B6" s="259" t="s">
        <v>63</v>
      </c>
      <c r="C6" s="1031" t="s">
        <v>152</v>
      </c>
      <c r="D6" s="260">
        <v>0</v>
      </c>
      <c r="E6" s="260">
        <v>0</v>
      </c>
      <c r="F6" s="260">
        <v>0</v>
      </c>
      <c r="G6" s="260">
        <v>0</v>
      </c>
      <c r="H6" s="260">
        <v>0</v>
      </c>
      <c r="I6" s="260">
        <v>0</v>
      </c>
      <c r="J6" s="260">
        <v>0</v>
      </c>
      <c r="K6" s="260">
        <v>0</v>
      </c>
      <c r="L6" s="260">
        <v>0</v>
      </c>
      <c r="M6" s="260">
        <v>0</v>
      </c>
      <c r="N6" s="260">
        <v>0</v>
      </c>
      <c r="O6" s="260">
        <v>0</v>
      </c>
      <c r="P6" s="261">
        <v>0</v>
      </c>
      <c r="Q6" s="262">
        <v>0</v>
      </c>
      <c r="R6" s="263">
        <v>0</v>
      </c>
      <c r="S6" s="264">
        <v>0</v>
      </c>
    </row>
    <row r="7" spans="1:19" x14ac:dyDescent="0.25">
      <c r="A7" s="237" t="s">
        <v>15</v>
      </c>
      <c r="B7" s="265" t="s">
        <v>64</v>
      </c>
      <c r="C7" s="266" t="s">
        <v>152</v>
      </c>
      <c r="D7" s="267">
        <v>292841.16497376619</v>
      </c>
      <c r="E7" s="267">
        <v>322691.29765478231</v>
      </c>
      <c r="F7" s="267">
        <v>352728.90546357952</v>
      </c>
      <c r="G7" s="267">
        <v>382918.61607390828</v>
      </c>
      <c r="H7" s="267">
        <v>413230.45455801464</v>
      </c>
      <c r="I7" s="267">
        <v>443639.01980748633</v>
      </c>
      <c r="J7" s="267">
        <v>474122.78662253462</v>
      </c>
      <c r="K7" s="267">
        <v>504663.51429419365</v>
      </c>
      <c r="L7" s="267">
        <v>535245.74542987999</v>
      </c>
      <c r="M7" s="267">
        <v>565856.38125224202</v>
      </c>
      <c r="N7" s="267">
        <v>596484.32170238043</v>
      </c>
      <c r="O7" s="267">
        <v>627120.16045905917</v>
      </c>
      <c r="P7" s="268">
        <v>5511542.3682918269</v>
      </c>
      <c r="Q7" s="269">
        <v>0</v>
      </c>
      <c r="R7" s="270">
        <v>5371168.8957138015</v>
      </c>
      <c r="S7" s="271">
        <v>5371168.8957138015</v>
      </c>
    </row>
    <row r="8" spans="1:19" x14ac:dyDescent="0.25">
      <c r="A8" s="237" t="s">
        <v>17</v>
      </c>
      <c r="B8" s="272" t="s">
        <v>153</v>
      </c>
      <c r="C8" s="273" t="s">
        <v>8</v>
      </c>
      <c r="D8" s="274">
        <f t="shared" ref="D8:S8" si="0">SUM(D4:D7)</f>
        <v>555298.46297265892</v>
      </c>
      <c r="E8" s="274">
        <f t="shared" si="0"/>
        <v>601591.83546257438</v>
      </c>
      <c r="F8" s="274">
        <f t="shared" si="0"/>
        <v>648103.80145773757</v>
      </c>
      <c r="G8" s="274">
        <f t="shared" si="0"/>
        <v>694762.1893986644</v>
      </c>
      <c r="H8" s="274">
        <f t="shared" si="0"/>
        <v>742720.10845045047</v>
      </c>
      <c r="I8" s="274">
        <f t="shared" si="0"/>
        <v>796871.23294875526</v>
      </c>
      <c r="J8" s="274">
        <f t="shared" si="0"/>
        <v>856397.13920788956</v>
      </c>
      <c r="K8" s="274">
        <f t="shared" si="0"/>
        <v>916525.53214914235</v>
      </c>
      <c r="L8" s="274">
        <f t="shared" si="0"/>
        <v>972099.35672871943</v>
      </c>
      <c r="M8" s="274">
        <f t="shared" si="0"/>
        <v>1021368.6724892482</v>
      </c>
      <c r="N8" s="274">
        <f t="shared" si="0"/>
        <v>1068835.8683343253</v>
      </c>
      <c r="O8" s="274">
        <f t="shared" si="0"/>
        <v>1114848.1373186784</v>
      </c>
      <c r="P8" s="275">
        <f t="shared" si="0"/>
        <v>9989422.3369188439</v>
      </c>
      <c r="Q8" s="276">
        <f t="shared" si="0"/>
        <v>4477879.968627017</v>
      </c>
      <c r="R8" s="277">
        <f t="shared" si="0"/>
        <v>5371168.8957138015</v>
      </c>
      <c r="S8" s="278">
        <f t="shared" si="0"/>
        <v>9849048.8643408194</v>
      </c>
    </row>
    <row r="9" spans="1:19" x14ac:dyDescent="0.25">
      <c r="A9" s="237" t="s">
        <v>19</v>
      </c>
      <c r="B9" s="279" t="s">
        <v>8</v>
      </c>
      <c r="C9" s="280" t="s">
        <v>8</v>
      </c>
      <c r="D9" s="281" t="s">
        <v>8</v>
      </c>
      <c r="E9" s="281" t="s">
        <v>8</v>
      </c>
      <c r="F9" s="281" t="s">
        <v>8</v>
      </c>
      <c r="G9" s="281" t="s">
        <v>8</v>
      </c>
      <c r="H9" s="281" t="s">
        <v>8</v>
      </c>
      <c r="I9" s="281" t="s">
        <v>8</v>
      </c>
      <c r="J9" s="281" t="s">
        <v>8</v>
      </c>
      <c r="K9" s="281" t="s">
        <v>8</v>
      </c>
      <c r="L9" s="281" t="s">
        <v>8</v>
      </c>
      <c r="M9" s="281" t="s">
        <v>8</v>
      </c>
      <c r="N9" s="281" t="s">
        <v>8</v>
      </c>
      <c r="O9" s="281" t="s">
        <v>8</v>
      </c>
      <c r="P9" s="282" t="s">
        <v>8</v>
      </c>
      <c r="Q9" s="283" t="s">
        <v>8</v>
      </c>
      <c r="R9" s="284" t="s">
        <v>8</v>
      </c>
      <c r="S9" s="285" t="s">
        <v>8</v>
      </c>
    </row>
    <row r="10" spans="1:19" x14ac:dyDescent="0.25">
      <c r="A10" s="237" t="s">
        <v>21</v>
      </c>
      <c r="B10" s="286" t="s">
        <v>154</v>
      </c>
      <c r="C10" s="287" t="s">
        <v>8</v>
      </c>
      <c r="D10" s="288" t="s">
        <v>8</v>
      </c>
      <c r="E10" s="288" t="s">
        <v>8</v>
      </c>
      <c r="F10" s="288" t="s">
        <v>8</v>
      </c>
      <c r="G10" s="288" t="s">
        <v>8</v>
      </c>
      <c r="H10" s="288" t="s">
        <v>8</v>
      </c>
      <c r="I10" s="288" t="s">
        <v>8</v>
      </c>
      <c r="J10" s="288" t="s">
        <v>8</v>
      </c>
      <c r="K10" s="288" t="s">
        <v>8</v>
      </c>
      <c r="L10" s="288" t="s">
        <v>8</v>
      </c>
      <c r="M10" s="288" t="s">
        <v>8</v>
      </c>
      <c r="N10" s="288" t="s">
        <v>8</v>
      </c>
      <c r="O10" s="288" t="s">
        <v>8</v>
      </c>
      <c r="P10" s="289" t="s">
        <v>8</v>
      </c>
      <c r="Q10" s="290" t="s">
        <v>8</v>
      </c>
      <c r="R10" s="291" t="s">
        <v>8</v>
      </c>
      <c r="S10" s="292" t="s">
        <v>8</v>
      </c>
    </row>
    <row r="11" spans="1:19" x14ac:dyDescent="0.25">
      <c r="A11" s="237" t="s">
        <v>22</v>
      </c>
      <c r="B11" s="293" t="s">
        <v>71</v>
      </c>
      <c r="C11" s="294" t="s">
        <v>151</v>
      </c>
      <c r="D11" s="295">
        <v>38279.405523580426</v>
      </c>
      <c r="E11" s="295">
        <v>41402.713126151699</v>
      </c>
      <c r="F11" s="295">
        <v>44197.750807350676</v>
      </c>
      <c r="G11" s="295">
        <v>46843.771163190911</v>
      </c>
      <c r="H11" s="295">
        <v>49625.791962614559</v>
      </c>
      <c r="I11" s="295">
        <v>53422.499166236848</v>
      </c>
      <c r="J11" s="295">
        <v>58113.783039157977</v>
      </c>
      <c r="K11" s="295">
        <v>62893.127340891493</v>
      </c>
      <c r="L11" s="295">
        <v>66883.658756854886</v>
      </c>
      <c r="M11" s="295">
        <v>69789.498682006059</v>
      </c>
      <c r="N11" s="295">
        <v>72383.867084959798</v>
      </c>
      <c r="O11" s="295">
        <v>74731.281692948789</v>
      </c>
      <c r="P11" s="296">
        <v>678567.14834594412</v>
      </c>
      <c r="Q11" s="297">
        <v>678567.14834594412</v>
      </c>
      <c r="R11" s="298">
        <v>0</v>
      </c>
      <c r="S11" s="299">
        <v>678567.14834594412</v>
      </c>
    </row>
    <row r="12" spans="1:19" x14ac:dyDescent="0.25">
      <c r="A12" s="237" t="s">
        <v>24</v>
      </c>
      <c r="B12" s="300" t="s">
        <v>155</v>
      </c>
      <c r="C12" s="301" t="s">
        <v>8</v>
      </c>
      <c r="D12" s="302">
        <f t="shared" ref="D12:S12" si="1">D11</f>
        <v>38279.405523580426</v>
      </c>
      <c r="E12" s="302">
        <f t="shared" si="1"/>
        <v>41402.713126151699</v>
      </c>
      <c r="F12" s="302">
        <f t="shared" si="1"/>
        <v>44197.750807350676</v>
      </c>
      <c r="G12" s="302">
        <f t="shared" si="1"/>
        <v>46843.771163190911</v>
      </c>
      <c r="H12" s="302">
        <f t="shared" si="1"/>
        <v>49625.791962614559</v>
      </c>
      <c r="I12" s="302">
        <f t="shared" si="1"/>
        <v>53422.499166236848</v>
      </c>
      <c r="J12" s="302">
        <f t="shared" si="1"/>
        <v>58113.783039157977</v>
      </c>
      <c r="K12" s="302">
        <f t="shared" si="1"/>
        <v>62893.127340891493</v>
      </c>
      <c r="L12" s="302">
        <f t="shared" si="1"/>
        <v>66883.658756854886</v>
      </c>
      <c r="M12" s="302">
        <f t="shared" si="1"/>
        <v>69789.498682006059</v>
      </c>
      <c r="N12" s="302">
        <f t="shared" si="1"/>
        <v>72383.867084959798</v>
      </c>
      <c r="O12" s="302">
        <f t="shared" si="1"/>
        <v>74731.281692948789</v>
      </c>
      <c r="P12" s="303">
        <f t="shared" si="1"/>
        <v>678567.14834594412</v>
      </c>
      <c r="Q12" s="304">
        <f t="shared" si="1"/>
        <v>678567.14834594412</v>
      </c>
      <c r="R12" s="305">
        <f t="shared" si="1"/>
        <v>0</v>
      </c>
      <c r="S12" s="306">
        <f t="shared" si="1"/>
        <v>678567.14834594412</v>
      </c>
    </row>
    <row r="13" spans="1:19" x14ac:dyDescent="0.25">
      <c r="A13" s="237" t="s">
        <v>25</v>
      </c>
      <c r="B13" s="307" t="s">
        <v>8</v>
      </c>
      <c r="C13" s="308" t="s">
        <v>8</v>
      </c>
      <c r="D13" s="309" t="s">
        <v>8</v>
      </c>
      <c r="E13" s="309" t="s">
        <v>8</v>
      </c>
      <c r="F13" s="309" t="s">
        <v>8</v>
      </c>
      <c r="G13" s="309" t="s">
        <v>8</v>
      </c>
      <c r="H13" s="309" t="s">
        <v>8</v>
      </c>
      <c r="I13" s="309" t="s">
        <v>8</v>
      </c>
      <c r="J13" s="309" t="s">
        <v>8</v>
      </c>
      <c r="K13" s="309" t="s">
        <v>8</v>
      </c>
      <c r="L13" s="309" t="s">
        <v>8</v>
      </c>
      <c r="M13" s="309" t="s">
        <v>8</v>
      </c>
      <c r="N13" s="309" t="s">
        <v>8</v>
      </c>
      <c r="O13" s="309" t="s">
        <v>8</v>
      </c>
      <c r="P13" s="310" t="s">
        <v>8</v>
      </c>
      <c r="Q13" s="311" t="s">
        <v>8</v>
      </c>
      <c r="R13" s="312" t="s">
        <v>8</v>
      </c>
      <c r="S13" s="313" t="s">
        <v>8</v>
      </c>
    </row>
    <row r="14" spans="1:19" x14ac:dyDescent="0.25">
      <c r="A14" s="237" t="s">
        <v>26</v>
      </c>
      <c r="B14" s="314" t="s">
        <v>156</v>
      </c>
      <c r="C14" s="315" t="s">
        <v>8</v>
      </c>
      <c r="D14" s="316" t="s">
        <v>8</v>
      </c>
      <c r="E14" s="316" t="s">
        <v>8</v>
      </c>
      <c r="F14" s="316" t="s">
        <v>8</v>
      </c>
      <c r="G14" s="316" t="s">
        <v>8</v>
      </c>
      <c r="H14" s="316" t="s">
        <v>8</v>
      </c>
      <c r="I14" s="316" t="s">
        <v>8</v>
      </c>
      <c r="J14" s="316" t="s">
        <v>8</v>
      </c>
      <c r="K14" s="316" t="s">
        <v>8</v>
      </c>
      <c r="L14" s="316" t="s">
        <v>8</v>
      </c>
      <c r="M14" s="316" t="s">
        <v>8</v>
      </c>
      <c r="N14" s="316" t="s">
        <v>8</v>
      </c>
      <c r="O14" s="316" t="s">
        <v>8</v>
      </c>
      <c r="P14" s="317" t="s">
        <v>8</v>
      </c>
      <c r="Q14" s="318" t="s">
        <v>8</v>
      </c>
      <c r="R14" s="319" t="s">
        <v>8</v>
      </c>
      <c r="S14" s="320" t="s">
        <v>8</v>
      </c>
    </row>
    <row r="15" spans="1:19" x14ac:dyDescent="0.25">
      <c r="A15" s="237" t="s">
        <v>28</v>
      </c>
      <c r="B15" s="321" t="s">
        <v>74</v>
      </c>
      <c r="C15" s="1031" t="s">
        <v>151</v>
      </c>
      <c r="D15" s="322">
        <v>1558.50911957012</v>
      </c>
      <c r="E15" s="322">
        <v>1586.1764632186944</v>
      </c>
      <c r="F15" s="322">
        <v>1610.7237803129474</v>
      </c>
      <c r="G15" s="322">
        <v>1632.4643619326359</v>
      </c>
      <c r="H15" s="322">
        <v>1651.6800406750519</v>
      </c>
      <c r="I15" s="322">
        <v>1668.6243494941398</v>
      </c>
      <c r="J15" s="322">
        <v>1683.5253633512561</v>
      </c>
      <c r="K15" s="322">
        <v>1696.5882555273831</v>
      </c>
      <c r="L15" s="322">
        <v>1707.9975972484815</v>
      </c>
      <c r="M15" s="322">
        <v>1717.9194263986765</v>
      </c>
      <c r="N15" s="322">
        <v>1726.5031085078356</v>
      </c>
      <c r="O15" s="322">
        <v>1733.883010871898</v>
      </c>
      <c r="P15" s="323">
        <v>19974.594877109121</v>
      </c>
      <c r="Q15" s="324">
        <v>19931.489701364317</v>
      </c>
      <c r="R15" s="325">
        <v>0</v>
      </c>
      <c r="S15" s="326">
        <v>19931.489701364317</v>
      </c>
    </row>
    <row r="16" spans="1:19" x14ac:dyDescent="0.25">
      <c r="A16" s="237" t="s">
        <v>29</v>
      </c>
      <c r="B16" s="327" t="s">
        <v>75</v>
      </c>
      <c r="C16" s="1031" t="s">
        <v>152</v>
      </c>
      <c r="D16" s="328">
        <v>1340.5486700050067</v>
      </c>
      <c r="E16" s="328">
        <v>1364.3466832889444</v>
      </c>
      <c r="F16" s="328">
        <v>1385.4610116362617</v>
      </c>
      <c r="G16" s="328">
        <v>1404.1611317763657</v>
      </c>
      <c r="H16" s="328">
        <v>1420.6894614845</v>
      </c>
      <c r="I16" s="328">
        <v>1435.2640766512357</v>
      </c>
      <c r="J16" s="328">
        <v>1448.081155522993</v>
      </c>
      <c r="K16" s="328">
        <v>1459.3171775091562</v>
      </c>
      <c r="L16" s="328">
        <v>1469.1309012004683</v>
      </c>
      <c r="M16" s="328">
        <v>1477.6651437687628</v>
      </c>
      <c r="N16" s="328">
        <v>1485.0483816919088</v>
      </c>
      <c r="O16" s="328">
        <v>1491.3961907452431</v>
      </c>
      <c r="P16" s="329">
        <v>17181.109985280847</v>
      </c>
      <c r="Q16" s="330">
        <v>0</v>
      </c>
      <c r="R16" s="331">
        <v>17144.033149932609</v>
      </c>
      <c r="S16" s="332">
        <v>17144.033149932609</v>
      </c>
    </row>
    <row r="17" spans="1:19" x14ac:dyDescent="0.25">
      <c r="A17" s="237" t="s">
        <v>30</v>
      </c>
      <c r="B17" s="333" t="s">
        <v>157</v>
      </c>
      <c r="C17" s="334" t="s">
        <v>8</v>
      </c>
      <c r="D17" s="335">
        <f t="shared" ref="D17:S17" si="2">SUM(D15:D16)</f>
        <v>2899.0577895751267</v>
      </c>
      <c r="E17" s="335">
        <f t="shared" si="2"/>
        <v>2950.5231465076386</v>
      </c>
      <c r="F17" s="335">
        <f t="shared" si="2"/>
        <v>2996.1847919492093</v>
      </c>
      <c r="G17" s="335">
        <f t="shared" si="2"/>
        <v>3036.6254937090016</v>
      </c>
      <c r="H17" s="335">
        <f t="shared" si="2"/>
        <v>3072.3695021595522</v>
      </c>
      <c r="I17" s="335">
        <f t="shared" si="2"/>
        <v>3103.8884261453754</v>
      </c>
      <c r="J17" s="335">
        <f t="shared" si="2"/>
        <v>3131.6065188742491</v>
      </c>
      <c r="K17" s="335">
        <f t="shared" si="2"/>
        <v>3155.9054330365393</v>
      </c>
      <c r="L17" s="335">
        <f t="shared" si="2"/>
        <v>3177.1284984489498</v>
      </c>
      <c r="M17" s="335">
        <f t="shared" si="2"/>
        <v>3195.5845701674393</v>
      </c>
      <c r="N17" s="335">
        <f t="shared" si="2"/>
        <v>3211.5514901997444</v>
      </c>
      <c r="O17" s="335">
        <f t="shared" si="2"/>
        <v>3225.2792016171411</v>
      </c>
      <c r="P17" s="336">
        <f t="shared" si="2"/>
        <v>37155.704862389968</v>
      </c>
      <c r="Q17" s="337">
        <f t="shared" si="2"/>
        <v>19931.489701364317</v>
      </c>
      <c r="R17" s="338">
        <f t="shared" si="2"/>
        <v>17144.033149932609</v>
      </c>
      <c r="S17" s="339">
        <f t="shared" si="2"/>
        <v>37075.522851296926</v>
      </c>
    </row>
    <row r="18" spans="1:19" x14ac:dyDescent="0.25">
      <c r="A18" s="237" t="s">
        <v>32</v>
      </c>
      <c r="B18" s="340" t="s">
        <v>8</v>
      </c>
      <c r="C18" s="341" t="s">
        <v>8</v>
      </c>
      <c r="D18" s="342" t="s">
        <v>8</v>
      </c>
      <c r="E18" s="342" t="s">
        <v>8</v>
      </c>
      <c r="F18" s="342" t="s">
        <v>8</v>
      </c>
      <c r="G18" s="342" t="s">
        <v>8</v>
      </c>
      <c r="H18" s="342" t="s">
        <v>8</v>
      </c>
      <c r="I18" s="342" t="s">
        <v>8</v>
      </c>
      <c r="J18" s="342" t="s">
        <v>8</v>
      </c>
      <c r="K18" s="342" t="s">
        <v>8</v>
      </c>
      <c r="L18" s="342" t="s">
        <v>8</v>
      </c>
      <c r="M18" s="342" t="s">
        <v>8</v>
      </c>
      <c r="N18" s="342" t="s">
        <v>8</v>
      </c>
      <c r="O18" s="342" t="s">
        <v>8</v>
      </c>
      <c r="P18" s="343" t="s">
        <v>8</v>
      </c>
      <c r="Q18" s="344" t="s">
        <v>8</v>
      </c>
      <c r="R18" s="345" t="s">
        <v>8</v>
      </c>
      <c r="S18" s="346" t="s">
        <v>8</v>
      </c>
    </row>
    <row r="19" spans="1:19" x14ac:dyDescent="0.25">
      <c r="A19" s="237" t="s">
        <v>34</v>
      </c>
      <c r="B19" s="347" t="s">
        <v>158</v>
      </c>
      <c r="C19" s="348" t="s">
        <v>8</v>
      </c>
      <c r="D19" s="349">
        <f t="shared" ref="D19:S19" si="3">D8+D12+D17</f>
        <v>596476.92628581438</v>
      </c>
      <c r="E19" s="349">
        <f t="shared" si="3"/>
        <v>645945.07173523377</v>
      </c>
      <c r="F19" s="349">
        <f t="shared" si="3"/>
        <v>695297.73705703754</v>
      </c>
      <c r="G19" s="349">
        <f t="shared" si="3"/>
        <v>744642.58605556434</v>
      </c>
      <c r="H19" s="349">
        <f t="shared" si="3"/>
        <v>795418.26991522452</v>
      </c>
      <c r="I19" s="349">
        <f t="shared" si="3"/>
        <v>853397.62054113753</v>
      </c>
      <c r="J19" s="349">
        <f t="shared" si="3"/>
        <v>917642.52876592183</v>
      </c>
      <c r="K19" s="349">
        <f t="shared" si="3"/>
        <v>982574.56492307037</v>
      </c>
      <c r="L19" s="349">
        <f t="shared" si="3"/>
        <v>1042160.1439840232</v>
      </c>
      <c r="M19" s="349">
        <f t="shared" si="3"/>
        <v>1094353.7557414216</v>
      </c>
      <c r="N19" s="349">
        <f t="shared" si="3"/>
        <v>1144431.2869094848</v>
      </c>
      <c r="O19" s="349">
        <f t="shared" si="3"/>
        <v>1192804.6982132446</v>
      </c>
      <c r="P19" s="350">
        <f t="shared" si="3"/>
        <v>10705145.190127177</v>
      </c>
      <c r="Q19" s="351">
        <f t="shared" si="3"/>
        <v>5176378.6066743257</v>
      </c>
      <c r="R19" s="352">
        <f t="shared" si="3"/>
        <v>5388312.928863734</v>
      </c>
      <c r="S19" s="353">
        <f t="shared" si="3"/>
        <v>10564691.535538061</v>
      </c>
    </row>
    <row r="20" spans="1:19" x14ac:dyDescent="0.25">
      <c r="A20" s="237" t="s">
        <v>35</v>
      </c>
      <c r="B20" s="347" t="s">
        <v>8</v>
      </c>
      <c r="C20" s="354" t="s">
        <v>8</v>
      </c>
      <c r="D20" s="355" t="s">
        <v>8</v>
      </c>
      <c r="E20" s="355" t="s">
        <v>8</v>
      </c>
      <c r="F20" s="355" t="s">
        <v>8</v>
      </c>
      <c r="G20" s="355" t="s">
        <v>8</v>
      </c>
      <c r="H20" s="355" t="s">
        <v>8</v>
      </c>
      <c r="I20" s="355" t="s">
        <v>8</v>
      </c>
      <c r="J20" s="355" t="s">
        <v>8</v>
      </c>
      <c r="K20" s="355" t="s">
        <v>8</v>
      </c>
      <c r="L20" s="355" t="s">
        <v>8</v>
      </c>
      <c r="M20" s="355" t="s">
        <v>8</v>
      </c>
      <c r="N20" s="355" t="s">
        <v>8</v>
      </c>
      <c r="O20" s="355" t="s">
        <v>8</v>
      </c>
      <c r="P20" s="356" t="s">
        <v>8</v>
      </c>
      <c r="Q20" s="357" t="s">
        <v>8</v>
      </c>
      <c r="R20" s="358" t="s">
        <v>8</v>
      </c>
      <c r="S20" s="359" t="s">
        <v>8</v>
      </c>
    </row>
    <row r="21" spans="1:19" x14ac:dyDescent="0.25">
      <c r="A21" s="237" t="s">
        <v>37</v>
      </c>
      <c r="B21" s="360" t="s">
        <v>159</v>
      </c>
      <c r="C21" s="361" t="s">
        <v>8</v>
      </c>
      <c r="D21" s="362" t="s">
        <v>8</v>
      </c>
      <c r="E21" s="362" t="s">
        <v>8</v>
      </c>
      <c r="F21" s="362" t="s">
        <v>8</v>
      </c>
      <c r="G21" s="362" t="s">
        <v>8</v>
      </c>
      <c r="H21" s="362" t="s">
        <v>8</v>
      </c>
      <c r="I21" s="362" t="s">
        <v>8</v>
      </c>
      <c r="J21" s="362" t="s">
        <v>8</v>
      </c>
      <c r="K21" s="362" t="s">
        <v>8</v>
      </c>
      <c r="L21" s="362" t="s">
        <v>8</v>
      </c>
      <c r="M21" s="362" t="s">
        <v>8</v>
      </c>
      <c r="N21" s="362" t="s">
        <v>8</v>
      </c>
      <c r="O21" s="362" t="s">
        <v>8</v>
      </c>
      <c r="P21" s="363" t="s">
        <v>8</v>
      </c>
      <c r="Q21" s="364" t="s">
        <v>8</v>
      </c>
      <c r="R21" s="365" t="s">
        <v>8</v>
      </c>
      <c r="S21" s="366" t="s">
        <v>8</v>
      </c>
    </row>
    <row r="22" spans="1:19" x14ac:dyDescent="0.25">
      <c r="A22" s="237" t="s">
        <v>38</v>
      </c>
      <c r="B22" s="367" t="s">
        <v>84</v>
      </c>
      <c r="C22" s="368" t="s">
        <v>8</v>
      </c>
      <c r="D22" s="369">
        <f t="shared" ref="D22:P22" si="4">D4+D5+D11</f>
        <v>300736.70352247317</v>
      </c>
      <c r="E22" s="369">
        <f t="shared" si="4"/>
        <v>320303.25093394384</v>
      </c>
      <c r="F22" s="369">
        <f t="shared" si="4"/>
        <v>339572.64680150879</v>
      </c>
      <c r="G22" s="369">
        <f t="shared" si="4"/>
        <v>358687.344487947</v>
      </c>
      <c r="H22" s="369">
        <f t="shared" si="4"/>
        <v>379115.44585505046</v>
      </c>
      <c r="I22" s="369">
        <f t="shared" si="4"/>
        <v>406654.71230750578</v>
      </c>
      <c r="J22" s="369">
        <f t="shared" si="4"/>
        <v>440388.13562451297</v>
      </c>
      <c r="K22" s="369">
        <f t="shared" si="4"/>
        <v>474755.14519584028</v>
      </c>
      <c r="L22" s="369">
        <f t="shared" si="4"/>
        <v>503737.27005569433</v>
      </c>
      <c r="M22" s="369">
        <f t="shared" si="4"/>
        <v>525301.78991901223</v>
      </c>
      <c r="N22" s="369">
        <f t="shared" si="4"/>
        <v>544735.41371690459</v>
      </c>
      <c r="O22" s="369">
        <f t="shared" si="4"/>
        <v>562459.25855256803</v>
      </c>
      <c r="P22" s="370">
        <f t="shared" si="4"/>
        <v>5156447.1169729615</v>
      </c>
      <c r="Q22" s="371" t="s">
        <v>8</v>
      </c>
      <c r="R22" s="372" t="s">
        <v>8</v>
      </c>
      <c r="S22" s="373" t="s">
        <v>8</v>
      </c>
    </row>
    <row r="23" spans="1:19" x14ac:dyDescent="0.25">
      <c r="A23" s="237" t="s">
        <v>77</v>
      </c>
      <c r="B23" s="374" t="s">
        <v>86</v>
      </c>
      <c r="C23" s="368" t="s">
        <v>8</v>
      </c>
      <c r="D23" s="369">
        <f t="shared" ref="D23:P23" si="5">(D6+D7)</f>
        <v>292841.16497376619</v>
      </c>
      <c r="E23" s="369">
        <f t="shared" si="5"/>
        <v>322691.29765478231</v>
      </c>
      <c r="F23" s="369">
        <f t="shared" si="5"/>
        <v>352728.90546357952</v>
      </c>
      <c r="G23" s="369">
        <f t="shared" si="5"/>
        <v>382918.61607390828</v>
      </c>
      <c r="H23" s="369">
        <f t="shared" si="5"/>
        <v>413230.45455801464</v>
      </c>
      <c r="I23" s="369">
        <f t="shared" si="5"/>
        <v>443639.01980748633</v>
      </c>
      <c r="J23" s="369">
        <f t="shared" si="5"/>
        <v>474122.78662253462</v>
      </c>
      <c r="K23" s="369">
        <f t="shared" si="5"/>
        <v>504663.51429419365</v>
      </c>
      <c r="L23" s="369">
        <f t="shared" si="5"/>
        <v>535245.74542987999</v>
      </c>
      <c r="M23" s="369">
        <f t="shared" si="5"/>
        <v>565856.38125224202</v>
      </c>
      <c r="N23" s="369">
        <f t="shared" si="5"/>
        <v>596484.32170238043</v>
      </c>
      <c r="O23" s="369">
        <f t="shared" si="5"/>
        <v>627120.16045905917</v>
      </c>
      <c r="P23" s="370">
        <f t="shared" si="5"/>
        <v>5511542.3682918269</v>
      </c>
      <c r="Q23" s="371" t="s">
        <v>8</v>
      </c>
      <c r="R23" s="372" t="s">
        <v>8</v>
      </c>
      <c r="S23" s="373" t="s">
        <v>8</v>
      </c>
    </row>
    <row r="24" spans="1:19" x14ac:dyDescent="0.25">
      <c r="A24" s="237" t="s">
        <v>78</v>
      </c>
      <c r="B24" s="375" t="s">
        <v>88</v>
      </c>
      <c r="C24" s="368" t="s">
        <v>8</v>
      </c>
      <c r="D24" s="369">
        <f t="shared" ref="D24:P24" si="6">D15</f>
        <v>1558.50911957012</v>
      </c>
      <c r="E24" s="369">
        <f t="shared" si="6"/>
        <v>1586.1764632186944</v>
      </c>
      <c r="F24" s="369">
        <f t="shared" si="6"/>
        <v>1610.7237803129474</v>
      </c>
      <c r="G24" s="369">
        <f t="shared" si="6"/>
        <v>1632.4643619326359</v>
      </c>
      <c r="H24" s="369">
        <f t="shared" si="6"/>
        <v>1651.6800406750519</v>
      </c>
      <c r="I24" s="369">
        <f t="shared" si="6"/>
        <v>1668.6243494941398</v>
      </c>
      <c r="J24" s="369">
        <f t="shared" si="6"/>
        <v>1683.5253633512561</v>
      </c>
      <c r="K24" s="369">
        <f t="shared" si="6"/>
        <v>1696.5882555273831</v>
      </c>
      <c r="L24" s="369">
        <f t="shared" si="6"/>
        <v>1707.9975972484815</v>
      </c>
      <c r="M24" s="369">
        <f t="shared" si="6"/>
        <v>1717.9194263986765</v>
      </c>
      <c r="N24" s="369">
        <f t="shared" si="6"/>
        <v>1726.5031085078356</v>
      </c>
      <c r="O24" s="369">
        <f t="shared" si="6"/>
        <v>1733.883010871898</v>
      </c>
      <c r="P24" s="370">
        <f t="shared" si="6"/>
        <v>19974.594877109121</v>
      </c>
      <c r="Q24" s="371" t="s">
        <v>8</v>
      </c>
      <c r="R24" s="372" t="s">
        <v>8</v>
      </c>
      <c r="S24" s="373" t="s">
        <v>8</v>
      </c>
    </row>
    <row r="25" spans="1:19" x14ac:dyDescent="0.25">
      <c r="A25" s="237" t="s">
        <v>80</v>
      </c>
      <c r="B25" s="376" t="s">
        <v>90</v>
      </c>
      <c r="C25" s="368" t="s">
        <v>8</v>
      </c>
      <c r="D25" s="369">
        <f t="shared" ref="D25:P25" si="7">(D16)</f>
        <v>1340.5486700050067</v>
      </c>
      <c r="E25" s="369">
        <f t="shared" si="7"/>
        <v>1364.3466832889444</v>
      </c>
      <c r="F25" s="369">
        <f t="shared" si="7"/>
        <v>1385.4610116362617</v>
      </c>
      <c r="G25" s="369">
        <f t="shared" si="7"/>
        <v>1404.1611317763657</v>
      </c>
      <c r="H25" s="369">
        <f t="shared" si="7"/>
        <v>1420.6894614845</v>
      </c>
      <c r="I25" s="369">
        <f t="shared" si="7"/>
        <v>1435.2640766512357</v>
      </c>
      <c r="J25" s="369">
        <f t="shared" si="7"/>
        <v>1448.081155522993</v>
      </c>
      <c r="K25" s="369">
        <f t="shared" si="7"/>
        <v>1459.3171775091562</v>
      </c>
      <c r="L25" s="369">
        <f t="shared" si="7"/>
        <v>1469.1309012004683</v>
      </c>
      <c r="M25" s="369">
        <f t="shared" si="7"/>
        <v>1477.6651437687628</v>
      </c>
      <c r="N25" s="369">
        <f t="shared" si="7"/>
        <v>1485.0483816919088</v>
      </c>
      <c r="O25" s="369">
        <f t="shared" si="7"/>
        <v>1491.3961907452431</v>
      </c>
      <c r="P25" s="370">
        <f t="shared" si="7"/>
        <v>17181.109985280847</v>
      </c>
      <c r="Q25" s="371" t="s">
        <v>8</v>
      </c>
      <c r="R25" s="372" t="s">
        <v>8</v>
      </c>
      <c r="S25" s="373" t="s">
        <v>8</v>
      </c>
    </row>
    <row r="26" spans="1:19" x14ac:dyDescent="0.25">
      <c r="A26" s="237" t="s">
        <v>81</v>
      </c>
      <c r="B26" s="377" t="s">
        <v>160</v>
      </c>
      <c r="C26" s="368" t="s">
        <v>8</v>
      </c>
      <c r="D26" s="369">
        <f t="shared" ref="D26:P26" si="8">SUM(D22:D25)</f>
        <v>596476.92628581461</v>
      </c>
      <c r="E26" s="369">
        <f t="shared" si="8"/>
        <v>645945.07173523377</v>
      </c>
      <c r="F26" s="369">
        <f t="shared" si="8"/>
        <v>695297.73705703754</v>
      </c>
      <c r="G26" s="369">
        <f t="shared" si="8"/>
        <v>744642.58605556423</v>
      </c>
      <c r="H26" s="369">
        <f t="shared" si="8"/>
        <v>795418.26991522475</v>
      </c>
      <c r="I26" s="369">
        <f t="shared" si="8"/>
        <v>853397.62054113741</v>
      </c>
      <c r="J26" s="369">
        <f t="shared" si="8"/>
        <v>917642.52876592171</v>
      </c>
      <c r="K26" s="369">
        <f t="shared" si="8"/>
        <v>982574.5649230706</v>
      </c>
      <c r="L26" s="369">
        <f t="shared" si="8"/>
        <v>1042160.1439840232</v>
      </c>
      <c r="M26" s="369">
        <f t="shared" si="8"/>
        <v>1094353.7557414216</v>
      </c>
      <c r="N26" s="369">
        <f t="shared" si="8"/>
        <v>1144431.2869094845</v>
      </c>
      <c r="O26" s="369">
        <f t="shared" si="8"/>
        <v>1192804.6982132446</v>
      </c>
      <c r="P26" s="370">
        <f t="shared" si="8"/>
        <v>10705145.190127179</v>
      </c>
      <c r="Q26" s="371" t="s">
        <v>8</v>
      </c>
      <c r="R26" s="372" t="s">
        <v>8</v>
      </c>
      <c r="S26" s="373" t="s">
        <v>8</v>
      </c>
    </row>
    <row r="27" spans="1:19" x14ac:dyDescent="0.25">
      <c r="A27" s="237" t="s">
        <v>83</v>
      </c>
      <c r="B27" s="378" t="s">
        <v>8</v>
      </c>
      <c r="C27" s="379" t="s">
        <v>8</v>
      </c>
      <c r="D27" s="380" t="s">
        <v>8</v>
      </c>
      <c r="E27" s="380" t="s">
        <v>8</v>
      </c>
      <c r="F27" s="380" t="s">
        <v>8</v>
      </c>
      <c r="G27" s="380" t="s">
        <v>8</v>
      </c>
      <c r="H27" s="380" t="s">
        <v>8</v>
      </c>
      <c r="I27" s="380" t="s">
        <v>8</v>
      </c>
      <c r="J27" s="380" t="s">
        <v>8</v>
      </c>
      <c r="K27" s="380" t="s">
        <v>8</v>
      </c>
      <c r="L27" s="380" t="s">
        <v>8</v>
      </c>
      <c r="M27" s="380" t="s">
        <v>8</v>
      </c>
      <c r="N27" s="380" t="s">
        <v>8</v>
      </c>
      <c r="O27" s="380" t="s">
        <v>8</v>
      </c>
      <c r="P27" s="381" t="s">
        <v>8</v>
      </c>
      <c r="Q27" s="382" t="s">
        <v>8</v>
      </c>
      <c r="R27" s="383" t="s">
        <v>8</v>
      </c>
      <c r="S27" s="384" t="s">
        <v>8</v>
      </c>
    </row>
    <row r="28" spans="1:19" x14ac:dyDescent="0.25">
      <c r="A28" s="237" t="s">
        <v>85</v>
      </c>
      <c r="B28" s="385" t="s">
        <v>161</v>
      </c>
      <c r="C28" s="386" t="s">
        <v>8</v>
      </c>
      <c r="D28" s="387" t="s">
        <v>8</v>
      </c>
      <c r="E28" s="387" t="s">
        <v>8</v>
      </c>
      <c r="F28" s="387" t="s">
        <v>8</v>
      </c>
      <c r="G28" s="387" t="s">
        <v>8</v>
      </c>
      <c r="H28" s="387" t="s">
        <v>8</v>
      </c>
      <c r="I28" s="387" t="s">
        <v>8</v>
      </c>
      <c r="J28" s="387" t="s">
        <v>8</v>
      </c>
      <c r="K28" s="387" t="s">
        <v>8</v>
      </c>
      <c r="L28" s="387" t="s">
        <v>8</v>
      </c>
      <c r="M28" s="387" t="s">
        <v>8</v>
      </c>
      <c r="N28" s="387" t="s">
        <v>8</v>
      </c>
      <c r="O28" s="387" t="s">
        <v>8</v>
      </c>
      <c r="P28" s="388" t="s">
        <v>8</v>
      </c>
      <c r="Q28" s="389" t="s">
        <v>8</v>
      </c>
      <c r="R28" s="390" t="s">
        <v>8</v>
      </c>
      <c r="S28" s="391" t="s">
        <v>8</v>
      </c>
    </row>
    <row r="29" spans="1:19" x14ac:dyDescent="0.25">
      <c r="A29" s="237" t="s">
        <v>87</v>
      </c>
      <c r="B29" s="392" t="s">
        <v>97</v>
      </c>
      <c r="C29" s="393" t="s">
        <v>8</v>
      </c>
      <c r="D29" s="394">
        <v>0.53759160137284701</v>
      </c>
      <c r="E29" s="394">
        <v>0.53759160137284701</v>
      </c>
      <c r="F29" s="394">
        <v>0.53759160137284701</v>
      </c>
      <c r="G29" s="394">
        <v>0.53759160137284701</v>
      </c>
      <c r="H29" s="394">
        <v>0.53759160137284701</v>
      </c>
      <c r="I29" s="394">
        <v>0.53759160137284701</v>
      </c>
      <c r="J29" s="394">
        <v>0.53759160137284701</v>
      </c>
      <c r="K29" s="394">
        <v>0.53759160137284701</v>
      </c>
      <c r="L29" s="394">
        <v>0.53759160137284701</v>
      </c>
      <c r="M29" s="394">
        <v>0.53759160137284701</v>
      </c>
      <c r="N29" s="394">
        <v>0.53759160137284701</v>
      </c>
      <c r="O29" s="394">
        <v>0.53759160137284701</v>
      </c>
      <c r="P29" s="395">
        <v>0.53759160137284701</v>
      </c>
      <c r="Q29" s="396" t="s">
        <v>8</v>
      </c>
      <c r="R29" s="397" t="s">
        <v>8</v>
      </c>
      <c r="S29" s="398" t="s">
        <v>8</v>
      </c>
    </row>
    <row r="30" spans="1:19" x14ac:dyDescent="0.25">
      <c r="A30" s="237" t="s">
        <v>89</v>
      </c>
      <c r="B30" s="399" t="s">
        <v>99</v>
      </c>
      <c r="C30" s="400" t="s">
        <v>8</v>
      </c>
      <c r="D30" s="401">
        <v>0.462408398627152</v>
      </c>
      <c r="E30" s="401">
        <v>0.462408398627152</v>
      </c>
      <c r="F30" s="401">
        <v>0.462408398627152</v>
      </c>
      <c r="G30" s="401">
        <v>0.462408398627152</v>
      </c>
      <c r="H30" s="401">
        <v>0.462408398627152</v>
      </c>
      <c r="I30" s="401">
        <v>0.462408398627152</v>
      </c>
      <c r="J30" s="401">
        <v>0.462408398627152</v>
      </c>
      <c r="K30" s="401">
        <v>0.462408398627152</v>
      </c>
      <c r="L30" s="401">
        <v>0.462408398627152</v>
      </c>
      <c r="M30" s="401">
        <v>0.462408398627152</v>
      </c>
      <c r="N30" s="401">
        <v>0.462408398627152</v>
      </c>
      <c r="O30" s="401">
        <v>0.462408398627152</v>
      </c>
      <c r="P30" s="402">
        <v>0.462408398627152</v>
      </c>
      <c r="Q30" s="403" t="s">
        <v>8</v>
      </c>
      <c r="R30" s="404" t="s">
        <v>8</v>
      </c>
      <c r="S30" s="405" t="s">
        <v>8</v>
      </c>
    </row>
    <row r="31" spans="1:19" x14ac:dyDescent="0.25">
      <c r="A31" s="237" t="s">
        <v>91</v>
      </c>
      <c r="B31" s="406" t="s">
        <v>8</v>
      </c>
      <c r="C31" s="407" t="s">
        <v>8</v>
      </c>
      <c r="D31" s="408" t="s">
        <v>8</v>
      </c>
      <c r="E31" s="408" t="s">
        <v>8</v>
      </c>
      <c r="F31" s="408" t="s">
        <v>8</v>
      </c>
      <c r="G31" s="408" t="s">
        <v>8</v>
      </c>
      <c r="H31" s="408" t="s">
        <v>8</v>
      </c>
      <c r="I31" s="408" t="s">
        <v>8</v>
      </c>
      <c r="J31" s="408" t="s">
        <v>8</v>
      </c>
      <c r="K31" s="408" t="s">
        <v>8</v>
      </c>
      <c r="L31" s="408" t="s">
        <v>8</v>
      </c>
      <c r="M31" s="408" t="s">
        <v>8</v>
      </c>
      <c r="N31" s="408" t="s">
        <v>8</v>
      </c>
      <c r="O31" s="408" t="s">
        <v>8</v>
      </c>
      <c r="P31" s="409" t="s">
        <v>8</v>
      </c>
      <c r="Q31" s="410" t="s">
        <v>8</v>
      </c>
      <c r="R31" s="411" t="s">
        <v>8</v>
      </c>
      <c r="S31" s="412" t="s">
        <v>8</v>
      </c>
    </row>
    <row r="32" spans="1:19" x14ac:dyDescent="0.25">
      <c r="A32" s="237" t="s">
        <v>93</v>
      </c>
      <c r="B32" s="413" t="s">
        <v>162</v>
      </c>
      <c r="C32" s="414" t="s">
        <v>8</v>
      </c>
      <c r="D32" s="415" t="s">
        <v>8</v>
      </c>
      <c r="E32" s="415" t="s">
        <v>8</v>
      </c>
      <c r="F32" s="415" t="s">
        <v>8</v>
      </c>
      <c r="G32" s="415" t="s">
        <v>8</v>
      </c>
      <c r="H32" s="415" t="s">
        <v>8</v>
      </c>
      <c r="I32" s="415" t="s">
        <v>8</v>
      </c>
      <c r="J32" s="415" t="s">
        <v>8</v>
      </c>
      <c r="K32" s="415" t="s">
        <v>8</v>
      </c>
      <c r="L32" s="415" t="s">
        <v>8</v>
      </c>
      <c r="M32" s="415" t="s">
        <v>8</v>
      </c>
      <c r="N32" s="415" t="s">
        <v>8</v>
      </c>
      <c r="O32" s="415" t="s">
        <v>8</v>
      </c>
      <c r="P32" s="416" t="s">
        <v>8</v>
      </c>
      <c r="Q32" s="417" t="s">
        <v>8</v>
      </c>
      <c r="R32" s="418" t="s">
        <v>8</v>
      </c>
      <c r="S32" s="419" t="s">
        <v>8</v>
      </c>
    </row>
    <row r="33" spans="1:19" x14ac:dyDescent="0.25">
      <c r="A33" s="237" t="s">
        <v>94</v>
      </c>
      <c r="B33" s="420" t="s">
        <v>104</v>
      </c>
      <c r="C33" s="421" t="s">
        <v>8</v>
      </c>
      <c r="D33" s="422">
        <v>1</v>
      </c>
      <c r="E33" s="422">
        <v>1</v>
      </c>
      <c r="F33" s="422">
        <v>1</v>
      </c>
      <c r="G33" s="422">
        <v>1</v>
      </c>
      <c r="H33" s="422">
        <v>1</v>
      </c>
      <c r="I33" s="422">
        <v>1</v>
      </c>
      <c r="J33" s="422">
        <v>1</v>
      </c>
      <c r="K33" s="422">
        <v>1</v>
      </c>
      <c r="L33" s="422">
        <v>1</v>
      </c>
      <c r="M33" s="422">
        <v>1</v>
      </c>
      <c r="N33" s="422">
        <v>1</v>
      </c>
      <c r="O33" s="422">
        <v>1</v>
      </c>
      <c r="P33" s="423">
        <v>1</v>
      </c>
      <c r="Q33" s="424" t="s">
        <v>8</v>
      </c>
      <c r="R33" s="425" t="s">
        <v>8</v>
      </c>
      <c r="S33" s="426" t="s">
        <v>8</v>
      </c>
    </row>
    <row r="34" spans="1:19" x14ac:dyDescent="0.25">
      <c r="A34" s="237" t="s">
        <v>96</v>
      </c>
      <c r="B34" s="427" t="s">
        <v>106</v>
      </c>
      <c r="C34" s="428" t="s">
        <v>8</v>
      </c>
      <c r="D34" s="429">
        <v>0.97453100000000004</v>
      </c>
      <c r="E34" s="429">
        <v>0.97453100000000004</v>
      </c>
      <c r="F34" s="429">
        <v>0.97453100000000004</v>
      </c>
      <c r="G34" s="429">
        <v>0.97453100000000004</v>
      </c>
      <c r="H34" s="429">
        <v>0.97453100000000004</v>
      </c>
      <c r="I34" s="429">
        <v>0.97453100000000004</v>
      </c>
      <c r="J34" s="429">
        <v>0.97453100000000004</v>
      </c>
      <c r="K34" s="429">
        <v>0.97453100000000004</v>
      </c>
      <c r="L34" s="429">
        <v>0.97453100000000004</v>
      </c>
      <c r="M34" s="429">
        <v>0.97453100000000004</v>
      </c>
      <c r="N34" s="429">
        <v>0.97453100000000004</v>
      </c>
      <c r="O34" s="429">
        <v>0.97453100000000004</v>
      </c>
      <c r="P34" s="430">
        <v>0.97453100000000004</v>
      </c>
      <c r="Q34" s="431" t="s">
        <v>8</v>
      </c>
      <c r="R34" s="432" t="s">
        <v>8</v>
      </c>
      <c r="S34" s="433" t="s">
        <v>8</v>
      </c>
    </row>
    <row r="35" spans="1:19" x14ac:dyDescent="0.25">
      <c r="A35" s="237" t="s">
        <v>98</v>
      </c>
      <c r="B35" s="434" t="s">
        <v>108</v>
      </c>
      <c r="C35" s="435" t="s">
        <v>8</v>
      </c>
      <c r="D35" s="436">
        <v>0.99784200000000001</v>
      </c>
      <c r="E35" s="436">
        <v>0.99784200000000001</v>
      </c>
      <c r="F35" s="436">
        <v>0.99784200000000001</v>
      </c>
      <c r="G35" s="436">
        <v>0.99784200000000001</v>
      </c>
      <c r="H35" s="436">
        <v>0.99784200000000001</v>
      </c>
      <c r="I35" s="436">
        <v>0.99784200000000001</v>
      </c>
      <c r="J35" s="436">
        <v>0.99784200000000001</v>
      </c>
      <c r="K35" s="436">
        <v>0.99784200000000001</v>
      </c>
      <c r="L35" s="436">
        <v>0.99784200000000001</v>
      </c>
      <c r="M35" s="436">
        <v>0.99784200000000001</v>
      </c>
      <c r="N35" s="436">
        <v>0.99784200000000001</v>
      </c>
      <c r="O35" s="436">
        <v>0.99784200000000001</v>
      </c>
      <c r="P35" s="437">
        <v>0.99784200000000001</v>
      </c>
      <c r="Q35" s="438" t="s">
        <v>8</v>
      </c>
      <c r="R35" s="439" t="s">
        <v>8</v>
      </c>
      <c r="S35" s="440" t="s">
        <v>8</v>
      </c>
    </row>
    <row r="36" spans="1:19" x14ac:dyDescent="0.25">
      <c r="A36" s="237" t="s">
        <v>100</v>
      </c>
      <c r="B36" s="441" t="s">
        <v>8</v>
      </c>
      <c r="C36" s="442" t="s">
        <v>8</v>
      </c>
      <c r="D36" s="443" t="s">
        <v>8</v>
      </c>
      <c r="E36" s="443" t="s">
        <v>8</v>
      </c>
      <c r="F36" s="443" t="s">
        <v>8</v>
      </c>
      <c r="G36" s="443" t="s">
        <v>8</v>
      </c>
      <c r="H36" s="443" t="s">
        <v>8</v>
      </c>
      <c r="I36" s="443" t="s">
        <v>8</v>
      </c>
      <c r="J36" s="443" t="s">
        <v>8</v>
      </c>
      <c r="K36" s="443" t="s">
        <v>8</v>
      </c>
      <c r="L36" s="443" t="s">
        <v>8</v>
      </c>
      <c r="M36" s="443" t="s">
        <v>8</v>
      </c>
      <c r="N36" s="443" t="s">
        <v>8</v>
      </c>
      <c r="O36" s="443" t="s">
        <v>8</v>
      </c>
      <c r="P36" s="444" t="s">
        <v>8</v>
      </c>
      <c r="Q36" s="445" t="s">
        <v>8</v>
      </c>
      <c r="R36" s="446" t="s">
        <v>8</v>
      </c>
      <c r="S36" s="447" t="s">
        <v>8</v>
      </c>
    </row>
    <row r="37" spans="1:19" x14ac:dyDescent="0.25">
      <c r="A37" s="237" t="s">
        <v>101</v>
      </c>
      <c r="B37" s="347" t="s">
        <v>163</v>
      </c>
      <c r="C37" s="368" t="s">
        <v>8</v>
      </c>
      <c r="D37" s="369">
        <f t="shared" ref="D37:P37" si="9">D22*D33</f>
        <v>300736.70352247317</v>
      </c>
      <c r="E37" s="369">
        <f t="shared" si="9"/>
        <v>320303.25093394384</v>
      </c>
      <c r="F37" s="369">
        <f t="shared" si="9"/>
        <v>339572.64680150879</v>
      </c>
      <c r="G37" s="369">
        <f t="shared" si="9"/>
        <v>358687.344487947</v>
      </c>
      <c r="H37" s="369">
        <f t="shared" si="9"/>
        <v>379115.44585505046</v>
      </c>
      <c r="I37" s="369">
        <f t="shared" si="9"/>
        <v>406654.71230750578</v>
      </c>
      <c r="J37" s="369">
        <f t="shared" si="9"/>
        <v>440388.13562451297</v>
      </c>
      <c r="K37" s="369">
        <f t="shared" si="9"/>
        <v>474755.14519584028</v>
      </c>
      <c r="L37" s="369">
        <f t="shared" si="9"/>
        <v>503737.27005569433</v>
      </c>
      <c r="M37" s="369">
        <f t="shared" si="9"/>
        <v>525301.78991901223</v>
      </c>
      <c r="N37" s="369">
        <f t="shared" si="9"/>
        <v>544735.41371690459</v>
      </c>
      <c r="O37" s="369">
        <f t="shared" si="9"/>
        <v>562459.25855256803</v>
      </c>
      <c r="P37" s="370">
        <f t="shared" si="9"/>
        <v>5156447.1169729615</v>
      </c>
      <c r="Q37" s="371" t="s">
        <v>8</v>
      </c>
      <c r="R37" s="372" t="s">
        <v>8</v>
      </c>
      <c r="S37" s="373" t="s">
        <v>8</v>
      </c>
    </row>
    <row r="38" spans="1:19" x14ac:dyDescent="0.25">
      <c r="A38" s="237" t="s">
        <v>103</v>
      </c>
      <c r="B38" s="347" t="s">
        <v>164</v>
      </c>
      <c r="C38" s="368" t="s">
        <v>8</v>
      </c>
      <c r="D38" s="369">
        <f t="shared" ref="D38:P38" si="10">D23*D34</f>
        <v>285382.79334304936</v>
      </c>
      <c r="E38" s="369">
        <f t="shared" si="10"/>
        <v>314472.67299481266</v>
      </c>
      <c r="F38" s="369">
        <f t="shared" si="10"/>
        <v>343745.25297032762</v>
      </c>
      <c r="G38" s="369">
        <f t="shared" si="10"/>
        <v>373166.06184112193</v>
      </c>
      <c r="H38" s="369">
        <f t="shared" si="10"/>
        <v>402705.88811087655</v>
      </c>
      <c r="I38" s="369">
        <f t="shared" si="10"/>
        <v>432339.9776120095</v>
      </c>
      <c r="J38" s="369">
        <f t="shared" si="10"/>
        <v>462047.35337004531</v>
      </c>
      <c r="K38" s="369">
        <f t="shared" si="10"/>
        <v>491810.23924863484</v>
      </c>
      <c r="L38" s="369">
        <f t="shared" si="10"/>
        <v>521613.5715395264</v>
      </c>
      <c r="M38" s="369">
        <f t="shared" si="10"/>
        <v>551444.58507812873</v>
      </c>
      <c r="N38" s="369">
        <f t="shared" si="10"/>
        <v>581292.4625129425</v>
      </c>
      <c r="O38" s="369">
        <f t="shared" si="10"/>
        <v>611148.03709232737</v>
      </c>
      <c r="P38" s="370">
        <f t="shared" si="10"/>
        <v>5371168.8957138024</v>
      </c>
      <c r="Q38" s="371" t="s">
        <v>8</v>
      </c>
      <c r="R38" s="372" t="s">
        <v>8</v>
      </c>
      <c r="S38" s="373" t="s">
        <v>8</v>
      </c>
    </row>
    <row r="39" spans="1:19" x14ac:dyDescent="0.25">
      <c r="A39" s="237" t="s">
        <v>105</v>
      </c>
      <c r="B39" s="347" t="s">
        <v>165</v>
      </c>
      <c r="C39" s="368" t="s">
        <v>8</v>
      </c>
      <c r="D39" s="369">
        <f t="shared" ref="D39:P39" si="11">D24*D35</f>
        <v>1555.1458568900878</v>
      </c>
      <c r="E39" s="369">
        <f t="shared" si="11"/>
        <v>1582.7534944110685</v>
      </c>
      <c r="F39" s="369">
        <f t="shared" si="11"/>
        <v>1607.247838395032</v>
      </c>
      <c r="G39" s="369">
        <f t="shared" si="11"/>
        <v>1628.9415038395853</v>
      </c>
      <c r="H39" s="369">
        <f t="shared" si="11"/>
        <v>1648.1157151472753</v>
      </c>
      <c r="I39" s="369">
        <f t="shared" si="11"/>
        <v>1665.0234581479315</v>
      </c>
      <c r="J39" s="369">
        <f t="shared" si="11"/>
        <v>1679.892315617144</v>
      </c>
      <c r="K39" s="369">
        <f t="shared" si="11"/>
        <v>1692.927018071955</v>
      </c>
      <c r="L39" s="369">
        <f t="shared" si="11"/>
        <v>1704.3117384336192</v>
      </c>
      <c r="M39" s="369">
        <f t="shared" si="11"/>
        <v>1714.212156276508</v>
      </c>
      <c r="N39" s="369">
        <f t="shared" si="11"/>
        <v>1722.7773147996757</v>
      </c>
      <c r="O39" s="369">
        <f t="shared" si="11"/>
        <v>1730.1412913344366</v>
      </c>
      <c r="P39" s="370">
        <f t="shared" si="11"/>
        <v>19931.48970136432</v>
      </c>
      <c r="Q39" s="371" t="s">
        <v>8</v>
      </c>
      <c r="R39" s="372" t="s">
        <v>8</v>
      </c>
      <c r="S39" s="373" t="s">
        <v>8</v>
      </c>
    </row>
    <row r="40" spans="1:19" x14ac:dyDescent="0.25">
      <c r="A40" s="237" t="s">
        <v>107</v>
      </c>
      <c r="B40" s="347" t="s">
        <v>166</v>
      </c>
      <c r="C40" s="368" t="s">
        <v>8</v>
      </c>
      <c r="D40" s="369">
        <f t="shared" ref="D40:P40" si="12">D25*D35</f>
        <v>1337.6557659751359</v>
      </c>
      <c r="E40" s="369">
        <f t="shared" si="12"/>
        <v>1361.4024231464068</v>
      </c>
      <c r="F40" s="369">
        <f t="shared" si="12"/>
        <v>1382.4711867731505</v>
      </c>
      <c r="G40" s="369">
        <f t="shared" si="12"/>
        <v>1401.1309520539924</v>
      </c>
      <c r="H40" s="369">
        <f t="shared" si="12"/>
        <v>1417.6236136266166</v>
      </c>
      <c r="I40" s="369">
        <f t="shared" si="12"/>
        <v>1432.1667767738222</v>
      </c>
      <c r="J40" s="369">
        <f t="shared" si="12"/>
        <v>1444.9561963893743</v>
      </c>
      <c r="K40" s="369">
        <f t="shared" si="12"/>
        <v>1456.1679710400915</v>
      </c>
      <c r="L40" s="369">
        <f t="shared" si="12"/>
        <v>1465.9605167156776</v>
      </c>
      <c r="M40" s="369">
        <f t="shared" si="12"/>
        <v>1474.4763423885099</v>
      </c>
      <c r="N40" s="369">
        <f t="shared" si="12"/>
        <v>1481.8436472842177</v>
      </c>
      <c r="O40" s="369">
        <f t="shared" si="12"/>
        <v>1488.1777577656148</v>
      </c>
      <c r="P40" s="370">
        <f t="shared" si="12"/>
        <v>17144.033149932613</v>
      </c>
      <c r="Q40" s="371" t="s">
        <v>8</v>
      </c>
      <c r="R40" s="372" t="s">
        <v>8</v>
      </c>
      <c r="S40" s="373" t="s">
        <v>8</v>
      </c>
    </row>
    <row r="41" spans="1:19" x14ac:dyDescent="0.25">
      <c r="A41" s="237" t="s">
        <v>109</v>
      </c>
      <c r="B41" s="347" t="s">
        <v>167</v>
      </c>
      <c r="C41" s="448" t="s">
        <v>8</v>
      </c>
      <c r="D41" s="449">
        <f t="shared" ref="D41:P41" si="13">SUM(D37:D40)</f>
        <v>589012.29848838784</v>
      </c>
      <c r="E41" s="449">
        <f t="shared" si="13"/>
        <v>637720.07984631404</v>
      </c>
      <c r="F41" s="449">
        <f t="shared" si="13"/>
        <v>686307.61879700457</v>
      </c>
      <c r="G41" s="449">
        <f t="shared" si="13"/>
        <v>734883.47878496244</v>
      </c>
      <c r="H41" s="449">
        <f t="shared" si="13"/>
        <v>784887.07329470082</v>
      </c>
      <c r="I41" s="449">
        <f t="shared" si="13"/>
        <v>842091.88015443704</v>
      </c>
      <c r="J41" s="449">
        <f t="shared" si="13"/>
        <v>905560.33750656492</v>
      </c>
      <c r="K41" s="449">
        <f t="shared" si="13"/>
        <v>969714.47943358729</v>
      </c>
      <c r="L41" s="449">
        <f t="shared" si="13"/>
        <v>1028521.11385037</v>
      </c>
      <c r="M41" s="449">
        <f t="shared" si="13"/>
        <v>1079935.0634958057</v>
      </c>
      <c r="N41" s="449">
        <f t="shared" si="13"/>
        <v>1129232.4971919309</v>
      </c>
      <c r="O41" s="449">
        <f t="shared" si="13"/>
        <v>1176825.6146939956</v>
      </c>
      <c r="P41" s="450">
        <f t="shared" si="13"/>
        <v>10564691.535538061</v>
      </c>
      <c r="Q41" s="451" t="s">
        <v>8</v>
      </c>
      <c r="R41" s="452" t="s">
        <v>8</v>
      </c>
      <c r="S41" s="453" t="s">
        <v>8</v>
      </c>
    </row>
    <row r="42" spans="1:19" x14ac:dyDescent="0.25">
      <c r="A42" s="237" t="s">
        <v>110</v>
      </c>
      <c r="B42" s="454" t="s">
        <v>8</v>
      </c>
      <c r="C42" s="455" t="s">
        <v>8</v>
      </c>
      <c r="D42" s="456" t="s">
        <v>8</v>
      </c>
      <c r="E42" s="456" t="s">
        <v>8</v>
      </c>
      <c r="F42" s="456" t="s">
        <v>8</v>
      </c>
      <c r="G42" s="456" t="s">
        <v>8</v>
      </c>
      <c r="H42" s="456" t="s">
        <v>8</v>
      </c>
      <c r="I42" s="456" t="s">
        <v>8</v>
      </c>
      <c r="J42" s="456" t="s">
        <v>8</v>
      </c>
      <c r="K42" s="456" t="s">
        <v>8</v>
      </c>
      <c r="L42" s="456" t="s">
        <v>8</v>
      </c>
      <c r="M42" s="456" t="s">
        <v>8</v>
      </c>
      <c r="N42" s="456" t="s">
        <v>8</v>
      </c>
      <c r="O42" s="456" t="s">
        <v>8</v>
      </c>
      <c r="P42" s="457" t="s">
        <v>8</v>
      </c>
      <c r="Q42" s="458" t="s">
        <v>8</v>
      </c>
      <c r="R42" s="459" t="s">
        <v>8</v>
      </c>
      <c r="S42" s="460" t="s">
        <v>8</v>
      </c>
    </row>
    <row r="43" spans="1:19" x14ac:dyDescent="0.25">
      <c r="A43" s="237" t="s">
        <v>112</v>
      </c>
      <c r="B43" s="461" t="s">
        <v>122</v>
      </c>
      <c r="C43" s="462" t="s">
        <v>8</v>
      </c>
      <c r="D43" s="463" t="s">
        <v>8</v>
      </c>
      <c r="E43" s="463" t="s">
        <v>8</v>
      </c>
      <c r="F43" s="463" t="s">
        <v>8</v>
      </c>
      <c r="G43" s="463" t="s">
        <v>8</v>
      </c>
      <c r="H43" s="463" t="s">
        <v>8</v>
      </c>
      <c r="I43" s="463" t="s">
        <v>8</v>
      </c>
      <c r="J43" s="463" t="s">
        <v>8</v>
      </c>
      <c r="K43" s="463" t="s">
        <v>8</v>
      </c>
      <c r="L43" s="463" t="s">
        <v>8</v>
      </c>
      <c r="M43" s="463" t="s">
        <v>8</v>
      </c>
      <c r="N43" s="463" t="s">
        <v>8</v>
      </c>
      <c r="O43" s="463" t="s">
        <v>8</v>
      </c>
      <c r="P43" s="464" t="s">
        <v>8</v>
      </c>
      <c r="Q43" s="465" t="s">
        <v>8</v>
      </c>
      <c r="R43" s="466" t="s">
        <v>8</v>
      </c>
      <c r="S43" s="467" t="s">
        <v>8</v>
      </c>
    </row>
    <row r="44" spans="1:19" x14ac:dyDescent="0.25">
      <c r="A44" s="237" t="s">
        <v>114</v>
      </c>
      <c r="B44" s="468" t="s">
        <v>124</v>
      </c>
      <c r="C44" s="469" t="s">
        <v>8</v>
      </c>
      <c r="D44" s="470" t="s">
        <v>8</v>
      </c>
      <c r="E44" s="470" t="s">
        <v>8</v>
      </c>
      <c r="F44" s="470" t="s">
        <v>8</v>
      </c>
      <c r="G44" s="470" t="s">
        <v>8</v>
      </c>
      <c r="H44" s="470" t="s">
        <v>8</v>
      </c>
      <c r="I44" s="470" t="s">
        <v>8</v>
      </c>
      <c r="J44" s="470" t="s">
        <v>8</v>
      </c>
      <c r="K44" s="470" t="s">
        <v>8</v>
      </c>
      <c r="L44" s="470" t="s">
        <v>8</v>
      </c>
      <c r="M44" s="470" t="s">
        <v>8</v>
      </c>
      <c r="N44" s="470" t="s">
        <v>8</v>
      </c>
      <c r="O44" s="470" t="s">
        <v>8</v>
      </c>
      <c r="P44" s="471" t="s">
        <v>8</v>
      </c>
      <c r="Q44" s="472" t="s">
        <v>8</v>
      </c>
      <c r="R44" s="473" t="s">
        <v>8</v>
      </c>
      <c r="S44" s="474" t="s">
        <v>8</v>
      </c>
    </row>
    <row r="45" spans="1:19" x14ac:dyDescent="0.25">
      <c r="A45" s="237" t="s">
        <v>116</v>
      </c>
      <c r="B45" s="475" t="s">
        <v>8</v>
      </c>
      <c r="C45" s="476" t="s">
        <v>8</v>
      </c>
      <c r="D45" s="477" t="s">
        <v>8</v>
      </c>
      <c r="E45" s="477" t="s">
        <v>8</v>
      </c>
      <c r="F45" s="477" t="s">
        <v>8</v>
      </c>
      <c r="G45" s="477" t="s">
        <v>8</v>
      </c>
      <c r="H45" s="477" t="s">
        <v>8</v>
      </c>
      <c r="I45" s="477" t="s">
        <v>8</v>
      </c>
      <c r="J45" s="477" t="s">
        <v>8</v>
      </c>
      <c r="K45" s="477" t="s">
        <v>8</v>
      </c>
      <c r="L45" s="477" t="s">
        <v>8</v>
      </c>
      <c r="M45" s="477" t="s">
        <v>8</v>
      </c>
      <c r="N45" s="477" t="s">
        <v>8</v>
      </c>
      <c r="O45" s="477" t="s">
        <v>8</v>
      </c>
      <c r="P45" s="478" t="s">
        <v>8</v>
      </c>
      <c r="Q45" s="479" t="s">
        <v>8</v>
      </c>
      <c r="R45" s="480" t="s">
        <v>8</v>
      </c>
      <c r="S45" s="481" t="s">
        <v>8</v>
      </c>
    </row>
    <row r="46" spans="1:19" x14ac:dyDescent="0.25">
      <c r="A46" s="237" t="s">
        <v>118</v>
      </c>
      <c r="B46" s="347" t="s">
        <v>168</v>
      </c>
      <c r="C46" s="368" t="s">
        <v>8</v>
      </c>
      <c r="D46" s="369">
        <f t="shared" ref="D46:P46" si="14">D47+D48</f>
        <v>547840.09134194208</v>
      </c>
      <c r="E46" s="369">
        <f t="shared" si="14"/>
        <v>593373.21080260479</v>
      </c>
      <c r="F46" s="369">
        <f t="shared" si="14"/>
        <v>639120.14896448574</v>
      </c>
      <c r="G46" s="369">
        <f t="shared" si="14"/>
        <v>685009.63516587811</v>
      </c>
      <c r="H46" s="369">
        <f t="shared" si="14"/>
        <v>732195.54200331238</v>
      </c>
      <c r="I46" s="369">
        <f t="shared" si="14"/>
        <v>785572.19075327844</v>
      </c>
      <c r="J46" s="369">
        <f t="shared" si="14"/>
        <v>844321.70595540036</v>
      </c>
      <c r="K46" s="369">
        <f t="shared" si="14"/>
        <v>903672.25710358354</v>
      </c>
      <c r="L46" s="369">
        <f t="shared" si="14"/>
        <v>958467.1828383659</v>
      </c>
      <c r="M46" s="369">
        <f t="shared" si="14"/>
        <v>1006956.8763151348</v>
      </c>
      <c r="N46" s="369">
        <f t="shared" si="14"/>
        <v>1053644.0091448873</v>
      </c>
      <c r="O46" s="369">
        <f t="shared" si="14"/>
        <v>1098876.0139519465</v>
      </c>
      <c r="P46" s="370">
        <f t="shared" si="14"/>
        <v>9849048.8643408194</v>
      </c>
      <c r="Q46" s="371" t="s">
        <v>8</v>
      </c>
      <c r="R46" s="372" t="s">
        <v>8</v>
      </c>
      <c r="S46" s="373" t="s">
        <v>8</v>
      </c>
    </row>
    <row r="47" spans="1:19" x14ac:dyDescent="0.25">
      <c r="A47" s="237" t="s">
        <v>120</v>
      </c>
      <c r="B47" s="482" t="s">
        <v>129</v>
      </c>
      <c r="C47" s="368" t="s">
        <v>8</v>
      </c>
      <c r="D47" s="369">
        <f t="shared" ref="D47:P47" si="15">(D4+D5)*D33</f>
        <v>262457.29799889273</v>
      </c>
      <c r="E47" s="369">
        <f t="shared" si="15"/>
        <v>278900.53780779213</v>
      </c>
      <c r="F47" s="369">
        <f t="shared" si="15"/>
        <v>295374.89599415811</v>
      </c>
      <c r="G47" s="369">
        <f t="shared" si="15"/>
        <v>311843.57332475611</v>
      </c>
      <c r="H47" s="369">
        <f t="shared" si="15"/>
        <v>329489.65389243589</v>
      </c>
      <c r="I47" s="369">
        <f t="shared" si="15"/>
        <v>353232.21314126893</v>
      </c>
      <c r="J47" s="369">
        <f t="shared" si="15"/>
        <v>382274.35258535499</v>
      </c>
      <c r="K47" s="369">
        <f t="shared" si="15"/>
        <v>411862.01785494876</v>
      </c>
      <c r="L47" s="369">
        <f t="shared" si="15"/>
        <v>436853.61129883945</v>
      </c>
      <c r="M47" s="369">
        <f t="shared" si="15"/>
        <v>455512.29123700614</v>
      </c>
      <c r="N47" s="369">
        <f t="shared" si="15"/>
        <v>472351.54663194477</v>
      </c>
      <c r="O47" s="369">
        <f t="shared" si="15"/>
        <v>487727.97685961926</v>
      </c>
      <c r="P47" s="370">
        <f t="shared" si="15"/>
        <v>4477879.968627017</v>
      </c>
      <c r="Q47" s="371" t="s">
        <v>8</v>
      </c>
      <c r="R47" s="372" t="s">
        <v>8</v>
      </c>
      <c r="S47" s="373" t="s">
        <v>8</v>
      </c>
    </row>
    <row r="48" spans="1:19" x14ac:dyDescent="0.25">
      <c r="A48" s="237" t="s">
        <v>121</v>
      </c>
      <c r="B48" s="483" t="s">
        <v>131</v>
      </c>
      <c r="C48" s="368" t="s">
        <v>8</v>
      </c>
      <c r="D48" s="369">
        <f t="shared" ref="D48:P48" si="16">((D6+D7)*D34)</f>
        <v>285382.79334304936</v>
      </c>
      <c r="E48" s="369">
        <f t="shared" si="16"/>
        <v>314472.67299481266</v>
      </c>
      <c r="F48" s="369">
        <f t="shared" si="16"/>
        <v>343745.25297032762</v>
      </c>
      <c r="G48" s="369">
        <f t="shared" si="16"/>
        <v>373166.06184112193</v>
      </c>
      <c r="H48" s="369">
        <f t="shared" si="16"/>
        <v>402705.88811087655</v>
      </c>
      <c r="I48" s="369">
        <f t="shared" si="16"/>
        <v>432339.9776120095</v>
      </c>
      <c r="J48" s="369">
        <f t="shared" si="16"/>
        <v>462047.35337004531</v>
      </c>
      <c r="K48" s="369">
        <f t="shared" si="16"/>
        <v>491810.23924863484</v>
      </c>
      <c r="L48" s="369">
        <f t="shared" si="16"/>
        <v>521613.5715395264</v>
      </c>
      <c r="M48" s="369">
        <f t="shared" si="16"/>
        <v>551444.58507812873</v>
      </c>
      <c r="N48" s="369">
        <f t="shared" si="16"/>
        <v>581292.4625129425</v>
      </c>
      <c r="O48" s="369">
        <f t="shared" si="16"/>
        <v>611148.03709232737</v>
      </c>
      <c r="P48" s="370">
        <f t="shared" si="16"/>
        <v>5371168.8957138024</v>
      </c>
      <c r="Q48" s="371" t="s">
        <v>8</v>
      </c>
      <c r="R48" s="372" t="s">
        <v>8</v>
      </c>
      <c r="S48" s="373" t="s">
        <v>8</v>
      </c>
    </row>
    <row r="49" spans="1:19" x14ac:dyDescent="0.25">
      <c r="A49" s="237" t="s">
        <v>123</v>
      </c>
      <c r="B49" s="347" t="s">
        <v>8</v>
      </c>
      <c r="C49" s="484" t="s">
        <v>8</v>
      </c>
      <c r="D49" s="485" t="s">
        <v>8</v>
      </c>
      <c r="E49" s="485" t="s">
        <v>8</v>
      </c>
      <c r="F49" s="485" t="s">
        <v>8</v>
      </c>
      <c r="G49" s="485" t="s">
        <v>8</v>
      </c>
      <c r="H49" s="485" t="s">
        <v>8</v>
      </c>
      <c r="I49" s="485" t="s">
        <v>8</v>
      </c>
      <c r="J49" s="485" t="s">
        <v>8</v>
      </c>
      <c r="K49" s="485" t="s">
        <v>8</v>
      </c>
      <c r="L49" s="485" t="s">
        <v>8</v>
      </c>
      <c r="M49" s="485" t="s">
        <v>8</v>
      </c>
      <c r="N49" s="485" t="s">
        <v>8</v>
      </c>
      <c r="O49" s="485" t="s">
        <v>8</v>
      </c>
      <c r="P49" s="486" t="s">
        <v>8</v>
      </c>
      <c r="Q49" s="487" t="s">
        <v>8</v>
      </c>
      <c r="R49" s="488" t="s">
        <v>8</v>
      </c>
      <c r="S49" s="489" t="s">
        <v>8</v>
      </c>
    </row>
    <row r="50" spans="1:19" x14ac:dyDescent="0.25">
      <c r="A50" s="237" t="s">
        <v>125</v>
      </c>
      <c r="B50" s="347" t="s">
        <v>169</v>
      </c>
      <c r="C50" s="490" t="s">
        <v>8</v>
      </c>
      <c r="D50" s="491">
        <f t="shared" ref="D50:P50" si="17">D51+D52</f>
        <v>38279.405523580426</v>
      </c>
      <c r="E50" s="491">
        <f t="shared" si="17"/>
        <v>41402.713126151699</v>
      </c>
      <c r="F50" s="491">
        <f t="shared" si="17"/>
        <v>44197.750807350676</v>
      </c>
      <c r="G50" s="491">
        <f t="shared" si="17"/>
        <v>46843.771163190911</v>
      </c>
      <c r="H50" s="491">
        <f t="shared" si="17"/>
        <v>49625.791962614559</v>
      </c>
      <c r="I50" s="491">
        <f t="shared" si="17"/>
        <v>53422.499166236848</v>
      </c>
      <c r="J50" s="491">
        <f t="shared" si="17"/>
        <v>58113.783039157977</v>
      </c>
      <c r="K50" s="491">
        <f t="shared" si="17"/>
        <v>62893.127340891493</v>
      </c>
      <c r="L50" s="491">
        <f t="shared" si="17"/>
        <v>66883.658756854886</v>
      </c>
      <c r="M50" s="491">
        <f t="shared" si="17"/>
        <v>69789.498682006059</v>
      </c>
      <c r="N50" s="491">
        <f t="shared" si="17"/>
        <v>72383.867084959798</v>
      </c>
      <c r="O50" s="491">
        <f t="shared" si="17"/>
        <v>74731.281692948789</v>
      </c>
      <c r="P50" s="492">
        <f t="shared" si="17"/>
        <v>678567.14834594412</v>
      </c>
      <c r="Q50" s="493" t="s">
        <v>8</v>
      </c>
      <c r="R50" s="494" t="s">
        <v>8</v>
      </c>
      <c r="S50" s="495" t="s">
        <v>8</v>
      </c>
    </row>
    <row r="51" spans="1:19" x14ac:dyDescent="0.25">
      <c r="A51" s="237" t="s">
        <v>126</v>
      </c>
      <c r="B51" s="496" t="s">
        <v>129</v>
      </c>
      <c r="C51" s="497" t="s">
        <v>8</v>
      </c>
      <c r="D51" s="498">
        <f t="shared" ref="D51:P51" si="18">D11*D33</f>
        <v>38279.405523580426</v>
      </c>
      <c r="E51" s="498">
        <f t="shared" si="18"/>
        <v>41402.713126151699</v>
      </c>
      <c r="F51" s="498">
        <f t="shared" si="18"/>
        <v>44197.750807350676</v>
      </c>
      <c r="G51" s="498">
        <f t="shared" si="18"/>
        <v>46843.771163190911</v>
      </c>
      <c r="H51" s="498">
        <f t="shared" si="18"/>
        <v>49625.791962614559</v>
      </c>
      <c r="I51" s="498">
        <f t="shared" si="18"/>
        <v>53422.499166236848</v>
      </c>
      <c r="J51" s="498">
        <f t="shared" si="18"/>
        <v>58113.783039157977</v>
      </c>
      <c r="K51" s="498">
        <f t="shared" si="18"/>
        <v>62893.127340891493</v>
      </c>
      <c r="L51" s="498">
        <f t="shared" si="18"/>
        <v>66883.658756854886</v>
      </c>
      <c r="M51" s="498">
        <f t="shared" si="18"/>
        <v>69789.498682006059</v>
      </c>
      <c r="N51" s="498">
        <f t="shared" si="18"/>
        <v>72383.867084959798</v>
      </c>
      <c r="O51" s="498">
        <f t="shared" si="18"/>
        <v>74731.281692948789</v>
      </c>
      <c r="P51" s="499">
        <f t="shared" si="18"/>
        <v>678567.14834594412</v>
      </c>
      <c r="Q51" s="500" t="s">
        <v>8</v>
      </c>
      <c r="R51" s="501" t="s">
        <v>8</v>
      </c>
      <c r="S51" s="502" t="s">
        <v>8</v>
      </c>
    </row>
    <row r="52" spans="1:19" x14ac:dyDescent="0.25">
      <c r="A52" s="237" t="s">
        <v>128</v>
      </c>
      <c r="B52" s="503" t="s">
        <v>131</v>
      </c>
      <c r="C52" s="504" t="s">
        <v>8</v>
      </c>
      <c r="D52" s="505">
        <f>0</f>
        <v>0</v>
      </c>
      <c r="E52" s="505">
        <f>0</f>
        <v>0</v>
      </c>
      <c r="F52" s="505">
        <f>0</f>
        <v>0</v>
      </c>
      <c r="G52" s="505">
        <f>0</f>
        <v>0</v>
      </c>
      <c r="H52" s="505">
        <f>0</f>
        <v>0</v>
      </c>
      <c r="I52" s="505">
        <f>0</f>
        <v>0</v>
      </c>
      <c r="J52" s="505">
        <f>0</f>
        <v>0</v>
      </c>
      <c r="K52" s="505">
        <f>0</f>
        <v>0</v>
      </c>
      <c r="L52" s="505">
        <f>0</f>
        <v>0</v>
      </c>
      <c r="M52" s="505">
        <f>0</f>
        <v>0</v>
      </c>
      <c r="N52" s="505">
        <f>0</f>
        <v>0</v>
      </c>
      <c r="O52" s="505">
        <f>0</f>
        <v>0</v>
      </c>
      <c r="P52" s="506">
        <f>0</f>
        <v>0</v>
      </c>
      <c r="Q52" s="507" t="s">
        <v>8</v>
      </c>
      <c r="R52" s="508" t="s">
        <v>8</v>
      </c>
      <c r="S52" s="509" t="s">
        <v>8</v>
      </c>
    </row>
    <row r="53" spans="1:19" x14ac:dyDescent="0.25">
      <c r="A53" s="237" t="s">
        <v>130</v>
      </c>
      <c r="B53" s="347" t="s">
        <v>8</v>
      </c>
      <c r="C53" s="510" t="s">
        <v>8</v>
      </c>
      <c r="D53" s="511" t="s">
        <v>8</v>
      </c>
      <c r="E53" s="511" t="s">
        <v>8</v>
      </c>
      <c r="F53" s="511" t="s">
        <v>8</v>
      </c>
      <c r="G53" s="511" t="s">
        <v>8</v>
      </c>
      <c r="H53" s="511" t="s">
        <v>8</v>
      </c>
      <c r="I53" s="511" t="s">
        <v>8</v>
      </c>
      <c r="J53" s="511" t="s">
        <v>8</v>
      </c>
      <c r="K53" s="511" t="s">
        <v>8</v>
      </c>
      <c r="L53" s="511" t="s">
        <v>8</v>
      </c>
      <c r="M53" s="511" t="s">
        <v>8</v>
      </c>
      <c r="N53" s="511" t="s">
        <v>8</v>
      </c>
      <c r="O53" s="511" t="s">
        <v>8</v>
      </c>
      <c r="P53" s="512" t="s">
        <v>8</v>
      </c>
      <c r="Q53" s="513" t="s">
        <v>8</v>
      </c>
      <c r="R53" s="514" t="s">
        <v>8</v>
      </c>
      <c r="S53" s="515" t="s">
        <v>8</v>
      </c>
    </row>
    <row r="54" spans="1:19" x14ac:dyDescent="0.25">
      <c r="A54" s="237" t="s">
        <v>132</v>
      </c>
      <c r="B54" s="347" t="s">
        <v>170</v>
      </c>
      <c r="C54" s="368" t="s">
        <v>8</v>
      </c>
      <c r="D54" s="369">
        <f t="shared" ref="D54:P54" si="19">D55+D56</f>
        <v>2892.8016228652236</v>
      </c>
      <c r="E54" s="369">
        <f t="shared" si="19"/>
        <v>2944.1559175574753</v>
      </c>
      <c r="F54" s="369">
        <f t="shared" si="19"/>
        <v>2989.7190251681823</v>
      </c>
      <c r="G54" s="369">
        <f t="shared" si="19"/>
        <v>3030.0724558935776</v>
      </c>
      <c r="H54" s="369">
        <f t="shared" si="19"/>
        <v>3065.7393287738919</v>
      </c>
      <c r="I54" s="369">
        <f t="shared" si="19"/>
        <v>3097.1902349217535</v>
      </c>
      <c r="J54" s="369">
        <f t="shared" si="19"/>
        <v>3124.8485120065184</v>
      </c>
      <c r="K54" s="369">
        <f t="shared" si="19"/>
        <v>3149.0949891120463</v>
      </c>
      <c r="L54" s="369">
        <f t="shared" si="19"/>
        <v>3170.2722551492971</v>
      </c>
      <c r="M54" s="369">
        <f t="shared" si="19"/>
        <v>3188.688498665018</v>
      </c>
      <c r="N54" s="369">
        <f t="shared" si="19"/>
        <v>3204.6209620838936</v>
      </c>
      <c r="O54" s="369">
        <f t="shared" si="19"/>
        <v>3218.3190491000514</v>
      </c>
      <c r="P54" s="370">
        <f t="shared" si="19"/>
        <v>37075.522851296933</v>
      </c>
      <c r="Q54" s="371" t="s">
        <v>8</v>
      </c>
      <c r="R54" s="372" t="s">
        <v>8</v>
      </c>
      <c r="S54" s="373" t="s">
        <v>8</v>
      </c>
    </row>
    <row r="55" spans="1:19" x14ac:dyDescent="0.25">
      <c r="A55" s="237" t="s">
        <v>133</v>
      </c>
      <c r="B55" s="516" t="s">
        <v>171</v>
      </c>
      <c r="C55" s="368" t="s">
        <v>8</v>
      </c>
      <c r="D55" s="369">
        <f t="shared" ref="D55:P55" si="20">D24*D35</f>
        <v>1555.1458568900878</v>
      </c>
      <c r="E55" s="369">
        <f t="shared" si="20"/>
        <v>1582.7534944110685</v>
      </c>
      <c r="F55" s="369">
        <f t="shared" si="20"/>
        <v>1607.247838395032</v>
      </c>
      <c r="G55" s="369">
        <f t="shared" si="20"/>
        <v>1628.9415038395853</v>
      </c>
      <c r="H55" s="369">
        <f t="shared" si="20"/>
        <v>1648.1157151472753</v>
      </c>
      <c r="I55" s="369">
        <f t="shared" si="20"/>
        <v>1665.0234581479315</v>
      </c>
      <c r="J55" s="369">
        <f t="shared" si="20"/>
        <v>1679.892315617144</v>
      </c>
      <c r="K55" s="369">
        <f t="shared" si="20"/>
        <v>1692.927018071955</v>
      </c>
      <c r="L55" s="369">
        <f t="shared" si="20"/>
        <v>1704.3117384336192</v>
      </c>
      <c r="M55" s="369">
        <f t="shared" si="20"/>
        <v>1714.212156276508</v>
      </c>
      <c r="N55" s="369">
        <f t="shared" si="20"/>
        <v>1722.7773147996757</v>
      </c>
      <c r="O55" s="369">
        <f t="shared" si="20"/>
        <v>1730.1412913344366</v>
      </c>
      <c r="P55" s="370">
        <f t="shared" si="20"/>
        <v>19931.48970136432</v>
      </c>
      <c r="Q55" s="371" t="s">
        <v>8</v>
      </c>
      <c r="R55" s="372" t="s">
        <v>8</v>
      </c>
      <c r="S55" s="373" t="s">
        <v>8</v>
      </c>
    </row>
    <row r="56" spans="1:19" x14ac:dyDescent="0.25">
      <c r="A56" s="237" t="s">
        <v>135</v>
      </c>
      <c r="B56" s="517" t="s">
        <v>172</v>
      </c>
      <c r="C56" s="368" t="s">
        <v>8</v>
      </c>
      <c r="D56" s="369">
        <f t="shared" ref="D56:P56" si="21">D25*D35</f>
        <v>1337.6557659751359</v>
      </c>
      <c r="E56" s="369">
        <f t="shared" si="21"/>
        <v>1361.4024231464068</v>
      </c>
      <c r="F56" s="369">
        <f t="shared" si="21"/>
        <v>1382.4711867731505</v>
      </c>
      <c r="G56" s="369">
        <f t="shared" si="21"/>
        <v>1401.1309520539924</v>
      </c>
      <c r="H56" s="369">
        <f t="shared" si="21"/>
        <v>1417.6236136266166</v>
      </c>
      <c r="I56" s="369">
        <f t="shared" si="21"/>
        <v>1432.1667767738222</v>
      </c>
      <c r="J56" s="369">
        <f t="shared" si="21"/>
        <v>1444.9561963893743</v>
      </c>
      <c r="K56" s="369">
        <f t="shared" si="21"/>
        <v>1456.1679710400915</v>
      </c>
      <c r="L56" s="369">
        <f t="shared" si="21"/>
        <v>1465.9605167156776</v>
      </c>
      <c r="M56" s="369">
        <f t="shared" si="21"/>
        <v>1474.4763423885099</v>
      </c>
      <c r="N56" s="369">
        <f t="shared" si="21"/>
        <v>1481.8436472842177</v>
      </c>
      <c r="O56" s="369">
        <f t="shared" si="21"/>
        <v>1488.1777577656148</v>
      </c>
      <c r="P56" s="370">
        <f t="shared" si="21"/>
        <v>17144.033149932613</v>
      </c>
      <c r="Q56" s="371" t="s">
        <v>8</v>
      </c>
      <c r="R56" s="372" t="s">
        <v>8</v>
      </c>
      <c r="S56" s="373" t="s">
        <v>8</v>
      </c>
    </row>
    <row r="57" spans="1:19" x14ac:dyDescent="0.25">
      <c r="A57" s="237" t="s">
        <v>136</v>
      </c>
      <c r="B57" s="347" t="s">
        <v>8</v>
      </c>
      <c r="C57" s="518" t="s">
        <v>8</v>
      </c>
      <c r="D57" s="519" t="s">
        <v>8</v>
      </c>
      <c r="E57" s="519" t="s">
        <v>8</v>
      </c>
      <c r="F57" s="519" t="s">
        <v>8</v>
      </c>
      <c r="G57" s="519" t="s">
        <v>8</v>
      </c>
      <c r="H57" s="519" t="s">
        <v>8</v>
      </c>
      <c r="I57" s="519" t="s">
        <v>8</v>
      </c>
      <c r="J57" s="519" t="s">
        <v>8</v>
      </c>
      <c r="K57" s="519" t="s">
        <v>8</v>
      </c>
      <c r="L57" s="519" t="s">
        <v>8</v>
      </c>
      <c r="M57" s="519" t="s">
        <v>8</v>
      </c>
      <c r="N57" s="519" t="s">
        <v>8</v>
      </c>
      <c r="O57" s="519" t="s">
        <v>8</v>
      </c>
      <c r="P57" s="520" t="s">
        <v>8</v>
      </c>
      <c r="Q57" s="521" t="s">
        <v>8</v>
      </c>
      <c r="R57" s="522" t="s">
        <v>8</v>
      </c>
      <c r="S57" s="523" t="s">
        <v>8</v>
      </c>
    </row>
    <row r="58" spans="1:19" x14ac:dyDescent="0.25">
      <c r="A58" s="237" t="s">
        <v>137</v>
      </c>
      <c r="B58" s="347" t="s">
        <v>173</v>
      </c>
      <c r="C58" s="368" t="s">
        <v>8</v>
      </c>
      <c r="D58" s="369">
        <f t="shared" ref="D58:P58" si="22">D46+D50+D54</f>
        <v>589012.29848838772</v>
      </c>
      <c r="E58" s="369">
        <f t="shared" si="22"/>
        <v>637720.07984631392</v>
      </c>
      <c r="F58" s="369">
        <f t="shared" si="22"/>
        <v>686307.61879700457</v>
      </c>
      <c r="G58" s="369">
        <f t="shared" si="22"/>
        <v>734883.47878496267</v>
      </c>
      <c r="H58" s="369">
        <f t="shared" si="22"/>
        <v>784887.07329470082</v>
      </c>
      <c r="I58" s="369">
        <f t="shared" si="22"/>
        <v>842091.88015443704</v>
      </c>
      <c r="J58" s="369">
        <f t="shared" si="22"/>
        <v>905560.33750656492</v>
      </c>
      <c r="K58" s="369">
        <f t="shared" si="22"/>
        <v>969714.47943358705</v>
      </c>
      <c r="L58" s="369">
        <f t="shared" si="22"/>
        <v>1028521.1138503702</v>
      </c>
      <c r="M58" s="369">
        <f t="shared" si="22"/>
        <v>1079935.063495806</v>
      </c>
      <c r="N58" s="369">
        <f t="shared" si="22"/>
        <v>1129232.4971919309</v>
      </c>
      <c r="O58" s="369">
        <f t="shared" si="22"/>
        <v>1176825.6146939956</v>
      </c>
      <c r="P58" s="370">
        <f t="shared" si="22"/>
        <v>10564691.535538061</v>
      </c>
      <c r="Q58" s="371" t="s">
        <v>8</v>
      </c>
      <c r="R58" s="372" t="s">
        <v>8</v>
      </c>
      <c r="S58" s="373" t="s">
        <v>8</v>
      </c>
    </row>
  </sheetData>
  <mergeCells count="4">
    <mergeCell ref="D1:O1"/>
    <mergeCell ref="Q1:S1"/>
    <mergeCell ref="A1:A2"/>
    <mergeCell ref="B1:B2"/>
  </mergeCells>
  <pageMargins left="1.1000000000000001" right="0.1" top="0.75" bottom="0.75" header="0.3" footer="0.3"/>
  <pageSetup scale="45" orientation="landscape" r:id="rId1"/>
  <headerFooter>
    <oddHeader>&amp;C&amp;"Arial"&amp;6 &amp;BGulf Power Company&amp;B
 Initial Projection
&amp;B Period: January through December 2022&amp;B
&amp;B Calculation of Annual Revenue Requirements for Capital Investment Programs
(in Dollars)&amp;B&amp;R&amp;"Arial"&amp;6 Form 3P
 Pages &amp;P of 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3"/>
  <sheetViews>
    <sheetView showGridLines="0" view="pageBreakPreview" zoomScale="60" zoomScaleNormal="100" workbookViewId="0">
      <pane xSplit="1" ySplit="1" topLeftCell="B2" activePane="bottomRight" state="frozen"/>
      <selection pane="topRight"/>
      <selection pane="bottomLeft"/>
      <selection pane="bottomRight" activeCell="P25" sqref="P25"/>
    </sheetView>
  </sheetViews>
  <sheetFormatPr defaultRowHeight="15" x14ac:dyDescent="0.25"/>
  <cols>
    <col min="1" max="1" width="43" customWidth="1"/>
    <col min="2" max="15" width="11.7109375" customWidth="1"/>
  </cols>
  <sheetData>
    <row r="1" spans="1:15" ht="22.5" x14ac:dyDescent="0.25">
      <c r="A1" s="579" t="s">
        <v>232</v>
      </c>
      <c r="B1" s="579" t="s">
        <v>233</v>
      </c>
      <c r="C1" s="579" t="s">
        <v>234</v>
      </c>
      <c r="D1" s="579" t="s">
        <v>235</v>
      </c>
      <c r="E1" s="579" t="s">
        <v>236</v>
      </c>
      <c r="F1" s="579" t="s">
        <v>237</v>
      </c>
      <c r="G1" s="579" t="s">
        <v>238</v>
      </c>
      <c r="H1" s="579" t="s">
        <v>239</v>
      </c>
      <c r="I1" s="579" t="s">
        <v>240</v>
      </c>
      <c r="J1" s="579" t="s">
        <v>241</v>
      </c>
      <c r="K1" s="579" t="s">
        <v>242</v>
      </c>
      <c r="L1" s="579" t="s">
        <v>243</v>
      </c>
      <c r="M1" s="579" t="s">
        <v>244</v>
      </c>
      <c r="N1" s="579" t="s">
        <v>245</v>
      </c>
      <c r="O1" s="579" t="s">
        <v>57</v>
      </c>
    </row>
    <row r="2" spans="1:15" x14ac:dyDescent="0.25">
      <c r="A2" s="580" t="s">
        <v>246</v>
      </c>
      <c r="B2" s="581"/>
      <c r="C2" s="582"/>
      <c r="D2" s="582"/>
      <c r="E2" s="582"/>
      <c r="F2" s="582"/>
      <c r="G2" s="582"/>
      <c r="H2" s="582"/>
      <c r="I2" s="582"/>
      <c r="J2" s="582"/>
      <c r="K2" s="582"/>
      <c r="L2" s="582"/>
      <c r="M2" s="582"/>
      <c r="N2" s="582"/>
      <c r="O2" s="583" t="s">
        <v>8</v>
      </c>
    </row>
    <row r="3" spans="1:15" x14ac:dyDescent="0.25">
      <c r="A3" s="584" t="s">
        <v>247</v>
      </c>
      <c r="B3" s="585" t="s">
        <v>8</v>
      </c>
      <c r="C3" s="586" t="s">
        <v>8</v>
      </c>
      <c r="D3" s="586" t="s">
        <v>8</v>
      </c>
      <c r="E3" s="586" t="s">
        <v>8</v>
      </c>
      <c r="F3" s="586" t="s">
        <v>8</v>
      </c>
      <c r="G3" s="586" t="s">
        <v>8</v>
      </c>
      <c r="H3" s="586" t="s">
        <v>8</v>
      </c>
      <c r="I3" s="586" t="s">
        <v>8</v>
      </c>
      <c r="J3" s="586" t="s">
        <v>8</v>
      </c>
      <c r="K3" s="586" t="s">
        <v>8</v>
      </c>
      <c r="L3" s="586" t="s">
        <v>8</v>
      </c>
      <c r="M3" s="586" t="s">
        <v>8</v>
      </c>
      <c r="N3" s="586" t="s">
        <v>8</v>
      </c>
      <c r="O3" s="587" t="s">
        <v>8</v>
      </c>
    </row>
    <row r="4" spans="1:15" x14ac:dyDescent="0.25">
      <c r="A4" s="588" t="s">
        <v>248</v>
      </c>
      <c r="B4" s="589" t="s">
        <v>8</v>
      </c>
      <c r="C4" s="590">
        <v>145130.68</v>
      </c>
      <c r="D4" s="590">
        <v>144965.03</v>
      </c>
      <c r="E4" s="590">
        <v>144965.03</v>
      </c>
      <c r="F4" s="590">
        <v>144965.03</v>
      </c>
      <c r="G4" s="590">
        <v>144965.03</v>
      </c>
      <c r="H4" s="590">
        <v>144965.03</v>
      </c>
      <c r="I4" s="590">
        <v>144965.03</v>
      </c>
      <c r="J4" s="590">
        <v>144965.03</v>
      </c>
      <c r="K4" s="590">
        <v>144965.03</v>
      </c>
      <c r="L4" s="590">
        <v>144965.03</v>
      </c>
      <c r="M4" s="590">
        <v>144965.03</v>
      </c>
      <c r="N4" s="590">
        <v>144965.03</v>
      </c>
      <c r="O4" s="591">
        <f>SUM(B4:N4)</f>
        <v>1739746.0100000002</v>
      </c>
    </row>
    <row r="5" spans="1:15" x14ac:dyDescent="0.25">
      <c r="A5" s="592" t="s">
        <v>249</v>
      </c>
      <c r="B5" s="589" t="s">
        <v>8</v>
      </c>
      <c r="C5" s="593">
        <v>63401.208397835246</v>
      </c>
      <c r="D5" s="593">
        <v>108709.53993775805</v>
      </c>
      <c r="E5" s="593">
        <v>128849.29959608719</v>
      </c>
      <c r="F5" s="593">
        <v>137801.51446054023</v>
      </c>
      <c r="G5" s="593">
        <v>141780.81472722389</v>
      </c>
      <c r="H5" s="593">
        <v>143549.63181351888</v>
      </c>
      <c r="I5" s="593">
        <v>144335.87906180121</v>
      </c>
      <c r="J5" s="593">
        <v>144685.3695434464</v>
      </c>
      <c r="K5" s="593">
        <v>144840.71965376785</v>
      </c>
      <c r="L5" s="593">
        <v>144909.7734851148</v>
      </c>
      <c r="M5" s="593">
        <v>144940.46822755062</v>
      </c>
      <c r="N5" s="593">
        <v>144954.11218031653</v>
      </c>
      <c r="O5" s="591">
        <f>SUM(B5:N5)</f>
        <v>1592758.3310849608</v>
      </c>
    </row>
    <row r="6" spans="1:15" x14ac:dyDescent="0.25">
      <c r="A6" s="594" t="s">
        <v>250</v>
      </c>
      <c r="B6" s="589" t="s">
        <v>8</v>
      </c>
      <c r="C6" s="595">
        <v>0</v>
      </c>
      <c r="D6" s="595">
        <v>0</v>
      </c>
      <c r="E6" s="595">
        <v>0</v>
      </c>
      <c r="F6" s="595">
        <v>0</v>
      </c>
      <c r="G6" s="595">
        <v>0</v>
      </c>
      <c r="H6" s="595">
        <v>0</v>
      </c>
      <c r="I6" s="595">
        <v>0</v>
      </c>
      <c r="J6" s="595">
        <v>0</v>
      </c>
      <c r="K6" s="595">
        <v>0</v>
      </c>
      <c r="L6" s="595">
        <v>0</v>
      </c>
      <c r="M6" s="595">
        <v>0</v>
      </c>
      <c r="N6" s="595">
        <v>0</v>
      </c>
      <c r="O6" s="591">
        <f>SUM(B6:N6)</f>
        <v>0</v>
      </c>
    </row>
    <row r="7" spans="1:15" x14ac:dyDescent="0.25">
      <c r="A7" s="596" t="s">
        <v>251</v>
      </c>
      <c r="B7" s="589" t="s">
        <v>8</v>
      </c>
      <c r="C7" s="597">
        <v>0</v>
      </c>
      <c r="D7" s="597">
        <v>0</v>
      </c>
      <c r="E7" s="597">
        <v>0</v>
      </c>
      <c r="F7" s="597">
        <v>0</v>
      </c>
      <c r="G7" s="597">
        <v>0</v>
      </c>
      <c r="H7" s="597">
        <v>0</v>
      </c>
      <c r="I7" s="597">
        <v>0</v>
      </c>
      <c r="J7" s="597">
        <v>0</v>
      </c>
      <c r="K7" s="597">
        <v>0</v>
      </c>
      <c r="L7" s="597">
        <v>0</v>
      </c>
      <c r="M7" s="597">
        <v>0</v>
      </c>
      <c r="N7" s="597">
        <v>0</v>
      </c>
      <c r="O7" s="591">
        <f>SUM(B7:N7)</f>
        <v>0</v>
      </c>
    </row>
    <row r="8" spans="1:15" x14ac:dyDescent="0.25">
      <c r="A8" s="598" t="s">
        <v>8</v>
      </c>
      <c r="B8" s="599" t="s">
        <v>8</v>
      </c>
      <c r="C8" s="600" t="s">
        <v>8</v>
      </c>
      <c r="D8" s="600" t="s">
        <v>8</v>
      </c>
      <c r="E8" s="600" t="s">
        <v>8</v>
      </c>
      <c r="F8" s="600" t="s">
        <v>8</v>
      </c>
      <c r="G8" s="600" t="s">
        <v>8</v>
      </c>
      <c r="H8" s="600" t="s">
        <v>8</v>
      </c>
      <c r="I8" s="600" t="s">
        <v>8</v>
      </c>
      <c r="J8" s="600" t="s">
        <v>8</v>
      </c>
      <c r="K8" s="600" t="s">
        <v>8</v>
      </c>
      <c r="L8" s="600" t="s">
        <v>8</v>
      </c>
      <c r="M8" s="600" t="s">
        <v>8</v>
      </c>
      <c r="N8" s="600" t="s">
        <v>8</v>
      </c>
      <c r="O8" s="601" t="s">
        <v>8</v>
      </c>
    </row>
    <row r="9" spans="1:15" x14ac:dyDescent="0.25">
      <c r="A9" s="602" t="s">
        <v>252</v>
      </c>
      <c r="B9" s="603">
        <v>1774025.9460534246</v>
      </c>
      <c r="C9" s="604">
        <v>1837427.1544512599</v>
      </c>
      <c r="D9" s="604">
        <v>1946136.694389018</v>
      </c>
      <c r="E9" s="604">
        <v>2074985.9939851053</v>
      </c>
      <c r="F9" s="604">
        <v>2212787.5084456457</v>
      </c>
      <c r="G9" s="604">
        <v>2354568.3231728696</v>
      </c>
      <c r="H9" s="604">
        <v>2498117.9549863883</v>
      </c>
      <c r="I9" s="604">
        <v>2642453.8340481897</v>
      </c>
      <c r="J9" s="604">
        <v>2787139.2035916359</v>
      </c>
      <c r="K9" s="604">
        <v>2931979.9232454039</v>
      </c>
      <c r="L9" s="604">
        <v>3076889.6967305187</v>
      </c>
      <c r="M9" s="604">
        <v>3221830.1649580691</v>
      </c>
      <c r="N9" s="604">
        <v>3366784.2771383855</v>
      </c>
      <c r="O9" s="605" t="s">
        <v>8</v>
      </c>
    </row>
    <row r="10" spans="1:15" x14ac:dyDescent="0.25">
      <c r="A10" s="606" t="s">
        <v>253</v>
      </c>
      <c r="B10" s="607">
        <v>42381.172670779502</v>
      </c>
      <c r="C10" s="608">
        <v>46428.89863042588</v>
      </c>
      <c r="D10" s="608">
        <v>50666.219384098993</v>
      </c>
      <c r="E10" s="608">
        <v>55165.231634010488</v>
      </c>
      <c r="F10" s="608">
        <v>59957.982692549733</v>
      </c>
      <c r="G10" s="608">
        <v>65058.717735985214</v>
      </c>
      <c r="H10" s="608">
        <v>70473.768810026551</v>
      </c>
      <c r="I10" s="608">
        <v>76205.950537821496</v>
      </c>
      <c r="J10" s="608">
        <v>82256.514032174178</v>
      </c>
      <c r="K10" s="608">
        <v>88626.015418422365</v>
      </c>
      <c r="L10" s="608">
        <v>95314.70189681073</v>
      </c>
      <c r="M10" s="608">
        <v>102322.68334897353</v>
      </c>
      <c r="N10" s="608">
        <v>109650.00861779749</v>
      </c>
      <c r="O10" s="609" t="s">
        <v>8</v>
      </c>
    </row>
    <row r="11" spans="1:15" x14ac:dyDescent="0.25">
      <c r="A11" s="610" t="s">
        <v>254</v>
      </c>
      <c r="B11" s="611">
        <v>-33874.416053424808</v>
      </c>
      <c r="C11" s="612">
        <v>47855.05554873994</v>
      </c>
      <c r="D11" s="612">
        <v>84110.545610981892</v>
      </c>
      <c r="E11" s="612">
        <v>100226.2760148947</v>
      </c>
      <c r="F11" s="612">
        <v>107389.79155435447</v>
      </c>
      <c r="G11" s="612">
        <v>110574.00682713058</v>
      </c>
      <c r="H11" s="612">
        <v>111989.4050136117</v>
      </c>
      <c r="I11" s="612">
        <v>112618.55595181049</v>
      </c>
      <c r="J11" s="612">
        <v>112898.21640836408</v>
      </c>
      <c r="K11" s="612">
        <v>113022.52675459623</v>
      </c>
      <c r="L11" s="612">
        <v>113077.78326948143</v>
      </c>
      <c r="M11" s="612">
        <v>113102.34504193081</v>
      </c>
      <c r="N11" s="612">
        <v>113113.26286161428</v>
      </c>
      <c r="O11" s="613" t="s">
        <v>8</v>
      </c>
    </row>
    <row r="12" spans="1:15" x14ac:dyDescent="0.25">
      <c r="A12" s="614" t="s">
        <v>8</v>
      </c>
      <c r="B12" s="615" t="s">
        <v>8</v>
      </c>
      <c r="C12" s="616" t="s">
        <v>8</v>
      </c>
      <c r="D12" s="616" t="s">
        <v>8</v>
      </c>
      <c r="E12" s="616" t="s">
        <v>8</v>
      </c>
      <c r="F12" s="616" t="s">
        <v>8</v>
      </c>
      <c r="G12" s="616" t="s">
        <v>8</v>
      </c>
      <c r="H12" s="616" t="s">
        <v>8</v>
      </c>
      <c r="I12" s="616" t="s">
        <v>8</v>
      </c>
      <c r="J12" s="616" t="s">
        <v>8</v>
      </c>
      <c r="K12" s="616" t="s">
        <v>8</v>
      </c>
      <c r="L12" s="616" t="s">
        <v>8</v>
      </c>
      <c r="M12" s="616" t="s">
        <v>8</v>
      </c>
      <c r="N12" s="616" t="s">
        <v>8</v>
      </c>
      <c r="O12" s="617" t="s">
        <v>8</v>
      </c>
    </row>
    <row r="13" spans="1:15" x14ac:dyDescent="0.25">
      <c r="A13" s="618" t="s">
        <v>255</v>
      </c>
      <c r="B13" s="619">
        <f t="shared" ref="B13:N13" si="0">B9-B10+B11</f>
        <v>1697770.3573292203</v>
      </c>
      <c r="C13" s="620">
        <f t="shared" si="0"/>
        <v>1838853.3113695739</v>
      </c>
      <c r="D13" s="620">
        <f t="shared" si="0"/>
        <v>1979581.0206159011</v>
      </c>
      <c r="E13" s="620">
        <f t="shared" si="0"/>
        <v>2120047.0383659895</v>
      </c>
      <c r="F13" s="620">
        <f t="shared" si="0"/>
        <v>2260219.3173074503</v>
      </c>
      <c r="G13" s="620">
        <f t="shared" si="0"/>
        <v>2400083.6122640148</v>
      </c>
      <c r="H13" s="620">
        <f t="shared" si="0"/>
        <v>2539633.5911899735</v>
      </c>
      <c r="I13" s="620">
        <f t="shared" si="0"/>
        <v>2678866.4394621789</v>
      </c>
      <c r="J13" s="620">
        <f t="shared" si="0"/>
        <v>2817780.9059678256</v>
      </c>
      <c r="K13" s="620">
        <f t="shared" si="0"/>
        <v>2956376.4345815778</v>
      </c>
      <c r="L13" s="620">
        <f t="shared" si="0"/>
        <v>3094652.7781031891</v>
      </c>
      <c r="M13" s="620">
        <f t="shared" si="0"/>
        <v>3232609.826651026</v>
      </c>
      <c r="N13" s="620">
        <f t="shared" si="0"/>
        <v>3370247.5313822022</v>
      </c>
      <c r="O13" s="621"/>
    </row>
    <row r="14" spans="1:15" x14ac:dyDescent="0.25">
      <c r="A14" s="622" t="s">
        <v>8</v>
      </c>
      <c r="B14" s="623" t="s">
        <v>8</v>
      </c>
      <c r="C14" s="624" t="s">
        <v>8</v>
      </c>
      <c r="D14" s="624" t="s">
        <v>8</v>
      </c>
      <c r="E14" s="624" t="s">
        <v>8</v>
      </c>
      <c r="F14" s="624" t="s">
        <v>8</v>
      </c>
      <c r="G14" s="624" t="s">
        <v>8</v>
      </c>
      <c r="H14" s="624" t="s">
        <v>8</v>
      </c>
      <c r="I14" s="624" t="s">
        <v>8</v>
      </c>
      <c r="J14" s="624" t="s">
        <v>8</v>
      </c>
      <c r="K14" s="624" t="s">
        <v>8</v>
      </c>
      <c r="L14" s="624" t="s">
        <v>8</v>
      </c>
      <c r="M14" s="624" t="s">
        <v>8</v>
      </c>
      <c r="N14" s="624" t="s">
        <v>8</v>
      </c>
      <c r="O14" s="625" t="s">
        <v>8</v>
      </c>
    </row>
    <row r="15" spans="1:15" x14ac:dyDescent="0.25">
      <c r="A15" s="626" t="s">
        <v>256</v>
      </c>
      <c r="B15" s="627" t="s">
        <v>8</v>
      </c>
      <c r="C15" s="628">
        <v>1768311.8343493971</v>
      </c>
      <c r="D15" s="628">
        <v>1909217.1659927375</v>
      </c>
      <c r="E15" s="628">
        <v>2049814.0294909454</v>
      </c>
      <c r="F15" s="628">
        <v>2190133.1778367199</v>
      </c>
      <c r="G15" s="628">
        <v>2330151.4647857323</v>
      </c>
      <c r="H15" s="628">
        <v>2469858.6017269939</v>
      </c>
      <c r="I15" s="628">
        <v>2609250.0153260762</v>
      </c>
      <c r="J15" s="628">
        <v>2748323.6727150022</v>
      </c>
      <c r="K15" s="628">
        <v>2887078.6702747019</v>
      </c>
      <c r="L15" s="628">
        <v>3025514.6063423837</v>
      </c>
      <c r="M15" s="628">
        <v>3163631.3023771076</v>
      </c>
      <c r="N15" s="628">
        <v>3301428.6790166143</v>
      </c>
      <c r="O15" s="629" t="s">
        <v>8</v>
      </c>
    </row>
    <row r="16" spans="1:15" x14ac:dyDescent="0.25">
      <c r="A16" s="630" t="s">
        <v>8</v>
      </c>
      <c r="B16" s="631" t="s">
        <v>8</v>
      </c>
      <c r="C16" s="632" t="s">
        <v>8</v>
      </c>
      <c r="D16" s="632" t="s">
        <v>8</v>
      </c>
      <c r="E16" s="632" t="s">
        <v>8</v>
      </c>
      <c r="F16" s="632" t="s">
        <v>8</v>
      </c>
      <c r="G16" s="632" t="s">
        <v>8</v>
      </c>
      <c r="H16" s="632" t="s">
        <v>8</v>
      </c>
      <c r="I16" s="632" t="s">
        <v>8</v>
      </c>
      <c r="J16" s="632" t="s">
        <v>8</v>
      </c>
      <c r="K16" s="632" t="s">
        <v>8</v>
      </c>
      <c r="L16" s="632" t="s">
        <v>8</v>
      </c>
      <c r="M16" s="632" t="s">
        <v>8</v>
      </c>
      <c r="N16" s="632" t="s">
        <v>8</v>
      </c>
      <c r="O16" s="633" t="s">
        <v>8</v>
      </c>
    </row>
    <row r="17" spans="1:15" x14ac:dyDescent="0.25">
      <c r="A17" s="634" t="s">
        <v>257</v>
      </c>
      <c r="B17" s="635" t="s">
        <v>8</v>
      </c>
      <c r="C17" s="636" t="s">
        <v>8</v>
      </c>
      <c r="D17" s="636" t="s">
        <v>8</v>
      </c>
      <c r="E17" s="636" t="s">
        <v>8</v>
      </c>
      <c r="F17" s="636" t="s">
        <v>8</v>
      </c>
      <c r="G17" s="636" t="s">
        <v>8</v>
      </c>
      <c r="H17" s="636" t="s">
        <v>8</v>
      </c>
      <c r="I17" s="636" t="s">
        <v>8</v>
      </c>
      <c r="J17" s="636" t="s">
        <v>8</v>
      </c>
      <c r="K17" s="636" t="s">
        <v>8</v>
      </c>
      <c r="L17" s="636" t="s">
        <v>8</v>
      </c>
      <c r="M17" s="636" t="s">
        <v>8</v>
      </c>
      <c r="N17" s="636" t="s">
        <v>8</v>
      </c>
      <c r="O17" s="637" t="s">
        <v>8</v>
      </c>
    </row>
    <row r="18" spans="1:15" x14ac:dyDescent="0.25">
      <c r="A18" s="638" t="s">
        <v>258</v>
      </c>
      <c r="B18" s="589" t="s">
        <v>8</v>
      </c>
      <c r="C18" s="639">
        <v>8954.6619647148818</v>
      </c>
      <c r="D18" s="639">
        <v>9668.2010528906885</v>
      </c>
      <c r="E18" s="639">
        <v>10380.178070444736</v>
      </c>
      <c r="F18" s="639">
        <v>11090.748749329205</v>
      </c>
      <c r="G18" s="639">
        <v>11799.79587786814</v>
      </c>
      <c r="H18" s="639">
        <v>12507.267354937912</v>
      </c>
      <c r="I18" s="639">
        <v>13213.140021351857</v>
      </c>
      <c r="J18" s="639">
        <v>13917.40358274605</v>
      </c>
      <c r="K18" s="639">
        <v>14620.053463228865</v>
      </c>
      <c r="L18" s="639">
        <v>15321.087628795633</v>
      </c>
      <c r="M18" s="639">
        <v>16020.50517532202</v>
      </c>
      <c r="N18" s="639">
        <v>16718.305700920646</v>
      </c>
      <c r="O18" s="591">
        <f>SUM(B18:N18)</f>
        <v>154211.34864255061</v>
      </c>
    </row>
    <row r="19" spans="1:15" x14ac:dyDescent="0.25">
      <c r="A19" s="640" t="s">
        <v>259</v>
      </c>
      <c r="B19" s="589" t="s">
        <v>8</v>
      </c>
      <c r="C19" s="641">
        <v>1284.5317777725861</v>
      </c>
      <c r="D19" s="641">
        <v>1386.8878060689465</v>
      </c>
      <c r="E19" s="641">
        <v>1489.0197578607242</v>
      </c>
      <c r="F19" s="641">
        <v>1590.9499726446165</v>
      </c>
      <c r="G19" s="641">
        <v>1692.6616365952575</v>
      </c>
      <c r="H19" s="641">
        <v>1794.1472758907178</v>
      </c>
      <c r="I19" s="641">
        <v>1895.4035683831223</v>
      </c>
      <c r="J19" s="641">
        <v>1996.4290373626138</v>
      </c>
      <c r="K19" s="641">
        <v>2097.2230264249383</v>
      </c>
      <c r="L19" s="641">
        <v>2197.7852437954152</v>
      </c>
      <c r="M19" s="641">
        <v>2298.1155597788716</v>
      </c>
      <c r="N19" s="641">
        <v>2398.2139167252121</v>
      </c>
      <c r="O19" s="591">
        <f>SUM(B19:N19)</f>
        <v>22121.368579303024</v>
      </c>
    </row>
    <row r="20" spans="1:15" x14ac:dyDescent="0.25">
      <c r="A20" s="642" t="s">
        <v>8</v>
      </c>
      <c r="B20" s="643" t="s">
        <v>8</v>
      </c>
      <c r="C20" s="644" t="s">
        <v>8</v>
      </c>
      <c r="D20" s="644" t="s">
        <v>8</v>
      </c>
      <c r="E20" s="644" t="s">
        <v>8</v>
      </c>
      <c r="F20" s="644" t="s">
        <v>8</v>
      </c>
      <c r="G20" s="644" t="s">
        <v>8</v>
      </c>
      <c r="H20" s="644" t="s">
        <v>8</v>
      </c>
      <c r="I20" s="644" t="s">
        <v>8</v>
      </c>
      <c r="J20" s="644" t="s">
        <v>8</v>
      </c>
      <c r="K20" s="644" t="s">
        <v>8</v>
      </c>
      <c r="L20" s="644" t="s">
        <v>8</v>
      </c>
      <c r="M20" s="644" t="s">
        <v>8</v>
      </c>
      <c r="N20" s="644" t="s">
        <v>8</v>
      </c>
      <c r="O20" s="645" t="s">
        <v>8</v>
      </c>
    </row>
    <row r="21" spans="1:15" x14ac:dyDescent="0.25">
      <c r="A21" s="646" t="s">
        <v>260</v>
      </c>
      <c r="B21" s="647" t="s">
        <v>8</v>
      </c>
      <c r="C21" s="648" t="s">
        <v>8</v>
      </c>
      <c r="D21" s="648" t="s">
        <v>8</v>
      </c>
      <c r="E21" s="648" t="s">
        <v>8</v>
      </c>
      <c r="F21" s="648" t="s">
        <v>8</v>
      </c>
      <c r="G21" s="648" t="s">
        <v>8</v>
      </c>
      <c r="H21" s="648" t="s">
        <v>8</v>
      </c>
      <c r="I21" s="648" t="s">
        <v>8</v>
      </c>
      <c r="J21" s="648" t="s">
        <v>8</v>
      </c>
      <c r="K21" s="648" t="s">
        <v>8</v>
      </c>
      <c r="L21" s="648" t="s">
        <v>8</v>
      </c>
      <c r="M21" s="648" t="s">
        <v>8</v>
      </c>
      <c r="N21" s="648" t="s">
        <v>8</v>
      </c>
      <c r="O21" s="649" t="s">
        <v>8</v>
      </c>
    </row>
    <row r="22" spans="1:15" x14ac:dyDescent="0.25">
      <c r="A22" s="650" t="s">
        <v>261</v>
      </c>
      <c r="B22" s="589" t="s">
        <v>8</v>
      </c>
      <c r="C22" s="651">
        <v>4047.72595964638</v>
      </c>
      <c r="D22" s="651">
        <v>4237.3207536731152</v>
      </c>
      <c r="E22" s="651">
        <v>4499.0122499114987</v>
      </c>
      <c r="F22" s="651">
        <v>4792.7510585392474</v>
      </c>
      <c r="G22" s="651">
        <v>5100.7350434354803</v>
      </c>
      <c r="H22" s="651">
        <v>5415.0510740413438</v>
      </c>
      <c r="I22" s="651">
        <v>5732.1817277949403</v>
      </c>
      <c r="J22" s="651">
        <v>6050.5634943526838</v>
      </c>
      <c r="K22" s="651">
        <v>6369.5013862481874</v>
      </c>
      <c r="L22" s="651">
        <v>6688.6864783883657</v>
      </c>
      <c r="M22" s="651">
        <v>7007.9814521628023</v>
      </c>
      <c r="N22" s="651">
        <v>7327.325268823959</v>
      </c>
      <c r="O22" s="591">
        <f>SUM(B22:N22)</f>
        <v>67268.835947018</v>
      </c>
    </row>
    <row r="23" spans="1:15" x14ac:dyDescent="0.25">
      <c r="A23" s="652" t="s">
        <v>262</v>
      </c>
      <c r="B23" s="653" t="s">
        <v>8</v>
      </c>
      <c r="C23" s="654">
        <v>0</v>
      </c>
      <c r="D23" s="654">
        <v>0</v>
      </c>
      <c r="E23" s="654">
        <v>0</v>
      </c>
      <c r="F23" s="654">
        <v>0</v>
      </c>
      <c r="G23" s="654">
        <v>0</v>
      </c>
      <c r="H23" s="654">
        <v>0</v>
      </c>
      <c r="I23" s="654">
        <v>0</v>
      </c>
      <c r="J23" s="654">
        <v>0</v>
      </c>
      <c r="K23" s="654">
        <v>0</v>
      </c>
      <c r="L23" s="654">
        <v>0</v>
      </c>
      <c r="M23" s="654">
        <v>0</v>
      </c>
      <c r="N23" s="654">
        <v>0</v>
      </c>
      <c r="O23" s="655">
        <f>SUM(B23:N23)</f>
        <v>0</v>
      </c>
    </row>
    <row r="24" spans="1:15" x14ac:dyDescent="0.25">
      <c r="A24" s="656" t="s">
        <v>263</v>
      </c>
      <c r="B24" s="657" t="s">
        <v>8</v>
      </c>
      <c r="C24" s="658">
        <v>0</v>
      </c>
      <c r="D24" s="658">
        <v>0</v>
      </c>
      <c r="E24" s="658">
        <v>0</v>
      </c>
      <c r="F24" s="658">
        <v>0</v>
      </c>
      <c r="G24" s="658">
        <v>0</v>
      </c>
      <c r="H24" s="658">
        <v>0</v>
      </c>
      <c r="I24" s="658">
        <v>0</v>
      </c>
      <c r="J24" s="658">
        <v>0</v>
      </c>
      <c r="K24" s="658">
        <v>0</v>
      </c>
      <c r="L24" s="658">
        <v>0</v>
      </c>
      <c r="M24" s="658">
        <v>0</v>
      </c>
      <c r="N24" s="658">
        <v>0</v>
      </c>
      <c r="O24" s="659">
        <f>SUM(B24:N24)</f>
        <v>0</v>
      </c>
    </row>
    <row r="25" spans="1:15" x14ac:dyDescent="0.25">
      <c r="A25" s="660" t="s">
        <v>8</v>
      </c>
      <c r="B25" s="661" t="s">
        <v>8</v>
      </c>
      <c r="C25" s="662" t="s">
        <v>8</v>
      </c>
      <c r="D25" s="662" t="s">
        <v>8</v>
      </c>
      <c r="E25" s="662" t="s">
        <v>8</v>
      </c>
      <c r="F25" s="662" t="s">
        <v>8</v>
      </c>
      <c r="G25" s="662" t="s">
        <v>8</v>
      </c>
      <c r="H25" s="662" t="s">
        <v>8</v>
      </c>
      <c r="I25" s="662" t="s">
        <v>8</v>
      </c>
      <c r="J25" s="662" t="s">
        <v>8</v>
      </c>
      <c r="K25" s="662" t="s">
        <v>8</v>
      </c>
      <c r="L25" s="662" t="s">
        <v>8</v>
      </c>
      <c r="M25" s="662" t="s">
        <v>8</v>
      </c>
      <c r="N25" s="662" t="s">
        <v>8</v>
      </c>
      <c r="O25" s="663" t="s">
        <v>8</v>
      </c>
    </row>
    <row r="26" spans="1:15" x14ac:dyDescent="0.25">
      <c r="A26" s="664" t="s">
        <v>264</v>
      </c>
      <c r="B26" s="665"/>
      <c r="C26" s="666">
        <f t="shared" ref="C26:O26" si="1">C18+C19+C22+C23+C24</f>
        <v>14286.919702133848</v>
      </c>
      <c r="D26" s="666">
        <f t="shared" si="1"/>
        <v>15292.409612632749</v>
      </c>
      <c r="E26" s="666">
        <f t="shared" si="1"/>
        <v>16368.210078216958</v>
      </c>
      <c r="F26" s="666">
        <f t="shared" si="1"/>
        <v>17474.44978051307</v>
      </c>
      <c r="G26" s="666">
        <f t="shared" si="1"/>
        <v>18593.192557898878</v>
      </c>
      <c r="H26" s="666">
        <f t="shared" si="1"/>
        <v>19716.465704869974</v>
      </c>
      <c r="I26" s="666">
        <f t="shared" si="1"/>
        <v>20840.725317529919</v>
      </c>
      <c r="J26" s="666">
        <f t="shared" si="1"/>
        <v>21964.396114461349</v>
      </c>
      <c r="K26" s="666">
        <f t="shared" si="1"/>
        <v>23086.777875901989</v>
      </c>
      <c r="L26" s="666">
        <f t="shared" si="1"/>
        <v>24207.559350979413</v>
      </c>
      <c r="M26" s="666">
        <f t="shared" si="1"/>
        <v>25326.602187263696</v>
      </c>
      <c r="N26" s="666">
        <f t="shared" si="1"/>
        <v>26443.844886469818</v>
      </c>
      <c r="O26" s="667">
        <f t="shared" si="1"/>
        <v>243601.55316887164</v>
      </c>
    </row>
    <row r="28" spans="1:15" x14ac:dyDescent="0.25">
      <c r="A28" s="668" t="s">
        <v>8</v>
      </c>
    </row>
    <row r="29" spans="1:15" x14ac:dyDescent="0.25">
      <c r="A29" s="668" t="s">
        <v>207</v>
      </c>
    </row>
    <row r="30" spans="1:15" x14ac:dyDescent="0.25">
      <c r="A30" s="1034" t="s">
        <v>265</v>
      </c>
    </row>
    <row r="31" spans="1:15" x14ac:dyDescent="0.25">
      <c r="A31" s="1034" t="s">
        <v>274</v>
      </c>
    </row>
    <row r="32" spans="1:15" x14ac:dyDescent="0.25">
      <c r="A32" s="1034" t="s">
        <v>275</v>
      </c>
    </row>
    <row r="33" spans="1:1" x14ac:dyDescent="0.25">
      <c r="A33" s="1034" t="s">
        <v>266</v>
      </c>
    </row>
  </sheetData>
  <printOptions horizontalCentered="1"/>
  <pageMargins left="0.7" right="0.70000000000000007" top="0.70000000000000007" bottom="0.75" header="0.3" footer="0.3"/>
  <pageSetup scale="46" orientation="landscape" r:id="rId1"/>
  <headerFooter>
    <oddHeader>&amp;C&amp;"Arial"&amp;6 Gulf Power Company
  - 620-Distribution Inspection Program: 620-Distribution Inspection Program
 Estimated Revenue Requirements for the Period January 2022 through December 2022
 (In Dollars)&amp;R&amp;"Arial"&amp;6 Form 3P Capital
 Page &amp;P of &amp;N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3"/>
  <sheetViews>
    <sheetView showGridLines="0" view="pageBreakPreview" zoomScale="60" zoomScaleNormal="100" workbookViewId="0">
      <pane xSplit="1" ySplit="1" topLeftCell="B2" activePane="bottomRight" state="frozen"/>
      <selection pane="topRight"/>
      <selection pane="bottomLeft"/>
      <selection pane="bottomRight" activeCell="P22" sqref="P22"/>
    </sheetView>
  </sheetViews>
  <sheetFormatPr defaultRowHeight="15" x14ac:dyDescent="0.25"/>
  <cols>
    <col min="1" max="1" width="43" customWidth="1"/>
    <col min="2" max="15" width="11.7109375" customWidth="1"/>
  </cols>
  <sheetData>
    <row r="1" spans="1:15" ht="22.5" x14ac:dyDescent="0.25">
      <c r="A1" s="669" t="s">
        <v>232</v>
      </c>
      <c r="B1" s="669" t="s">
        <v>233</v>
      </c>
      <c r="C1" s="669" t="s">
        <v>234</v>
      </c>
      <c r="D1" s="669" t="s">
        <v>235</v>
      </c>
      <c r="E1" s="669" t="s">
        <v>236</v>
      </c>
      <c r="F1" s="669" t="s">
        <v>237</v>
      </c>
      <c r="G1" s="669" t="s">
        <v>238</v>
      </c>
      <c r="H1" s="669" t="s">
        <v>239</v>
      </c>
      <c r="I1" s="669" t="s">
        <v>240</v>
      </c>
      <c r="J1" s="669" t="s">
        <v>241</v>
      </c>
      <c r="K1" s="669" t="s">
        <v>242</v>
      </c>
      <c r="L1" s="669" t="s">
        <v>243</v>
      </c>
      <c r="M1" s="669" t="s">
        <v>244</v>
      </c>
      <c r="N1" s="669" t="s">
        <v>245</v>
      </c>
      <c r="O1" s="669" t="s">
        <v>57</v>
      </c>
    </row>
    <row r="2" spans="1:15" x14ac:dyDescent="0.25">
      <c r="A2" s="670" t="s">
        <v>267</v>
      </c>
      <c r="B2" s="671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3" t="s">
        <v>8</v>
      </c>
    </row>
    <row r="3" spans="1:15" x14ac:dyDescent="0.25">
      <c r="A3" s="674" t="s">
        <v>247</v>
      </c>
      <c r="B3" s="675" t="s">
        <v>8</v>
      </c>
      <c r="C3" s="676" t="s">
        <v>8</v>
      </c>
      <c r="D3" s="676" t="s">
        <v>8</v>
      </c>
      <c r="E3" s="676" t="s">
        <v>8</v>
      </c>
      <c r="F3" s="676" t="s">
        <v>8</v>
      </c>
      <c r="G3" s="676" t="s">
        <v>8</v>
      </c>
      <c r="H3" s="676" t="s">
        <v>8</v>
      </c>
      <c r="I3" s="676" t="s">
        <v>8</v>
      </c>
      <c r="J3" s="676" t="s">
        <v>8</v>
      </c>
      <c r="K3" s="676" t="s">
        <v>8</v>
      </c>
      <c r="L3" s="676" t="s">
        <v>8</v>
      </c>
      <c r="M3" s="676" t="s">
        <v>8</v>
      </c>
      <c r="N3" s="676" t="s">
        <v>8</v>
      </c>
      <c r="O3" s="677" t="s">
        <v>8</v>
      </c>
    </row>
    <row r="4" spans="1:15" x14ac:dyDescent="0.25">
      <c r="A4" s="678" t="s">
        <v>248</v>
      </c>
      <c r="B4" s="679" t="s">
        <v>8</v>
      </c>
      <c r="C4" s="680">
        <v>1973469.21</v>
      </c>
      <c r="D4" s="680">
        <v>1978038.11</v>
      </c>
      <c r="E4" s="680">
        <v>1976308.81</v>
      </c>
      <c r="F4" s="680">
        <v>1977743.34</v>
      </c>
      <c r="G4" s="680">
        <v>2317099.0199999996</v>
      </c>
      <c r="H4" s="680">
        <v>3697384.9</v>
      </c>
      <c r="I4" s="680">
        <v>3693584.77</v>
      </c>
      <c r="J4" s="680">
        <v>3694100.59</v>
      </c>
      <c r="K4" s="680">
        <v>2319801.15</v>
      </c>
      <c r="L4" s="680">
        <v>1972283.96</v>
      </c>
      <c r="M4" s="680">
        <v>1976317.37</v>
      </c>
      <c r="N4" s="680">
        <v>1663868.49</v>
      </c>
      <c r="O4" s="681">
        <f>SUM(B4:N4)</f>
        <v>29239999.719999999</v>
      </c>
    </row>
    <row r="5" spans="1:15" x14ac:dyDescent="0.25">
      <c r="A5" s="682" t="s">
        <v>249</v>
      </c>
      <c r="B5" s="679" t="s">
        <v>8</v>
      </c>
      <c r="C5" s="683">
        <v>2001757.3489523407</v>
      </c>
      <c r="D5" s="683">
        <v>1988581.4197080105</v>
      </c>
      <c r="E5" s="683">
        <v>1981764.0408924026</v>
      </c>
      <c r="F5" s="683">
        <v>1979530.5598529237</v>
      </c>
      <c r="G5" s="683">
        <v>2167048.3025154248</v>
      </c>
      <c r="H5" s="683">
        <v>3017143.3147955779</v>
      </c>
      <c r="I5" s="683">
        <v>3392903.4633236886</v>
      </c>
      <c r="J5" s="683">
        <v>3560217.0958418623</v>
      </c>
      <c r="K5" s="683">
        <v>2871171.6855405099</v>
      </c>
      <c r="L5" s="683">
        <v>2371843.6466385708</v>
      </c>
      <c r="M5" s="683">
        <v>2152130.6007969826</v>
      </c>
      <c r="N5" s="683">
        <v>1880903.2213066493</v>
      </c>
      <c r="O5" s="681">
        <f>SUM(B5:N5)</f>
        <v>29364994.700164944</v>
      </c>
    </row>
    <row r="6" spans="1:15" x14ac:dyDescent="0.25">
      <c r="A6" s="684" t="s">
        <v>250</v>
      </c>
      <c r="B6" s="679" t="s">
        <v>8</v>
      </c>
      <c r="C6" s="685">
        <v>0</v>
      </c>
      <c r="D6" s="685">
        <v>0</v>
      </c>
      <c r="E6" s="685">
        <v>0</v>
      </c>
      <c r="F6" s="685">
        <v>0</v>
      </c>
      <c r="G6" s="685">
        <v>0</v>
      </c>
      <c r="H6" s="685">
        <v>0</v>
      </c>
      <c r="I6" s="685">
        <v>0</v>
      </c>
      <c r="J6" s="685">
        <v>0</v>
      </c>
      <c r="K6" s="685">
        <v>0</v>
      </c>
      <c r="L6" s="685">
        <v>0</v>
      </c>
      <c r="M6" s="685">
        <v>0</v>
      </c>
      <c r="N6" s="685">
        <v>0</v>
      </c>
      <c r="O6" s="681">
        <f>SUM(B6:N6)</f>
        <v>0</v>
      </c>
    </row>
    <row r="7" spans="1:15" x14ac:dyDescent="0.25">
      <c r="A7" s="686" t="s">
        <v>251</v>
      </c>
      <c r="B7" s="679" t="s">
        <v>8</v>
      </c>
      <c r="C7" s="687">
        <v>0</v>
      </c>
      <c r="D7" s="687">
        <v>0</v>
      </c>
      <c r="E7" s="687">
        <v>0</v>
      </c>
      <c r="F7" s="687">
        <v>0</v>
      </c>
      <c r="G7" s="687">
        <v>0</v>
      </c>
      <c r="H7" s="687">
        <v>0</v>
      </c>
      <c r="I7" s="687">
        <v>0</v>
      </c>
      <c r="J7" s="687">
        <v>0</v>
      </c>
      <c r="K7" s="687">
        <v>0</v>
      </c>
      <c r="L7" s="687">
        <v>0</v>
      </c>
      <c r="M7" s="687">
        <v>0</v>
      </c>
      <c r="N7" s="687">
        <v>0</v>
      </c>
      <c r="O7" s="681">
        <f>SUM(B7:N7)</f>
        <v>0</v>
      </c>
    </row>
    <row r="8" spans="1:15" x14ac:dyDescent="0.25">
      <c r="A8" s="688" t="s">
        <v>8</v>
      </c>
      <c r="B8" s="689" t="s">
        <v>8</v>
      </c>
      <c r="C8" s="690" t="s">
        <v>8</v>
      </c>
      <c r="D8" s="690" t="s">
        <v>8</v>
      </c>
      <c r="E8" s="690" t="s">
        <v>8</v>
      </c>
      <c r="F8" s="690" t="s">
        <v>8</v>
      </c>
      <c r="G8" s="690" t="s">
        <v>8</v>
      </c>
      <c r="H8" s="690" t="s">
        <v>8</v>
      </c>
      <c r="I8" s="690" t="s">
        <v>8</v>
      </c>
      <c r="J8" s="690" t="s">
        <v>8</v>
      </c>
      <c r="K8" s="690" t="s">
        <v>8</v>
      </c>
      <c r="L8" s="690" t="s">
        <v>8</v>
      </c>
      <c r="M8" s="690" t="s">
        <v>8</v>
      </c>
      <c r="N8" s="690" t="s">
        <v>8</v>
      </c>
      <c r="O8" s="691" t="s">
        <v>8</v>
      </c>
    </row>
    <row r="9" spans="1:15" x14ac:dyDescent="0.25">
      <c r="A9" s="692" t="s">
        <v>252</v>
      </c>
      <c r="B9" s="693">
        <v>29217750.104014982</v>
      </c>
      <c r="C9" s="694">
        <v>31219507.452967323</v>
      </c>
      <c r="D9" s="694">
        <v>33208088.872675333</v>
      </c>
      <c r="E9" s="694">
        <v>35189852.913567737</v>
      </c>
      <c r="F9" s="694">
        <v>37169383.473420657</v>
      </c>
      <c r="G9" s="694">
        <v>39336431.775936082</v>
      </c>
      <c r="H9" s="694">
        <v>42353575.090731658</v>
      </c>
      <c r="I9" s="694">
        <v>45746478.554055348</v>
      </c>
      <c r="J9" s="694">
        <v>49306695.64989721</v>
      </c>
      <c r="K9" s="694">
        <v>52177867.335437723</v>
      </c>
      <c r="L9" s="694">
        <v>54549710.982076295</v>
      </c>
      <c r="M9" s="694">
        <v>56701841.582873277</v>
      </c>
      <c r="N9" s="694">
        <v>58582744.804179929</v>
      </c>
      <c r="O9" s="695" t="s">
        <v>8</v>
      </c>
    </row>
    <row r="10" spans="1:15" x14ac:dyDescent="0.25">
      <c r="A10" s="696" t="s">
        <v>253</v>
      </c>
      <c r="B10" s="697">
        <v>437746.15206066985</v>
      </c>
      <c r="C10" s="698">
        <v>504336.86907975737</v>
      </c>
      <c r="D10" s="698">
        <v>575323.28749609808</v>
      </c>
      <c r="E10" s="698">
        <v>650683.38296106644</v>
      </c>
      <c r="F10" s="698">
        <v>730407.18517398927</v>
      </c>
      <c r="G10" s="698">
        <v>814698.8006869473</v>
      </c>
      <c r="H10" s="698">
        <v>904701.24920356344</v>
      </c>
      <c r="I10" s="698">
        <v>1001764.91562988</v>
      </c>
      <c r="J10" s="698">
        <v>1106488.0424501959</v>
      </c>
      <c r="K10" s="698">
        <v>1218295.897232617</v>
      </c>
      <c r="L10" s="698">
        <v>1335879.3844005603</v>
      </c>
      <c r="M10" s="698">
        <v>1458446.4183482337</v>
      </c>
      <c r="N10" s="698">
        <v>1585456.1859670992</v>
      </c>
      <c r="O10" s="699" t="s">
        <v>8</v>
      </c>
    </row>
    <row r="11" spans="1:15" x14ac:dyDescent="0.25">
      <c r="A11" s="700" t="s">
        <v>254</v>
      </c>
      <c r="B11" s="701">
        <v>1625418.835985014</v>
      </c>
      <c r="C11" s="702">
        <v>1597130.6970326733</v>
      </c>
      <c r="D11" s="702">
        <v>1586587.3873246629</v>
      </c>
      <c r="E11" s="702">
        <v>1581132.1564322603</v>
      </c>
      <c r="F11" s="702">
        <v>1579344.9365793366</v>
      </c>
      <c r="G11" s="702">
        <v>1729395.6540639114</v>
      </c>
      <c r="H11" s="702">
        <v>2409637.2392683337</v>
      </c>
      <c r="I11" s="702">
        <v>2710318.5459446451</v>
      </c>
      <c r="J11" s="702">
        <v>2844202.0401027827</v>
      </c>
      <c r="K11" s="702">
        <v>2292831.5045622727</v>
      </c>
      <c r="L11" s="702">
        <v>1893271.8179237018</v>
      </c>
      <c r="M11" s="702">
        <v>1717458.5871267193</v>
      </c>
      <c r="N11" s="702">
        <v>1500423.85582007</v>
      </c>
      <c r="O11" s="703" t="s">
        <v>8</v>
      </c>
    </row>
    <row r="12" spans="1:15" x14ac:dyDescent="0.25">
      <c r="A12" s="704" t="s">
        <v>8</v>
      </c>
      <c r="B12" s="705" t="s">
        <v>8</v>
      </c>
      <c r="C12" s="706" t="s">
        <v>8</v>
      </c>
      <c r="D12" s="706" t="s">
        <v>8</v>
      </c>
      <c r="E12" s="706" t="s">
        <v>8</v>
      </c>
      <c r="F12" s="706" t="s">
        <v>8</v>
      </c>
      <c r="G12" s="706" t="s">
        <v>8</v>
      </c>
      <c r="H12" s="706" t="s">
        <v>8</v>
      </c>
      <c r="I12" s="706" t="s">
        <v>8</v>
      </c>
      <c r="J12" s="706" t="s">
        <v>8</v>
      </c>
      <c r="K12" s="706" t="s">
        <v>8</v>
      </c>
      <c r="L12" s="706" t="s">
        <v>8</v>
      </c>
      <c r="M12" s="706" t="s">
        <v>8</v>
      </c>
      <c r="N12" s="706" t="s">
        <v>8</v>
      </c>
      <c r="O12" s="707" t="s">
        <v>8</v>
      </c>
    </row>
    <row r="13" spans="1:15" x14ac:dyDescent="0.25">
      <c r="A13" s="708" t="s">
        <v>255</v>
      </c>
      <c r="B13" s="709">
        <f t="shared" ref="B13:N13" si="0">B9-B10+B11</f>
        <v>30405422.787939325</v>
      </c>
      <c r="C13" s="710">
        <f t="shared" si="0"/>
        <v>32312301.280920237</v>
      </c>
      <c r="D13" s="710">
        <f t="shared" si="0"/>
        <v>34219352.972503901</v>
      </c>
      <c r="E13" s="710">
        <f t="shared" si="0"/>
        <v>36120301.687038936</v>
      </c>
      <c r="F13" s="710">
        <f t="shared" si="0"/>
        <v>38018321.224826008</v>
      </c>
      <c r="G13" s="710">
        <f t="shared" si="0"/>
        <v>40251128.629313044</v>
      </c>
      <c r="H13" s="710">
        <f t="shared" si="0"/>
        <v>43858511.080796428</v>
      </c>
      <c r="I13" s="710">
        <f t="shared" si="0"/>
        <v>47455032.184370115</v>
      </c>
      <c r="J13" s="710">
        <f t="shared" si="0"/>
        <v>51044409.647549793</v>
      </c>
      <c r="K13" s="710">
        <f t="shared" si="0"/>
        <v>53252402.942767382</v>
      </c>
      <c r="L13" s="710">
        <f t="shared" si="0"/>
        <v>55107103.415599436</v>
      </c>
      <c r="M13" s="710">
        <f t="shared" si="0"/>
        <v>56960853.751651764</v>
      </c>
      <c r="N13" s="710">
        <f t="shared" si="0"/>
        <v>58497712.474032894</v>
      </c>
      <c r="O13" s="711"/>
    </row>
    <row r="14" spans="1:15" x14ac:dyDescent="0.25">
      <c r="A14" s="712" t="s">
        <v>8</v>
      </c>
      <c r="B14" s="713" t="s">
        <v>8</v>
      </c>
      <c r="C14" s="714" t="s">
        <v>8</v>
      </c>
      <c r="D14" s="714" t="s">
        <v>8</v>
      </c>
      <c r="E14" s="714" t="s">
        <v>8</v>
      </c>
      <c r="F14" s="714" t="s">
        <v>8</v>
      </c>
      <c r="G14" s="714" t="s">
        <v>8</v>
      </c>
      <c r="H14" s="714" t="s">
        <v>8</v>
      </c>
      <c r="I14" s="714" t="s">
        <v>8</v>
      </c>
      <c r="J14" s="714" t="s">
        <v>8</v>
      </c>
      <c r="K14" s="714" t="s">
        <v>8</v>
      </c>
      <c r="L14" s="714" t="s">
        <v>8</v>
      </c>
      <c r="M14" s="714" t="s">
        <v>8</v>
      </c>
      <c r="N14" s="714" t="s">
        <v>8</v>
      </c>
      <c r="O14" s="715" t="s">
        <v>8</v>
      </c>
    </row>
    <row r="15" spans="1:15" x14ac:dyDescent="0.25">
      <c r="A15" s="716" t="s">
        <v>256</v>
      </c>
      <c r="B15" s="717" t="s">
        <v>8</v>
      </c>
      <c r="C15" s="718">
        <v>31358862.034429781</v>
      </c>
      <c r="D15" s="718">
        <v>33265827.126712069</v>
      </c>
      <c r="E15" s="718">
        <v>35169827.329771414</v>
      </c>
      <c r="F15" s="718">
        <v>37069311.455932468</v>
      </c>
      <c r="G15" s="718">
        <v>39134724.92706953</v>
      </c>
      <c r="H15" s="718">
        <v>42054819.855054736</v>
      </c>
      <c r="I15" s="718">
        <v>45656771.632583275</v>
      </c>
      <c r="J15" s="718">
        <v>49249720.915959954</v>
      </c>
      <c r="K15" s="718">
        <v>52148406.295158587</v>
      </c>
      <c r="L15" s="718">
        <v>54179753.179183409</v>
      </c>
      <c r="M15" s="718">
        <v>56033978.5836256</v>
      </c>
      <c r="N15" s="718">
        <v>57729283.112842329</v>
      </c>
      <c r="O15" s="719" t="s">
        <v>8</v>
      </c>
    </row>
    <row r="16" spans="1:15" x14ac:dyDescent="0.25">
      <c r="A16" s="720" t="s">
        <v>8</v>
      </c>
      <c r="B16" s="721" t="s">
        <v>8</v>
      </c>
      <c r="C16" s="722" t="s">
        <v>8</v>
      </c>
      <c r="D16" s="722" t="s">
        <v>8</v>
      </c>
      <c r="E16" s="722" t="s">
        <v>8</v>
      </c>
      <c r="F16" s="722" t="s">
        <v>8</v>
      </c>
      <c r="G16" s="722" t="s">
        <v>8</v>
      </c>
      <c r="H16" s="722" t="s">
        <v>8</v>
      </c>
      <c r="I16" s="722" t="s">
        <v>8</v>
      </c>
      <c r="J16" s="722" t="s">
        <v>8</v>
      </c>
      <c r="K16" s="722" t="s">
        <v>8</v>
      </c>
      <c r="L16" s="722" t="s">
        <v>8</v>
      </c>
      <c r="M16" s="722" t="s">
        <v>8</v>
      </c>
      <c r="N16" s="722" t="s">
        <v>8</v>
      </c>
      <c r="O16" s="723" t="s">
        <v>8</v>
      </c>
    </row>
    <row r="17" spans="1:15" x14ac:dyDescent="0.25">
      <c r="A17" s="724" t="s">
        <v>257</v>
      </c>
      <c r="B17" s="725" t="s">
        <v>8</v>
      </c>
      <c r="C17" s="726" t="s">
        <v>8</v>
      </c>
      <c r="D17" s="726" t="s">
        <v>8</v>
      </c>
      <c r="E17" s="726" t="s">
        <v>8</v>
      </c>
      <c r="F17" s="726" t="s">
        <v>8</v>
      </c>
      <c r="G17" s="726" t="s">
        <v>8</v>
      </c>
      <c r="H17" s="726" t="s">
        <v>8</v>
      </c>
      <c r="I17" s="726" t="s">
        <v>8</v>
      </c>
      <c r="J17" s="726" t="s">
        <v>8</v>
      </c>
      <c r="K17" s="726" t="s">
        <v>8</v>
      </c>
      <c r="L17" s="726" t="s">
        <v>8</v>
      </c>
      <c r="M17" s="726" t="s">
        <v>8</v>
      </c>
      <c r="N17" s="726" t="s">
        <v>8</v>
      </c>
      <c r="O17" s="727" t="s">
        <v>8</v>
      </c>
    </row>
    <row r="18" spans="1:15" x14ac:dyDescent="0.25">
      <c r="A18" s="728" t="s">
        <v>258</v>
      </c>
      <c r="B18" s="679" t="s">
        <v>8</v>
      </c>
      <c r="C18" s="729">
        <v>158800.05079520697</v>
      </c>
      <c r="D18" s="729">
        <v>168456.84743491389</v>
      </c>
      <c r="E18" s="729">
        <v>178098.62999156228</v>
      </c>
      <c r="F18" s="729">
        <v>187717.54331143617</v>
      </c>
      <c r="G18" s="729">
        <v>198176.71634423191</v>
      </c>
      <c r="H18" s="729">
        <v>212963.9628451335</v>
      </c>
      <c r="I18" s="729">
        <v>231204.10576248216</v>
      </c>
      <c r="J18" s="729">
        <v>249398.66040156264</v>
      </c>
      <c r="K18" s="729">
        <v>264077.48978480609</v>
      </c>
      <c r="L18" s="729">
        <v>274364.15095292055</v>
      </c>
      <c r="M18" s="729">
        <v>283753.87587622605</v>
      </c>
      <c r="N18" s="729">
        <v>292338.83170330239</v>
      </c>
      <c r="O18" s="681">
        <f>SUM(B18:N18)</f>
        <v>2699350.8652037843</v>
      </c>
    </row>
    <row r="19" spans="1:15" x14ac:dyDescent="0.25">
      <c r="A19" s="730" t="s">
        <v>259</v>
      </c>
      <c r="B19" s="679" t="s">
        <v>8</v>
      </c>
      <c r="C19" s="731">
        <v>22779.610482464381</v>
      </c>
      <c r="D19" s="731">
        <v>24164.862343904802</v>
      </c>
      <c r="E19" s="731">
        <v>25547.960459410562</v>
      </c>
      <c r="F19" s="731">
        <v>26927.778019884096</v>
      </c>
      <c r="G19" s="731">
        <v>28428.129477347069</v>
      </c>
      <c r="H19" s="731">
        <v>30549.336074649298</v>
      </c>
      <c r="I19" s="731">
        <v>33165.855079026245</v>
      </c>
      <c r="J19" s="731">
        <v>35775.834518608885</v>
      </c>
      <c r="K19" s="731">
        <v>37881.488855710217</v>
      </c>
      <c r="L19" s="731">
        <v>39357.093765162877</v>
      </c>
      <c r="M19" s="731">
        <v>40704.03462078156</v>
      </c>
      <c r="N19" s="731">
        <v>41935.532650981586</v>
      </c>
      <c r="O19" s="681">
        <f>SUM(B19:N19)</f>
        <v>387217.51634793152</v>
      </c>
    </row>
    <row r="20" spans="1:15" x14ac:dyDescent="0.25">
      <c r="A20" s="732" t="s">
        <v>8</v>
      </c>
      <c r="B20" s="733" t="s">
        <v>8</v>
      </c>
      <c r="C20" s="734" t="s">
        <v>8</v>
      </c>
      <c r="D20" s="734" t="s">
        <v>8</v>
      </c>
      <c r="E20" s="734" t="s">
        <v>8</v>
      </c>
      <c r="F20" s="734" t="s">
        <v>8</v>
      </c>
      <c r="G20" s="734" t="s">
        <v>8</v>
      </c>
      <c r="H20" s="734" t="s">
        <v>8</v>
      </c>
      <c r="I20" s="734" t="s">
        <v>8</v>
      </c>
      <c r="J20" s="734" t="s">
        <v>8</v>
      </c>
      <c r="K20" s="734" t="s">
        <v>8</v>
      </c>
      <c r="L20" s="734" t="s">
        <v>8</v>
      </c>
      <c r="M20" s="734" t="s">
        <v>8</v>
      </c>
      <c r="N20" s="734" t="s">
        <v>8</v>
      </c>
      <c r="O20" s="735" t="s">
        <v>8</v>
      </c>
    </row>
    <row r="21" spans="1:15" x14ac:dyDescent="0.25">
      <c r="A21" s="736" t="s">
        <v>260</v>
      </c>
      <c r="B21" s="737" t="s">
        <v>8</v>
      </c>
      <c r="C21" s="738" t="s">
        <v>8</v>
      </c>
      <c r="D21" s="738" t="s">
        <v>8</v>
      </c>
      <c r="E21" s="738" t="s">
        <v>8</v>
      </c>
      <c r="F21" s="738" t="s">
        <v>8</v>
      </c>
      <c r="G21" s="738" t="s">
        <v>8</v>
      </c>
      <c r="H21" s="738" t="s">
        <v>8</v>
      </c>
      <c r="I21" s="738" t="s">
        <v>8</v>
      </c>
      <c r="J21" s="738" t="s">
        <v>8</v>
      </c>
      <c r="K21" s="738" t="s">
        <v>8</v>
      </c>
      <c r="L21" s="738" t="s">
        <v>8</v>
      </c>
      <c r="M21" s="738" t="s">
        <v>8</v>
      </c>
      <c r="N21" s="738" t="s">
        <v>8</v>
      </c>
      <c r="O21" s="739" t="s">
        <v>8</v>
      </c>
    </row>
    <row r="22" spans="1:15" x14ac:dyDescent="0.25">
      <c r="A22" s="740" t="s">
        <v>261</v>
      </c>
      <c r="B22" s="679" t="s">
        <v>8</v>
      </c>
      <c r="C22" s="741">
        <v>66590.717019087504</v>
      </c>
      <c r="D22" s="741">
        <v>70986.418416340661</v>
      </c>
      <c r="E22" s="741">
        <v>75360.095464968312</v>
      </c>
      <c r="F22" s="741">
        <v>79723.80221292279</v>
      </c>
      <c r="G22" s="741">
        <v>84291.615512958</v>
      </c>
      <c r="H22" s="741">
        <v>90002.448516616132</v>
      </c>
      <c r="I22" s="741">
        <v>97063.66642631666</v>
      </c>
      <c r="J22" s="741">
        <v>104723.1268203159</v>
      </c>
      <c r="K22" s="741">
        <v>111807.85478242117</v>
      </c>
      <c r="L22" s="741">
        <v>117583.48716794331</v>
      </c>
      <c r="M22" s="741">
        <v>122567.03394767347</v>
      </c>
      <c r="N22" s="741">
        <v>127009.76761886546</v>
      </c>
      <c r="O22" s="681">
        <f>SUM(B22:N22)</f>
        <v>1147710.0339064291</v>
      </c>
    </row>
    <row r="23" spans="1:15" x14ac:dyDescent="0.25">
      <c r="A23" s="742" t="s">
        <v>262</v>
      </c>
      <c r="B23" s="743" t="s">
        <v>8</v>
      </c>
      <c r="C23" s="744">
        <v>0</v>
      </c>
      <c r="D23" s="744">
        <v>0</v>
      </c>
      <c r="E23" s="744">
        <v>0</v>
      </c>
      <c r="F23" s="744">
        <v>0</v>
      </c>
      <c r="G23" s="744">
        <v>0</v>
      </c>
      <c r="H23" s="744">
        <v>0</v>
      </c>
      <c r="I23" s="744">
        <v>0</v>
      </c>
      <c r="J23" s="744">
        <v>0</v>
      </c>
      <c r="K23" s="744">
        <v>0</v>
      </c>
      <c r="L23" s="744">
        <v>0</v>
      </c>
      <c r="M23" s="744">
        <v>0</v>
      </c>
      <c r="N23" s="744">
        <v>0</v>
      </c>
      <c r="O23" s="745">
        <f>SUM(B23:N23)</f>
        <v>0</v>
      </c>
    </row>
    <row r="24" spans="1:15" x14ac:dyDescent="0.25">
      <c r="A24" s="746" t="s">
        <v>263</v>
      </c>
      <c r="B24" s="747" t="s">
        <v>8</v>
      </c>
      <c r="C24" s="748">
        <v>0</v>
      </c>
      <c r="D24" s="748">
        <v>0</v>
      </c>
      <c r="E24" s="748">
        <v>0</v>
      </c>
      <c r="F24" s="748">
        <v>0</v>
      </c>
      <c r="G24" s="748">
        <v>0</v>
      </c>
      <c r="H24" s="748">
        <v>0</v>
      </c>
      <c r="I24" s="748">
        <v>0</v>
      </c>
      <c r="J24" s="748">
        <v>0</v>
      </c>
      <c r="K24" s="748">
        <v>0</v>
      </c>
      <c r="L24" s="748">
        <v>0</v>
      </c>
      <c r="M24" s="748">
        <v>0</v>
      </c>
      <c r="N24" s="748">
        <v>0</v>
      </c>
      <c r="O24" s="749">
        <f>SUM(B24:N24)</f>
        <v>0</v>
      </c>
    </row>
    <row r="25" spans="1:15" x14ac:dyDescent="0.25">
      <c r="A25" s="750" t="s">
        <v>8</v>
      </c>
      <c r="B25" s="751" t="s">
        <v>8</v>
      </c>
      <c r="C25" s="752" t="s">
        <v>8</v>
      </c>
      <c r="D25" s="752" t="s">
        <v>8</v>
      </c>
      <c r="E25" s="752" t="s">
        <v>8</v>
      </c>
      <c r="F25" s="752" t="s">
        <v>8</v>
      </c>
      <c r="G25" s="752" t="s">
        <v>8</v>
      </c>
      <c r="H25" s="752" t="s">
        <v>8</v>
      </c>
      <c r="I25" s="752" t="s">
        <v>8</v>
      </c>
      <c r="J25" s="752" t="s">
        <v>8</v>
      </c>
      <c r="K25" s="752" t="s">
        <v>8</v>
      </c>
      <c r="L25" s="752" t="s">
        <v>8</v>
      </c>
      <c r="M25" s="752" t="s">
        <v>8</v>
      </c>
      <c r="N25" s="752" t="s">
        <v>8</v>
      </c>
      <c r="O25" s="753" t="s">
        <v>8</v>
      </c>
    </row>
    <row r="26" spans="1:15" x14ac:dyDescent="0.25">
      <c r="A26" s="754" t="s">
        <v>264</v>
      </c>
      <c r="B26" s="755"/>
      <c r="C26" s="756">
        <f t="shared" ref="C26:O26" si="1">C18+C19+C22+C23+C24</f>
        <v>248170.37829675886</v>
      </c>
      <c r="D26" s="756">
        <f t="shared" si="1"/>
        <v>263608.12819515937</v>
      </c>
      <c r="E26" s="756">
        <f t="shared" si="1"/>
        <v>279006.68591594114</v>
      </c>
      <c r="F26" s="756">
        <f t="shared" si="1"/>
        <v>294369.12354424305</v>
      </c>
      <c r="G26" s="756">
        <f t="shared" si="1"/>
        <v>310896.46133453702</v>
      </c>
      <c r="H26" s="756">
        <f t="shared" si="1"/>
        <v>333515.74743639893</v>
      </c>
      <c r="I26" s="756">
        <f t="shared" si="1"/>
        <v>361433.62726782507</v>
      </c>
      <c r="J26" s="756">
        <f t="shared" si="1"/>
        <v>389897.6217404874</v>
      </c>
      <c r="K26" s="756">
        <f t="shared" si="1"/>
        <v>413766.83342293743</v>
      </c>
      <c r="L26" s="756">
        <f t="shared" si="1"/>
        <v>431304.73188602674</v>
      </c>
      <c r="M26" s="756">
        <f t="shared" si="1"/>
        <v>447024.94444468105</v>
      </c>
      <c r="N26" s="756">
        <f t="shared" si="1"/>
        <v>461284.13197314943</v>
      </c>
      <c r="O26" s="757">
        <f t="shared" si="1"/>
        <v>4234278.4154581446</v>
      </c>
    </row>
    <row r="28" spans="1:15" x14ac:dyDescent="0.25">
      <c r="A28" s="758" t="s">
        <v>8</v>
      </c>
    </row>
    <row r="29" spans="1:15" x14ac:dyDescent="0.25">
      <c r="A29" s="758" t="s">
        <v>207</v>
      </c>
    </row>
    <row r="30" spans="1:15" x14ac:dyDescent="0.25">
      <c r="A30" s="1035" t="s">
        <v>265</v>
      </c>
    </row>
    <row r="31" spans="1:15" x14ac:dyDescent="0.25">
      <c r="A31" s="1035" t="s">
        <v>274</v>
      </c>
    </row>
    <row r="32" spans="1:15" x14ac:dyDescent="0.25">
      <c r="A32" s="1035" t="s">
        <v>275</v>
      </c>
    </row>
    <row r="33" spans="1:1" x14ac:dyDescent="0.25">
      <c r="A33" s="1035" t="s">
        <v>266</v>
      </c>
    </row>
  </sheetData>
  <printOptions horizontalCentered="1"/>
  <pageMargins left="0.7" right="0.70000000000000007" top="0.70000000000000007" bottom="0.75" header="0.3" footer="0.3"/>
  <pageSetup scale="46" orientation="landscape" r:id="rId1"/>
  <headerFooter>
    <oddHeader>&amp;C&amp;"Arial"&amp;6 Gulf Power Company
  - 622-Distribution Feeder Hardening P: 622-Distribution Feeder Hardening P
 Estimated Revenue Requirements for the Period January 2022 through December 2022
 (In Dollars)&amp;R&amp;"Arial"&amp;6 Form 3P Capital
 Page &amp;P of &amp;N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3"/>
  <sheetViews>
    <sheetView showGridLines="0" view="pageBreakPreview" zoomScale="60" zoomScaleNormal="100" workbookViewId="0">
      <pane xSplit="1" ySplit="1" topLeftCell="B2" activePane="bottomRight" state="frozen"/>
      <selection pane="topRight"/>
      <selection pane="bottomLeft"/>
      <selection pane="bottomRight" activeCell="P18" sqref="P18"/>
    </sheetView>
  </sheetViews>
  <sheetFormatPr defaultRowHeight="15" x14ac:dyDescent="0.25"/>
  <cols>
    <col min="1" max="1" width="43" customWidth="1"/>
    <col min="2" max="15" width="11.7109375" customWidth="1"/>
  </cols>
  <sheetData>
    <row r="1" spans="1:15" ht="22.5" x14ac:dyDescent="0.25">
      <c r="A1" s="759" t="s">
        <v>232</v>
      </c>
      <c r="B1" s="759" t="s">
        <v>233</v>
      </c>
      <c r="C1" s="759" t="s">
        <v>234</v>
      </c>
      <c r="D1" s="759" t="s">
        <v>235</v>
      </c>
      <c r="E1" s="759" t="s">
        <v>236</v>
      </c>
      <c r="F1" s="759" t="s">
        <v>237</v>
      </c>
      <c r="G1" s="759" t="s">
        <v>238</v>
      </c>
      <c r="H1" s="759" t="s">
        <v>239</v>
      </c>
      <c r="I1" s="759" t="s">
        <v>240</v>
      </c>
      <c r="J1" s="759" t="s">
        <v>241</v>
      </c>
      <c r="K1" s="759" t="s">
        <v>242</v>
      </c>
      <c r="L1" s="759" t="s">
        <v>243</v>
      </c>
      <c r="M1" s="759" t="s">
        <v>244</v>
      </c>
      <c r="N1" s="759" t="s">
        <v>245</v>
      </c>
      <c r="O1" s="759" t="s">
        <v>57</v>
      </c>
    </row>
    <row r="2" spans="1:15" x14ac:dyDescent="0.25">
      <c r="A2" s="760" t="s">
        <v>268</v>
      </c>
      <c r="B2" s="761"/>
      <c r="C2" s="762"/>
      <c r="D2" s="762"/>
      <c r="E2" s="762"/>
      <c r="F2" s="762"/>
      <c r="G2" s="762"/>
      <c r="H2" s="762"/>
      <c r="I2" s="762"/>
      <c r="J2" s="762"/>
      <c r="K2" s="762"/>
      <c r="L2" s="762"/>
      <c r="M2" s="762"/>
      <c r="N2" s="762"/>
      <c r="O2" s="763" t="s">
        <v>8</v>
      </c>
    </row>
    <row r="3" spans="1:15" x14ac:dyDescent="0.25">
      <c r="A3" s="764" t="s">
        <v>247</v>
      </c>
      <c r="B3" s="765" t="s">
        <v>8</v>
      </c>
      <c r="C3" s="766" t="s">
        <v>8</v>
      </c>
      <c r="D3" s="766" t="s">
        <v>8</v>
      </c>
      <c r="E3" s="766" t="s">
        <v>8</v>
      </c>
      <c r="F3" s="766" t="s">
        <v>8</v>
      </c>
      <c r="G3" s="766" t="s">
        <v>8</v>
      </c>
      <c r="H3" s="766" t="s">
        <v>8</v>
      </c>
      <c r="I3" s="766" t="s">
        <v>8</v>
      </c>
      <c r="J3" s="766" t="s">
        <v>8</v>
      </c>
      <c r="K3" s="766" t="s">
        <v>8</v>
      </c>
      <c r="L3" s="766" t="s">
        <v>8</v>
      </c>
      <c r="M3" s="766" t="s">
        <v>8</v>
      </c>
      <c r="N3" s="766" t="s">
        <v>8</v>
      </c>
      <c r="O3" s="767" t="s">
        <v>8</v>
      </c>
    </row>
    <row r="4" spans="1:15" x14ac:dyDescent="0.25">
      <c r="A4" s="768" t="s">
        <v>248</v>
      </c>
      <c r="B4" s="769" t="s">
        <v>8</v>
      </c>
      <c r="C4" s="770">
        <v>324804.46999999997</v>
      </c>
      <c r="D4" s="770">
        <v>325585.27</v>
      </c>
      <c r="E4" s="770">
        <v>325289.94</v>
      </c>
      <c r="F4" s="770">
        <v>325537.09999999998</v>
      </c>
      <c r="G4" s="770">
        <v>383624.70999999996</v>
      </c>
      <c r="H4" s="770">
        <v>619893.09</v>
      </c>
      <c r="I4" s="770">
        <v>619240.34</v>
      </c>
      <c r="J4" s="770">
        <v>619330.29</v>
      </c>
      <c r="K4" s="770">
        <v>384087.38999999996</v>
      </c>
      <c r="L4" s="770">
        <v>324600.44</v>
      </c>
      <c r="M4" s="770">
        <v>325289.94</v>
      </c>
      <c r="N4" s="770">
        <v>272717.24</v>
      </c>
      <c r="O4" s="771">
        <f>SUM(B4:N4)</f>
        <v>4850000.2200000007</v>
      </c>
    </row>
    <row r="5" spans="1:15" x14ac:dyDescent="0.25">
      <c r="A5" s="772" t="s">
        <v>249</v>
      </c>
      <c r="B5" s="769" t="s">
        <v>8</v>
      </c>
      <c r="C5" s="773">
        <v>690897.74320896203</v>
      </c>
      <c r="D5" s="773">
        <v>487968.32760907413</v>
      </c>
      <c r="E5" s="773">
        <v>397601.22396693227</v>
      </c>
      <c r="F5" s="773">
        <v>357569.93121125782</v>
      </c>
      <c r="G5" s="773">
        <v>372043.24220099626</v>
      </c>
      <c r="H5" s="773">
        <v>509722.70419298578</v>
      </c>
      <c r="I5" s="773">
        <v>570559.25224998628</v>
      </c>
      <c r="J5" s="773">
        <v>597651.34166558413</v>
      </c>
      <c r="K5" s="773">
        <v>479017.53887202404</v>
      </c>
      <c r="L5" s="773">
        <v>393239.54350966588</v>
      </c>
      <c r="M5" s="773">
        <v>355493.84813459124</v>
      </c>
      <c r="N5" s="773">
        <v>309511.81919772265</v>
      </c>
      <c r="O5" s="771">
        <f>SUM(B5:N5)</f>
        <v>5521276.5160197821</v>
      </c>
    </row>
    <row r="6" spans="1:15" x14ac:dyDescent="0.25">
      <c r="A6" s="774" t="s">
        <v>250</v>
      </c>
      <c r="B6" s="769" t="s">
        <v>8</v>
      </c>
      <c r="C6" s="775">
        <v>0</v>
      </c>
      <c r="D6" s="775">
        <v>0</v>
      </c>
      <c r="E6" s="775">
        <v>0</v>
      </c>
      <c r="F6" s="775">
        <v>0</v>
      </c>
      <c r="G6" s="775">
        <v>0</v>
      </c>
      <c r="H6" s="775">
        <v>0</v>
      </c>
      <c r="I6" s="775">
        <v>0</v>
      </c>
      <c r="J6" s="775">
        <v>0</v>
      </c>
      <c r="K6" s="775">
        <v>0</v>
      </c>
      <c r="L6" s="775">
        <v>0</v>
      </c>
      <c r="M6" s="775">
        <v>0</v>
      </c>
      <c r="N6" s="775">
        <v>0</v>
      </c>
      <c r="O6" s="771">
        <f>SUM(B6:N6)</f>
        <v>0</v>
      </c>
    </row>
    <row r="7" spans="1:15" x14ac:dyDescent="0.25">
      <c r="A7" s="776" t="s">
        <v>251</v>
      </c>
      <c r="B7" s="769" t="s">
        <v>8</v>
      </c>
      <c r="C7" s="777">
        <v>0</v>
      </c>
      <c r="D7" s="777">
        <v>0</v>
      </c>
      <c r="E7" s="777">
        <v>0</v>
      </c>
      <c r="F7" s="777">
        <v>0</v>
      </c>
      <c r="G7" s="777">
        <v>0</v>
      </c>
      <c r="H7" s="777">
        <v>0</v>
      </c>
      <c r="I7" s="777">
        <v>0</v>
      </c>
      <c r="J7" s="777">
        <v>0</v>
      </c>
      <c r="K7" s="777">
        <v>0</v>
      </c>
      <c r="L7" s="777">
        <v>0</v>
      </c>
      <c r="M7" s="777">
        <v>0</v>
      </c>
      <c r="N7" s="777">
        <v>0</v>
      </c>
      <c r="O7" s="771">
        <f>SUM(B7:N7)</f>
        <v>0</v>
      </c>
    </row>
    <row r="8" spans="1:15" x14ac:dyDescent="0.25">
      <c r="A8" s="778" t="s">
        <v>8</v>
      </c>
      <c r="B8" s="779" t="s">
        <v>8</v>
      </c>
      <c r="C8" s="780" t="s">
        <v>8</v>
      </c>
      <c r="D8" s="780" t="s">
        <v>8</v>
      </c>
      <c r="E8" s="780" t="s">
        <v>8</v>
      </c>
      <c r="F8" s="780" t="s">
        <v>8</v>
      </c>
      <c r="G8" s="780" t="s">
        <v>8</v>
      </c>
      <c r="H8" s="780" t="s">
        <v>8</v>
      </c>
      <c r="I8" s="780" t="s">
        <v>8</v>
      </c>
      <c r="J8" s="780" t="s">
        <v>8</v>
      </c>
      <c r="K8" s="780" t="s">
        <v>8</v>
      </c>
      <c r="L8" s="780" t="s">
        <v>8</v>
      </c>
      <c r="M8" s="780" t="s">
        <v>8</v>
      </c>
      <c r="N8" s="780" t="s">
        <v>8</v>
      </c>
      <c r="O8" s="781" t="s">
        <v>8</v>
      </c>
    </row>
    <row r="9" spans="1:15" x14ac:dyDescent="0.25">
      <c r="A9" s="782" t="s">
        <v>252</v>
      </c>
      <c r="B9" s="783">
        <v>3931054.7241403866</v>
      </c>
      <c r="C9" s="784">
        <v>4621952.4673493486</v>
      </c>
      <c r="D9" s="784">
        <v>5109920.7949584229</v>
      </c>
      <c r="E9" s="784">
        <v>5507522.0189253548</v>
      </c>
      <c r="F9" s="784">
        <v>5865091.9501366131</v>
      </c>
      <c r="G9" s="784">
        <v>6237135.1923376098</v>
      </c>
      <c r="H9" s="784">
        <v>6746857.8965305956</v>
      </c>
      <c r="I9" s="784">
        <v>7317417.1487805815</v>
      </c>
      <c r="J9" s="784">
        <v>7915068.4904461652</v>
      </c>
      <c r="K9" s="784">
        <v>8394086.0293181892</v>
      </c>
      <c r="L9" s="784">
        <v>8787325.5728278551</v>
      </c>
      <c r="M9" s="784">
        <v>9142819.4209624454</v>
      </c>
      <c r="N9" s="784">
        <v>9452331.2401601672</v>
      </c>
      <c r="O9" s="785" t="s">
        <v>8</v>
      </c>
    </row>
    <row r="10" spans="1:15" x14ac:dyDescent="0.25">
      <c r="A10" s="786" t="s">
        <v>253</v>
      </c>
      <c r="B10" s="787">
        <v>23987.549258970957</v>
      </c>
      <c r="C10" s="788">
        <v>33409.422398571493</v>
      </c>
      <c r="D10" s="788">
        <v>44129.917919651896</v>
      </c>
      <c r="E10" s="788">
        <v>55825.944477294994</v>
      </c>
      <c r="F10" s="788">
        <v>68353.857021173899</v>
      </c>
      <c r="G10" s="788">
        <v>81685.50123591024</v>
      </c>
      <c r="H10" s="788">
        <v>95988.486488920258</v>
      </c>
      <c r="I10" s="788">
        <v>111481.4952413531</v>
      </c>
      <c r="J10" s="788">
        <v>128261.38845088796</v>
      </c>
      <c r="K10" s="788">
        <v>146227.32504594396</v>
      </c>
      <c r="L10" s="788">
        <v>165154.12784762439</v>
      </c>
      <c r="M10" s="788">
        <v>184905.72488524026</v>
      </c>
      <c r="N10" s="788">
        <v>205389.88286831573</v>
      </c>
      <c r="O10" s="789" t="s">
        <v>8</v>
      </c>
    </row>
    <row r="11" spans="1:15" x14ac:dyDescent="0.25">
      <c r="A11" s="790" t="s">
        <v>254</v>
      </c>
      <c r="B11" s="791">
        <v>918946.03585961321</v>
      </c>
      <c r="C11" s="792">
        <v>552852.76265065116</v>
      </c>
      <c r="D11" s="792">
        <v>390469.70504157705</v>
      </c>
      <c r="E11" s="792">
        <v>318158.42107464478</v>
      </c>
      <c r="F11" s="792">
        <v>286125.58986338694</v>
      </c>
      <c r="G11" s="792">
        <v>297707.05766239064</v>
      </c>
      <c r="H11" s="792">
        <v>407877.44346940483</v>
      </c>
      <c r="I11" s="792">
        <v>456558.53121941851</v>
      </c>
      <c r="J11" s="792">
        <v>478237.47955383442</v>
      </c>
      <c r="K11" s="792">
        <v>383307.33068181033</v>
      </c>
      <c r="L11" s="792">
        <v>314668.22717214446</v>
      </c>
      <c r="M11" s="792">
        <v>284464.31903755321</v>
      </c>
      <c r="N11" s="792">
        <v>247669.73983983055</v>
      </c>
      <c r="O11" s="793" t="s">
        <v>8</v>
      </c>
    </row>
    <row r="12" spans="1:15" x14ac:dyDescent="0.25">
      <c r="A12" s="794" t="s">
        <v>8</v>
      </c>
      <c r="B12" s="795" t="s">
        <v>8</v>
      </c>
      <c r="C12" s="796" t="s">
        <v>8</v>
      </c>
      <c r="D12" s="796" t="s">
        <v>8</v>
      </c>
      <c r="E12" s="796" t="s">
        <v>8</v>
      </c>
      <c r="F12" s="796" t="s">
        <v>8</v>
      </c>
      <c r="G12" s="796" t="s">
        <v>8</v>
      </c>
      <c r="H12" s="796" t="s">
        <v>8</v>
      </c>
      <c r="I12" s="796" t="s">
        <v>8</v>
      </c>
      <c r="J12" s="796" t="s">
        <v>8</v>
      </c>
      <c r="K12" s="796" t="s">
        <v>8</v>
      </c>
      <c r="L12" s="796" t="s">
        <v>8</v>
      </c>
      <c r="M12" s="796" t="s">
        <v>8</v>
      </c>
      <c r="N12" s="796" t="s">
        <v>8</v>
      </c>
      <c r="O12" s="797" t="s">
        <v>8</v>
      </c>
    </row>
    <row r="13" spans="1:15" x14ac:dyDescent="0.25">
      <c r="A13" s="798" t="s">
        <v>255</v>
      </c>
      <c r="B13" s="799">
        <f t="shared" ref="B13:N13" si="0">B9-B10+B11</f>
        <v>4826013.2107410282</v>
      </c>
      <c r="C13" s="800">
        <f t="shared" si="0"/>
        <v>5141395.8076014277</v>
      </c>
      <c r="D13" s="800">
        <f t="shared" si="0"/>
        <v>5456260.5820803484</v>
      </c>
      <c r="E13" s="800">
        <f t="shared" si="0"/>
        <v>5769854.4955227049</v>
      </c>
      <c r="F13" s="800">
        <f t="shared" si="0"/>
        <v>6082863.6829788266</v>
      </c>
      <c r="G13" s="800">
        <f t="shared" si="0"/>
        <v>6453156.7487640902</v>
      </c>
      <c r="H13" s="800">
        <f t="shared" si="0"/>
        <v>7058746.8535110801</v>
      </c>
      <c r="I13" s="800">
        <f t="shared" si="0"/>
        <v>7662494.1847586464</v>
      </c>
      <c r="J13" s="800">
        <f t="shared" si="0"/>
        <v>8265044.5815491118</v>
      </c>
      <c r="K13" s="800">
        <f t="shared" si="0"/>
        <v>8631166.0349540561</v>
      </c>
      <c r="L13" s="800">
        <f t="shared" si="0"/>
        <v>8936839.6721523739</v>
      </c>
      <c r="M13" s="800">
        <f t="shared" si="0"/>
        <v>9242378.0151147582</v>
      </c>
      <c r="N13" s="800">
        <f t="shared" si="0"/>
        <v>9494611.0971316826</v>
      </c>
      <c r="O13" s="801"/>
    </row>
    <row r="14" spans="1:15" x14ac:dyDescent="0.25">
      <c r="A14" s="802" t="s">
        <v>8</v>
      </c>
      <c r="B14" s="803" t="s">
        <v>8</v>
      </c>
      <c r="C14" s="804" t="s">
        <v>8</v>
      </c>
      <c r="D14" s="804" t="s">
        <v>8</v>
      </c>
      <c r="E14" s="804" t="s">
        <v>8</v>
      </c>
      <c r="F14" s="804" t="s">
        <v>8</v>
      </c>
      <c r="G14" s="804" t="s">
        <v>8</v>
      </c>
      <c r="H14" s="804" t="s">
        <v>8</v>
      </c>
      <c r="I14" s="804" t="s">
        <v>8</v>
      </c>
      <c r="J14" s="804" t="s">
        <v>8</v>
      </c>
      <c r="K14" s="804" t="s">
        <v>8</v>
      </c>
      <c r="L14" s="804" t="s">
        <v>8</v>
      </c>
      <c r="M14" s="804" t="s">
        <v>8</v>
      </c>
      <c r="N14" s="804" t="s">
        <v>8</v>
      </c>
      <c r="O14" s="805" t="s">
        <v>8</v>
      </c>
    </row>
    <row r="15" spans="1:15" x14ac:dyDescent="0.25">
      <c r="A15" s="806" t="s">
        <v>256</v>
      </c>
      <c r="B15" s="807" t="s">
        <v>8</v>
      </c>
      <c r="C15" s="808">
        <v>4983704.5091712279</v>
      </c>
      <c r="D15" s="808">
        <v>5298828.1948408876</v>
      </c>
      <c r="E15" s="808">
        <v>5613057.5388015267</v>
      </c>
      <c r="F15" s="808">
        <v>5926359.0892507657</v>
      </c>
      <c r="G15" s="808">
        <v>6268010.2158714589</v>
      </c>
      <c r="H15" s="808">
        <v>6755951.8011375852</v>
      </c>
      <c r="I15" s="808">
        <v>7360620.5191348633</v>
      </c>
      <c r="J15" s="808">
        <v>7963769.3831538791</v>
      </c>
      <c r="K15" s="808">
        <v>8448105.3082515839</v>
      </c>
      <c r="L15" s="808">
        <v>8784002.853553215</v>
      </c>
      <c r="M15" s="808">
        <v>9089608.8436335661</v>
      </c>
      <c r="N15" s="808">
        <v>9368494.5561232194</v>
      </c>
      <c r="O15" s="809" t="s">
        <v>8</v>
      </c>
    </row>
    <row r="16" spans="1:15" x14ac:dyDescent="0.25">
      <c r="A16" s="810" t="s">
        <v>8</v>
      </c>
      <c r="B16" s="811" t="s">
        <v>8</v>
      </c>
      <c r="C16" s="812" t="s">
        <v>8</v>
      </c>
      <c r="D16" s="812" t="s">
        <v>8</v>
      </c>
      <c r="E16" s="812" t="s">
        <v>8</v>
      </c>
      <c r="F16" s="812" t="s">
        <v>8</v>
      </c>
      <c r="G16" s="812" t="s">
        <v>8</v>
      </c>
      <c r="H16" s="812" t="s">
        <v>8</v>
      </c>
      <c r="I16" s="812" t="s">
        <v>8</v>
      </c>
      <c r="J16" s="812" t="s">
        <v>8</v>
      </c>
      <c r="K16" s="812" t="s">
        <v>8</v>
      </c>
      <c r="L16" s="812" t="s">
        <v>8</v>
      </c>
      <c r="M16" s="812" t="s">
        <v>8</v>
      </c>
      <c r="N16" s="812" t="s">
        <v>8</v>
      </c>
      <c r="O16" s="813" t="s">
        <v>8</v>
      </c>
    </row>
    <row r="17" spans="1:15" x14ac:dyDescent="0.25">
      <c r="A17" s="814" t="s">
        <v>257</v>
      </c>
      <c r="B17" s="815" t="s">
        <v>8</v>
      </c>
      <c r="C17" s="816" t="s">
        <v>8</v>
      </c>
      <c r="D17" s="816" t="s">
        <v>8</v>
      </c>
      <c r="E17" s="816" t="s">
        <v>8</v>
      </c>
      <c r="F17" s="816" t="s">
        <v>8</v>
      </c>
      <c r="G17" s="816" t="s">
        <v>8</v>
      </c>
      <c r="H17" s="816" t="s">
        <v>8</v>
      </c>
      <c r="I17" s="816" t="s">
        <v>8</v>
      </c>
      <c r="J17" s="816" t="s">
        <v>8</v>
      </c>
      <c r="K17" s="816" t="s">
        <v>8</v>
      </c>
      <c r="L17" s="816" t="s">
        <v>8</v>
      </c>
      <c r="M17" s="816" t="s">
        <v>8</v>
      </c>
      <c r="N17" s="816" t="s">
        <v>8</v>
      </c>
      <c r="O17" s="817" t="s">
        <v>8</v>
      </c>
    </row>
    <row r="18" spans="1:15" x14ac:dyDescent="0.25">
      <c r="A18" s="818" t="s">
        <v>258</v>
      </c>
      <c r="B18" s="769" t="s">
        <v>8</v>
      </c>
      <c r="C18" s="819">
        <v>25237.284705541257</v>
      </c>
      <c r="D18" s="819">
        <v>26833.058724259557</v>
      </c>
      <c r="E18" s="819">
        <v>28424.303831543995</v>
      </c>
      <c r="F18" s="819">
        <v>30010.850628775723</v>
      </c>
      <c r="G18" s="819">
        <v>31740.958570895516</v>
      </c>
      <c r="H18" s="819">
        <v>34211.875673699869</v>
      </c>
      <c r="I18" s="819">
        <v>37273.894411076748</v>
      </c>
      <c r="J18" s="819">
        <v>40328.216667354143</v>
      </c>
      <c r="K18" s="819">
        <v>42780.874848094711</v>
      </c>
      <c r="L18" s="819">
        <v>44481.846879456061</v>
      </c>
      <c r="M18" s="819">
        <v>46029.423659978158</v>
      </c>
      <c r="N18" s="819">
        <v>47441.689999897964</v>
      </c>
      <c r="O18" s="771">
        <f>SUM(B18:N18)</f>
        <v>434794.27860057371</v>
      </c>
    </row>
    <row r="19" spans="1:15" x14ac:dyDescent="0.25">
      <c r="A19" s="820" t="s">
        <v>259</v>
      </c>
      <c r="B19" s="769" t="s">
        <v>8</v>
      </c>
      <c r="C19" s="821">
        <v>3620.2476784386358</v>
      </c>
      <c r="D19" s="821">
        <v>3849.1588808117331</v>
      </c>
      <c r="E19" s="821">
        <v>4077.4204181635887</v>
      </c>
      <c r="F19" s="821">
        <v>4305.0079905362736</v>
      </c>
      <c r="G19" s="821">
        <v>4553.189176982698</v>
      </c>
      <c r="H19" s="821">
        <v>4907.6382395269611</v>
      </c>
      <c r="I19" s="821">
        <v>5346.8798756483902</v>
      </c>
      <c r="J19" s="821">
        <v>5785.0174640024916</v>
      </c>
      <c r="K19" s="821">
        <v>6136.847313704191</v>
      </c>
      <c r="L19" s="821">
        <v>6380.8490008695662</v>
      </c>
      <c r="M19" s="821">
        <v>6602.8463873657647</v>
      </c>
      <c r="N19" s="821">
        <v>6805.4337099753611</v>
      </c>
      <c r="O19" s="771">
        <f>SUM(B19:N19)</f>
        <v>62370.536136025657</v>
      </c>
    </row>
    <row r="20" spans="1:15" x14ac:dyDescent="0.25">
      <c r="A20" s="822" t="s">
        <v>8</v>
      </c>
      <c r="B20" s="823" t="s">
        <v>8</v>
      </c>
      <c r="C20" s="824" t="s">
        <v>8</v>
      </c>
      <c r="D20" s="824" t="s">
        <v>8</v>
      </c>
      <c r="E20" s="824" t="s">
        <v>8</v>
      </c>
      <c r="F20" s="824" t="s">
        <v>8</v>
      </c>
      <c r="G20" s="824" t="s">
        <v>8</v>
      </c>
      <c r="H20" s="824" t="s">
        <v>8</v>
      </c>
      <c r="I20" s="824" t="s">
        <v>8</v>
      </c>
      <c r="J20" s="824" t="s">
        <v>8</v>
      </c>
      <c r="K20" s="824" t="s">
        <v>8</v>
      </c>
      <c r="L20" s="824" t="s">
        <v>8</v>
      </c>
      <c r="M20" s="824" t="s">
        <v>8</v>
      </c>
      <c r="N20" s="824" t="s">
        <v>8</v>
      </c>
      <c r="O20" s="825" t="s">
        <v>8</v>
      </c>
    </row>
    <row r="21" spans="1:15" x14ac:dyDescent="0.25">
      <c r="A21" s="826" t="s">
        <v>260</v>
      </c>
      <c r="B21" s="827" t="s">
        <v>8</v>
      </c>
      <c r="C21" s="828" t="s">
        <v>8</v>
      </c>
      <c r="D21" s="828" t="s">
        <v>8</v>
      </c>
      <c r="E21" s="828" t="s">
        <v>8</v>
      </c>
      <c r="F21" s="828" t="s">
        <v>8</v>
      </c>
      <c r="G21" s="828" t="s">
        <v>8</v>
      </c>
      <c r="H21" s="828" t="s">
        <v>8</v>
      </c>
      <c r="I21" s="828" t="s">
        <v>8</v>
      </c>
      <c r="J21" s="828" t="s">
        <v>8</v>
      </c>
      <c r="K21" s="828" t="s">
        <v>8</v>
      </c>
      <c r="L21" s="828" t="s">
        <v>8</v>
      </c>
      <c r="M21" s="828" t="s">
        <v>8</v>
      </c>
      <c r="N21" s="828" t="s">
        <v>8</v>
      </c>
      <c r="O21" s="829" t="s">
        <v>8</v>
      </c>
    </row>
    <row r="22" spans="1:15" x14ac:dyDescent="0.25">
      <c r="A22" s="830" t="s">
        <v>261</v>
      </c>
      <c r="B22" s="769" t="s">
        <v>8</v>
      </c>
      <c r="C22" s="831">
        <v>9421.8731396005369</v>
      </c>
      <c r="D22" s="831">
        <v>10720.495521080407</v>
      </c>
      <c r="E22" s="831">
        <v>11696.026557643094</v>
      </c>
      <c r="F22" s="831">
        <v>12527.912543878912</v>
      </c>
      <c r="G22" s="831">
        <v>13331.64421473634</v>
      </c>
      <c r="H22" s="831">
        <v>14302.98525301002</v>
      </c>
      <c r="I22" s="831">
        <v>15493.008752432841</v>
      </c>
      <c r="J22" s="831">
        <v>16779.893209534857</v>
      </c>
      <c r="K22" s="831">
        <v>17965.936595055988</v>
      </c>
      <c r="L22" s="831">
        <v>18926.802801680435</v>
      </c>
      <c r="M22" s="831">
        <v>19751.597037615869</v>
      </c>
      <c r="N22" s="831">
        <v>20484.157983075464</v>
      </c>
      <c r="O22" s="771">
        <f>SUM(B22:N22)</f>
        <v>181402.33360934479</v>
      </c>
    </row>
    <row r="23" spans="1:15" x14ac:dyDescent="0.25">
      <c r="A23" s="832" t="s">
        <v>262</v>
      </c>
      <c r="B23" s="833" t="s">
        <v>8</v>
      </c>
      <c r="C23" s="834">
        <v>0</v>
      </c>
      <c r="D23" s="834">
        <v>0</v>
      </c>
      <c r="E23" s="834">
        <v>0</v>
      </c>
      <c r="F23" s="834">
        <v>0</v>
      </c>
      <c r="G23" s="834">
        <v>0</v>
      </c>
      <c r="H23" s="834">
        <v>0</v>
      </c>
      <c r="I23" s="834">
        <v>0</v>
      </c>
      <c r="J23" s="834">
        <v>0</v>
      </c>
      <c r="K23" s="834">
        <v>0</v>
      </c>
      <c r="L23" s="834">
        <v>0</v>
      </c>
      <c r="M23" s="834">
        <v>0</v>
      </c>
      <c r="N23" s="834">
        <v>0</v>
      </c>
      <c r="O23" s="835">
        <f>SUM(B23:N23)</f>
        <v>0</v>
      </c>
    </row>
    <row r="24" spans="1:15" x14ac:dyDescent="0.25">
      <c r="A24" s="836" t="s">
        <v>263</v>
      </c>
      <c r="B24" s="837" t="s">
        <v>8</v>
      </c>
      <c r="C24" s="838">
        <v>0</v>
      </c>
      <c r="D24" s="838">
        <v>0</v>
      </c>
      <c r="E24" s="838">
        <v>0</v>
      </c>
      <c r="F24" s="838">
        <v>0</v>
      </c>
      <c r="G24" s="838">
        <v>0</v>
      </c>
      <c r="H24" s="838">
        <v>0</v>
      </c>
      <c r="I24" s="838">
        <v>0</v>
      </c>
      <c r="J24" s="838">
        <v>0</v>
      </c>
      <c r="K24" s="838">
        <v>0</v>
      </c>
      <c r="L24" s="838">
        <v>0</v>
      </c>
      <c r="M24" s="838">
        <v>0</v>
      </c>
      <c r="N24" s="838">
        <v>0</v>
      </c>
      <c r="O24" s="839">
        <f>SUM(B24:N24)</f>
        <v>0</v>
      </c>
    </row>
    <row r="25" spans="1:15" x14ac:dyDescent="0.25">
      <c r="A25" s="840" t="s">
        <v>8</v>
      </c>
      <c r="B25" s="841" t="s">
        <v>8</v>
      </c>
      <c r="C25" s="842" t="s">
        <v>8</v>
      </c>
      <c r="D25" s="842" t="s">
        <v>8</v>
      </c>
      <c r="E25" s="842" t="s">
        <v>8</v>
      </c>
      <c r="F25" s="842" t="s">
        <v>8</v>
      </c>
      <c r="G25" s="842" t="s">
        <v>8</v>
      </c>
      <c r="H25" s="842" t="s">
        <v>8</v>
      </c>
      <c r="I25" s="842" t="s">
        <v>8</v>
      </c>
      <c r="J25" s="842" t="s">
        <v>8</v>
      </c>
      <c r="K25" s="842" t="s">
        <v>8</v>
      </c>
      <c r="L25" s="842" t="s">
        <v>8</v>
      </c>
      <c r="M25" s="842" t="s">
        <v>8</v>
      </c>
      <c r="N25" s="842" t="s">
        <v>8</v>
      </c>
      <c r="O25" s="843" t="s">
        <v>8</v>
      </c>
    </row>
    <row r="26" spans="1:15" x14ac:dyDescent="0.25">
      <c r="A26" s="844" t="s">
        <v>264</v>
      </c>
      <c r="B26" s="845"/>
      <c r="C26" s="846">
        <f t="shared" ref="C26:O26" si="1">C18+C19+C22+C23+C24</f>
        <v>38279.405523580426</v>
      </c>
      <c r="D26" s="846">
        <f t="shared" si="1"/>
        <v>41402.713126151699</v>
      </c>
      <c r="E26" s="846">
        <f t="shared" si="1"/>
        <v>44197.750807350676</v>
      </c>
      <c r="F26" s="846">
        <f t="shared" si="1"/>
        <v>46843.771163190911</v>
      </c>
      <c r="G26" s="846">
        <f t="shared" si="1"/>
        <v>49625.791962614559</v>
      </c>
      <c r="H26" s="846">
        <f t="shared" si="1"/>
        <v>53422.499166236848</v>
      </c>
      <c r="I26" s="846">
        <f t="shared" si="1"/>
        <v>58113.783039157977</v>
      </c>
      <c r="J26" s="846">
        <f t="shared" si="1"/>
        <v>62893.127340891493</v>
      </c>
      <c r="K26" s="846">
        <f t="shared" si="1"/>
        <v>66883.658756854886</v>
      </c>
      <c r="L26" s="846">
        <f t="shared" si="1"/>
        <v>69789.498682006059</v>
      </c>
      <c r="M26" s="846">
        <f t="shared" si="1"/>
        <v>72383.867084959798</v>
      </c>
      <c r="N26" s="846">
        <f t="shared" si="1"/>
        <v>74731.281692948789</v>
      </c>
      <c r="O26" s="847">
        <f t="shared" si="1"/>
        <v>678567.14834594424</v>
      </c>
    </row>
    <row r="28" spans="1:15" x14ac:dyDescent="0.25">
      <c r="A28" s="848" t="s">
        <v>8</v>
      </c>
    </row>
    <row r="29" spans="1:15" x14ac:dyDescent="0.25">
      <c r="A29" s="848" t="s">
        <v>207</v>
      </c>
    </row>
    <row r="30" spans="1:15" x14ac:dyDescent="0.25">
      <c r="A30" s="1036" t="s">
        <v>265</v>
      </c>
    </row>
    <row r="31" spans="1:15" x14ac:dyDescent="0.25">
      <c r="A31" s="1036" t="s">
        <v>274</v>
      </c>
    </row>
    <row r="32" spans="1:15" x14ac:dyDescent="0.25">
      <c r="A32" s="1036" t="s">
        <v>275</v>
      </c>
    </row>
    <row r="33" spans="1:1" x14ac:dyDescent="0.25">
      <c r="A33" s="1036" t="s">
        <v>266</v>
      </c>
    </row>
  </sheetData>
  <printOptions horizontalCentered="1"/>
  <pageMargins left="0.7" right="0.70000000000000007" top="0.70000000000000007" bottom="0.75" header="0.3" footer="0.3"/>
  <pageSetup scale="46" orientation="landscape" r:id="rId1"/>
  <headerFooter>
    <oddHeader>&amp;C&amp;"Arial"&amp;6 Gulf Power Company
  - 623-Distribution Hardening Lateral Undergrounding: 623-Distribution Hardening Lateral Undergrounding
 Estimated Revenue Requirements for the Period January 2022 through December 2022
 (In Dollars)&amp;R&amp;"Arial"&amp;6 Form 3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3"/>
  <sheetViews>
    <sheetView showGridLines="0" view="pageBreakPreview" zoomScale="60" zoomScaleNormal="100" workbookViewId="0">
      <pane xSplit="1" ySplit="1" topLeftCell="B2" activePane="bottomRight" state="frozen"/>
      <selection pane="topRight"/>
      <selection pane="bottomLeft"/>
      <selection pane="bottomRight" activeCell="O44" sqref="O44"/>
    </sheetView>
  </sheetViews>
  <sheetFormatPr defaultRowHeight="15" x14ac:dyDescent="0.25"/>
  <cols>
    <col min="1" max="1" width="43" customWidth="1"/>
    <col min="2" max="15" width="11.7109375" customWidth="1"/>
  </cols>
  <sheetData>
    <row r="1" spans="1:15" ht="22.5" x14ac:dyDescent="0.25">
      <c r="A1" s="849" t="s">
        <v>232</v>
      </c>
      <c r="B1" s="849" t="s">
        <v>233</v>
      </c>
      <c r="C1" s="849" t="s">
        <v>234</v>
      </c>
      <c r="D1" s="849" t="s">
        <v>235</v>
      </c>
      <c r="E1" s="849" t="s">
        <v>236</v>
      </c>
      <c r="F1" s="849" t="s">
        <v>237</v>
      </c>
      <c r="G1" s="849" t="s">
        <v>238</v>
      </c>
      <c r="H1" s="849" t="s">
        <v>239</v>
      </c>
      <c r="I1" s="849" t="s">
        <v>240</v>
      </c>
      <c r="J1" s="849" t="s">
        <v>241</v>
      </c>
      <c r="K1" s="849" t="s">
        <v>242</v>
      </c>
      <c r="L1" s="849" t="s">
        <v>243</v>
      </c>
      <c r="M1" s="849" t="s">
        <v>244</v>
      </c>
      <c r="N1" s="849" t="s">
        <v>245</v>
      </c>
      <c r="O1" s="849" t="s">
        <v>57</v>
      </c>
    </row>
    <row r="2" spans="1:15" x14ac:dyDescent="0.25">
      <c r="A2" s="850" t="s">
        <v>269</v>
      </c>
      <c r="B2" s="851"/>
      <c r="C2" s="852"/>
      <c r="D2" s="852"/>
      <c r="E2" s="852"/>
      <c r="F2" s="852"/>
      <c r="G2" s="852"/>
      <c r="H2" s="852"/>
      <c r="I2" s="852"/>
      <c r="J2" s="852"/>
      <c r="K2" s="852"/>
      <c r="L2" s="852"/>
      <c r="M2" s="852"/>
      <c r="N2" s="852"/>
      <c r="O2" s="853" t="s">
        <v>8</v>
      </c>
    </row>
    <row r="3" spans="1:15" x14ac:dyDescent="0.25">
      <c r="A3" s="854" t="s">
        <v>247</v>
      </c>
      <c r="B3" s="855" t="s">
        <v>8</v>
      </c>
      <c r="C3" s="856" t="s">
        <v>8</v>
      </c>
      <c r="D3" s="856" t="s">
        <v>8</v>
      </c>
      <c r="E3" s="856" t="s">
        <v>8</v>
      </c>
      <c r="F3" s="856" t="s">
        <v>8</v>
      </c>
      <c r="G3" s="856" t="s">
        <v>8</v>
      </c>
      <c r="H3" s="856" t="s">
        <v>8</v>
      </c>
      <c r="I3" s="856" t="s">
        <v>8</v>
      </c>
      <c r="J3" s="856" t="s">
        <v>8</v>
      </c>
      <c r="K3" s="856" t="s">
        <v>8</v>
      </c>
      <c r="L3" s="856" t="s">
        <v>8</v>
      </c>
      <c r="M3" s="856" t="s">
        <v>8</v>
      </c>
      <c r="N3" s="856" t="s">
        <v>8</v>
      </c>
      <c r="O3" s="857" t="s">
        <v>8</v>
      </c>
    </row>
    <row r="4" spans="1:15" x14ac:dyDescent="0.25">
      <c r="A4" s="858" t="s">
        <v>248</v>
      </c>
      <c r="B4" s="859" t="s">
        <v>8</v>
      </c>
      <c r="C4" s="860">
        <v>4135714.25</v>
      </c>
      <c r="D4" s="860">
        <v>4135714.25</v>
      </c>
      <c r="E4" s="860">
        <v>4135714.25</v>
      </c>
      <c r="F4" s="860">
        <v>4135714.25</v>
      </c>
      <c r="G4" s="860">
        <v>4135714.25</v>
      </c>
      <c r="H4" s="860">
        <v>4135714.25</v>
      </c>
      <c r="I4" s="860">
        <v>4135714.25</v>
      </c>
      <c r="J4" s="860">
        <v>4135714.25</v>
      </c>
      <c r="K4" s="860">
        <v>4135714.25</v>
      </c>
      <c r="L4" s="860">
        <v>4135714.25</v>
      </c>
      <c r="M4" s="860">
        <v>4135714.25</v>
      </c>
      <c r="N4" s="860">
        <v>4135714.25</v>
      </c>
      <c r="O4" s="861">
        <f>SUM(B4:N4)</f>
        <v>49628571</v>
      </c>
    </row>
    <row r="5" spans="1:15" x14ac:dyDescent="0.25">
      <c r="A5" s="862" t="s">
        <v>249</v>
      </c>
      <c r="B5" s="859" t="s">
        <v>8</v>
      </c>
      <c r="C5" s="863">
        <v>3277526.4156910544</v>
      </c>
      <c r="D5" s="863">
        <v>3408475.7259863317</v>
      </c>
      <c r="E5" s="863">
        <v>3519443.72079184</v>
      </c>
      <c r="F5" s="863">
        <v>3613479.3124523745</v>
      </c>
      <c r="G5" s="863">
        <v>3693166.1853605956</v>
      </c>
      <c r="H5" s="863">
        <v>3760693.7842384158</v>
      </c>
      <c r="I5" s="863">
        <v>3817917.4704465037</v>
      </c>
      <c r="J5" s="863">
        <v>3866409.4991526678</v>
      </c>
      <c r="K5" s="863">
        <v>3907502.2179874643</v>
      </c>
      <c r="L5" s="863">
        <v>3942324.6740960265</v>
      </c>
      <c r="M5" s="863">
        <v>3971833.6353869</v>
      </c>
      <c r="N5" s="863">
        <v>3996839.8783053076</v>
      </c>
      <c r="O5" s="861">
        <f>SUM(B5:N5)</f>
        <v>44775612.519895487</v>
      </c>
    </row>
    <row r="6" spans="1:15" x14ac:dyDescent="0.25">
      <c r="A6" s="864" t="s">
        <v>250</v>
      </c>
      <c r="B6" s="859" t="s">
        <v>8</v>
      </c>
      <c r="C6" s="865">
        <v>0</v>
      </c>
      <c r="D6" s="865">
        <v>0</v>
      </c>
      <c r="E6" s="865">
        <v>0</v>
      </c>
      <c r="F6" s="865">
        <v>0</v>
      </c>
      <c r="G6" s="865">
        <v>0</v>
      </c>
      <c r="H6" s="865">
        <v>0</v>
      </c>
      <c r="I6" s="865">
        <v>0</v>
      </c>
      <c r="J6" s="865">
        <v>0</v>
      </c>
      <c r="K6" s="865">
        <v>0</v>
      </c>
      <c r="L6" s="865">
        <v>0</v>
      </c>
      <c r="M6" s="865">
        <v>0</v>
      </c>
      <c r="N6" s="865">
        <v>0</v>
      </c>
      <c r="O6" s="861">
        <f>SUM(B6:N6)</f>
        <v>0</v>
      </c>
    </row>
    <row r="7" spans="1:15" x14ac:dyDescent="0.25">
      <c r="A7" s="866" t="s">
        <v>251</v>
      </c>
      <c r="B7" s="859" t="s">
        <v>8</v>
      </c>
      <c r="C7" s="867">
        <v>0</v>
      </c>
      <c r="D7" s="867">
        <v>0</v>
      </c>
      <c r="E7" s="867">
        <v>0</v>
      </c>
      <c r="F7" s="867">
        <v>0</v>
      </c>
      <c r="G7" s="867">
        <v>0</v>
      </c>
      <c r="H7" s="867">
        <v>0</v>
      </c>
      <c r="I7" s="867">
        <v>0</v>
      </c>
      <c r="J7" s="867">
        <v>0</v>
      </c>
      <c r="K7" s="867">
        <v>0</v>
      </c>
      <c r="L7" s="867">
        <v>0</v>
      </c>
      <c r="M7" s="867">
        <v>0</v>
      </c>
      <c r="N7" s="867">
        <v>0</v>
      </c>
      <c r="O7" s="861">
        <f>SUM(B7:N7)</f>
        <v>0</v>
      </c>
    </row>
    <row r="8" spans="1:15" x14ac:dyDescent="0.25">
      <c r="A8" s="868" t="s">
        <v>8</v>
      </c>
      <c r="B8" s="869" t="s">
        <v>8</v>
      </c>
      <c r="C8" s="870" t="s">
        <v>8</v>
      </c>
      <c r="D8" s="870" t="s">
        <v>8</v>
      </c>
      <c r="E8" s="870" t="s">
        <v>8</v>
      </c>
      <c r="F8" s="870" t="s">
        <v>8</v>
      </c>
      <c r="G8" s="870" t="s">
        <v>8</v>
      </c>
      <c r="H8" s="870" t="s">
        <v>8</v>
      </c>
      <c r="I8" s="870" t="s">
        <v>8</v>
      </c>
      <c r="J8" s="870" t="s">
        <v>8</v>
      </c>
      <c r="K8" s="870" t="s">
        <v>8</v>
      </c>
      <c r="L8" s="870" t="s">
        <v>8</v>
      </c>
      <c r="M8" s="870" t="s">
        <v>8</v>
      </c>
      <c r="N8" s="870" t="s">
        <v>8</v>
      </c>
      <c r="O8" s="871" t="s">
        <v>8</v>
      </c>
    </row>
    <row r="9" spans="1:15" x14ac:dyDescent="0.25">
      <c r="A9" s="872" t="s">
        <v>252</v>
      </c>
      <c r="B9" s="873">
        <v>23459210.778539047</v>
      </c>
      <c r="C9" s="874">
        <v>26736737.194230102</v>
      </c>
      <c r="D9" s="874">
        <v>30145212.920216434</v>
      </c>
      <c r="E9" s="874">
        <v>33664656.641008273</v>
      </c>
      <c r="F9" s="874">
        <v>37278135.953460649</v>
      </c>
      <c r="G9" s="874">
        <v>40971302.138821244</v>
      </c>
      <c r="H9" s="874">
        <v>44731995.923059657</v>
      </c>
      <c r="I9" s="874">
        <v>48549913.393506162</v>
      </c>
      <c r="J9" s="874">
        <v>52416322.89265883</v>
      </c>
      <c r="K9" s="874">
        <v>56323825.110646293</v>
      </c>
      <c r="L9" s="874">
        <v>60266149.784742318</v>
      </c>
      <c r="M9" s="874">
        <v>64237983.420129217</v>
      </c>
      <c r="N9" s="874">
        <v>68234823.298434526</v>
      </c>
      <c r="O9" s="875" t="s">
        <v>8</v>
      </c>
    </row>
    <row r="10" spans="1:15" x14ac:dyDescent="0.25">
      <c r="A10" s="876" t="s">
        <v>253</v>
      </c>
      <c r="B10" s="877">
        <v>238863.82080216537</v>
      </c>
      <c r="C10" s="878">
        <v>285344.74538619397</v>
      </c>
      <c r="D10" s="878">
        <v>338015.51720728842</v>
      </c>
      <c r="E10" s="878">
        <v>397100.10136908537</v>
      </c>
      <c r="F10" s="878">
        <v>462788.28855013789</v>
      </c>
      <c r="G10" s="878">
        <v>535240.90961686522</v>
      </c>
      <c r="H10" s="878">
        <v>614594.25454826094</v>
      </c>
      <c r="I10" s="878">
        <v>700963.81708497112</v>
      </c>
      <c r="J10" s="878">
        <v>794447.46798922564</v>
      </c>
      <c r="K10" s="878">
        <v>895128.14410284709</v>
      </c>
      <c r="L10" s="878">
        <v>1003076.1270868217</v>
      </c>
      <c r="M10" s="878">
        <v>1118350.9744521715</v>
      </c>
      <c r="N10" s="878">
        <v>1241003.1559383613</v>
      </c>
      <c r="O10" s="879" t="s">
        <v>8</v>
      </c>
    </row>
    <row r="11" spans="1:15" x14ac:dyDescent="0.25">
      <c r="A11" s="880" t="s">
        <v>254</v>
      </c>
      <c r="B11" s="881">
        <v>17281523.88146095</v>
      </c>
      <c r="C11" s="882">
        <v>18139711.715769894</v>
      </c>
      <c r="D11" s="882">
        <v>18866950.239783563</v>
      </c>
      <c r="E11" s="882">
        <v>19483220.768991724</v>
      </c>
      <c r="F11" s="882">
        <v>20005455.706539348</v>
      </c>
      <c r="G11" s="882">
        <v>20448003.771178752</v>
      </c>
      <c r="H11" s="882">
        <v>20823024.236940335</v>
      </c>
      <c r="I11" s="882">
        <v>21140821.016493831</v>
      </c>
      <c r="J11" s="882">
        <v>21410125.767341163</v>
      </c>
      <c r="K11" s="882">
        <v>21638337.7993537</v>
      </c>
      <c r="L11" s="882">
        <v>21831727.375257675</v>
      </c>
      <c r="M11" s="882">
        <v>21995607.989870775</v>
      </c>
      <c r="N11" s="882">
        <v>22134482.361565467</v>
      </c>
      <c r="O11" s="883" t="s">
        <v>8</v>
      </c>
    </row>
    <row r="12" spans="1:15" x14ac:dyDescent="0.25">
      <c r="A12" s="884" t="s">
        <v>8</v>
      </c>
      <c r="B12" s="885" t="s">
        <v>8</v>
      </c>
      <c r="C12" s="886" t="s">
        <v>8</v>
      </c>
      <c r="D12" s="886" t="s">
        <v>8</v>
      </c>
      <c r="E12" s="886" t="s">
        <v>8</v>
      </c>
      <c r="F12" s="886" t="s">
        <v>8</v>
      </c>
      <c r="G12" s="886" t="s">
        <v>8</v>
      </c>
      <c r="H12" s="886" t="s">
        <v>8</v>
      </c>
      <c r="I12" s="886" t="s">
        <v>8</v>
      </c>
      <c r="J12" s="886" t="s">
        <v>8</v>
      </c>
      <c r="K12" s="886" t="s">
        <v>8</v>
      </c>
      <c r="L12" s="886" t="s">
        <v>8</v>
      </c>
      <c r="M12" s="886" t="s">
        <v>8</v>
      </c>
      <c r="N12" s="886" t="s">
        <v>8</v>
      </c>
      <c r="O12" s="887" t="s">
        <v>8</v>
      </c>
    </row>
    <row r="13" spans="1:15" x14ac:dyDescent="0.25">
      <c r="A13" s="888" t="s">
        <v>255</v>
      </c>
      <c r="B13" s="889">
        <f t="shared" ref="B13:N13" si="0">B9-B10+B11</f>
        <v>40501870.839197829</v>
      </c>
      <c r="C13" s="890">
        <f t="shared" si="0"/>
        <v>44591104.164613798</v>
      </c>
      <c r="D13" s="890">
        <f t="shared" si="0"/>
        <v>48674147.642792709</v>
      </c>
      <c r="E13" s="890">
        <f t="shared" si="0"/>
        <v>52750777.308630913</v>
      </c>
      <c r="F13" s="890">
        <f t="shared" si="0"/>
        <v>56820803.371449858</v>
      </c>
      <c r="G13" s="890">
        <f t="shared" si="0"/>
        <v>60884065.000383131</v>
      </c>
      <c r="H13" s="890">
        <f t="shared" si="0"/>
        <v>64940425.90545173</v>
      </c>
      <c r="I13" s="890">
        <f t="shared" si="0"/>
        <v>68989770.592915028</v>
      </c>
      <c r="J13" s="890">
        <f t="shared" si="0"/>
        <v>73032001.19201076</v>
      </c>
      <c r="K13" s="890">
        <f t="shared" si="0"/>
        <v>77067034.76589714</v>
      </c>
      <c r="L13" s="890">
        <f t="shared" si="0"/>
        <v>81094801.032913178</v>
      </c>
      <c r="M13" s="890">
        <f t="shared" si="0"/>
        <v>85115240.435547814</v>
      </c>
      <c r="N13" s="890">
        <f t="shared" si="0"/>
        <v>89128302.504061624</v>
      </c>
      <c r="O13" s="891"/>
    </row>
    <row r="14" spans="1:15" x14ac:dyDescent="0.25">
      <c r="A14" s="892" t="s">
        <v>8</v>
      </c>
      <c r="B14" s="893" t="s">
        <v>8</v>
      </c>
      <c r="C14" s="894" t="s">
        <v>8</v>
      </c>
      <c r="D14" s="894" t="s">
        <v>8</v>
      </c>
      <c r="E14" s="894" t="s">
        <v>8</v>
      </c>
      <c r="F14" s="894" t="s">
        <v>8</v>
      </c>
      <c r="G14" s="894" t="s">
        <v>8</v>
      </c>
      <c r="H14" s="894" t="s">
        <v>8</v>
      </c>
      <c r="I14" s="894" t="s">
        <v>8</v>
      </c>
      <c r="J14" s="894" t="s">
        <v>8</v>
      </c>
      <c r="K14" s="894" t="s">
        <v>8</v>
      </c>
      <c r="L14" s="894" t="s">
        <v>8</v>
      </c>
      <c r="M14" s="894" t="s">
        <v>8</v>
      </c>
      <c r="N14" s="894" t="s">
        <v>8</v>
      </c>
      <c r="O14" s="895" t="s">
        <v>8</v>
      </c>
    </row>
    <row r="15" spans="1:15" x14ac:dyDescent="0.25">
      <c r="A15" s="896" t="s">
        <v>256</v>
      </c>
      <c r="B15" s="897" t="s">
        <v>8</v>
      </c>
      <c r="C15" s="898">
        <v>42546487.501905814</v>
      </c>
      <c r="D15" s="898">
        <v>46632625.903703257</v>
      </c>
      <c r="E15" s="898">
        <v>50712462.475711808</v>
      </c>
      <c r="F15" s="898">
        <v>54785790.340040386</v>
      </c>
      <c r="G15" s="898">
        <v>58852434.185916498</v>
      </c>
      <c r="H15" s="898">
        <v>62912245.452917427</v>
      </c>
      <c r="I15" s="898">
        <v>66965098.249183379</v>
      </c>
      <c r="J15" s="898">
        <v>71010885.892462894</v>
      </c>
      <c r="K15" s="898">
        <v>75049517.978953958</v>
      </c>
      <c r="L15" s="898">
        <v>79080917.899405152</v>
      </c>
      <c r="M15" s="898">
        <v>83105020.734230489</v>
      </c>
      <c r="N15" s="898">
        <v>87121771.469804719</v>
      </c>
      <c r="O15" s="899" t="s">
        <v>8</v>
      </c>
    </row>
    <row r="16" spans="1:15" x14ac:dyDescent="0.25">
      <c r="A16" s="900" t="s">
        <v>8</v>
      </c>
      <c r="B16" s="901" t="s">
        <v>8</v>
      </c>
      <c r="C16" s="902" t="s">
        <v>8</v>
      </c>
      <c r="D16" s="902" t="s">
        <v>8</v>
      </c>
      <c r="E16" s="902" t="s">
        <v>8</v>
      </c>
      <c r="F16" s="902" t="s">
        <v>8</v>
      </c>
      <c r="G16" s="902" t="s">
        <v>8</v>
      </c>
      <c r="H16" s="902" t="s">
        <v>8</v>
      </c>
      <c r="I16" s="902" t="s">
        <v>8</v>
      </c>
      <c r="J16" s="902" t="s">
        <v>8</v>
      </c>
      <c r="K16" s="902" t="s">
        <v>8</v>
      </c>
      <c r="L16" s="902" t="s">
        <v>8</v>
      </c>
      <c r="M16" s="902" t="s">
        <v>8</v>
      </c>
      <c r="N16" s="902" t="s">
        <v>8</v>
      </c>
      <c r="O16" s="903" t="s">
        <v>8</v>
      </c>
    </row>
    <row r="17" spans="1:15" x14ac:dyDescent="0.25">
      <c r="A17" s="904" t="s">
        <v>257</v>
      </c>
      <c r="B17" s="905" t="s">
        <v>8</v>
      </c>
      <c r="C17" s="906" t="s">
        <v>8</v>
      </c>
      <c r="D17" s="906" t="s">
        <v>8</v>
      </c>
      <c r="E17" s="906" t="s">
        <v>8</v>
      </c>
      <c r="F17" s="906" t="s">
        <v>8</v>
      </c>
      <c r="G17" s="906" t="s">
        <v>8</v>
      </c>
      <c r="H17" s="906" t="s">
        <v>8</v>
      </c>
      <c r="I17" s="906" t="s">
        <v>8</v>
      </c>
      <c r="J17" s="906" t="s">
        <v>8</v>
      </c>
      <c r="K17" s="906" t="s">
        <v>8</v>
      </c>
      <c r="L17" s="906" t="s">
        <v>8</v>
      </c>
      <c r="M17" s="906" t="s">
        <v>8</v>
      </c>
      <c r="N17" s="906" t="s">
        <v>8</v>
      </c>
      <c r="O17" s="907" t="s">
        <v>8</v>
      </c>
    </row>
    <row r="18" spans="1:15" x14ac:dyDescent="0.25">
      <c r="A18" s="908" t="s">
        <v>258</v>
      </c>
      <c r="B18" s="859" t="s">
        <v>8</v>
      </c>
      <c r="C18" s="909">
        <v>215453.74857806566</v>
      </c>
      <c r="D18" s="909">
        <v>236145.79362259747</v>
      </c>
      <c r="E18" s="909">
        <v>256805.9264475634</v>
      </c>
      <c r="F18" s="909">
        <v>277433.09943141468</v>
      </c>
      <c r="G18" s="909">
        <v>298026.42480725644</v>
      </c>
      <c r="H18" s="909">
        <v>318585.15027091862</v>
      </c>
      <c r="I18" s="909">
        <v>339108.63831094734</v>
      </c>
      <c r="J18" s="909">
        <v>359596.34869259386</v>
      </c>
      <c r="K18" s="909">
        <v>380047.82361454074</v>
      </c>
      <c r="L18" s="909">
        <v>400462.67513053532</v>
      </c>
      <c r="M18" s="909">
        <v>420840.57449033327</v>
      </c>
      <c r="N18" s="909">
        <v>441181.2431070882</v>
      </c>
      <c r="O18" s="861">
        <f>SUM(B18:N18)</f>
        <v>3943687.4465038548</v>
      </c>
    </row>
    <row r="19" spans="1:15" x14ac:dyDescent="0.25">
      <c r="A19" s="910" t="s">
        <v>259</v>
      </c>
      <c r="B19" s="859" t="s">
        <v>8</v>
      </c>
      <c r="C19" s="911">
        <v>30906.491811671916</v>
      </c>
      <c r="D19" s="911">
        <v>33874.732211090413</v>
      </c>
      <c r="E19" s="911">
        <v>36838.394854219143</v>
      </c>
      <c r="F19" s="911">
        <v>39797.329461441121</v>
      </c>
      <c r="G19" s="911">
        <v>42751.40868403091</v>
      </c>
      <c r="H19" s="911">
        <v>45700.524605171922</v>
      </c>
      <c r="I19" s="911">
        <v>48644.585774877043</v>
      </c>
      <c r="J19" s="911">
        <v>51583.514697345221</v>
      </c>
      <c r="K19" s="911">
        <v>54517.245701717802</v>
      </c>
      <c r="L19" s="911">
        <v>57445.723137732195</v>
      </c>
      <c r="M19" s="911">
        <v>60368.89984669751</v>
      </c>
      <c r="N19" s="911">
        <v>63286.735865781135</v>
      </c>
      <c r="O19" s="861">
        <f>SUM(B19:N19)</f>
        <v>565715.58665177622</v>
      </c>
    </row>
    <row r="20" spans="1:15" x14ac:dyDescent="0.25">
      <c r="A20" s="912" t="s">
        <v>8</v>
      </c>
      <c r="B20" s="913" t="s">
        <v>8</v>
      </c>
      <c r="C20" s="914" t="s">
        <v>8</v>
      </c>
      <c r="D20" s="914" t="s">
        <v>8</v>
      </c>
      <c r="E20" s="914" t="s">
        <v>8</v>
      </c>
      <c r="F20" s="914" t="s">
        <v>8</v>
      </c>
      <c r="G20" s="914" t="s">
        <v>8</v>
      </c>
      <c r="H20" s="914" t="s">
        <v>8</v>
      </c>
      <c r="I20" s="914" t="s">
        <v>8</v>
      </c>
      <c r="J20" s="914" t="s">
        <v>8</v>
      </c>
      <c r="K20" s="914" t="s">
        <v>8</v>
      </c>
      <c r="L20" s="914" t="s">
        <v>8</v>
      </c>
      <c r="M20" s="914" t="s">
        <v>8</v>
      </c>
      <c r="N20" s="914" t="s">
        <v>8</v>
      </c>
      <c r="O20" s="915" t="s">
        <v>8</v>
      </c>
    </row>
    <row r="21" spans="1:15" x14ac:dyDescent="0.25">
      <c r="A21" s="916" t="s">
        <v>260</v>
      </c>
      <c r="B21" s="917" t="s">
        <v>8</v>
      </c>
      <c r="C21" s="918" t="s">
        <v>8</v>
      </c>
      <c r="D21" s="918" t="s">
        <v>8</v>
      </c>
      <c r="E21" s="918" t="s">
        <v>8</v>
      </c>
      <c r="F21" s="918" t="s">
        <v>8</v>
      </c>
      <c r="G21" s="918" t="s">
        <v>8</v>
      </c>
      <c r="H21" s="918" t="s">
        <v>8</v>
      </c>
      <c r="I21" s="918" t="s">
        <v>8</v>
      </c>
      <c r="J21" s="918" t="s">
        <v>8</v>
      </c>
      <c r="K21" s="918" t="s">
        <v>8</v>
      </c>
      <c r="L21" s="918" t="s">
        <v>8</v>
      </c>
      <c r="M21" s="918" t="s">
        <v>8</v>
      </c>
      <c r="N21" s="918" t="s">
        <v>8</v>
      </c>
      <c r="O21" s="919" t="s">
        <v>8</v>
      </c>
    </row>
    <row r="22" spans="1:15" x14ac:dyDescent="0.25">
      <c r="A22" s="920" t="s">
        <v>261</v>
      </c>
      <c r="B22" s="859" t="s">
        <v>8</v>
      </c>
      <c r="C22" s="921">
        <v>46480.924584028631</v>
      </c>
      <c r="D22" s="921">
        <v>52670.771821094415</v>
      </c>
      <c r="E22" s="921">
        <v>59084.584161796978</v>
      </c>
      <c r="F22" s="921">
        <v>65688.18718105249</v>
      </c>
      <c r="G22" s="921">
        <v>72452.621066727297</v>
      </c>
      <c r="H22" s="921">
        <v>79353.344931395754</v>
      </c>
      <c r="I22" s="921">
        <v>86369.562536710218</v>
      </c>
      <c r="J22" s="921">
        <v>93483.650904254566</v>
      </c>
      <c r="K22" s="921">
        <v>100680.67611362145</v>
      </c>
      <c r="L22" s="921">
        <v>107947.98298397457</v>
      </c>
      <c r="M22" s="921">
        <v>115274.84736534971</v>
      </c>
      <c r="N22" s="921">
        <v>122652.18148618987</v>
      </c>
      <c r="O22" s="861">
        <f>SUM(B22:N22)</f>
        <v>1002139.3351361959</v>
      </c>
    </row>
    <row r="23" spans="1:15" x14ac:dyDescent="0.25">
      <c r="A23" s="922" t="s">
        <v>262</v>
      </c>
      <c r="B23" s="923" t="s">
        <v>8</v>
      </c>
      <c r="C23" s="924">
        <v>0</v>
      </c>
      <c r="D23" s="924">
        <v>0</v>
      </c>
      <c r="E23" s="924">
        <v>0</v>
      </c>
      <c r="F23" s="924">
        <v>0</v>
      </c>
      <c r="G23" s="924">
        <v>0</v>
      </c>
      <c r="H23" s="924">
        <v>0</v>
      </c>
      <c r="I23" s="924">
        <v>0</v>
      </c>
      <c r="J23" s="924">
        <v>0</v>
      </c>
      <c r="K23" s="924">
        <v>0</v>
      </c>
      <c r="L23" s="924">
        <v>0</v>
      </c>
      <c r="M23" s="924">
        <v>0</v>
      </c>
      <c r="N23" s="924">
        <v>0</v>
      </c>
      <c r="O23" s="925">
        <f>SUM(B23:N23)</f>
        <v>0</v>
      </c>
    </row>
    <row r="24" spans="1:15" x14ac:dyDescent="0.25">
      <c r="A24" s="926" t="s">
        <v>263</v>
      </c>
      <c r="B24" s="927" t="s">
        <v>8</v>
      </c>
      <c r="C24" s="928">
        <v>0</v>
      </c>
      <c r="D24" s="928">
        <v>0</v>
      </c>
      <c r="E24" s="928">
        <v>0</v>
      </c>
      <c r="F24" s="928">
        <v>0</v>
      </c>
      <c r="G24" s="928">
        <v>0</v>
      </c>
      <c r="H24" s="928">
        <v>0</v>
      </c>
      <c r="I24" s="928">
        <v>0</v>
      </c>
      <c r="J24" s="928">
        <v>0</v>
      </c>
      <c r="K24" s="928">
        <v>0</v>
      </c>
      <c r="L24" s="928">
        <v>0</v>
      </c>
      <c r="M24" s="928">
        <v>0</v>
      </c>
      <c r="N24" s="928">
        <v>0</v>
      </c>
      <c r="O24" s="929">
        <f>SUM(B24:N24)</f>
        <v>0</v>
      </c>
    </row>
    <row r="25" spans="1:15" x14ac:dyDescent="0.25">
      <c r="A25" s="930" t="s">
        <v>8</v>
      </c>
      <c r="B25" s="931" t="s">
        <v>8</v>
      </c>
      <c r="C25" s="932" t="s">
        <v>8</v>
      </c>
      <c r="D25" s="932" t="s">
        <v>8</v>
      </c>
      <c r="E25" s="932" t="s">
        <v>8</v>
      </c>
      <c r="F25" s="932" t="s">
        <v>8</v>
      </c>
      <c r="G25" s="932" t="s">
        <v>8</v>
      </c>
      <c r="H25" s="932" t="s">
        <v>8</v>
      </c>
      <c r="I25" s="932" t="s">
        <v>8</v>
      </c>
      <c r="J25" s="932" t="s">
        <v>8</v>
      </c>
      <c r="K25" s="932" t="s">
        <v>8</v>
      </c>
      <c r="L25" s="932" t="s">
        <v>8</v>
      </c>
      <c r="M25" s="932" t="s">
        <v>8</v>
      </c>
      <c r="N25" s="932" t="s">
        <v>8</v>
      </c>
      <c r="O25" s="933" t="s">
        <v>8</v>
      </c>
    </row>
    <row r="26" spans="1:15" x14ac:dyDescent="0.25">
      <c r="A26" s="934" t="s">
        <v>264</v>
      </c>
      <c r="B26" s="935"/>
      <c r="C26" s="936">
        <f t="shared" ref="C26:O26" si="1">C18+C19+C22+C23+C24</f>
        <v>292841.16497376619</v>
      </c>
      <c r="D26" s="936">
        <f t="shared" si="1"/>
        <v>322691.29765478231</v>
      </c>
      <c r="E26" s="936">
        <f t="shared" si="1"/>
        <v>352728.90546357952</v>
      </c>
      <c r="F26" s="936">
        <f t="shared" si="1"/>
        <v>382918.61607390828</v>
      </c>
      <c r="G26" s="936">
        <f t="shared" si="1"/>
        <v>413230.45455801464</v>
      </c>
      <c r="H26" s="936">
        <f t="shared" si="1"/>
        <v>443639.01980748633</v>
      </c>
      <c r="I26" s="936">
        <f t="shared" si="1"/>
        <v>474122.78662253462</v>
      </c>
      <c r="J26" s="936">
        <f t="shared" si="1"/>
        <v>504663.51429419365</v>
      </c>
      <c r="K26" s="936">
        <f t="shared" si="1"/>
        <v>535245.74542987999</v>
      </c>
      <c r="L26" s="936">
        <f t="shared" si="1"/>
        <v>565856.38125224202</v>
      </c>
      <c r="M26" s="936">
        <f t="shared" si="1"/>
        <v>596484.32170238043</v>
      </c>
      <c r="N26" s="936">
        <f t="shared" si="1"/>
        <v>627120.16045905917</v>
      </c>
      <c r="O26" s="937">
        <f t="shared" si="1"/>
        <v>5511542.3682918269</v>
      </c>
    </row>
    <row r="28" spans="1:15" x14ac:dyDescent="0.25">
      <c r="A28" s="938" t="s">
        <v>8</v>
      </c>
    </row>
    <row r="29" spans="1:15" x14ac:dyDescent="0.25">
      <c r="A29" s="938" t="s">
        <v>207</v>
      </c>
    </row>
    <row r="30" spans="1:15" x14ac:dyDescent="0.25">
      <c r="A30" s="1037" t="s">
        <v>265</v>
      </c>
    </row>
    <row r="31" spans="1:15" x14ac:dyDescent="0.25">
      <c r="A31" s="1037" t="s">
        <v>274</v>
      </c>
    </row>
    <row r="32" spans="1:15" x14ac:dyDescent="0.25">
      <c r="A32" s="1037" t="s">
        <v>275</v>
      </c>
    </row>
    <row r="33" spans="1:1" x14ac:dyDescent="0.25">
      <c r="A33" s="1037" t="s">
        <v>266</v>
      </c>
    </row>
  </sheetData>
  <printOptions horizontalCentered="1"/>
  <pageMargins left="0.7" right="0.70000000000000007" top="0.70000000000000007" bottom="0.75" header="0.3" footer="0.3"/>
  <pageSetup scale="46" orientation="landscape" r:id="rId1"/>
  <headerFooter>
    <oddHeader>&amp;C&amp;"Arial"&amp;6 Gulf Power Company
  - 624-Transmission Hardening Program: 624-Transmission Hardening Program
 Estimated Revenue Requirements for the Period January 2022 through December 2022
 (In Dollars)&amp;R&amp;"Arial"&amp;6 Form 3P Capital
 Page &amp;P of &amp;N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33"/>
  <sheetViews>
    <sheetView showGridLines="0" view="pageBreakPreview" zoomScale="60" zoomScaleNormal="100" workbookViewId="0">
      <pane xSplit="1" ySplit="1" topLeftCell="B2" activePane="bottomRight" state="frozen"/>
      <selection pane="topRight"/>
      <selection pane="bottomLeft"/>
      <selection pane="bottomRight" activeCell="P23" sqref="P23"/>
    </sheetView>
  </sheetViews>
  <sheetFormatPr defaultRowHeight="15" x14ac:dyDescent="0.25"/>
  <cols>
    <col min="1" max="1" width="43" customWidth="1"/>
    <col min="2" max="15" width="11.7109375" customWidth="1"/>
  </cols>
  <sheetData>
    <row r="1" spans="1:15" ht="22.5" x14ac:dyDescent="0.25">
      <c r="A1" s="939" t="s">
        <v>232</v>
      </c>
      <c r="B1" s="939" t="s">
        <v>233</v>
      </c>
      <c r="C1" s="939" t="s">
        <v>234</v>
      </c>
      <c r="D1" s="939" t="s">
        <v>235</v>
      </c>
      <c r="E1" s="939" t="s">
        <v>236</v>
      </c>
      <c r="F1" s="939" t="s">
        <v>237</v>
      </c>
      <c r="G1" s="939" t="s">
        <v>238</v>
      </c>
      <c r="H1" s="939" t="s">
        <v>239</v>
      </c>
      <c r="I1" s="939" t="s">
        <v>240</v>
      </c>
      <c r="J1" s="939" t="s">
        <v>241</v>
      </c>
      <c r="K1" s="939" t="s">
        <v>242</v>
      </c>
      <c r="L1" s="939" t="s">
        <v>243</v>
      </c>
      <c r="M1" s="939" t="s">
        <v>244</v>
      </c>
      <c r="N1" s="939" t="s">
        <v>245</v>
      </c>
      <c r="O1" s="939" t="s">
        <v>57</v>
      </c>
    </row>
    <row r="2" spans="1:15" x14ac:dyDescent="0.25">
      <c r="A2" s="940" t="s">
        <v>270</v>
      </c>
      <c r="B2" s="941"/>
      <c r="C2" s="942"/>
      <c r="D2" s="942"/>
      <c r="E2" s="942"/>
      <c r="F2" s="942"/>
      <c r="G2" s="942"/>
      <c r="H2" s="942"/>
      <c r="I2" s="942"/>
      <c r="J2" s="942"/>
      <c r="K2" s="942"/>
      <c r="L2" s="942"/>
      <c r="M2" s="942"/>
      <c r="N2" s="942"/>
      <c r="O2" s="943" t="s">
        <v>8</v>
      </c>
    </row>
    <row r="3" spans="1:15" x14ac:dyDescent="0.25">
      <c r="A3" s="944" t="s">
        <v>247</v>
      </c>
      <c r="B3" s="945" t="s">
        <v>8</v>
      </c>
      <c r="C3" s="946" t="s">
        <v>8</v>
      </c>
      <c r="D3" s="946" t="s">
        <v>8</v>
      </c>
      <c r="E3" s="946" t="s">
        <v>8</v>
      </c>
      <c r="F3" s="946" t="s">
        <v>8</v>
      </c>
      <c r="G3" s="946" t="s">
        <v>8</v>
      </c>
      <c r="H3" s="946" t="s">
        <v>8</v>
      </c>
      <c r="I3" s="946" t="s">
        <v>8</v>
      </c>
      <c r="J3" s="946" t="s">
        <v>8</v>
      </c>
      <c r="K3" s="946" t="s">
        <v>8</v>
      </c>
      <c r="L3" s="946" t="s">
        <v>8</v>
      </c>
      <c r="M3" s="946" t="s">
        <v>8</v>
      </c>
      <c r="N3" s="946" t="s">
        <v>8</v>
      </c>
      <c r="O3" s="947" t="s">
        <v>8</v>
      </c>
    </row>
    <row r="4" spans="1:15" x14ac:dyDescent="0.25">
      <c r="A4" s="948" t="s">
        <v>248</v>
      </c>
      <c r="B4" s="949" t="s">
        <v>8</v>
      </c>
      <c r="C4" s="950">
        <v>0</v>
      </c>
      <c r="D4" s="950">
        <v>0</v>
      </c>
      <c r="E4" s="950">
        <v>0</v>
      </c>
      <c r="F4" s="950">
        <v>0</v>
      </c>
      <c r="G4" s="950">
        <v>0</v>
      </c>
      <c r="H4" s="950">
        <v>0</v>
      </c>
      <c r="I4" s="950">
        <v>0</v>
      </c>
      <c r="J4" s="950">
        <v>0</v>
      </c>
      <c r="K4" s="950">
        <v>0</v>
      </c>
      <c r="L4" s="950">
        <v>0</v>
      </c>
      <c r="M4" s="950">
        <v>0</v>
      </c>
      <c r="N4" s="950">
        <v>0</v>
      </c>
      <c r="O4" s="951">
        <f>SUM(B4:N4)</f>
        <v>0</v>
      </c>
    </row>
    <row r="5" spans="1:15" x14ac:dyDescent="0.25">
      <c r="A5" s="952" t="s">
        <v>249</v>
      </c>
      <c r="B5" s="949" t="s">
        <v>8</v>
      </c>
      <c r="C5" s="953">
        <v>4846.276630079793</v>
      </c>
      <c r="D5" s="953">
        <v>4359.6476825985919</v>
      </c>
      <c r="E5" s="953">
        <v>3921.8825847492603</v>
      </c>
      <c r="F5" s="953">
        <v>3528.0747730953149</v>
      </c>
      <c r="G5" s="953">
        <v>3173.8103667240093</v>
      </c>
      <c r="H5" s="953">
        <v>2855.1186955392386</v>
      </c>
      <c r="I5" s="953">
        <v>2568.4277961546359</v>
      </c>
      <c r="J5" s="953">
        <v>2310.5243765754667</v>
      </c>
      <c r="K5" s="953">
        <v>2078.5178009450401</v>
      </c>
      <c r="L5" s="953">
        <v>1869.8076906890826</v>
      </c>
      <c r="M5" s="953">
        <v>1682.0547789248815</v>
      </c>
      <c r="N5" s="953">
        <v>1513.1546914652718</v>
      </c>
      <c r="O5" s="951">
        <f>SUM(B5:N5)</f>
        <v>34707.29786754059</v>
      </c>
    </row>
    <row r="6" spans="1:15" x14ac:dyDescent="0.25">
      <c r="A6" s="954" t="s">
        <v>250</v>
      </c>
      <c r="B6" s="949" t="s">
        <v>8</v>
      </c>
      <c r="C6" s="955">
        <v>0</v>
      </c>
      <c r="D6" s="955">
        <v>0</v>
      </c>
      <c r="E6" s="955">
        <v>0</v>
      </c>
      <c r="F6" s="955">
        <v>0</v>
      </c>
      <c r="G6" s="955">
        <v>0</v>
      </c>
      <c r="H6" s="955">
        <v>0</v>
      </c>
      <c r="I6" s="955">
        <v>0</v>
      </c>
      <c r="J6" s="955">
        <v>0</v>
      </c>
      <c r="K6" s="955">
        <v>0</v>
      </c>
      <c r="L6" s="955">
        <v>0</v>
      </c>
      <c r="M6" s="955">
        <v>0</v>
      </c>
      <c r="N6" s="955">
        <v>0</v>
      </c>
      <c r="O6" s="951">
        <f>SUM(B6:N6)</f>
        <v>0</v>
      </c>
    </row>
    <row r="7" spans="1:15" x14ac:dyDescent="0.25">
      <c r="A7" s="956" t="s">
        <v>251</v>
      </c>
      <c r="B7" s="949" t="s">
        <v>8</v>
      </c>
      <c r="C7" s="957">
        <v>0</v>
      </c>
      <c r="D7" s="957">
        <v>0</v>
      </c>
      <c r="E7" s="957">
        <v>0</v>
      </c>
      <c r="F7" s="957">
        <v>0</v>
      </c>
      <c r="G7" s="957">
        <v>0</v>
      </c>
      <c r="H7" s="957">
        <v>0</v>
      </c>
      <c r="I7" s="957">
        <v>0</v>
      </c>
      <c r="J7" s="957">
        <v>0</v>
      </c>
      <c r="K7" s="957">
        <v>0</v>
      </c>
      <c r="L7" s="957">
        <v>0</v>
      </c>
      <c r="M7" s="957">
        <v>0</v>
      </c>
      <c r="N7" s="957">
        <v>0</v>
      </c>
      <c r="O7" s="951">
        <f>SUM(B7:N7)</f>
        <v>0</v>
      </c>
    </row>
    <row r="8" spans="1:15" x14ac:dyDescent="0.25">
      <c r="A8" s="958" t="s">
        <v>8</v>
      </c>
      <c r="B8" s="959" t="s">
        <v>8</v>
      </c>
      <c r="C8" s="960" t="s">
        <v>8</v>
      </c>
      <c r="D8" s="960" t="s">
        <v>8</v>
      </c>
      <c r="E8" s="960" t="s">
        <v>8</v>
      </c>
      <c r="F8" s="960" t="s">
        <v>8</v>
      </c>
      <c r="G8" s="960" t="s">
        <v>8</v>
      </c>
      <c r="H8" s="960" t="s">
        <v>8</v>
      </c>
      <c r="I8" s="960" t="s">
        <v>8</v>
      </c>
      <c r="J8" s="960" t="s">
        <v>8</v>
      </c>
      <c r="K8" s="960" t="s">
        <v>8</v>
      </c>
      <c r="L8" s="960" t="s">
        <v>8</v>
      </c>
      <c r="M8" s="960" t="s">
        <v>8</v>
      </c>
      <c r="N8" s="960" t="s">
        <v>8</v>
      </c>
      <c r="O8" s="961" t="s">
        <v>8</v>
      </c>
    </row>
    <row r="9" spans="1:15" x14ac:dyDescent="0.25">
      <c r="A9" s="962" t="s">
        <v>252</v>
      </c>
      <c r="B9" s="963">
        <v>378810.16111115791</v>
      </c>
      <c r="C9" s="964">
        <v>383656.43774123769</v>
      </c>
      <c r="D9" s="964">
        <v>388016.08542383631</v>
      </c>
      <c r="E9" s="964">
        <v>391937.96800858557</v>
      </c>
      <c r="F9" s="964">
        <v>395466.04278168088</v>
      </c>
      <c r="G9" s="964">
        <v>398639.85314840492</v>
      </c>
      <c r="H9" s="964">
        <v>401494.97184394416</v>
      </c>
      <c r="I9" s="964">
        <v>404063.3996400988</v>
      </c>
      <c r="J9" s="964">
        <v>406373.92401667428</v>
      </c>
      <c r="K9" s="964">
        <v>408452.44181761931</v>
      </c>
      <c r="L9" s="964">
        <v>410322.24950830842</v>
      </c>
      <c r="M9" s="964">
        <v>412004.30428723333</v>
      </c>
      <c r="N9" s="964">
        <v>413517.45897869859</v>
      </c>
      <c r="O9" s="965" t="s">
        <v>8</v>
      </c>
    </row>
    <row r="10" spans="1:15" x14ac:dyDescent="0.25">
      <c r="A10" s="966" t="s">
        <v>253</v>
      </c>
      <c r="B10" s="967">
        <v>4415.9248945232466</v>
      </c>
      <c r="C10" s="968">
        <v>4963.9311733791492</v>
      </c>
      <c r="D10" s="968">
        <v>5566.7346207628998</v>
      </c>
      <c r="E10" s="968">
        <v>6218.8328911665776</v>
      </c>
      <c r="F10" s="968">
        <v>6915.2761458431396</v>
      </c>
      <c r="G10" s="968">
        <v>7651.6115739710076</v>
      </c>
      <c r="H10" s="968">
        <v>8423.8334846123471</v>
      </c>
      <c r="I10" s="968">
        <v>9228.3384100851981</v>
      </c>
      <c r="J10" s="968">
        <v>10061.884717538585</v>
      </c>
      <c r="K10" s="968">
        <v>10921.556276048643</v>
      </c>
      <c r="L10" s="968">
        <v>11804.729772008903</v>
      </c>
      <c r="M10" s="968">
        <v>12709.045306478769</v>
      </c>
      <c r="N10" s="968">
        <v>13632.379944939054</v>
      </c>
      <c r="O10" s="969" t="s">
        <v>8</v>
      </c>
    </row>
    <row r="11" spans="1:15" x14ac:dyDescent="0.25">
      <c r="A11" s="970" t="s">
        <v>254</v>
      </c>
      <c r="B11" s="971">
        <v>31907.068888842139</v>
      </c>
      <c r="C11" s="972">
        <v>27060.792258762347</v>
      </c>
      <c r="D11" s="972">
        <v>22701.144576163755</v>
      </c>
      <c r="E11" s="972">
        <v>18779.261991414496</v>
      </c>
      <c r="F11" s="972">
        <v>15251.187218319181</v>
      </c>
      <c r="G11" s="972">
        <v>12077.376851595171</v>
      </c>
      <c r="H11" s="972">
        <v>9222.258156055932</v>
      </c>
      <c r="I11" s="972">
        <v>6653.8303599012961</v>
      </c>
      <c r="J11" s="972">
        <v>4343.3059833258294</v>
      </c>
      <c r="K11" s="972">
        <v>2264.7881823807893</v>
      </c>
      <c r="L11" s="972">
        <v>394.98049169170667</v>
      </c>
      <c r="M11" s="972">
        <v>-1287.0742872331748</v>
      </c>
      <c r="N11" s="972">
        <v>-2800.2289786984466</v>
      </c>
      <c r="O11" s="973" t="s">
        <v>8</v>
      </c>
    </row>
    <row r="12" spans="1:15" x14ac:dyDescent="0.25">
      <c r="A12" s="974" t="s">
        <v>8</v>
      </c>
      <c r="B12" s="975" t="s">
        <v>8</v>
      </c>
      <c r="C12" s="976" t="s">
        <v>8</v>
      </c>
      <c r="D12" s="976" t="s">
        <v>8</v>
      </c>
      <c r="E12" s="976" t="s">
        <v>8</v>
      </c>
      <c r="F12" s="976" t="s">
        <v>8</v>
      </c>
      <c r="G12" s="976" t="s">
        <v>8</v>
      </c>
      <c r="H12" s="976" t="s">
        <v>8</v>
      </c>
      <c r="I12" s="976" t="s">
        <v>8</v>
      </c>
      <c r="J12" s="976" t="s">
        <v>8</v>
      </c>
      <c r="K12" s="976" t="s">
        <v>8</v>
      </c>
      <c r="L12" s="976" t="s">
        <v>8</v>
      </c>
      <c r="M12" s="976" t="s">
        <v>8</v>
      </c>
      <c r="N12" s="976" t="s">
        <v>8</v>
      </c>
      <c r="O12" s="977" t="s">
        <v>8</v>
      </c>
    </row>
    <row r="13" spans="1:15" x14ac:dyDescent="0.25">
      <c r="A13" s="978" t="s">
        <v>255</v>
      </c>
      <c r="B13" s="979">
        <f t="shared" ref="B13:N13" si="0">B9-B10+B11</f>
        <v>406301.30510547681</v>
      </c>
      <c r="C13" s="980">
        <f t="shared" si="0"/>
        <v>405753.29882662091</v>
      </c>
      <c r="D13" s="980">
        <f t="shared" si="0"/>
        <v>405150.49537923717</v>
      </c>
      <c r="E13" s="980">
        <f t="shared" si="0"/>
        <v>404498.39710883348</v>
      </c>
      <c r="F13" s="980">
        <f t="shared" si="0"/>
        <v>403801.95385415689</v>
      </c>
      <c r="G13" s="980">
        <f t="shared" si="0"/>
        <v>403065.6184260291</v>
      </c>
      <c r="H13" s="980">
        <f t="shared" si="0"/>
        <v>402293.39651538775</v>
      </c>
      <c r="I13" s="980">
        <f t="shared" si="0"/>
        <v>401488.89158991491</v>
      </c>
      <c r="J13" s="980">
        <f t="shared" si="0"/>
        <v>400655.34528246149</v>
      </c>
      <c r="K13" s="980">
        <f t="shared" si="0"/>
        <v>399795.67372395145</v>
      </c>
      <c r="L13" s="980">
        <f t="shared" si="0"/>
        <v>398912.50022799126</v>
      </c>
      <c r="M13" s="980">
        <f t="shared" si="0"/>
        <v>398008.18469352141</v>
      </c>
      <c r="N13" s="980">
        <f t="shared" si="0"/>
        <v>397084.85005506111</v>
      </c>
      <c r="O13" s="981"/>
    </row>
    <row r="14" spans="1:15" x14ac:dyDescent="0.25">
      <c r="A14" s="982" t="s">
        <v>8</v>
      </c>
      <c r="B14" s="983" t="s">
        <v>8</v>
      </c>
      <c r="C14" s="984" t="s">
        <v>8</v>
      </c>
      <c r="D14" s="984" t="s">
        <v>8</v>
      </c>
      <c r="E14" s="984" t="s">
        <v>8</v>
      </c>
      <c r="F14" s="984" t="s">
        <v>8</v>
      </c>
      <c r="G14" s="984" t="s">
        <v>8</v>
      </c>
      <c r="H14" s="984" t="s">
        <v>8</v>
      </c>
      <c r="I14" s="984" t="s">
        <v>8</v>
      </c>
      <c r="J14" s="984" t="s">
        <v>8</v>
      </c>
      <c r="K14" s="984" t="s">
        <v>8</v>
      </c>
      <c r="L14" s="984" t="s">
        <v>8</v>
      </c>
      <c r="M14" s="984" t="s">
        <v>8</v>
      </c>
      <c r="N14" s="984" t="s">
        <v>8</v>
      </c>
      <c r="O14" s="985" t="s">
        <v>8</v>
      </c>
    </row>
    <row r="15" spans="1:15" x14ac:dyDescent="0.25">
      <c r="A15" s="986" t="s">
        <v>256</v>
      </c>
      <c r="B15" s="987" t="s">
        <v>8</v>
      </c>
      <c r="C15" s="988">
        <v>406027.30196604889</v>
      </c>
      <c r="D15" s="988">
        <v>405451.89710292907</v>
      </c>
      <c r="E15" s="988">
        <v>404824.44624403532</v>
      </c>
      <c r="F15" s="988">
        <v>404150.17548149521</v>
      </c>
      <c r="G15" s="988">
        <v>403433.786140093</v>
      </c>
      <c r="H15" s="988">
        <v>402679.50747070846</v>
      </c>
      <c r="I15" s="988">
        <v>401891.14405265136</v>
      </c>
      <c r="J15" s="988">
        <v>401072.1184361882</v>
      </c>
      <c r="K15" s="988">
        <v>400225.50950320647</v>
      </c>
      <c r="L15" s="988">
        <v>399354.08697597135</v>
      </c>
      <c r="M15" s="988">
        <v>398460.34246075631</v>
      </c>
      <c r="N15" s="988">
        <v>397546.51737429126</v>
      </c>
      <c r="O15" s="989" t="s">
        <v>8</v>
      </c>
    </row>
    <row r="16" spans="1:15" x14ac:dyDescent="0.25">
      <c r="A16" s="990" t="s">
        <v>8</v>
      </c>
      <c r="B16" s="991" t="s">
        <v>8</v>
      </c>
      <c r="C16" s="992" t="s">
        <v>8</v>
      </c>
      <c r="D16" s="992" t="s">
        <v>8</v>
      </c>
      <c r="E16" s="992" t="s">
        <v>8</v>
      </c>
      <c r="F16" s="992" t="s">
        <v>8</v>
      </c>
      <c r="G16" s="992" t="s">
        <v>8</v>
      </c>
      <c r="H16" s="992" t="s">
        <v>8</v>
      </c>
      <c r="I16" s="992" t="s">
        <v>8</v>
      </c>
      <c r="J16" s="992" t="s">
        <v>8</v>
      </c>
      <c r="K16" s="992" t="s">
        <v>8</v>
      </c>
      <c r="L16" s="992" t="s">
        <v>8</v>
      </c>
      <c r="M16" s="992" t="s">
        <v>8</v>
      </c>
      <c r="N16" s="992" t="s">
        <v>8</v>
      </c>
      <c r="O16" s="993" t="s">
        <v>8</v>
      </c>
    </row>
    <row r="17" spans="1:15" x14ac:dyDescent="0.25">
      <c r="A17" s="994" t="s">
        <v>257</v>
      </c>
      <c r="B17" s="995" t="s">
        <v>8</v>
      </c>
      <c r="C17" s="996" t="s">
        <v>8</v>
      </c>
      <c r="D17" s="996" t="s">
        <v>8</v>
      </c>
      <c r="E17" s="996" t="s">
        <v>8</v>
      </c>
      <c r="F17" s="996" t="s">
        <v>8</v>
      </c>
      <c r="G17" s="996" t="s">
        <v>8</v>
      </c>
      <c r="H17" s="996" t="s">
        <v>8</v>
      </c>
      <c r="I17" s="996" t="s">
        <v>8</v>
      </c>
      <c r="J17" s="996" t="s">
        <v>8</v>
      </c>
      <c r="K17" s="996" t="s">
        <v>8</v>
      </c>
      <c r="L17" s="996" t="s">
        <v>8</v>
      </c>
      <c r="M17" s="996" t="s">
        <v>8</v>
      </c>
      <c r="N17" s="996" t="s">
        <v>8</v>
      </c>
      <c r="O17" s="997" t="s">
        <v>8</v>
      </c>
    </row>
    <row r="18" spans="1:15" x14ac:dyDescent="0.25">
      <c r="A18" s="998" t="s">
        <v>258</v>
      </c>
      <c r="B18" s="949" t="s">
        <v>8</v>
      </c>
      <c r="C18" s="999">
        <v>2056.1063761069554</v>
      </c>
      <c r="D18" s="999">
        <v>2053.1925483860732</v>
      </c>
      <c r="E18" s="999">
        <v>2050.0151617782803</v>
      </c>
      <c r="F18" s="999">
        <v>2046.6006810097012</v>
      </c>
      <c r="G18" s="999">
        <v>2042.9729134051588</v>
      </c>
      <c r="H18" s="999">
        <v>2039.1532757256889</v>
      </c>
      <c r="I18" s="999">
        <v>2035.1610342121066</v>
      </c>
      <c r="J18" s="999">
        <v>2031.0135205250945</v>
      </c>
      <c r="K18" s="999">
        <v>2026.7263260021055</v>
      </c>
      <c r="L18" s="999">
        <v>2022.3134764083577</v>
      </c>
      <c r="M18" s="999">
        <v>2017.7875891405652</v>
      </c>
      <c r="N18" s="999">
        <v>2013.1600146453793</v>
      </c>
      <c r="O18" s="951">
        <f>SUM(B18:N18)</f>
        <v>24434.202917345468</v>
      </c>
    </row>
    <row r="19" spans="1:15" x14ac:dyDescent="0.25">
      <c r="A19" s="1000" t="s">
        <v>259</v>
      </c>
      <c r="B19" s="949" t="s">
        <v>8</v>
      </c>
      <c r="C19" s="1001">
        <v>294.94513461227137</v>
      </c>
      <c r="D19" s="1001">
        <v>294.52715073781843</v>
      </c>
      <c r="E19" s="1001">
        <v>294.0713597672534</v>
      </c>
      <c r="F19" s="1001">
        <v>293.58155802274132</v>
      </c>
      <c r="G19" s="1001">
        <v>293.06116062652796</v>
      </c>
      <c r="H19" s="1001">
        <v>292.51323977834966</v>
      </c>
      <c r="I19" s="1001">
        <v>291.94055918929485</v>
      </c>
      <c r="J19" s="1001">
        <v>291.34560505806053</v>
      </c>
      <c r="K19" s="1001">
        <v>290.73061393679075</v>
      </c>
      <c r="L19" s="1001">
        <v>290.09759779882421</v>
      </c>
      <c r="M19" s="1001">
        <v>289.44836658931524</v>
      </c>
      <c r="N19" s="1001">
        <v>288.78454851148052</v>
      </c>
      <c r="O19" s="951">
        <f>SUM(B19:N19)</f>
        <v>3505.0468946287278</v>
      </c>
    </row>
    <row r="20" spans="1:15" x14ac:dyDescent="0.25">
      <c r="A20" s="1002" t="s">
        <v>8</v>
      </c>
      <c r="B20" s="1003" t="s">
        <v>8</v>
      </c>
      <c r="C20" s="1004" t="s">
        <v>8</v>
      </c>
      <c r="D20" s="1004" t="s">
        <v>8</v>
      </c>
      <c r="E20" s="1004" t="s">
        <v>8</v>
      </c>
      <c r="F20" s="1004" t="s">
        <v>8</v>
      </c>
      <c r="G20" s="1004" t="s">
        <v>8</v>
      </c>
      <c r="H20" s="1004" t="s">
        <v>8</v>
      </c>
      <c r="I20" s="1004" t="s">
        <v>8</v>
      </c>
      <c r="J20" s="1004" t="s">
        <v>8</v>
      </c>
      <c r="K20" s="1004" t="s">
        <v>8</v>
      </c>
      <c r="L20" s="1004" t="s">
        <v>8</v>
      </c>
      <c r="M20" s="1004" t="s">
        <v>8</v>
      </c>
      <c r="N20" s="1004" t="s">
        <v>8</v>
      </c>
      <c r="O20" s="1005" t="s">
        <v>8</v>
      </c>
    </row>
    <row r="21" spans="1:15" x14ac:dyDescent="0.25">
      <c r="A21" s="1006" t="s">
        <v>260</v>
      </c>
      <c r="B21" s="1007" t="s">
        <v>8</v>
      </c>
      <c r="C21" s="1008" t="s">
        <v>8</v>
      </c>
      <c r="D21" s="1008" t="s">
        <v>8</v>
      </c>
      <c r="E21" s="1008" t="s">
        <v>8</v>
      </c>
      <c r="F21" s="1008" t="s">
        <v>8</v>
      </c>
      <c r="G21" s="1008" t="s">
        <v>8</v>
      </c>
      <c r="H21" s="1008" t="s">
        <v>8</v>
      </c>
      <c r="I21" s="1008" t="s">
        <v>8</v>
      </c>
      <c r="J21" s="1008" t="s">
        <v>8</v>
      </c>
      <c r="K21" s="1008" t="s">
        <v>8</v>
      </c>
      <c r="L21" s="1008" t="s">
        <v>8</v>
      </c>
      <c r="M21" s="1008" t="s">
        <v>8</v>
      </c>
      <c r="N21" s="1008" t="s">
        <v>8</v>
      </c>
      <c r="O21" s="1009" t="s">
        <v>8</v>
      </c>
    </row>
    <row r="22" spans="1:15" x14ac:dyDescent="0.25">
      <c r="A22" s="1010" t="s">
        <v>261</v>
      </c>
      <c r="B22" s="949" t="s">
        <v>8</v>
      </c>
      <c r="C22" s="1011">
        <v>548.00627885590268</v>
      </c>
      <c r="D22" s="1011">
        <v>602.80344738375027</v>
      </c>
      <c r="E22" s="1011">
        <v>652.09827040367804</v>
      </c>
      <c r="F22" s="1011">
        <v>696.44325467656245</v>
      </c>
      <c r="G22" s="1011">
        <v>736.335428127868</v>
      </c>
      <c r="H22" s="1011">
        <v>772.22191064133972</v>
      </c>
      <c r="I22" s="1011">
        <v>804.50492547285091</v>
      </c>
      <c r="J22" s="1011">
        <v>833.54630745338716</v>
      </c>
      <c r="K22" s="1011">
        <v>859.67155851005703</v>
      </c>
      <c r="L22" s="1011">
        <v>883.1734959602602</v>
      </c>
      <c r="M22" s="1011">
        <v>904.31553446986709</v>
      </c>
      <c r="N22" s="1011">
        <v>923.33463846028485</v>
      </c>
      <c r="O22" s="951">
        <f>SUM(B22:N22)</f>
        <v>9216.4550504158087</v>
      </c>
    </row>
    <row r="23" spans="1:15" x14ac:dyDescent="0.25">
      <c r="A23" s="1012" t="s">
        <v>262</v>
      </c>
      <c r="B23" s="1013" t="s">
        <v>8</v>
      </c>
      <c r="C23" s="1014">
        <v>0</v>
      </c>
      <c r="D23" s="1014">
        <v>0</v>
      </c>
      <c r="E23" s="1014">
        <v>0</v>
      </c>
      <c r="F23" s="1014">
        <v>0</v>
      </c>
      <c r="G23" s="1014">
        <v>0</v>
      </c>
      <c r="H23" s="1014">
        <v>0</v>
      </c>
      <c r="I23" s="1014">
        <v>0</v>
      </c>
      <c r="J23" s="1014">
        <v>0</v>
      </c>
      <c r="K23" s="1014">
        <v>0</v>
      </c>
      <c r="L23" s="1014">
        <v>0</v>
      </c>
      <c r="M23" s="1014">
        <v>0</v>
      </c>
      <c r="N23" s="1014">
        <v>0</v>
      </c>
      <c r="O23" s="1015">
        <f>SUM(B23:N23)</f>
        <v>0</v>
      </c>
    </row>
    <row r="24" spans="1:15" x14ac:dyDescent="0.25">
      <c r="A24" s="1016" t="s">
        <v>263</v>
      </c>
      <c r="B24" s="1017" t="s">
        <v>8</v>
      </c>
      <c r="C24" s="1018">
        <v>0</v>
      </c>
      <c r="D24" s="1018">
        <v>0</v>
      </c>
      <c r="E24" s="1018">
        <v>0</v>
      </c>
      <c r="F24" s="1018">
        <v>0</v>
      </c>
      <c r="G24" s="1018">
        <v>0</v>
      </c>
      <c r="H24" s="1018">
        <v>0</v>
      </c>
      <c r="I24" s="1018">
        <v>0</v>
      </c>
      <c r="J24" s="1018">
        <v>0</v>
      </c>
      <c r="K24" s="1018">
        <v>0</v>
      </c>
      <c r="L24" s="1018">
        <v>0</v>
      </c>
      <c r="M24" s="1018">
        <v>0</v>
      </c>
      <c r="N24" s="1018">
        <v>0</v>
      </c>
      <c r="O24" s="1019">
        <f>SUM(B24:N24)</f>
        <v>0</v>
      </c>
    </row>
    <row r="25" spans="1:15" x14ac:dyDescent="0.25">
      <c r="A25" s="1020" t="s">
        <v>8</v>
      </c>
      <c r="B25" s="1021" t="s">
        <v>8</v>
      </c>
      <c r="C25" s="1022" t="s">
        <v>8</v>
      </c>
      <c r="D25" s="1022" t="s">
        <v>8</v>
      </c>
      <c r="E25" s="1022" t="s">
        <v>8</v>
      </c>
      <c r="F25" s="1022" t="s">
        <v>8</v>
      </c>
      <c r="G25" s="1022" t="s">
        <v>8</v>
      </c>
      <c r="H25" s="1022" t="s">
        <v>8</v>
      </c>
      <c r="I25" s="1022" t="s">
        <v>8</v>
      </c>
      <c r="J25" s="1022" t="s">
        <v>8</v>
      </c>
      <c r="K25" s="1022" t="s">
        <v>8</v>
      </c>
      <c r="L25" s="1022" t="s">
        <v>8</v>
      </c>
      <c r="M25" s="1022" t="s">
        <v>8</v>
      </c>
      <c r="N25" s="1022" t="s">
        <v>8</v>
      </c>
      <c r="O25" s="1023" t="s">
        <v>8</v>
      </c>
    </row>
    <row r="26" spans="1:15" x14ac:dyDescent="0.25">
      <c r="A26" s="1024" t="s">
        <v>264</v>
      </c>
      <c r="B26" s="1025"/>
      <c r="C26" s="1026">
        <f t="shared" ref="C26:O26" si="1">C18+C19+C22+C23+C24</f>
        <v>2899.0577895751294</v>
      </c>
      <c r="D26" s="1026">
        <f t="shared" si="1"/>
        <v>2950.5231465076417</v>
      </c>
      <c r="E26" s="1026">
        <f t="shared" si="1"/>
        <v>2996.184791949212</v>
      </c>
      <c r="F26" s="1026">
        <f t="shared" si="1"/>
        <v>3036.6254937090048</v>
      </c>
      <c r="G26" s="1026">
        <f t="shared" si="1"/>
        <v>3072.3695021595549</v>
      </c>
      <c r="H26" s="1026">
        <f t="shared" si="1"/>
        <v>3103.8884261453786</v>
      </c>
      <c r="I26" s="1026">
        <f t="shared" si="1"/>
        <v>3131.6065188742523</v>
      </c>
      <c r="J26" s="1026">
        <f t="shared" si="1"/>
        <v>3155.9054330365425</v>
      </c>
      <c r="K26" s="1026">
        <f t="shared" si="1"/>
        <v>3177.128498448953</v>
      </c>
      <c r="L26" s="1026">
        <f t="shared" si="1"/>
        <v>3195.5845701674425</v>
      </c>
      <c r="M26" s="1026">
        <f t="shared" si="1"/>
        <v>3211.5514901997476</v>
      </c>
      <c r="N26" s="1026">
        <f t="shared" si="1"/>
        <v>3225.2792016171443</v>
      </c>
      <c r="O26" s="1027">
        <f t="shared" si="1"/>
        <v>37155.704862390005</v>
      </c>
    </row>
    <row r="28" spans="1:15" x14ac:dyDescent="0.25">
      <c r="A28" s="1028" t="s">
        <v>8</v>
      </c>
    </row>
    <row r="29" spans="1:15" x14ac:dyDescent="0.25">
      <c r="A29" s="1028" t="s">
        <v>207</v>
      </c>
    </row>
    <row r="30" spans="1:15" x14ac:dyDescent="0.25">
      <c r="A30" s="1038" t="s">
        <v>265</v>
      </c>
    </row>
    <row r="31" spans="1:15" x14ac:dyDescent="0.25">
      <c r="A31" s="1038" t="s">
        <v>274</v>
      </c>
    </row>
    <row r="32" spans="1:15" x14ac:dyDescent="0.25">
      <c r="A32" s="1038" t="s">
        <v>275</v>
      </c>
    </row>
    <row r="33" spans="1:1" x14ac:dyDescent="0.25">
      <c r="A33" s="1038" t="s">
        <v>276</v>
      </c>
    </row>
  </sheetData>
  <printOptions horizontalCentered="1"/>
  <pageMargins left="0.7" right="0.70000000000000007" top="0.70000000000000007" bottom="0.75" header="0.3" footer="0.3"/>
  <pageSetup scale="46" orientation="landscape" r:id="rId1"/>
  <headerFooter>
    <oddHeader>&amp;C&amp;"Arial"&amp;6 Gulf Power Company
  - 627-GULF SPP Implementation Cost: 627-GULF SPP Implementation Cost
 Estimated Revenue Requirements for the Period January 2022 through December 2022
 (In Dollars)&amp;R&amp;"Arial"&amp;6 Form 3P Capital
 Page &amp;P of &amp;N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2"/>
  <sheetViews>
    <sheetView showGridLines="0" showZeros="0" view="pageBreakPreview" zoomScale="60" zoomScaleNormal="100" workbookViewId="0">
      <selection activeCell="O11" sqref="O11"/>
    </sheetView>
  </sheetViews>
  <sheetFormatPr defaultRowHeight="15" x14ac:dyDescent="0.25"/>
  <cols>
    <col min="1" max="1" width="23.42578125" customWidth="1"/>
    <col min="2" max="3" width="11.7109375" customWidth="1"/>
    <col min="4" max="4" width="13.7109375" customWidth="1"/>
    <col min="5" max="8" width="9.7109375" customWidth="1"/>
    <col min="9" max="9" width="13.7109375" customWidth="1"/>
    <col min="10" max="11" width="9.7109375" customWidth="1"/>
    <col min="12" max="14" width="10.28515625" bestFit="1" customWidth="1"/>
  </cols>
  <sheetData>
    <row r="1" spans="1:14" x14ac:dyDescent="0.25">
      <c r="B1" s="524" t="s">
        <v>174</v>
      </c>
      <c r="C1" s="524" t="s">
        <v>175</v>
      </c>
      <c r="D1" s="524" t="s">
        <v>176</v>
      </c>
      <c r="E1" s="524" t="s">
        <v>177</v>
      </c>
      <c r="F1" s="524" t="s">
        <v>178</v>
      </c>
      <c r="G1" s="524" t="s">
        <v>179</v>
      </c>
      <c r="H1" s="524" t="s">
        <v>180</v>
      </c>
      <c r="I1" s="524" t="s">
        <v>181</v>
      </c>
      <c r="J1" s="524" t="s">
        <v>182</v>
      </c>
      <c r="K1" s="524" t="s">
        <v>183</v>
      </c>
      <c r="L1" s="524" t="s">
        <v>184</v>
      </c>
      <c r="M1" s="524" t="s">
        <v>185</v>
      </c>
      <c r="N1" s="524" t="s">
        <v>186</v>
      </c>
    </row>
    <row r="3" spans="1:14" ht="56.25" x14ac:dyDescent="0.25">
      <c r="A3" s="525" t="s">
        <v>187</v>
      </c>
      <c r="B3" s="525" t="s">
        <v>188</v>
      </c>
      <c r="C3" s="525" t="s">
        <v>189</v>
      </c>
      <c r="D3" s="525" t="s">
        <v>190</v>
      </c>
      <c r="E3" s="525" t="s">
        <v>191</v>
      </c>
      <c r="F3" s="525" t="s">
        <v>192</v>
      </c>
      <c r="G3" s="525" t="s">
        <v>193</v>
      </c>
      <c r="H3" s="525" t="s">
        <v>194</v>
      </c>
      <c r="I3" s="525" t="s">
        <v>195</v>
      </c>
      <c r="J3" s="525" t="s">
        <v>196</v>
      </c>
      <c r="K3" s="525" t="s">
        <v>197</v>
      </c>
      <c r="L3" s="525" t="s">
        <v>198</v>
      </c>
      <c r="M3" s="525" t="s">
        <v>199</v>
      </c>
      <c r="N3" s="525" t="s">
        <v>200</v>
      </c>
    </row>
    <row r="4" spans="1:14" x14ac:dyDescent="0.25">
      <c r="A4" s="526" t="s">
        <v>201</v>
      </c>
      <c r="B4" s="527">
        <f t="shared" ref="B4:B9" si="0">D4/8760/E4</f>
        <v>0.59210842175891032</v>
      </c>
      <c r="C4" s="528">
        <f t="shared" ref="C4:C9" si="1">D4/8760/F4</f>
        <v>0.44472756935793911</v>
      </c>
      <c r="D4" s="529">
        <v>5402988325.6556282</v>
      </c>
      <c r="E4" s="529">
        <v>1041666.46945824</v>
      </c>
      <c r="F4" s="529">
        <v>1386870.3712714501</v>
      </c>
      <c r="G4" s="530">
        <v>1.0813790854064782</v>
      </c>
      <c r="H4" s="531">
        <v>1.0603542824738554</v>
      </c>
      <c r="I4" s="529">
        <f t="shared" ref="I4:I9" si="2">D4*H4</f>
        <v>5729081809.2651911</v>
      </c>
      <c r="J4" s="529">
        <v>1126436.33</v>
      </c>
      <c r="K4" s="529">
        <v>1499732.6136628699</v>
      </c>
      <c r="L4" s="532">
        <v>0.50164172885920688</v>
      </c>
      <c r="M4" s="533">
        <v>0.56004569376015623</v>
      </c>
      <c r="N4" s="534">
        <v>0.60609036093721913</v>
      </c>
    </row>
    <row r="5" spans="1:14" x14ac:dyDescent="0.25">
      <c r="A5" s="526" t="s">
        <v>202</v>
      </c>
      <c r="B5" s="527">
        <f t="shared" si="0"/>
        <v>0.55750162199859299</v>
      </c>
      <c r="C5" s="528">
        <f t="shared" si="1"/>
        <v>0.43934239143812065</v>
      </c>
      <c r="D5" s="529">
        <v>316992881</v>
      </c>
      <c r="E5" s="529">
        <v>64908.155443412499</v>
      </c>
      <c r="F5" s="529">
        <v>82364.922315346295</v>
      </c>
      <c r="G5" s="530">
        <v>1.0813790854064782</v>
      </c>
      <c r="H5" s="531">
        <v>1.0603542824738554</v>
      </c>
      <c r="I5" s="529">
        <f t="shared" si="2"/>
        <v>336124758.88207525</v>
      </c>
      <c r="J5" s="529">
        <v>70190.320000000007</v>
      </c>
      <c r="K5" s="529">
        <v>89067.704362944802</v>
      </c>
      <c r="L5" s="532">
        <v>2.9431279002736854E-2</v>
      </c>
      <c r="M5" s="533">
        <v>3.4897477480726649E-2</v>
      </c>
      <c r="N5" s="534">
        <v>3.5995134461563286E-2</v>
      </c>
    </row>
    <row r="6" spans="1:14" x14ac:dyDescent="0.25">
      <c r="A6" s="526" t="s">
        <v>203</v>
      </c>
      <c r="B6" s="527">
        <f t="shared" si="0"/>
        <v>0.7069547844149946</v>
      </c>
      <c r="C6" s="528">
        <f t="shared" si="1"/>
        <v>0.55656641198919932</v>
      </c>
      <c r="D6" s="529">
        <v>2491564196.7968135</v>
      </c>
      <c r="E6" s="529">
        <v>402324.36768357502</v>
      </c>
      <c r="F6" s="529">
        <v>511035.39576542098</v>
      </c>
      <c r="G6" s="530">
        <v>1.0811050454176503</v>
      </c>
      <c r="H6" s="531">
        <v>1.060157610427428</v>
      </c>
      <c r="I6" s="529">
        <f t="shared" si="2"/>
        <v>2641450745.1026435</v>
      </c>
      <c r="J6" s="529">
        <v>434954.9</v>
      </c>
      <c r="K6" s="529">
        <v>552443.65405462496</v>
      </c>
      <c r="L6" s="532">
        <v>0.23128696056090742</v>
      </c>
      <c r="M6" s="533">
        <v>0.21625245230227913</v>
      </c>
      <c r="N6" s="534">
        <v>0.22326031362728746</v>
      </c>
    </row>
    <row r="7" spans="1:14" x14ac:dyDescent="0.25">
      <c r="A7" s="526" t="s">
        <v>204</v>
      </c>
      <c r="B7" s="527">
        <f t="shared" si="0"/>
        <v>0.81551471108317974</v>
      </c>
      <c r="C7" s="528">
        <f t="shared" si="1"/>
        <v>0.65341859412619641</v>
      </c>
      <c r="D7" s="529">
        <v>751947319</v>
      </c>
      <c r="E7" s="529">
        <v>105257.12642467199</v>
      </c>
      <c r="F7" s="529">
        <v>131368.675175907</v>
      </c>
      <c r="G7" s="530">
        <v>1.0594175686134961</v>
      </c>
      <c r="H7" s="531">
        <v>1.0425552405485441</v>
      </c>
      <c r="I7" s="529">
        <f t="shared" si="2"/>
        <v>783946618.03987777</v>
      </c>
      <c r="J7" s="529">
        <v>111511.25</v>
      </c>
      <c r="K7" s="529">
        <v>139174.282446836</v>
      </c>
      <c r="L7" s="532">
        <v>6.8642820943988575E-2</v>
      </c>
      <c r="M7" s="533">
        <v>5.5441567095329936E-2</v>
      </c>
      <c r="N7" s="534">
        <v>5.6244820118543572E-2</v>
      </c>
    </row>
    <row r="8" spans="1:14" x14ac:dyDescent="0.25">
      <c r="A8" s="526" t="s">
        <v>205</v>
      </c>
      <c r="B8" s="527">
        <f t="shared" si="0"/>
        <v>0.80709801450923058</v>
      </c>
      <c r="C8" s="528">
        <f t="shared" si="1"/>
        <v>0.53691537931401701</v>
      </c>
      <c r="D8" s="529">
        <v>1744529038.2008908</v>
      </c>
      <c r="E8" s="529">
        <v>246744.69135034175</v>
      </c>
      <c r="F8" s="529">
        <v>370909.75254609308</v>
      </c>
      <c r="G8" s="530">
        <v>1.0311797825246065</v>
      </c>
      <c r="H8" s="531">
        <v>1.0242861130373178</v>
      </c>
      <c r="I8" s="529">
        <f t="shared" si="2"/>
        <v>1786896867.6195209</v>
      </c>
      <c r="J8" s="529">
        <v>254438.13999999998</v>
      </c>
      <c r="K8" s="529">
        <v>160496.35670269275</v>
      </c>
      <c r="L8" s="532">
        <v>0.15646172699368857</v>
      </c>
      <c r="M8" s="533">
        <v>0.12650247585262431</v>
      </c>
      <c r="N8" s="534">
        <v>6.4861758607398373E-2</v>
      </c>
    </row>
    <row r="9" spans="1:14" x14ac:dyDescent="0.25">
      <c r="A9" s="526" t="s">
        <v>206</v>
      </c>
      <c r="B9" s="527">
        <f t="shared" si="0"/>
        <v>1.2078889817569656</v>
      </c>
      <c r="C9" s="528">
        <f t="shared" si="1"/>
        <v>0.49718281680009707</v>
      </c>
      <c r="D9" s="529">
        <v>135014828.04179114</v>
      </c>
      <c r="E9" s="529">
        <v>12759.9902273513</v>
      </c>
      <c r="F9" s="529">
        <v>30999.968386158402</v>
      </c>
      <c r="G9" s="530">
        <v>1.0813790854064782</v>
      </c>
      <c r="H9" s="531">
        <v>1.0603542824738554</v>
      </c>
      <c r="I9" s="529">
        <f t="shared" si="2"/>
        <v>143163551.11158442</v>
      </c>
      <c r="J9" s="529">
        <v>13798.39</v>
      </c>
      <c r="K9" s="529">
        <v>33522.717461053697</v>
      </c>
      <c r="L9" s="532">
        <v>1.2535483639471684E-2</v>
      </c>
      <c r="M9" s="533">
        <v>6.8603335088838983E-3</v>
      </c>
      <c r="N9" s="534">
        <v>1.3547612247988202E-2</v>
      </c>
    </row>
    <row r="10" spans="1:14" x14ac:dyDescent="0.25">
      <c r="A10" s="535" t="s">
        <v>57</v>
      </c>
      <c r="B10" s="536" t="s">
        <v>8</v>
      </c>
      <c r="C10" s="537" t="s">
        <v>8</v>
      </c>
      <c r="D10" s="538">
        <f>SUBTOTAL(9,D4:D9)</f>
        <v>10843036588.695126</v>
      </c>
      <c r="E10" s="538">
        <f>SUBTOTAL(9,E4:E9)</f>
        <v>1873660.8005875926</v>
      </c>
      <c r="F10" s="538">
        <f>SUBTOTAL(9,F4:F9)</f>
        <v>2513549.0854603755</v>
      </c>
      <c r="G10" s="539" t="s">
        <v>8</v>
      </c>
      <c r="H10" s="540" t="s">
        <v>8</v>
      </c>
      <c r="I10" s="538">
        <f t="shared" ref="I10:N10" si="3">SUBTOTAL(9,I4:I9)</f>
        <v>11420664350.020891</v>
      </c>
      <c r="J10" s="538">
        <f t="shared" si="3"/>
        <v>2011329.33</v>
      </c>
      <c r="K10" s="538">
        <f t="shared" si="3"/>
        <v>2474437.328691022</v>
      </c>
      <c r="L10" s="541">
        <f t="shared" si="3"/>
        <v>1</v>
      </c>
      <c r="M10" s="542">
        <f t="shared" si="3"/>
        <v>1.0000000000000002</v>
      </c>
      <c r="N10" s="543">
        <f t="shared" si="3"/>
        <v>1.0000000000000002</v>
      </c>
    </row>
    <row r="11" spans="1:14" x14ac:dyDescent="0.25">
      <c r="A11" s="544" t="s">
        <v>8</v>
      </c>
    </row>
    <row r="12" spans="1:14" x14ac:dyDescent="0.25">
      <c r="A12" s="544" t="s">
        <v>207</v>
      </c>
    </row>
    <row r="13" spans="1:14" x14ac:dyDescent="0.25">
      <c r="A13" s="1039" t="s">
        <v>277</v>
      </c>
    </row>
    <row r="14" spans="1:14" x14ac:dyDescent="0.25">
      <c r="A14" s="1039" t="s">
        <v>278</v>
      </c>
    </row>
    <row r="15" spans="1:14" x14ac:dyDescent="0.25">
      <c r="A15" s="1039" t="s">
        <v>208</v>
      </c>
    </row>
    <row r="16" spans="1:14" x14ac:dyDescent="0.25">
      <c r="A16" s="1039" t="s">
        <v>209</v>
      </c>
    </row>
    <row r="17" spans="1:1" x14ac:dyDescent="0.25">
      <c r="A17" s="1039" t="s">
        <v>210</v>
      </c>
    </row>
    <row r="18" spans="1:1" x14ac:dyDescent="0.25">
      <c r="A18" s="1039" t="s">
        <v>211</v>
      </c>
    </row>
    <row r="19" spans="1:1" x14ac:dyDescent="0.25">
      <c r="A19" s="1039" t="s">
        <v>212</v>
      </c>
    </row>
    <row r="20" spans="1:1" x14ac:dyDescent="0.25">
      <c r="A20" s="1039" t="s">
        <v>213</v>
      </c>
    </row>
    <row r="21" spans="1:1" x14ac:dyDescent="0.25">
      <c r="A21" s="1039" t="s">
        <v>214</v>
      </c>
    </row>
    <row r="22" spans="1:1" x14ac:dyDescent="0.25">
      <c r="A22" s="1039" t="s">
        <v>215</v>
      </c>
    </row>
  </sheetData>
  <printOptions horizontalCentered="1"/>
  <pageMargins left="0.1" right="0.1" top="1.25" bottom="0.25" header="0.3" footer="0.3"/>
  <pageSetup scale="67" orientation="landscape" r:id="rId1"/>
  <headerFooter>
    <oddHeader>&amp;C&amp;"Arial"&amp;8 Gulf Power Company
 Storm Protection Plan Recovery Clause (SPPCRC)
 Calculation of the Energy &amp; Demand Allocation % By Rate Class
 Projected Period: January through December 2022&amp;R&amp;"Arial"&amp;8 Form 4P
 Page &amp;P of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Sequence_x0020_Number xmlns="6B939563-C7E4-4179-B7A2-03341A3041CE" xsi:nil="true"/>
    <CaseJurisdiction xmlns="8b86ae58-4ff9-4300-8876-bb89783e485c" xsi:nil="true"/>
    <SRCH_DRItemNumber xmlns="8b86ae58-4ff9-4300-8876-bb89783e485c" xsi:nil="true"/>
    <Pgs xmlns="6B939563-C7E4-4179-B7A2-03341A3041CE" xsi:nil="true"/>
    <CaseCompanyName xmlns="8b86ae58-4ff9-4300-8876-bb89783e485c" xsi:nil="true"/>
    <CaseStatus xmlns="8b86ae58-4ff9-4300-8876-bb89783e485c" xsi:nil="true"/>
    <IsKeyDocket xmlns="8b86ae58-4ff9-4300-8876-bb89783e485c">false</IsKeyDocket>
    <MB xmlns="6B939563-C7E4-4179-B7A2-03341A3041CE" xsi:nil="true"/>
    <SRCH_ObjectType xmlns="8b86ae58-4ff9-4300-8876-bb89783e485c">DRI</SRCH_ObjectType>
    <SRCH_DRSetNumber xmlns="8b86ae58-4ff9-4300-8876-bb89783e485c" xsi:nil="true"/>
    <SRCH_DocketId xmlns="8b86ae58-4ff9-4300-8876-bb89783e485c">189</SRCH_DocketId>
    <CaseType xmlns="8b86ae58-4ff9-4300-8876-bb89783e485c" xsi:nil="true"/>
    <Document_x0020_Type xmlns="c85253b9-0a55-49a1-98ad-b5b6252d7079">Question</Document_x0020_Type>
    <CasePracticeArea xmlns="8b86ae58-4ff9-4300-8876-bb89783e485c" xsi:nil="true"/>
    <SRCH_DrSiteId xmlns="8b86ae58-4ff9-4300-8876-bb89783e485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BD370848282947B31664B8EFEE2465" ma:contentTypeVersion="" ma:contentTypeDescription="Create a new document." ma:contentTypeScope="" ma:versionID="3903adbb2c18227f7c5a8b504f476aa8">
  <xsd:schema xmlns:xsd="http://www.w3.org/2001/XMLSchema" xmlns:xs="http://www.w3.org/2001/XMLSchema" xmlns:p="http://schemas.microsoft.com/office/2006/metadata/properties" xmlns:ns2="c85253b9-0a55-49a1-98ad-b5b6252d7079" xmlns:ns3="6B939563-C7E4-4179-B7A2-03341A3041CE" xmlns:ns4="8b86ae58-4ff9-4300-8876-bb89783e485c" xmlns:ns5="3a6ed07f-74d3-4d6b-b2d6-faf8761c8676" targetNamespace="http://schemas.microsoft.com/office/2006/metadata/properties" ma:root="true" ma:fieldsID="c1f480a443b9128946e6f46d702014b0" ns2:_="" ns3:_="" ns4:_="" ns5:_="">
    <xsd:import namespace="c85253b9-0a55-49a1-98ad-b5b6252d7079"/>
    <xsd:import namespace="6B939563-C7E4-4179-B7A2-03341A3041CE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939563-C7E4-4179-B7A2-03341A3041CE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87C37B-1996-4347-B2F1-817AFCB835B7}">
  <ds:schemaRefs>
    <ds:schemaRef ds:uri="http://schemas.microsoft.com/office/2006/metadata/properties"/>
    <ds:schemaRef ds:uri="3a6ed07f-74d3-4d6b-b2d6-faf8761c8676"/>
    <ds:schemaRef ds:uri="c85253b9-0a55-49a1-98ad-b5b6252d7079"/>
    <ds:schemaRef ds:uri="http://purl.org/dc/terms/"/>
    <ds:schemaRef ds:uri="8b86ae58-4ff9-4300-8876-bb89783e485c"/>
    <ds:schemaRef ds:uri="http://schemas.microsoft.com/office/2006/documentManagement/types"/>
    <ds:schemaRef ds:uri="http://schemas.microsoft.com/office/infopath/2007/PartnerControls"/>
    <ds:schemaRef ds:uri="6B939563-C7E4-4179-B7A2-03341A3041CE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FB7F92F-F171-4760-996D-B83F342CA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C0C565-308B-454F-B738-304A7E1AA2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6B939563-C7E4-4179-B7A2-03341A3041CE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17</vt:i4>
      </vt:variant>
    </vt:vector>
  </HeadingPairs>
  <TitlesOfParts>
    <vt:vector size="27" baseType="lpstr">
      <vt:lpstr>Form 1P</vt:lpstr>
      <vt:lpstr>Form 2P</vt:lpstr>
      <vt:lpstr>Form 3P</vt:lpstr>
      <vt:lpstr>620-Distribution Inspection Pr</vt:lpstr>
      <vt:lpstr>622-Distribution Feeder Harden</vt:lpstr>
      <vt:lpstr>623-Distribution Hardening Lat</vt:lpstr>
      <vt:lpstr>624-Transmission Hardening Pro</vt:lpstr>
      <vt:lpstr>627-GULF SPP Implementation Co</vt:lpstr>
      <vt:lpstr>Form 4P</vt:lpstr>
      <vt:lpstr>Form 5P</vt:lpstr>
      <vt:lpstr>'620-Distribution Inspection Pr'!Print_Area</vt:lpstr>
      <vt:lpstr>'622-Distribution Feeder Harden'!Print_Area</vt:lpstr>
      <vt:lpstr>'623-Distribution Hardening Lat'!Print_Area</vt:lpstr>
      <vt:lpstr>'624-Transmission Hardening Pro'!Print_Area</vt:lpstr>
      <vt:lpstr>'627-GULF SPP Implementation Co'!Print_Area</vt:lpstr>
      <vt:lpstr>'Form 4P'!Print_Area</vt:lpstr>
      <vt:lpstr>'Form 5P'!Print_Area</vt:lpstr>
      <vt:lpstr>'620-Distribution Inspection Pr'!Print_Titles</vt:lpstr>
      <vt:lpstr>'622-Distribution Feeder Harden'!Print_Titles</vt:lpstr>
      <vt:lpstr>'623-Distribution Hardening Lat'!Print_Titles</vt:lpstr>
      <vt:lpstr>'624-Transmission Hardening Pro'!Print_Titles</vt:lpstr>
      <vt:lpstr>'627-GULF SPP Implementation Co'!Print_Titles</vt:lpstr>
      <vt:lpstr>'Form 1P'!Print_Titles</vt:lpstr>
      <vt:lpstr>'Form 2P'!Print_Titles</vt:lpstr>
      <vt:lpstr>'Form 3P'!Print_Titles</vt:lpstr>
      <vt:lpstr>'Form 4P'!Print_Titles</vt:lpstr>
      <vt:lpstr>'Form 5P'!Print_Titles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Weishaar, Danielle</cp:lastModifiedBy>
  <cp:lastPrinted>2021-07-19T15:08:03Z</cp:lastPrinted>
  <dcterms:created xsi:type="dcterms:W3CDTF">2021-07-07T14:26:00Z</dcterms:created>
  <dcterms:modified xsi:type="dcterms:W3CDTF">2021-07-19T15:08:14Z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0x010100DDBD370848282947B31664B8EFEE2465</vt:lpwstr>
  </property>
</Properties>
</file>