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1020" yWindow="1350" windowWidth="21600" windowHeight="11385" activeTab="0"/>
  </bookViews>
  <sheets>
    <sheet name="Sheet1" sheetId="1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<sst xmlns="http://schemas.openxmlformats.org/spreadsheetml/2006/main" count="74" uniqueCount="50">
  <si>
    <t>Dism Excel File</t>
  </si>
  <si>
    <t>Difference</t>
  </si>
  <si>
    <t>Indiantown</t>
  </si>
  <si>
    <t>Manatee</t>
  </si>
  <si>
    <t>Cedar Bay</t>
  </si>
  <si>
    <t>Lauderdale</t>
  </si>
  <si>
    <t>Ft. Myers</t>
  </si>
  <si>
    <t>Scherer Common/Ash Pond</t>
  </si>
  <si>
    <t>SJRPP</t>
  </si>
  <si>
    <t>Turkey Point</t>
  </si>
  <si>
    <t>FPL Plant(s) with no differences</t>
  </si>
  <si>
    <t>Crist</t>
  </si>
  <si>
    <t>Daniel</t>
  </si>
  <si>
    <t>Scholz</t>
  </si>
  <si>
    <t>Smith</t>
  </si>
  <si>
    <r>
      <t>Differences due to Presentation (FPL)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</si>
  <si>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Cost At Study</t>
  </si>
  <si>
    <t>Reserve</t>
  </si>
  <si>
    <t>Amount to Accrue</t>
  </si>
  <si>
    <t>a</t>
  </si>
  <si>
    <t>b</t>
  </si>
  <si>
    <t>c = a - b</t>
  </si>
  <si>
    <r>
      <t>B-9 Presentation</t>
    </r>
    <r>
      <rPr>
        <i/>
        <vertAlign val="superscript"/>
        <sz val="11"/>
        <color theme="1"/>
        <rFont val="Calibri"/>
        <family val="2"/>
        <scheme val="minor"/>
      </rPr>
      <t>3</t>
    </r>
  </si>
  <si>
    <t>B-9 Presentation</t>
  </si>
  <si>
    <t>Differences due to Forecast Timing (FPL)</t>
  </si>
  <si>
    <r>
      <t>Dism Excel File</t>
    </r>
    <r>
      <rPr>
        <i/>
        <vertAlign val="superscript"/>
        <sz val="11"/>
        <color theme="1"/>
        <rFont val="Calibri"/>
        <family val="2"/>
        <scheme val="minor"/>
      </rPr>
      <t>1</t>
    </r>
  </si>
  <si>
    <t>FPL dismantlement reserve available for flowback</t>
  </si>
  <si>
    <t>Utilization of dismantlement flowback (2017 through 2021)</t>
  </si>
  <si>
    <t>Estimated Balance as of 1/1/2022</t>
  </si>
  <si>
    <t xml:space="preserve">MFR B-9 </t>
  </si>
  <si>
    <t>As of 1/1/22</t>
  </si>
  <si>
    <t>FPL forecasted dismantlement reserve</t>
  </si>
  <si>
    <t>Notes:</t>
  </si>
  <si>
    <t>Gulf Power forecasted dismantlement reserve</t>
  </si>
  <si>
    <r>
      <t>Martin</t>
    </r>
    <r>
      <rPr>
        <vertAlign val="superscript"/>
        <sz val="11"/>
        <color theme="1"/>
        <rFont val="Calibri"/>
        <family val="2"/>
        <scheme val="minor"/>
      </rPr>
      <t>2</t>
    </r>
  </si>
  <si>
    <t>Scherer Common/Ash Pond - Gulf Power</t>
  </si>
  <si>
    <r>
      <t>Differences due to Presentation (Gulf Power)</t>
    </r>
    <r>
      <rPr>
        <b/>
        <vertAlign val="superscript"/>
        <sz val="11"/>
        <rFont val="Calibri"/>
        <family val="2"/>
        <scheme val="minor"/>
      </rPr>
      <t>1</t>
    </r>
  </si>
  <si>
    <t>Differences due to Forecast Timing (Gulf Power)</t>
  </si>
  <si>
    <t>Gulf Power Plant(s) with no differences</t>
  </si>
  <si>
    <r>
      <rPr>
        <vertAlign val="superscript"/>
        <sz val="8"/>
        <rFont val="Calibri"/>
        <family val="2"/>
        <scheme val="minor"/>
      </rPr>
      <t xml:space="preserve">1 </t>
    </r>
    <r>
      <rPr>
        <sz val="8"/>
        <rFont val="Calibri"/>
        <family val="2"/>
        <scheme val="minor"/>
      </rPr>
      <t>Except for Martin, costs reflected for "Dism Excel File"  include dismantlement costs incurred for the period September 2020 through December 2021 while MFR B-9 reflects the same amount as a reduction in the reserve</t>
    </r>
  </si>
  <si>
    <r>
      <rPr>
        <vertAlign val="superscript"/>
        <sz val="8"/>
        <rFont val="Calibri"/>
        <family val="2"/>
        <scheme val="minor"/>
      </rPr>
      <t xml:space="preserve">2 </t>
    </r>
    <r>
      <rPr>
        <sz val="8"/>
        <rFont val="Calibri"/>
        <family val="2"/>
        <scheme val="minor"/>
      </rPr>
      <t>Martin units 1 &amp; 2 are currently being dismantled.  Variance in reserve represent a shift of expense from 2021 into 2022.</t>
    </r>
  </si>
  <si>
    <r>
      <t>FPL Presentation Difference Example:</t>
    </r>
    <r>
      <rPr>
        <b/>
        <strike/>
        <sz val="11"/>
        <rFont val="Calibri"/>
        <family val="2"/>
        <scheme val="minor"/>
      </rPr>
      <t xml:space="preserve"> </t>
    </r>
  </si>
  <si>
    <r>
      <t>Gulf Power Presentation Difference Example:</t>
    </r>
    <r>
      <rPr>
        <b/>
        <strike/>
        <sz val="11"/>
        <rFont val="Calibri"/>
        <family val="2"/>
        <scheme val="minor"/>
      </rPr>
      <t xml:space="preserve"> </t>
    </r>
  </si>
  <si>
    <r>
      <rPr>
        <vertAlign val="superscript"/>
        <sz val="8"/>
        <rFont val="Calibri"/>
        <family val="2"/>
        <scheme val="minor"/>
      </rPr>
      <t xml:space="preserve">3 </t>
    </r>
    <r>
      <rPr>
        <sz val="8"/>
        <rFont val="Calibri"/>
        <family val="2"/>
        <scheme val="minor"/>
      </rPr>
      <t>Rate case forecast does not present remaining costs to be accrued reflected in the study, rather it presents only actual charges incurred and forecasted future expenditures at a point in time.</t>
    </r>
  </si>
  <si>
    <t>Florida Power &amp; Light Company</t>
  </si>
  <si>
    <t>Docket No. 20210015-EI</t>
  </si>
  <si>
    <t>Attachment No. 1 of 1</t>
  </si>
  <si>
    <t>Tab 1 of 1</t>
  </si>
  <si>
    <t>Interrogatory No: 39</t>
  </si>
  <si>
    <t>Staff's's First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</si>
</sst>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trike/>
      <sz val="11"/>
      <name val="Calibri"/>
      <family val="2"/>
      <scheme val="minor"/>
    </font>
  </fonts>
  <fills count="3">
    <fill>
      <patternFill/>
    </fill>
    <fill>
      <patternFill patternType="gray125"/>
    </fill>
    <fill>
      <patternFill patternType="solid">
        <fgColor theme="0" tint="-0.0499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double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8" applyFont="1"/>
    <xf numFmtId="164" fontId="0" fillId="0" borderId="0" xfId="18" applyNumberFormat="1" applyFon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0" fillId="0" borderId="6" xfId="18" applyNumberFormat="1" applyFont="1" applyBorder="1"/>
    <xf numFmtId="0" fontId="2" fillId="0" borderId="5" xfId="0" applyFont="1" applyBorder="1"/>
    <xf numFmtId="164" fontId="0" fillId="0" borderId="0" xfId="18" applyNumberFormat="1"/>
    <xf numFmtId="164" fontId="0" fillId="0" borderId="6" xfId="18" applyNumberFormat="1" applyBorder="1"/>
    <xf numFmtId="0" fontId="2" fillId="0" borderId="7" xfId="0" applyFont="1" applyBorder="1"/>
    <xf numFmtId="164" fontId="2" fillId="0" borderId="0" xfId="18" applyNumberFormat="1" applyFont="1"/>
    <xf numFmtId="0" fontId="0" fillId="0" borderId="0" xfId="0" applyAlignment="1">
      <alignment wrapText="1"/>
    </xf>
    <xf numFmtId="0" fontId="6" fillId="0" borderId="0" xfId="0" applyFont="1"/>
    <xf numFmtId="43" fontId="6" fillId="0" borderId="0" xfId="18" applyFont="1"/>
    <xf numFmtId="164" fontId="0" fillId="0" borderId="0" xfId="0" applyNumberForma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/>
    </xf>
    <xf numFmtId="0" fontId="3" fillId="0" borderId="0" xfId="0" applyFont="1"/>
    <xf numFmtId="165" fontId="0" fillId="0" borderId="0" xfId="16" applyNumberFormat="1" applyFont="1"/>
    <xf numFmtId="165" fontId="2" fillId="0" borderId="8" xfId="16" applyNumberFormat="1" applyFont="1" applyBorder="1"/>
    <xf numFmtId="165" fontId="0" fillId="0" borderId="6" xfId="16" applyNumberFormat="1" applyFont="1" applyBorder="1"/>
    <xf numFmtId="165" fontId="2" fillId="0" borderId="9" xfId="16" applyNumberFormat="1" applyFont="1" applyBorder="1"/>
    <xf numFmtId="165" fontId="2" fillId="0" borderId="10" xfId="16" applyNumberFormat="1" applyFont="1" applyBorder="1"/>
    <xf numFmtId="165" fontId="0" fillId="0" borderId="0" xfId="16" applyNumberFormat="1"/>
    <xf numFmtId="165" fontId="2" fillId="0" borderId="6" xfId="16" applyNumberFormat="1" applyFont="1" applyBorder="1"/>
    <xf numFmtId="165" fontId="2" fillId="0" borderId="11" xfId="16" applyNumberFormat="1" applyFont="1" applyBorder="1"/>
    <xf numFmtId="0" fontId="11" fillId="0" borderId="0" xfId="0" applyFont="1"/>
    <xf numFmtId="164" fontId="10" fillId="0" borderId="0" xfId="18" applyNumberFormat="1" applyFont="1"/>
    <xf numFmtId="0" fontId="12" fillId="0" borderId="0" xfId="0" applyFont="1" applyAlignment="1">
      <alignment horizontal="center"/>
    </xf>
    <xf numFmtId="0" fontId="11" fillId="0" borderId="3" xfId="0" applyFont="1" applyBorder="1"/>
    <xf numFmtId="164" fontId="11" fillId="0" borderId="3" xfId="18" applyNumberFormat="1" applyFont="1" applyBorder="1"/>
    <xf numFmtId="164" fontId="10" fillId="0" borderId="4" xfId="18" applyNumberFormat="1" applyFont="1" applyBorder="1"/>
    <xf numFmtId="165" fontId="11" fillId="0" borderId="0" xfId="16" applyNumberFormat="1" applyFont="1"/>
    <xf numFmtId="165" fontId="11" fillId="0" borderId="6" xfId="16" applyNumberFormat="1" applyFont="1" applyBorder="1"/>
    <xf numFmtId="164" fontId="11" fillId="0" borderId="0" xfId="18" applyNumberFormat="1" applyFont="1"/>
    <xf numFmtId="164" fontId="11" fillId="0" borderId="6" xfId="18" applyNumberFormat="1" applyFont="1" applyBorder="1"/>
    <xf numFmtId="165" fontId="10" fillId="0" borderId="9" xfId="16" applyNumberFormat="1" applyFont="1" applyBorder="1"/>
    <xf numFmtId="165" fontId="10" fillId="0" borderId="10" xfId="16" applyNumberFormat="1" applyFont="1" applyBorder="1"/>
    <xf numFmtId="165" fontId="10" fillId="0" borderId="0" xfId="16" applyNumberFormat="1" applyFont="1"/>
    <xf numFmtId="165" fontId="10" fillId="0" borderId="6" xfId="16" applyNumberFormat="1" applyFont="1" applyBorder="1"/>
    <xf numFmtId="0" fontId="11" fillId="0" borderId="1" xfId="0" applyFont="1" applyBorder="1"/>
    <xf numFmtId="165" fontId="10" fillId="0" borderId="8" xfId="16" applyNumberFormat="1" applyFont="1" applyBorder="1"/>
    <xf numFmtId="0" fontId="10" fillId="0" borderId="2" xfId="0" applyFont="1" applyBorder="1"/>
    <xf numFmtId="0" fontId="10" fillId="0" borderId="5" xfId="0" applyFont="1" applyBorder="1"/>
    <xf numFmtId="0" fontId="10" fillId="0" borderId="7" xfId="0" applyFont="1" applyBorder="1"/>
    <xf numFmtId="0" fontId="14" fillId="0" borderId="0" xfId="0" applyFont="1" applyAlignment="1">
      <alignment/>
    </xf>
    <xf numFmtId="0" fontId="10" fillId="0" borderId="0" xfId="0" applyFont="1" applyAlignment="1">
      <alignment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 quotePrefix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5</xdr:col>
      <xdr:colOff>47625</xdr:colOff>
      <xdr:row>19</xdr:row>
      <xdr:rowOff>95250</xdr:rowOff>
    </xdr:from>
    <xdr:to>
      <xdr:col>5</xdr:col>
      <xdr:colOff>981075</xdr:colOff>
      <xdr:row>19</xdr:row>
      <xdr:rowOff>95250</xdr:rowOff>
    </xdr:to>
    <xdr:cxnSp macro="">
      <xdr:nvCxnSpPr>
        <xdr:cNvPr id="3" name="Straight Arrow Connector 2"/>
        <xdr:cNvCxnSpPr/>
      </xdr:nvCxnSpPr>
      <xdr:spPr>
        <a:xfrm>
          <a:off x="7893050" y="3727450"/>
          <a:ext cx="933450" cy="0"/>
        </a:xfrm>
        <a:prstGeom prst="straightConnector1"/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39</xdr:row>
      <xdr:rowOff>101600</xdr:rowOff>
    </xdr:from>
    <xdr:to>
      <xdr:col>5</xdr:col>
      <xdr:colOff>971550</xdr:colOff>
      <xdr:row>39</xdr:row>
      <xdr:rowOff>101600</xdr:rowOff>
    </xdr:to>
    <xdr:cxnSp macro="">
      <xdr:nvCxnSpPr>
        <xdr:cNvPr id="4" name="Straight Arrow Connector 3"/>
        <xdr:cNvCxnSpPr/>
      </xdr:nvCxnSpPr>
      <xdr:spPr>
        <a:xfrm>
          <a:off x="7880350" y="7607300"/>
          <a:ext cx="933450" cy="0"/>
        </a:xfrm>
        <a:prstGeom prst="straightConnector1"/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CB92-10F1-4618-8DBD-5A0450C5DEA1}">
  <sheetPr>
    <pageSetUpPr fitToPage="1"/>
  </sheetPr>
  <dimension ref="A1:N56"/>
  <sheetViews>
    <sheetView tabSelected="1" zoomScale="120" zoomScaleNormal="120" workbookViewId="0" topLeftCell="A1">
      <selection pane="topLeft" activeCell="A1" sqref="A1"/>
    </sheetView>
  </sheetViews>
  <sheetFormatPr defaultColWidth="8.72727272727273" defaultRowHeight="15"/>
  <cols>
    <col min="1" max="1" width="4.45454545454545" customWidth="1"/>
    <col min="2" max="2" width="51.8181818181818" customWidth="1"/>
    <col min="3" max="3" width="18.2727272727273" bestFit="1" customWidth="1"/>
    <col min="4" max="4" width="18.5454545454545" style="1" bestFit="1" customWidth="1"/>
    <col min="5" max="5" width="19.1818181818182" style="1" bestFit="1" customWidth="1"/>
    <col min="6" max="6" width="15.2727272727273" bestFit="1" customWidth="1"/>
    <col min="7" max="7" width="17.7272727272727" customWidth="1"/>
    <col min="8" max="8" width="17.4545454545455" customWidth="1"/>
    <col min="9" max="9" width="1.27272727272727" customWidth="1"/>
    <col min="10" max="10" width="19.4545454545455" customWidth="1"/>
    <col min="11" max="11" width="18.4545454545455" bestFit="1" customWidth="1"/>
    <col min="12" max="12" width="1.27272727272727" customWidth="1"/>
    <col min="13" max="13" width="19.4545454545455" customWidth="1"/>
    <col min="14" max="14" width="16.5454545454545" customWidth="1"/>
    <col min="15" max="15" width="14.5454545454545" bestFit="1" customWidth="1"/>
    <col min="16" max="16" width="13.5454545454545" bestFit="1" customWidth="1"/>
  </cols>
  <sheetData>
    <row r="1" ht="15">
      <c r="A1" t="s">
        <v>44</v>
      </c>
    </row>
    <row r="2" ht="15">
      <c r="A2" t="s">
        <v>45</v>
      </c>
    </row>
    <row r="3" ht="15">
      <c r="A3" t="s">
        <v>49</v>
      </c>
    </row>
    <row r="4" ht="15">
      <c r="A4" t="s">
        <v>48</v>
      </c>
    </row>
    <row r="5" ht="15">
      <c r="A5" t="s">
        <v>46</v>
      </c>
    </row>
    <row r="6" ht="15">
      <c r="A6" t="s">
        <v>47</v>
      </c>
    </row>
    <row r="8" spans="3:5" ht="15">
      <c r="C8" s="53" t="s">
        <v>28</v>
      </c>
      <c r="D8" s="53"/>
      <c r="E8" s="53"/>
    </row>
    <row r="9" spans="3:5" ht="15">
      <c r="C9" s="4" t="s">
        <v>29</v>
      </c>
      <c r="D9" s="4" t="s">
        <v>0</v>
      </c>
      <c r="E9" s="4" t="s">
        <v>1</v>
      </c>
    </row>
    <row r="10" spans="2:5" ht="15">
      <c r="B10" t="s">
        <v>31</v>
      </c>
      <c r="C10" s="24">
        <v>188462875.85000002</v>
      </c>
      <c r="D10" s="24">
        <v>201277281.03479785</v>
      </c>
      <c r="E10" s="24">
        <f>D10-C10</f>
        <v>12814405.184797823</v>
      </c>
    </row>
    <row r="11" spans="2:5" ht="15">
      <c r="B11" t="s">
        <v>33</v>
      </c>
      <c r="C11" s="2">
        <v>69684187.859999999</v>
      </c>
      <c r="D11" s="2">
        <v>99511653.628644854</v>
      </c>
      <c r="E11" s="2">
        <f t="shared" si="0" ref="E11:E13">D11-C11</f>
        <v>29827465.768644854</v>
      </c>
    </row>
    <row r="12" spans="2:5" ht="15">
      <c r="B12" t="s">
        <v>26</v>
      </c>
      <c r="C12" s="2">
        <v>146014234.31</v>
      </c>
      <c r="D12" s="2">
        <v>146014234.31</v>
      </c>
      <c r="E12" s="2">
        <f t="shared" si="0"/>
        <v>0</v>
      </c>
    </row>
    <row r="13" spans="2:5" ht="15">
      <c r="B13" t="s">
        <v>27</v>
      </c>
      <c r="C13" s="2">
        <v>0</v>
      </c>
      <c r="D13" s="2">
        <f>-D12</f>
        <v>-146014234.31</v>
      </c>
      <c r="E13" s="2">
        <f t="shared" si="0"/>
        <v>-146014234.31</v>
      </c>
    </row>
    <row r="14" spans="3:5" ht="15.75" thickBot="1">
      <c r="C14" s="25">
        <f>SUM(C10:C13)</f>
        <v>404161298.02000004</v>
      </c>
      <c r="D14" s="25">
        <f>SUM(D10:D13)</f>
        <v>300788934.66344273</v>
      </c>
      <c r="E14" s="25">
        <f>SUM(E10:E13)</f>
        <v>-103372363.35655733</v>
      </c>
    </row>
    <row r="15" ht="15.75" thickTop="1"/>
    <row r="16" spans="7:14" ht="15">
      <c r="G16" s="52" t="s">
        <v>41</v>
      </c>
      <c r="H16" s="22"/>
      <c r="I16" s="22"/>
      <c r="J16" s="22"/>
      <c r="K16" s="22"/>
      <c r="L16" s="22"/>
      <c r="M16" s="22"/>
      <c r="N16" s="22"/>
    </row>
    <row r="17" spans="4:14" ht="15">
      <c r="D17"/>
      <c r="E17"/>
      <c r="G17" s="57" t="s">
        <v>19</v>
      </c>
      <c r="H17" s="57"/>
      <c r="J17" s="57" t="s">
        <v>20</v>
      </c>
      <c r="K17" s="57"/>
      <c r="M17" s="59" t="s">
        <v>21</v>
      </c>
      <c r="N17" s="57"/>
    </row>
    <row r="18" spans="3:14" ht="15">
      <c r="C18" s="53" t="s">
        <v>28</v>
      </c>
      <c r="D18" s="53"/>
      <c r="E18" s="53"/>
      <c r="G18" s="58" t="s">
        <v>30</v>
      </c>
      <c r="H18" s="58"/>
      <c r="I18" s="58"/>
      <c r="J18" s="58"/>
      <c r="K18" s="58"/>
      <c r="L18" s="58"/>
      <c r="M18" s="58"/>
      <c r="N18" s="58"/>
    </row>
    <row r="19" spans="3:14" ht="15">
      <c r="C19" s="4" t="s">
        <v>29</v>
      </c>
      <c r="D19" s="4" t="s">
        <v>0</v>
      </c>
      <c r="E19" s="4" t="s">
        <v>1</v>
      </c>
      <c r="G19" s="55" t="s">
        <v>16</v>
      </c>
      <c r="H19" s="56"/>
      <c r="I19" s="4"/>
      <c r="J19" s="55" t="s">
        <v>17</v>
      </c>
      <c r="K19" s="56"/>
      <c r="L19" s="4"/>
      <c r="M19" s="55" t="s">
        <v>18</v>
      </c>
      <c r="N19" s="56"/>
    </row>
    <row r="20" spans="1:14" ht="17.25">
      <c r="A20" s="5" t="s">
        <v>15</v>
      </c>
      <c r="B20" s="6"/>
      <c r="C20" s="7"/>
      <c r="D20" s="7"/>
      <c r="E20" s="8"/>
      <c r="G20" s="20" t="s">
        <v>25</v>
      </c>
      <c r="H20" s="20" t="s">
        <v>22</v>
      </c>
      <c r="I20" s="20"/>
      <c r="J20" s="20" t="s">
        <v>0</v>
      </c>
      <c r="K20" s="20" t="s">
        <v>23</v>
      </c>
      <c r="L20" s="20"/>
      <c r="M20" s="20" t="s">
        <v>0</v>
      </c>
      <c r="N20" s="20" t="s">
        <v>23</v>
      </c>
    </row>
    <row r="21" spans="1:14" ht="15">
      <c r="A21" s="9"/>
      <c r="B21" t="s">
        <v>2</v>
      </c>
      <c r="C21" s="24">
        <v>-7784224.9199999999</v>
      </c>
      <c r="D21" s="24">
        <v>-3843.23</v>
      </c>
      <c r="E21" s="26">
        <f>D21-C21</f>
        <v>7780381.6899999995</v>
      </c>
      <c r="G21" s="24">
        <v>22500000</v>
      </c>
      <c r="H21" s="24">
        <f>G21-E21</f>
        <v>14719618.310000001</v>
      </c>
      <c r="I21" s="24"/>
      <c r="J21" s="24">
        <f>D21</f>
        <v>-3843.23</v>
      </c>
      <c r="K21" s="24">
        <f>C21</f>
        <v>-7784224.9199999999</v>
      </c>
      <c r="L21" s="24"/>
      <c r="M21" s="24">
        <f t="shared" si="1" ref="M21:N23">G21-J21</f>
        <v>22503843.23</v>
      </c>
      <c r="N21" s="24">
        <f t="shared" si="1"/>
        <v>22503843.23</v>
      </c>
    </row>
    <row r="22" spans="1:14" ht="15">
      <c r="A22" s="9"/>
      <c r="B22" t="s">
        <v>3</v>
      </c>
      <c r="C22" s="2">
        <v>57999372.538337536</v>
      </c>
      <c r="D22" s="2">
        <v>69129619.858337536</v>
      </c>
      <c r="E22" s="10">
        <f t="shared" si="2" ref="E22:E44">D22-C22</f>
        <v>11130247.32</v>
      </c>
      <c r="G22" s="2">
        <v>91857126.96371907</v>
      </c>
      <c r="H22" s="19">
        <f>G22-E22</f>
        <v>80726879.643719077</v>
      </c>
      <c r="J22" s="19">
        <f>D22</f>
        <v>69129619.858337536</v>
      </c>
      <c r="K22" s="2">
        <f>C22</f>
        <v>57999372.538337536</v>
      </c>
      <c r="M22" s="19">
        <f t="shared" si="1"/>
        <v>22727507.105381534</v>
      </c>
      <c r="N22" s="19">
        <f t="shared" si="1"/>
        <v>22727507.105381541</v>
      </c>
    </row>
    <row r="23" spans="1:14" ht="17.25">
      <c r="A23" s="9"/>
      <c r="B23" t="s">
        <v>34</v>
      </c>
      <c r="C23" s="2">
        <v>37337249.178419717</v>
      </c>
      <c r="D23" s="2">
        <v>36147376.378419727</v>
      </c>
      <c r="E23" s="10">
        <f>D23-C23</f>
        <v>-1189872.7999999896</v>
      </c>
      <c r="G23" s="2">
        <v>61190173.578287639</v>
      </c>
      <c r="H23" s="19">
        <f>G23-E23</f>
        <v>62380046.378287628</v>
      </c>
      <c r="J23" s="19">
        <f>D23</f>
        <v>36147376.378419727</v>
      </c>
      <c r="K23" s="19">
        <f>C23</f>
        <v>37337249.178419717</v>
      </c>
      <c r="M23" s="19">
        <f t="shared" si="1"/>
        <v>25042797.199867912</v>
      </c>
      <c r="N23" s="19">
        <f t="shared" si="1"/>
        <v>25042797.199867912</v>
      </c>
    </row>
    <row r="24" spans="1:14" ht="15">
      <c r="A24" s="9"/>
      <c r="C24" s="27">
        <f t="shared" si="3" ref="C24:D24">SUM(C21:C23)</f>
        <v>87552396.796757251</v>
      </c>
      <c r="D24" s="27">
        <f t="shared" si="3"/>
        <v>105273153.00675726</v>
      </c>
      <c r="E24" s="28">
        <f>SUM(E21:E23)</f>
        <v>17720756.210000008</v>
      </c>
      <c r="G24" s="27">
        <f>SUM(G21:G23)</f>
        <v>175547300.5420067</v>
      </c>
      <c r="H24" s="27">
        <f>SUM(H21:H23)</f>
        <v>157826544.33200669</v>
      </c>
      <c r="I24" s="24"/>
      <c r="J24" s="27">
        <f>SUM(J21:J23)</f>
        <v>105273153.00675726</v>
      </c>
      <c r="K24" s="27">
        <f>SUM(K21:K23)</f>
        <v>87552396.796757251</v>
      </c>
      <c r="L24" s="24"/>
      <c r="M24" s="27">
        <f>SUM(M21:M23)</f>
        <v>70274147.535249442</v>
      </c>
      <c r="N24" s="27">
        <f>SUM(N21:N23)</f>
        <v>70274147.535249442</v>
      </c>
    </row>
    <row r="25" spans="1:5" ht="15">
      <c r="A25" s="11" t="s">
        <v>24</v>
      </c>
      <c r="C25" s="12"/>
      <c r="D25" s="12"/>
      <c r="E25" s="13"/>
    </row>
    <row r="26" spans="1:5" ht="15">
      <c r="A26" s="9"/>
      <c r="B26" t="s">
        <v>4</v>
      </c>
      <c r="C26" s="29">
        <v>3135660.7600000002</v>
      </c>
      <c r="D26" s="29">
        <v>-70213.239999999758</v>
      </c>
      <c r="E26" s="26">
        <f t="shared" si="4" ref="E26:E31">D26-C26</f>
        <v>-3205874</v>
      </c>
    </row>
    <row r="27" spans="1:5" ht="15">
      <c r="A27" s="9"/>
      <c r="B27" t="s">
        <v>5</v>
      </c>
      <c r="C27" s="2">
        <v>-11681578.859387703</v>
      </c>
      <c r="D27" s="2">
        <v>-9989384.2393877022</v>
      </c>
      <c r="E27" s="10">
        <f t="shared" si="4"/>
        <v>1692194.620000001</v>
      </c>
    </row>
    <row r="28" spans="1:5" ht="15">
      <c r="A28" s="9"/>
      <c r="B28" t="s">
        <v>6</v>
      </c>
      <c r="C28" s="2">
        <v>29013643.053144794</v>
      </c>
      <c r="D28" s="2">
        <v>29014203.053144794</v>
      </c>
      <c r="E28" s="10">
        <f t="shared" si="4"/>
        <v>560</v>
      </c>
    </row>
    <row r="29" spans="1:5" ht="15">
      <c r="A29" s="9"/>
      <c r="B29" t="s">
        <v>7</v>
      </c>
      <c r="C29" s="2">
        <v>18140163.060000002</v>
      </c>
      <c r="D29" s="2">
        <v>12476865.7020048</v>
      </c>
      <c r="E29" s="10">
        <f>D29-C29</f>
        <v>-5663297.3579952028</v>
      </c>
    </row>
    <row r="30" spans="1:5" ht="15">
      <c r="A30" s="9"/>
      <c r="B30" t="s">
        <v>8</v>
      </c>
      <c r="C30" s="2">
        <v>8990004.4420670532</v>
      </c>
      <c r="D30" s="2">
        <v>9595603.1820670534</v>
      </c>
      <c r="E30" s="10">
        <f t="shared" si="4"/>
        <v>605598.74000000022</v>
      </c>
    </row>
    <row r="31" spans="1:5" ht="15">
      <c r="A31" s="9"/>
      <c r="B31" t="s">
        <v>9</v>
      </c>
      <c r="C31" s="2">
        <v>-20351136.230000004</v>
      </c>
      <c r="D31" s="2">
        <v>-18686669.260000005</v>
      </c>
      <c r="E31" s="10">
        <f t="shared" si="4"/>
        <v>1664466.9699999988</v>
      </c>
    </row>
    <row r="32" spans="1:5" ht="15">
      <c r="A32" s="9"/>
      <c r="C32" s="27">
        <f t="shared" si="5" ref="C32:D32">SUM(C26:C31)</f>
        <v>27246756.225824147</v>
      </c>
      <c r="D32" s="27">
        <f t="shared" si="5"/>
        <v>22340405.197828934</v>
      </c>
      <c r="E32" s="28">
        <f>SUM(E26:E31)</f>
        <v>-4906351.0279952027</v>
      </c>
    </row>
    <row r="33" spans="1:5" ht="15">
      <c r="A33" s="9"/>
      <c r="C33" s="24"/>
      <c r="D33" s="24"/>
      <c r="E33" s="30"/>
    </row>
    <row r="34" spans="1:5" ht="15">
      <c r="A34" s="14" t="s">
        <v>10</v>
      </c>
      <c r="B34" s="3"/>
      <c r="C34" s="27">
        <f>C10-C24-C32</f>
        <v>73663722.827418625</v>
      </c>
      <c r="D34" s="27">
        <f>D10-D24-D32</f>
        <v>73663722.830211654</v>
      </c>
      <c r="E34" s="27">
        <f t="shared" si="6" ref="E34">D34-C34</f>
        <v>0.00279302895069122</v>
      </c>
    </row>
    <row r="35" spans="3:5" ht="15.75" thickBot="1">
      <c r="C35" s="31">
        <f t="shared" si="7" ref="C35:D35">C24+C32+C34</f>
        <v>188462875.85000002</v>
      </c>
      <c r="D35" s="31">
        <f t="shared" si="7"/>
        <v>201277281.03479785</v>
      </c>
      <c r="E35" s="31">
        <f>E24+E32+E34</f>
        <v>12814405.184797835</v>
      </c>
    </row>
    <row r="36" spans="3:7" ht="15.75" thickTop="1">
      <c r="C36" s="15"/>
      <c r="D36" s="15"/>
      <c r="E36" s="15"/>
      <c r="G36" s="52" t="s">
        <v>42</v>
      </c>
    </row>
    <row r="37" spans="2:14" ht="15">
      <c r="B37" s="32"/>
      <c r="C37" s="33"/>
      <c r="D37" s="33"/>
      <c r="E37" s="33"/>
      <c r="G37" s="57" t="s">
        <v>19</v>
      </c>
      <c r="H37" s="57"/>
      <c r="J37" s="57" t="s">
        <v>20</v>
      </c>
      <c r="K37" s="57"/>
      <c r="M37" s="59" t="s">
        <v>21</v>
      </c>
      <c r="N37" s="57"/>
    </row>
    <row r="38" spans="2:14" ht="15">
      <c r="B38" s="32"/>
      <c r="C38" s="54" t="s">
        <v>28</v>
      </c>
      <c r="D38" s="54"/>
      <c r="E38" s="54"/>
      <c r="G38" s="58" t="s">
        <v>30</v>
      </c>
      <c r="H38" s="58"/>
      <c r="I38" s="58"/>
      <c r="J38" s="58"/>
      <c r="K38" s="58"/>
      <c r="L38" s="58"/>
      <c r="M38" s="58"/>
      <c r="N38" s="58"/>
    </row>
    <row r="39" spans="2:14" ht="15">
      <c r="B39" s="32"/>
      <c r="C39" s="34" t="s">
        <v>29</v>
      </c>
      <c r="D39" s="34" t="s">
        <v>0</v>
      </c>
      <c r="E39" s="34" t="s">
        <v>1</v>
      </c>
      <c r="G39" s="55" t="s">
        <v>16</v>
      </c>
      <c r="H39" s="56"/>
      <c r="I39" s="4"/>
      <c r="J39" s="55" t="s">
        <v>17</v>
      </c>
      <c r="K39" s="56"/>
      <c r="L39" s="4"/>
      <c r="M39" s="55" t="s">
        <v>18</v>
      </c>
      <c r="N39" s="56"/>
    </row>
    <row r="40" spans="1:14" ht="17.25">
      <c r="A40" s="48" t="s">
        <v>36</v>
      </c>
      <c r="B40" s="35"/>
      <c r="C40" s="36"/>
      <c r="D40" s="36"/>
      <c r="E40" s="37"/>
      <c r="G40" s="20" t="s">
        <v>25</v>
      </c>
      <c r="H40" s="20" t="s">
        <v>22</v>
      </c>
      <c r="I40" s="20"/>
      <c r="J40" s="20" t="s">
        <v>0</v>
      </c>
      <c r="K40" s="20" t="s">
        <v>23</v>
      </c>
      <c r="L40" s="20"/>
      <c r="M40" s="20" t="s">
        <v>0</v>
      </c>
      <c r="N40" s="20" t="s">
        <v>23</v>
      </c>
    </row>
    <row r="41" spans="1:14" ht="15">
      <c r="A41" s="9"/>
      <c r="B41" s="32" t="s">
        <v>11</v>
      </c>
      <c r="C41" s="38">
        <v>53930355.630000003</v>
      </c>
      <c r="D41" s="38">
        <v>53962607.630000003</v>
      </c>
      <c r="E41" s="39">
        <f t="shared" si="2"/>
        <v>32252</v>
      </c>
      <c r="G41" s="24">
        <v>63457280.337602928</v>
      </c>
      <c r="H41" s="24">
        <f>G41-E41</f>
        <v>63425028.337602928</v>
      </c>
      <c r="I41" s="24"/>
      <c r="J41" s="24">
        <f>D41</f>
        <v>53962607.630000003</v>
      </c>
      <c r="K41" s="24">
        <f>C41</f>
        <v>53930355.630000003</v>
      </c>
      <c r="L41" s="24"/>
      <c r="M41" s="24">
        <f t="shared" si="8" ref="M41:N44">G41-J41</f>
        <v>9494672.7076029256</v>
      </c>
      <c r="N41" s="24">
        <f t="shared" si="8"/>
        <v>9494672.7076029256</v>
      </c>
    </row>
    <row r="42" spans="1:14" ht="15">
      <c r="A42" s="9"/>
      <c r="B42" s="32" t="s">
        <v>12</v>
      </c>
      <c r="C42" s="40">
        <v>7647552.9899999974</v>
      </c>
      <c r="D42" s="40">
        <v>23435963.499999996</v>
      </c>
      <c r="E42" s="41">
        <f t="shared" si="2"/>
        <v>15788410.509999998</v>
      </c>
      <c r="G42" s="2">
        <v>31954516.334019482</v>
      </c>
      <c r="H42" s="19">
        <f>G42-E42</f>
        <v>16166105.824019484</v>
      </c>
      <c r="J42" s="19">
        <f>D42</f>
        <v>23435963.499999996</v>
      </c>
      <c r="K42" s="2">
        <f>C42</f>
        <v>7647552.9899999974</v>
      </c>
      <c r="M42" s="19">
        <f t="shared" si="8"/>
        <v>8518552.8340194859</v>
      </c>
      <c r="N42" s="19">
        <f t="shared" si="8"/>
        <v>8518552.8340194859</v>
      </c>
    </row>
    <row r="43" spans="1:14" ht="15">
      <c r="A43" s="9"/>
      <c r="B43" s="32" t="s">
        <v>13</v>
      </c>
      <c r="C43" s="40">
        <v>-6281343.3999999994</v>
      </c>
      <c r="D43" s="40">
        <v>2135341.6100000003</v>
      </c>
      <c r="E43" s="41">
        <f t="shared" si="2"/>
        <v>8416685.0099999998</v>
      </c>
      <c r="G43" s="2">
        <v>22226024.32</v>
      </c>
      <c r="H43" s="19">
        <f>G43-E43</f>
        <v>13809339.310000001</v>
      </c>
      <c r="J43" s="19">
        <f>D43</f>
        <v>2135341.6100000003</v>
      </c>
      <c r="K43" s="19">
        <f>C43</f>
        <v>-6281343.3999999994</v>
      </c>
      <c r="M43" s="19">
        <f t="shared" si="8"/>
        <v>20090682.710000001</v>
      </c>
      <c r="N43" s="19">
        <f t="shared" si="8"/>
        <v>20090682.710000001</v>
      </c>
    </row>
    <row r="44" spans="1:14" ht="15">
      <c r="A44" s="9"/>
      <c r="B44" s="32" t="s">
        <v>14</v>
      </c>
      <c r="C44" s="40">
        <v>10913163.699999999</v>
      </c>
      <c r="D44" s="40">
        <v>16326160.309999999</v>
      </c>
      <c r="E44" s="41">
        <f t="shared" si="2"/>
        <v>5412996.6099999994</v>
      </c>
      <c r="G44" s="2">
        <v>17404272.880000003</v>
      </c>
      <c r="H44" s="19">
        <f>G44-E44</f>
        <v>11991276.270000003</v>
      </c>
      <c r="J44" s="19">
        <f>D44</f>
        <v>16326160.309999999</v>
      </c>
      <c r="K44" s="19">
        <f>C44</f>
        <v>10913163.699999999</v>
      </c>
      <c r="M44" s="19">
        <f t="shared" si="8"/>
        <v>1078112.570000004</v>
      </c>
      <c r="N44" s="19">
        <f t="shared" si="8"/>
        <v>1078112.570000004</v>
      </c>
    </row>
    <row r="45" spans="1:14" ht="15">
      <c r="A45" s="9"/>
      <c r="B45" s="32"/>
      <c r="C45" s="42">
        <f>SUM(C41:C44)</f>
        <v>66209728.920000002</v>
      </c>
      <c r="D45" s="42">
        <f>SUM(D41:D44)</f>
        <v>95860073.049999997</v>
      </c>
      <c r="E45" s="43">
        <f>SUM(E41:E44)</f>
        <v>29650344.129999995</v>
      </c>
      <c r="G45" s="27">
        <f>SUM(G41:G44)</f>
        <v>135042093.87162241</v>
      </c>
      <c r="H45" s="27">
        <f>SUM(H41:H44)</f>
        <v>105391749.74162242</v>
      </c>
      <c r="I45" s="24"/>
      <c r="J45" s="27">
        <f>SUM(J41:J44)</f>
        <v>95860073.049999997</v>
      </c>
      <c r="K45" s="27">
        <f>SUM(K41:K44)</f>
        <v>66209728.920000002</v>
      </c>
      <c r="L45" s="24"/>
      <c r="M45" s="27">
        <f>SUM(M41:M44)</f>
        <v>39182020.821622416</v>
      </c>
      <c r="N45" s="27">
        <f>SUM(N41:N44)</f>
        <v>39182020.821622416</v>
      </c>
    </row>
    <row r="46" spans="1:5" ht="15">
      <c r="A46" s="49" t="s">
        <v>37</v>
      </c>
      <c r="B46" s="32"/>
      <c r="C46" s="38"/>
      <c r="D46" s="38"/>
      <c r="E46" s="39"/>
    </row>
    <row r="47" spans="1:5" ht="15">
      <c r="A47" s="9"/>
      <c r="B47" s="32" t="s">
        <v>35</v>
      </c>
      <c r="C47" s="38">
        <v>3504345.9400000004</v>
      </c>
      <c r="D47" s="38">
        <v>3681467.5786448405</v>
      </c>
      <c r="E47" s="39">
        <f t="shared" si="9" ref="E47">D47-C47</f>
        <v>177121.6386448401</v>
      </c>
    </row>
    <row r="48" spans="1:5" ht="15">
      <c r="A48" s="9"/>
      <c r="B48" s="32"/>
      <c r="C48" s="44"/>
      <c r="D48" s="44"/>
      <c r="E48" s="45"/>
    </row>
    <row r="49" spans="1:5" ht="15">
      <c r="A49" s="50" t="s">
        <v>38</v>
      </c>
      <c r="B49" s="46"/>
      <c r="C49" s="42">
        <f>C11-C45-C47</f>
        <v>-29887.000000002794</v>
      </c>
      <c r="D49" s="42">
        <f>D11-D45-D47</f>
        <v>-29886.999999983702</v>
      </c>
      <c r="E49" s="43">
        <f t="shared" si="10" ref="E49">D49-C49</f>
        <v>1.90921127796173E-08</v>
      </c>
    </row>
    <row r="50" spans="2:5" ht="15.75" thickBot="1">
      <c r="B50" s="32"/>
      <c r="C50" s="47">
        <f>C45+C47</f>
        <v>69714074.859999999</v>
      </c>
      <c r="D50" s="47">
        <f t="shared" si="11" ref="D50:E50">D45+D47</f>
        <v>99541540.628644839</v>
      </c>
      <c r="E50" s="47">
        <f t="shared" si="11"/>
        <v>29827465.768644836</v>
      </c>
    </row>
    <row r="51" ht="15.75" thickTop="1">
      <c r="A51" s="23" t="s">
        <v>32</v>
      </c>
    </row>
    <row r="52" spans="1:5" ht="15">
      <c r="A52" s="51" t="s">
        <v>39</v>
      </c>
      <c r="B52" s="17"/>
      <c r="C52" s="17"/>
      <c r="D52" s="18"/>
      <c r="E52" s="18"/>
    </row>
    <row r="53" spans="1:5" ht="12.95" customHeight="1">
      <c r="A53" s="51" t="s">
        <v>40</v>
      </c>
      <c r="B53" s="21"/>
      <c r="C53" s="21"/>
      <c r="D53" s="21"/>
      <c r="E53" s="21"/>
    </row>
    <row r="54" ht="15">
      <c r="A54" s="51" t="s">
        <v>43</v>
      </c>
    </row>
    <row r="55" spans="2:5" ht="14.45" customHeight="1">
      <c r="B55" s="16"/>
      <c r="C55" s="16"/>
      <c r="D55" s="16"/>
      <c r="E55" s="16"/>
    </row>
    <row r="56" spans="1:5" ht="15">
      <c r="A56" s="16"/>
      <c r="B56" s="16"/>
      <c r="C56" s="16"/>
      <c r="D56" s="16"/>
      <c r="E56" s="16"/>
    </row>
  </sheetData>
  <mergeCells count="17">
    <mergeCell ref="J37:K37"/>
    <mergeCell ref="M37:N37"/>
    <mergeCell ref="G38:N38"/>
    <mergeCell ref="G39:H39"/>
    <mergeCell ref="J39:K39"/>
    <mergeCell ref="M39:N39"/>
    <mergeCell ref="J19:K19"/>
    <mergeCell ref="M19:N19"/>
    <mergeCell ref="G18:N18"/>
    <mergeCell ref="G17:H17"/>
    <mergeCell ref="J17:K17"/>
    <mergeCell ref="M17:N17"/>
    <mergeCell ref="C8:E8"/>
    <mergeCell ref="C18:E18"/>
    <mergeCell ref="C38:E38"/>
    <mergeCell ref="G19:H19"/>
    <mergeCell ref="G37:H37"/>
  </mergeCells>
  <pageMargins left="0.7" right="0.7" top="0.75" bottom="0.75" header="0.3" footer="0.3"/>
  <pageSetup fitToHeight="0" orientation="landscape" scale="10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84D0318E7D54BB36833B81D7EBE8B" ma:contentTypeVersion="" ma:contentTypeDescription="Create a new document." ma:contentTypeScope="" ma:versionID="e7880fd09b190361b4d662128a923cd1">
  <xsd:schema xmlns:xsd="http://www.w3.org/2001/XMLSchema" xmlns:xs="http://www.w3.org/2001/XMLSchema" xmlns:p="http://schemas.microsoft.com/office/2006/metadata/properties" xmlns:ns2="c85253b9-0a55-49a1-98ad-b5b6252d7079" xmlns:ns3="C4D2346E-2C7C-4A6B-8B33-982ADE9E3DB7" xmlns:ns4="8b86ae58-4ff9-4300-8876-bb89783e485c" xmlns:ns5="3a6ed07f-74d3-4d6b-b2d6-faf8761c8676" targetNamespace="http://schemas.microsoft.com/office/2006/metadata/properties" ma:root="true" ma:fieldsID="0aa674cb31345348162fdd60fdf00ce1" ns2:_="" ns3:_="" ns4:_="" ns5:_="">
    <xsd:import namespace="c85253b9-0a55-49a1-98ad-b5b6252d7079"/>
    <xsd:import namespace="C4D2346E-2C7C-4A6B-8B33-982ADE9E3DB7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2346E-2C7C-4A6B-8B33-982ADE9E3DB7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  <Pgs xmlns="C4D2346E-2C7C-4A6B-8B33-982ADE9E3DB7" xsi:nil="true"/>
    <MB xmlns="C4D2346E-2C7C-4A6B-8B33-982ADE9E3DB7" xsi:nil="true"/>
    <Sequence_x0020_Number xmlns="C4D2346E-2C7C-4A6B-8B33-982ADE9E3DB7" xsi:nil="true"/>
  </documentManagement>
</p:properties>
</file>

<file path=customXml/itemProps1.xml><?xml version="1.0" encoding="utf-8"?>
<ds:datastoreItem xmlns:ds="http://schemas.openxmlformats.org/officeDocument/2006/customXml" ds:itemID="{AF9D093F-D119-4620-B779-099FA159B6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B3147-54CF-4F4B-A8A9-8B6DF9F73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C4D2346E-2C7C-4A6B-8B33-982ADE9E3DB7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FDEC2C-ED7C-49D0-A21F-C514A3C22C3F}">
  <ds:schemaRefs>
    <ds:schemaRef ds:uri="c85253b9-0a55-49a1-98ad-b5b6252d7079"/>
    <ds:schemaRef ds:uri="http://purl.org/dc/elements/1.1/"/>
    <ds:schemaRef ds:uri="8b86ae58-4ff9-4300-8876-bb89783e485c"/>
    <ds:schemaRef ds:uri="http://www.w3.org/XML/1998/namespace"/>
    <ds:schemaRef ds:uri="http://schemas.microsoft.com/office/infopath/2007/PartnerControls"/>
    <ds:schemaRef ds:uri="http://purl.org/dc/terms/"/>
    <ds:schemaRef ds:uri="C4D2346E-2C7C-4A6B-8B33-982ADE9E3DB7"/>
    <ds:schemaRef ds:uri="http://schemas.microsoft.com/office/2006/documentManagement/types"/>
    <ds:schemaRef ds:uri="3a6ed07f-74d3-4d6b-b2d6-faf8761c8676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