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8_{02BE1BCD-98C9-4C04-9FAA-17FA7A830C2C}" xr6:coauthVersionLast="45" xr6:coauthVersionMax="45" xr10:uidLastSave="{00000000-0000-0000-0000-000000000000}"/>
  <bookViews>
    <workbookView xWindow="30015" yWindow="3930" windowWidth="19695" windowHeight="10950" xr2:uid="{4E2BD466-BBBC-4A9E-BECD-43492A8B4532}"/>
  </bookViews>
  <sheets>
    <sheet name="Staffs 2nd Ints Q55 Summar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2" i="1" l="1"/>
  <c r="F32" i="1"/>
  <c r="H31" i="1"/>
  <c r="I31" i="1" s="1"/>
  <c r="H30" i="1"/>
  <c r="I30" i="1" s="1"/>
  <c r="H29" i="1"/>
  <c r="I29" i="1" s="1"/>
  <c r="H28" i="1"/>
  <c r="I28" i="1" s="1"/>
  <c r="H27" i="1"/>
  <c r="I27" i="1" s="1"/>
  <c r="H26" i="1"/>
  <c r="I26" i="1" s="1"/>
  <c r="H25" i="1"/>
  <c r="I25" i="1" s="1"/>
  <c r="H24" i="1"/>
  <c r="I24" i="1" s="1"/>
  <c r="H23" i="1"/>
  <c r="I23" i="1" s="1"/>
  <c r="H22" i="1"/>
  <c r="I22" i="1" s="1"/>
  <c r="H21" i="1"/>
  <c r="I21" i="1" s="1"/>
  <c r="H20" i="1"/>
  <c r="I20" i="1" s="1"/>
  <c r="H19" i="1"/>
  <c r="I19" i="1" s="1"/>
  <c r="H18" i="1"/>
  <c r="G16" i="1"/>
  <c r="F16" i="1"/>
  <c r="H16" i="1" s="1"/>
  <c r="I16" i="1" s="1"/>
  <c r="I14" i="1"/>
  <c r="H14" i="1"/>
  <c r="H13" i="1"/>
  <c r="I13" i="1" s="1"/>
  <c r="I12" i="1"/>
  <c r="H12" i="1"/>
  <c r="H11" i="1"/>
  <c r="I11" i="1" s="1"/>
  <c r="I10" i="1"/>
  <c r="H10" i="1"/>
  <c r="H9" i="1"/>
  <c r="H32" i="1" s="1"/>
  <c r="I32" i="1" s="1"/>
  <c r="I8" i="1"/>
  <c r="H8" i="1"/>
  <c r="I9" i="1" l="1"/>
</calcChain>
</file>

<file path=xl/sharedStrings.xml><?xml version="1.0" encoding="utf-8"?>
<sst xmlns="http://schemas.openxmlformats.org/spreadsheetml/2006/main" count="84" uniqueCount="60">
  <si>
    <t>Site Description</t>
  </si>
  <si>
    <t>Retirement Date</t>
  </si>
  <si>
    <t>Project Status</t>
  </si>
  <si>
    <t>Spend To Date (Q1 2021)</t>
  </si>
  <si>
    <t>Remaining Spend</t>
  </si>
  <si>
    <t>Total Estimated  Cost</t>
  </si>
  <si>
    <t>2016 Estimate Total Current $</t>
  </si>
  <si>
    <t>$ Variance
B/(W)</t>
  </si>
  <si>
    <t>% Variance</t>
  </si>
  <si>
    <t>Variance Explanatory Comments</t>
  </si>
  <si>
    <r>
      <t xml:space="preserve">Cedar Bay </t>
    </r>
    <r>
      <rPr>
        <i/>
        <sz val="11"/>
        <color rgb="FF231F20"/>
        <rFont val="Calibri"/>
        <family val="2"/>
        <scheme val="minor"/>
      </rPr>
      <t>(Entire Site)</t>
    </r>
  </si>
  <si>
    <t>Complete</t>
  </si>
  <si>
    <t>Entire site retired at once.  Due to location of site, controlled explosive demolition methods could be used to take the site down.</t>
  </si>
  <si>
    <t xml:space="preserve">Fort Myers Gas Turbines </t>
  </si>
  <si>
    <t>Pt. Everglades Gas Turbines</t>
  </si>
  <si>
    <t>Lauderdale Unit 4</t>
  </si>
  <si>
    <t>Lauderdale Unit 5</t>
  </si>
  <si>
    <t xml:space="preserve">Lauderdale Gas Turbines </t>
  </si>
  <si>
    <t>Lauderdale Common</t>
  </si>
  <si>
    <t>Significant impacts to common during demolitions of Gas Turbines and units 4 and 5.  No actuals recorded to the common areas during dismantlement.  Actual costs are reflected above.</t>
  </si>
  <si>
    <t xml:space="preserve"> </t>
  </si>
  <si>
    <r>
      <t xml:space="preserve">Indiantown </t>
    </r>
    <r>
      <rPr>
        <i/>
        <sz val="11"/>
        <color rgb="FF231F20"/>
        <rFont val="Calibri"/>
        <family val="2"/>
        <scheme val="minor"/>
      </rPr>
      <t>(Entire Site)</t>
    </r>
  </si>
  <si>
    <t>Ongoing</t>
  </si>
  <si>
    <t>N/A</t>
  </si>
  <si>
    <t>Martin Unit 1</t>
  </si>
  <si>
    <t>Martin Unit 2</t>
  </si>
  <si>
    <r>
      <t xml:space="preserve">St. Johns River Power Park </t>
    </r>
    <r>
      <rPr>
        <i/>
        <sz val="11"/>
        <color rgb="FF231F20"/>
        <rFont val="Calibri"/>
        <family val="2"/>
        <scheme val="minor"/>
      </rPr>
      <t>(Entire Site)</t>
    </r>
  </si>
  <si>
    <r>
      <t xml:space="preserve">Scholz </t>
    </r>
    <r>
      <rPr>
        <i/>
        <sz val="11"/>
        <color rgb="FF231F20"/>
        <rFont val="Calibri"/>
        <family val="2"/>
        <scheme val="minor"/>
      </rPr>
      <t>(Entire Site)</t>
    </r>
    <r>
      <rPr>
        <sz val="11"/>
        <color theme="1"/>
        <rFont val="Calibri"/>
        <family val="2"/>
        <scheme val="minor"/>
      </rPr>
      <t xml:space="preserve">  </t>
    </r>
    <r>
      <rPr>
        <vertAlign val="superscript"/>
        <sz val="11"/>
        <color theme="1"/>
        <rFont val="Calibri"/>
        <family val="2"/>
        <scheme val="minor"/>
      </rPr>
      <t>1</t>
    </r>
  </si>
  <si>
    <t xml:space="preserve">Due to the proximity of the ash pond dikes at Plant Scholz explosive demolition methods cannot be used; therefore a manual demolition method must be used.  </t>
  </si>
  <si>
    <r>
      <t xml:space="preserve">Smith Units 1 &amp; 2  </t>
    </r>
    <r>
      <rPr>
        <vertAlign val="superscript"/>
        <sz val="11"/>
        <color theme="1"/>
        <rFont val="Calibri"/>
        <family val="2"/>
        <scheme val="minor"/>
      </rPr>
      <t>1</t>
    </r>
  </si>
  <si>
    <t>Based on bids and newer analysis performed there is greater removal asbestos abatement than anticipated in the prior dismantlement study.</t>
  </si>
  <si>
    <t>Manatee Unit 1</t>
  </si>
  <si>
    <t>Not Started</t>
  </si>
  <si>
    <t>Manatee Unit 2</t>
  </si>
  <si>
    <t>Turkey Point Unit 1</t>
  </si>
  <si>
    <t>Turkey Point Unit 2</t>
  </si>
  <si>
    <r>
      <t>Gulf Clean Energy Center (Crist) Ash Landfill (West)</t>
    </r>
    <r>
      <rPr>
        <vertAlign val="superscript"/>
        <sz val="11"/>
        <color theme="1"/>
        <rFont val="Calibri"/>
        <family val="2"/>
        <scheme val="minor"/>
      </rPr>
      <t>1</t>
    </r>
  </si>
  <si>
    <t>Revised estimate.</t>
  </si>
  <si>
    <t>Daniel Ash Pond</t>
  </si>
  <si>
    <t>Reflects increasing scope as a result of evolving regulations around coal ash and gypsum closure and monitoring.</t>
  </si>
  <si>
    <t>Scherer Ash Pond (FPL)</t>
  </si>
  <si>
    <t>Scherer Ash Pond (Gulf)</t>
  </si>
  <si>
    <r>
      <t xml:space="preserve">1  </t>
    </r>
    <r>
      <rPr>
        <sz val="11"/>
        <color theme="1"/>
        <rFont val="Calibri"/>
        <family val="2"/>
        <scheme val="minor"/>
      </rPr>
      <t>Related closure costs at Plant Smith, Scholz and the Crist landfill (Northeast) are being recovered as regulatory assets in the Environmental Cost Recovery Clause and have been excluded from the 2021 Dismantlement Study.</t>
    </r>
  </si>
  <si>
    <t>Lauderdale Total</t>
  </si>
  <si>
    <t>2016 study assumed explosive demolition methods used to take an entire site down.  2021 study adjusts for taking units down with existing units on site and requires manual demolition rather than taking down the whole site.  Units 3, 4 and 8 remains after the demolition of units 1 &amp; 2.  Early retirement of units supported by customer benefits associated with replacement generation.  Fuel write-offs, net of salvage, not included in the 2016 dismantlement study estimate were $8.2MM for each unit.</t>
  </si>
  <si>
    <t>2016 study assumed explosive demolition methods used to take an entire site down.  2021 study adjusts for taking units down with existing units on site and requires manual demolition rather than taking down the whole site.  Unit 3 remains after the demolition of units 1 &amp; 2.  Estimates in the 2021 dismantlement study include fuel write-offs, net of salvage, of $2.4MM for each unit.</t>
  </si>
  <si>
    <t>Retired as a generating asset.  Converted to a synchronous condenser.
Proximity to Nuclear Units 3 and 4 necessitated manual demolition as opposed to explosive techniques used to take an entire site down.  Fuel write-offs, net of salvage, not included in the 2016 dismantlement were $2.8MM for each unit.</t>
  </si>
  <si>
    <t>Asset acquired in 2017.  Not part of 2016 dismantlement study.  2021 estimate includes $4.5MM for inventory write-offs, $4MM for HDPE pipe removal for 19 miles of pipe, crossings and other infrastructure and $2MM for pond water demolition.  Fuel write-offs, net of salvage, not included in the 2016 dismantlement study estimate were $0.4MM.</t>
  </si>
  <si>
    <t>Grand Total</t>
  </si>
  <si>
    <t>Florida Power &amp; Light Company</t>
  </si>
  <si>
    <t>Docket No. 20210015-EI</t>
  </si>
  <si>
    <t>Staff's's Second Set of Interrogatories</t>
  </si>
  <si>
    <t>Attachment No. 1 of 1</t>
  </si>
  <si>
    <t>Tab 1 of 1</t>
  </si>
  <si>
    <t>Interrogatory No: 55</t>
  </si>
  <si>
    <t>Before the full dismantlement of the non-blackstart GT's (10) that were retired, The separation of units 1&amp;9 (Blackstart GT's) from the other 10 units that were all inter-twined in the original MUSH (MUSH stands for Multiple Unit Start Up House). A Mini Mush was designed and built to contain the Controls, Switchgear, Battery Backup, and Generator Protection for GT 1 &amp; 9.  This work scope increased in complexity and a manual dismantlement rather than full dismantlement of all GT's assumed in the 2016 dismantlement study.  Also 1/1/2017, GE fast start peaker units replaced the gas turbines and there were no efficiencies that could be leveraged on preserving structures or other items.  There were customer benefits associated with the change in demolition methodology.</t>
  </si>
  <si>
    <t>During the demolition effort, two tanks were converted for biodiesel use for Fleet Services and a building  to house Central Maintenance personnel was preserved at Port Everglades.  To limit the impact to these structures,  a manual demolition rather than a controlled explosive demolition approach for the Port Everglades Gas Turbines was  used.</t>
  </si>
  <si>
    <t>Complete site modernization (including Common) and these units are being replaced with a GE 7H2A 2 X 1 combined cycle plant.  Actual costs included common $ in the 2016 estimate that was called out as common.  Total variance of demolishing 4, 5, the Gas Turbines and Common was 21%.</t>
  </si>
  <si>
    <t>Complete site modernization (including Common) and these units are being replaced with a GE 7H2A 2 X 1 combined cycle plant.  Actual costs included common $ in the 2016 estimate that was called out as common.  Total variance of demolishing 4, 5, the Gas T</t>
  </si>
  <si>
    <t>Not all turbines taken down.  Blackstart units remained necessitating increased scope and complexity associated with a manual demolition that is more costly than a full site take down methodology.  Also 1/1/2017, GE fast start peaker units replaced the gas turbines and there were no efficiencies that could be leveraged on preserving structures or other items.  Peakers are part of a complete site modernization and these units are being replaced with a GE 7H2A 2 X 1 combined cycle plant.  Actual costs included common $ in the 2016 estimate that was called out as common.  Total variance of demolishing 4, 5, the Gas Turbines and Common was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</si>
</sst>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3" formatCode="_(* #,##0.00_);_(* \(#,##0.00\);_(* &quot;-&quot;??_);_(@_)"/>
    <numFmt numFmtId="164" formatCode="0.0%"/>
    <numFmt numFmtId="165" formatCode="_(* #,##0_);_(* \(#,##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sz val="11"/>
      <color rgb="FF231F20"/>
      <name val="Calibri"/>
      <family val="2"/>
      <scheme val="minor"/>
    </font>
    <font>
      <i/>
      <sz val="11"/>
      <color rgb="FF231F20"/>
      <name val="Calibri"/>
      <family val="2"/>
      <scheme val="minor"/>
    </font>
    <font>
      <b/>
      <sz val="11"/>
      <color rgb="FF231F20"/>
      <name val="Calibri"/>
      <family val="2"/>
      <scheme val="minor"/>
    </font>
    <font>
      <vertAlign val="superscript"/>
      <sz val="11"/>
      <color theme="1"/>
      <name val="Calibri"/>
      <family val="2"/>
      <scheme val="minor"/>
    </font>
    <font>
      <sz val="10"/>
      <color theme="1"/>
      <name val="Arial"/>
      <family val="2"/>
    </font>
  </fonts>
  <fills count="2">
    <fill>
      <patternFill patternType="none"/>
    </fill>
    <fill>
      <patternFill patternType="gray125"/>
    </fill>
  </fills>
  <borders count="1">
    <border>
      <left/>
      <right/>
      <top/>
      <bottom/>
      <diagonal/>
    </border>
  </borders>
  <cellStyleXfs count="5">
    <xf numFmtId="0" fontId="0" fillId="0" borderId="0"/>
    <xf numFmtId="43"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1" fillId="0" borderId="0"/>
  </cellStyleXfs>
  <cellXfs count="24">
    <xf numFmtId="0" fontId="0" fillId="0" borderId="0" xfId="0"/>
    <xf numFmtId="0" fontId="3"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0" fillId="0" borderId="0" xfId="0" applyAlignment="1">
      <alignment horizontal="center" vertical="center"/>
    </xf>
    <xf numFmtId="42" fontId="0" fillId="0" borderId="0" xfId="2" applyFont="1" applyAlignment="1">
      <alignment horizontal="center" vertical="center"/>
    </xf>
    <xf numFmtId="164" fontId="0" fillId="0" borderId="0" xfId="3" applyNumberFormat="1" applyFont="1" applyAlignment="1">
      <alignment horizontal="center" vertical="center"/>
    </xf>
    <xf numFmtId="0" fontId="0" fillId="0" borderId="0" xfId="0" applyAlignment="1">
      <alignment wrapText="1"/>
    </xf>
    <xf numFmtId="165" fontId="0" fillId="0" borderId="0" xfId="1" applyNumberFormat="1" applyFont="1" applyFill="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42" fontId="2" fillId="0" borderId="0" xfId="2" applyFont="1" applyAlignment="1">
      <alignment horizontal="center" vertical="center"/>
    </xf>
    <xf numFmtId="164" fontId="2" fillId="0" borderId="0" xfId="3" applyNumberFormat="1" applyFont="1" applyAlignment="1">
      <alignment horizontal="center" vertical="center"/>
    </xf>
    <xf numFmtId="164" fontId="0" fillId="0" borderId="0" xfId="3" applyNumberFormat="1" applyFont="1" applyFill="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xf>
    <xf numFmtId="42" fontId="2" fillId="0" borderId="0" xfId="0" applyNumberFormat="1" applyFont="1" applyAlignment="1">
      <alignment horizontal="center" vertical="center"/>
    </xf>
    <xf numFmtId="0" fontId="7" fillId="0" borderId="0" xfId="0" applyFont="1" applyAlignment="1">
      <alignment horizontal="left" vertical="top"/>
    </xf>
    <xf numFmtId="0" fontId="0" fillId="0" borderId="0" xfId="0" applyAlignment="1"/>
    <xf numFmtId="0" fontId="2" fillId="0" borderId="0" xfId="0" applyFont="1" applyAlignment="1"/>
    <xf numFmtId="0" fontId="8" fillId="0" borderId="0" xfId="0" applyFont="1"/>
  </cellXfs>
  <cellStyles count="5">
    <cellStyle name="Comma" xfId="1" builtinId="3"/>
    <cellStyle name="Currency [0]" xfId="2" builtinId="7"/>
    <cellStyle name="Normal" xfId="0" builtinId="0"/>
    <cellStyle name="Normal 3" xfId="4" xr:uid="{657D2BF2-68EE-4065-9A08-BAF9CC7C461F}"/>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32C8E-13A0-476F-A526-B1577139C033}">
  <dimension ref="A1:J38"/>
  <sheetViews>
    <sheetView tabSelected="1" zoomScale="80" zoomScaleNormal="80" workbookViewId="0">
      <selection activeCell="A2" sqref="A2"/>
    </sheetView>
  </sheetViews>
  <sheetFormatPr defaultRowHeight="15" x14ac:dyDescent="0.25"/>
  <cols>
    <col min="1" max="1" width="56.140625" customWidth="1"/>
    <col min="2" max="2" width="15.85546875" bestFit="1" customWidth="1"/>
    <col min="3" max="3" width="13.28515625" bestFit="1" customWidth="1"/>
    <col min="4" max="4" width="22.85546875" bestFit="1" customWidth="1"/>
    <col min="5" max="5" width="16.5703125" bestFit="1" customWidth="1"/>
    <col min="6" max="6" width="19.7109375" bestFit="1" customWidth="1"/>
    <col min="7" max="8" width="14.5703125" bestFit="1" customWidth="1"/>
    <col min="9" max="9" width="11" bestFit="1" customWidth="1"/>
    <col min="10" max="10" width="128.140625" customWidth="1"/>
  </cols>
  <sheetData>
    <row r="1" spans="1:10" x14ac:dyDescent="0.25">
      <c r="A1" s="23" t="s">
        <v>49</v>
      </c>
    </row>
    <row r="2" spans="1:10" x14ac:dyDescent="0.25">
      <c r="A2" s="23" t="s">
        <v>50</v>
      </c>
    </row>
    <row r="3" spans="1:10" x14ac:dyDescent="0.25">
      <c r="A3" s="23" t="s">
        <v>51</v>
      </c>
    </row>
    <row r="4" spans="1:10" x14ac:dyDescent="0.25">
      <c r="A4" s="23" t="s">
        <v>54</v>
      </c>
    </row>
    <row r="5" spans="1:10" x14ac:dyDescent="0.25">
      <c r="A5" s="23" t="s">
        <v>52</v>
      </c>
    </row>
    <row r="6" spans="1:10" x14ac:dyDescent="0.25">
      <c r="A6" s="23" t="s">
        <v>53</v>
      </c>
    </row>
    <row r="7" spans="1:10" ht="30" x14ac:dyDescent="0.25">
      <c r="A7" s="1" t="s">
        <v>0</v>
      </c>
      <c r="B7" s="1" t="s">
        <v>1</v>
      </c>
      <c r="C7" s="1" t="s">
        <v>2</v>
      </c>
      <c r="D7" s="1" t="s">
        <v>3</v>
      </c>
      <c r="E7" s="1" t="s">
        <v>4</v>
      </c>
      <c r="F7" s="1" t="s">
        <v>5</v>
      </c>
      <c r="G7" s="2" t="s">
        <v>6</v>
      </c>
      <c r="H7" s="2" t="s">
        <v>7</v>
      </c>
      <c r="I7" s="1" t="s">
        <v>8</v>
      </c>
      <c r="J7" s="1" t="s">
        <v>9</v>
      </c>
    </row>
    <row r="8" spans="1:10" x14ac:dyDescent="0.25">
      <c r="A8" s="3" t="s">
        <v>10</v>
      </c>
      <c r="B8" s="4">
        <v>2016</v>
      </c>
      <c r="C8" s="5" t="s">
        <v>11</v>
      </c>
      <c r="D8" s="6">
        <v>4910556.04</v>
      </c>
      <c r="E8" s="6">
        <v>0</v>
      </c>
      <c r="F8" s="6">
        <v>4910556.04</v>
      </c>
      <c r="G8" s="6">
        <v>4520250</v>
      </c>
      <c r="H8" s="6">
        <f t="shared" ref="H8:H14" si="0">F8-G8</f>
        <v>390306.04000000004</v>
      </c>
      <c r="I8" s="7">
        <f t="shared" ref="I8:I14" si="1">H8/G8</f>
        <v>8.6346118024445556E-2</v>
      </c>
      <c r="J8" s="21" t="s">
        <v>12</v>
      </c>
    </row>
    <row r="9" spans="1:10" x14ac:dyDescent="0.25">
      <c r="A9" s="3" t="s">
        <v>13</v>
      </c>
      <c r="B9" s="4">
        <v>2016</v>
      </c>
      <c r="C9" s="5" t="s">
        <v>11</v>
      </c>
      <c r="D9" s="9">
        <v>10729780.989999995</v>
      </c>
      <c r="E9" s="6">
        <v>0</v>
      </c>
      <c r="F9" s="6">
        <v>10729780.989999995</v>
      </c>
      <c r="G9" s="6">
        <v>297386.09295297385</v>
      </c>
      <c r="H9" s="6">
        <f t="shared" si="0"/>
        <v>10432394.89704702</v>
      </c>
      <c r="I9" s="7">
        <f t="shared" si="1"/>
        <v>35.080305179895255</v>
      </c>
      <c r="J9" s="21" t="s">
        <v>55</v>
      </c>
    </row>
    <row r="10" spans="1:10" x14ac:dyDescent="0.25">
      <c r="A10" s="3" t="s">
        <v>14</v>
      </c>
      <c r="B10" s="4">
        <v>2016</v>
      </c>
      <c r="C10" s="5" t="s">
        <v>11</v>
      </c>
      <c r="D10" s="6">
        <v>2588454.9000000004</v>
      </c>
      <c r="E10" s="6">
        <v>0</v>
      </c>
      <c r="F10" s="6">
        <v>2588454.9000000004</v>
      </c>
      <c r="G10" s="6">
        <v>1935975.2574382338</v>
      </c>
      <c r="H10" s="6">
        <f t="shared" si="0"/>
        <v>652479.64256176655</v>
      </c>
      <c r="I10" s="7">
        <f t="shared" si="1"/>
        <v>0.33702891607465885</v>
      </c>
      <c r="J10" s="21" t="s">
        <v>56</v>
      </c>
    </row>
    <row r="11" spans="1:10" x14ac:dyDescent="0.25">
      <c r="A11" s="3" t="s">
        <v>15</v>
      </c>
      <c r="B11" s="4">
        <v>2018</v>
      </c>
      <c r="C11" s="5" t="s">
        <v>11</v>
      </c>
      <c r="D11" s="6">
        <v>12962149.809999993</v>
      </c>
      <c r="E11" s="6">
        <v>0</v>
      </c>
      <c r="F11" s="6">
        <v>12962149.809999993</v>
      </c>
      <c r="G11" s="6">
        <v>4346177.753229592</v>
      </c>
      <c r="H11" s="6">
        <f t="shared" si="0"/>
        <v>8615972.0567704011</v>
      </c>
      <c r="I11" s="7">
        <f t="shared" si="1"/>
        <v>1.9824251436490321</v>
      </c>
      <c r="J11" s="21" t="s">
        <v>57</v>
      </c>
    </row>
    <row r="12" spans="1:10" x14ac:dyDescent="0.25">
      <c r="A12" s="3" t="s">
        <v>16</v>
      </c>
      <c r="B12" s="4">
        <v>2018</v>
      </c>
      <c r="C12" s="5" t="s">
        <v>11</v>
      </c>
      <c r="D12" s="6">
        <v>12962149.809999993</v>
      </c>
      <c r="E12" s="6">
        <v>0</v>
      </c>
      <c r="F12" s="6">
        <v>12962149.809999993</v>
      </c>
      <c r="G12" s="6">
        <v>4340749.7506353883</v>
      </c>
      <c r="H12" s="6">
        <f t="shared" si="0"/>
        <v>8621400.0593646057</v>
      </c>
      <c r="I12" s="7">
        <f t="shared" si="1"/>
        <v>1.986154594169504</v>
      </c>
      <c r="J12" s="21" t="s">
        <v>58</v>
      </c>
    </row>
    <row r="13" spans="1:10" x14ac:dyDescent="0.25">
      <c r="A13" s="3" t="s">
        <v>17</v>
      </c>
      <c r="B13" s="4">
        <v>2016</v>
      </c>
      <c r="C13" s="5" t="s">
        <v>11</v>
      </c>
      <c r="D13" s="6">
        <v>8052323.1399999969</v>
      </c>
      <c r="E13" s="6">
        <v>0</v>
      </c>
      <c r="F13" s="6">
        <v>8052323.1399999969</v>
      </c>
      <c r="G13" s="6">
        <v>281334.80215322704</v>
      </c>
      <c r="H13" s="6">
        <f t="shared" si="0"/>
        <v>7770988.33784677</v>
      </c>
      <c r="I13" s="7">
        <f t="shared" si="1"/>
        <v>27.62185224995504</v>
      </c>
      <c r="J13" s="21" t="s">
        <v>59</v>
      </c>
    </row>
    <row r="14" spans="1:10" x14ac:dyDescent="0.25">
      <c r="A14" s="3" t="s">
        <v>18</v>
      </c>
      <c r="B14" s="4">
        <v>2018</v>
      </c>
      <c r="C14" s="5" t="s">
        <v>11</v>
      </c>
      <c r="D14" s="6">
        <v>0</v>
      </c>
      <c r="E14" s="6">
        <v>0</v>
      </c>
      <c r="F14" s="6">
        <v>0</v>
      </c>
      <c r="G14" s="6">
        <v>19099026.632596582</v>
      </c>
      <c r="H14" s="6">
        <f t="shared" si="0"/>
        <v>-19099026.632596582</v>
      </c>
      <c r="I14" s="7">
        <f t="shared" si="1"/>
        <v>-1</v>
      </c>
      <c r="J14" s="21" t="s">
        <v>19</v>
      </c>
    </row>
    <row r="15" spans="1:10" x14ac:dyDescent="0.25">
      <c r="A15" s="3"/>
      <c r="B15" s="4"/>
      <c r="C15" s="5"/>
      <c r="D15" s="6"/>
      <c r="E15" s="6"/>
      <c r="F15" s="6"/>
      <c r="G15" s="6"/>
      <c r="H15" s="6"/>
      <c r="I15" s="7"/>
      <c r="J15" s="21"/>
    </row>
    <row r="16" spans="1:10" x14ac:dyDescent="0.25">
      <c r="A16" s="10"/>
      <c r="B16" s="11"/>
      <c r="C16" s="12"/>
      <c r="D16" s="13"/>
      <c r="E16" s="13" t="s">
        <v>43</v>
      </c>
      <c r="F16" s="13">
        <f>SUM(F11:F14)</f>
        <v>33976622.759999983</v>
      </c>
      <c r="G16" s="13">
        <f>SUM(G11:G14)</f>
        <v>28067288.938614793</v>
      </c>
      <c r="H16" s="13">
        <f>F16-G16</f>
        <v>5909333.8213851899</v>
      </c>
      <c r="I16" s="14">
        <f>H16/G16</f>
        <v>0.21054166771537264</v>
      </c>
      <c r="J16" s="21" t="s">
        <v>20</v>
      </c>
    </row>
    <row r="17" spans="1:10" x14ac:dyDescent="0.25">
      <c r="A17" s="10"/>
      <c r="B17" s="11"/>
      <c r="C17" s="12"/>
      <c r="D17" s="13"/>
      <c r="E17" s="13"/>
      <c r="F17" s="13"/>
      <c r="G17" s="13"/>
      <c r="H17" s="13"/>
      <c r="I17" s="14"/>
      <c r="J17" s="22"/>
    </row>
    <row r="18" spans="1:10" x14ac:dyDescent="0.25">
      <c r="A18" s="3" t="s">
        <v>21</v>
      </c>
      <c r="B18" s="4">
        <v>2020</v>
      </c>
      <c r="C18" s="5" t="s">
        <v>22</v>
      </c>
      <c r="D18" s="6">
        <v>5887614.8499999996</v>
      </c>
      <c r="E18" s="6">
        <v>16616228.380000001</v>
      </c>
      <c r="F18" s="6">
        <v>22503843.23</v>
      </c>
      <c r="G18" s="6">
        <v>0</v>
      </c>
      <c r="H18" s="6">
        <f t="shared" ref="H18:H31" si="2">F18-G18</f>
        <v>22503843.23</v>
      </c>
      <c r="I18" s="15" t="s">
        <v>23</v>
      </c>
      <c r="J18" s="21" t="s">
        <v>47</v>
      </c>
    </row>
    <row r="19" spans="1:10" x14ac:dyDescent="0.25">
      <c r="A19" s="3" t="s">
        <v>24</v>
      </c>
      <c r="B19" s="4">
        <v>2018</v>
      </c>
      <c r="C19" s="5" t="s">
        <v>22</v>
      </c>
      <c r="D19" s="6">
        <v>22891367.02</v>
      </c>
      <c r="E19" s="6">
        <v>16708632.98</v>
      </c>
      <c r="F19" s="6">
        <v>39600000</v>
      </c>
      <c r="G19" s="6">
        <v>10112773.683620989</v>
      </c>
      <c r="H19" s="6">
        <f t="shared" si="2"/>
        <v>29487226.316379011</v>
      </c>
      <c r="I19" s="7">
        <f t="shared" ref="I19:I31" si="3">H19/G19</f>
        <v>2.91583963400047</v>
      </c>
      <c r="J19" s="21" t="s">
        <v>44</v>
      </c>
    </row>
    <row r="20" spans="1:10" x14ac:dyDescent="0.25">
      <c r="A20" s="16" t="s">
        <v>25</v>
      </c>
      <c r="B20" s="17">
        <v>2018</v>
      </c>
      <c r="C20" s="5" t="s">
        <v>22</v>
      </c>
      <c r="D20" s="6">
        <v>22891367.02</v>
      </c>
      <c r="E20" s="6">
        <v>16708632.98</v>
      </c>
      <c r="F20" s="6">
        <v>39600000</v>
      </c>
      <c r="G20" s="6">
        <v>10112773.683620989</v>
      </c>
      <c r="H20" s="6">
        <f t="shared" si="2"/>
        <v>29487226.316379011</v>
      </c>
      <c r="I20" s="7">
        <f t="shared" si="3"/>
        <v>2.91583963400047</v>
      </c>
      <c r="J20" s="21" t="s">
        <v>44</v>
      </c>
    </row>
    <row r="21" spans="1:10" x14ac:dyDescent="0.25">
      <c r="A21" s="16" t="s">
        <v>26</v>
      </c>
      <c r="B21" s="17">
        <v>2018</v>
      </c>
      <c r="C21" s="5" t="s">
        <v>22</v>
      </c>
      <c r="D21" s="6">
        <v>14342766.82</v>
      </c>
      <c r="E21" s="6">
        <v>2558583.5</v>
      </c>
      <c r="F21" s="6">
        <v>16901350.32</v>
      </c>
      <c r="G21" s="6">
        <v>22187355.444150485</v>
      </c>
      <c r="H21" s="6">
        <f t="shared" si="2"/>
        <v>-5286005.1241504848</v>
      </c>
      <c r="I21" s="7">
        <f t="shared" si="3"/>
        <v>-0.2382440366746861</v>
      </c>
      <c r="J21" s="21" t="s">
        <v>12</v>
      </c>
    </row>
    <row r="22" spans="1:10" ht="17.25" x14ac:dyDescent="0.25">
      <c r="A22" s="16" t="s">
        <v>27</v>
      </c>
      <c r="B22" s="17">
        <v>2015</v>
      </c>
      <c r="C22" s="5" t="s">
        <v>22</v>
      </c>
      <c r="D22" s="6">
        <v>6931871.3399999999</v>
      </c>
      <c r="E22" s="6">
        <v>15843165.969999999</v>
      </c>
      <c r="F22" s="6">
        <v>27197423.669999998</v>
      </c>
      <c r="G22" s="6">
        <v>5438000</v>
      </c>
      <c r="H22" s="6">
        <f t="shared" si="2"/>
        <v>21759423.669999998</v>
      </c>
      <c r="I22" s="7">
        <f t="shared" si="3"/>
        <v>4.0013651471129084</v>
      </c>
      <c r="J22" s="21" t="s">
        <v>28</v>
      </c>
    </row>
    <row r="23" spans="1:10" ht="17.25" x14ac:dyDescent="0.25">
      <c r="A23" s="16" t="s">
        <v>29</v>
      </c>
      <c r="B23" s="17">
        <v>2016</v>
      </c>
      <c r="C23" s="5" t="s">
        <v>22</v>
      </c>
      <c r="D23" s="6">
        <v>4614937.84</v>
      </c>
      <c r="E23" s="6">
        <v>14000590.290000003</v>
      </c>
      <c r="F23" s="6">
        <v>20203653.750000004</v>
      </c>
      <c r="G23" s="6">
        <v>6847000</v>
      </c>
      <c r="H23" s="6">
        <f t="shared" si="2"/>
        <v>13356653.750000004</v>
      </c>
      <c r="I23" s="7">
        <f t="shared" si="3"/>
        <v>1.9507307945085444</v>
      </c>
      <c r="J23" s="21" t="s">
        <v>30</v>
      </c>
    </row>
    <row r="24" spans="1:10" x14ac:dyDescent="0.25">
      <c r="A24" s="3" t="s">
        <v>31</v>
      </c>
      <c r="B24" s="4">
        <v>2022</v>
      </c>
      <c r="C24" s="5" t="s">
        <v>32</v>
      </c>
      <c r="D24" s="6">
        <v>0</v>
      </c>
      <c r="E24" s="6">
        <v>34650000</v>
      </c>
      <c r="F24" s="6">
        <v>34650000</v>
      </c>
      <c r="G24" s="6">
        <v>10574636.760127444</v>
      </c>
      <c r="H24" s="6">
        <f t="shared" si="2"/>
        <v>24075363.239872556</v>
      </c>
      <c r="I24" s="7">
        <f t="shared" si="3"/>
        <v>2.2767082960854728</v>
      </c>
      <c r="J24" s="21" t="s">
        <v>45</v>
      </c>
    </row>
    <row r="25" spans="1:10" x14ac:dyDescent="0.25">
      <c r="A25" s="3" t="s">
        <v>33</v>
      </c>
      <c r="B25" s="4">
        <v>2022</v>
      </c>
      <c r="C25" s="5" t="s">
        <v>32</v>
      </c>
      <c r="D25" s="6">
        <v>0</v>
      </c>
      <c r="E25" s="6">
        <v>34650000</v>
      </c>
      <c r="F25" s="6">
        <v>34650000</v>
      </c>
      <c r="G25" s="6">
        <v>10574636.760127444</v>
      </c>
      <c r="H25" s="6">
        <f t="shared" si="2"/>
        <v>24075363.239872556</v>
      </c>
      <c r="I25" s="7">
        <f t="shared" si="3"/>
        <v>2.2767082960854728</v>
      </c>
      <c r="J25" s="21" t="s">
        <v>45</v>
      </c>
    </row>
    <row r="26" spans="1:10" x14ac:dyDescent="0.25">
      <c r="A26" s="3" t="s">
        <v>34</v>
      </c>
      <c r="B26" s="5">
        <v>2016</v>
      </c>
      <c r="C26" s="5" t="s">
        <v>11</v>
      </c>
      <c r="D26" s="6">
        <v>23271795.140000001</v>
      </c>
      <c r="E26" s="6">
        <v>0</v>
      </c>
      <c r="F26" s="6">
        <v>23271795.140000001</v>
      </c>
      <c r="G26" s="6">
        <v>13564981.250655329</v>
      </c>
      <c r="H26" s="6">
        <f t="shared" si="2"/>
        <v>9706813.8893446717</v>
      </c>
      <c r="I26" s="7">
        <f t="shared" si="3"/>
        <v>0.7155788651661964</v>
      </c>
      <c r="J26" s="8" t="s">
        <v>46</v>
      </c>
    </row>
    <row r="27" spans="1:10" x14ac:dyDescent="0.25">
      <c r="A27" s="3" t="s">
        <v>35</v>
      </c>
      <c r="B27" s="5">
        <v>2011</v>
      </c>
      <c r="C27" s="5" t="s">
        <v>11</v>
      </c>
      <c r="D27" s="6">
        <v>13948403.73</v>
      </c>
      <c r="E27" s="6">
        <v>0</v>
      </c>
      <c r="F27" s="6">
        <v>13948403.73</v>
      </c>
      <c r="G27" s="6">
        <v>7384544.6277962551</v>
      </c>
      <c r="H27" s="6">
        <f t="shared" si="2"/>
        <v>6563859.1022037454</v>
      </c>
      <c r="I27" s="7">
        <f t="shared" si="3"/>
        <v>0.88886443688032468</v>
      </c>
      <c r="J27" s="8" t="s">
        <v>46</v>
      </c>
    </row>
    <row r="28" spans="1:10" ht="17.25" x14ac:dyDescent="0.25">
      <c r="A28" s="18" t="s">
        <v>36</v>
      </c>
      <c r="B28" s="5">
        <v>2022</v>
      </c>
      <c r="C28" s="5" t="s">
        <v>22</v>
      </c>
      <c r="D28" s="6">
        <v>64682</v>
      </c>
      <c r="E28" s="6">
        <v>16682055</v>
      </c>
      <c r="F28" s="6">
        <v>16746737</v>
      </c>
      <c r="G28" s="6">
        <v>22134000</v>
      </c>
      <c r="H28" s="6">
        <f t="shared" si="2"/>
        <v>-5387263</v>
      </c>
      <c r="I28" s="7">
        <f t="shared" si="3"/>
        <v>-0.24339310562934852</v>
      </c>
      <c r="J28" s="21" t="s">
        <v>37</v>
      </c>
    </row>
    <row r="29" spans="1:10" x14ac:dyDescent="0.25">
      <c r="A29" s="18" t="s">
        <v>38</v>
      </c>
      <c r="B29" s="5">
        <v>2020</v>
      </c>
      <c r="C29" s="5" t="s">
        <v>22</v>
      </c>
      <c r="D29" s="6">
        <v>6013676</v>
      </c>
      <c r="E29" s="6">
        <v>13223724</v>
      </c>
      <c r="F29" s="6">
        <v>19237400</v>
      </c>
      <c r="G29" s="6">
        <v>8311000</v>
      </c>
      <c r="H29" s="6">
        <f t="shared" si="2"/>
        <v>10926400</v>
      </c>
      <c r="I29" s="7">
        <f t="shared" si="3"/>
        <v>1.3146913728793166</v>
      </c>
      <c r="J29" s="21" t="s">
        <v>39</v>
      </c>
    </row>
    <row r="30" spans="1:10" x14ac:dyDescent="0.25">
      <c r="A30" s="18" t="s">
        <v>40</v>
      </c>
      <c r="B30" s="5">
        <v>2020</v>
      </c>
      <c r="C30" s="5" t="s">
        <v>22</v>
      </c>
      <c r="D30" s="6">
        <v>3939294</v>
      </c>
      <c r="E30" s="6">
        <v>122038314</v>
      </c>
      <c r="F30" s="6">
        <v>125977608</v>
      </c>
      <c r="G30" s="6">
        <v>28453974</v>
      </c>
      <c r="H30" s="6">
        <f t="shared" si="2"/>
        <v>97523634</v>
      </c>
      <c r="I30" s="7">
        <f t="shared" si="3"/>
        <v>3.4274169927898295</v>
      </c>
      <c r="J30" s="21" t="s">
        <v>39</v>
      </c>
    </row>
    <row r="31" spans="1:10" x14ac:dyDescent="0.25">
      <c r="A31" s="18" t="s">
        <v>41</v>
      </c>
      <c r="B31" s="5">
        <v>2020</v>
      </c>
      <c r="C31" s="5" t="s">
        <v>22</v>
      </c>
      <c r="D31" s="6">
        <v>1079264</v>
      </c>
      <c r="E31" s="6">
        <v>40165369</v>
      </c>
      <c r="F31" s="6">
        <v>41244633</v>
      </c>
      <c r="G31" s="6">
        <v>756000</v>
      </c>
      <c r="H31" s="6">
        <f t="shared" si="2"/>
        <v>40488633</v>
      </c>
      <c r="I31" s="7">
        <f t="shared" si="3"/>
        <v>53.55639285714286</v>
      </c>
      <c r="J31" s="21" t="s">
        <v>39</v>
      </c>
    </row>
    <row r="32" spans="1:10" x14ac:dyDescent="0.25">
      <c r="A32" s="18"/>
      <c r="B32" s="5"/>
      <c r="C32" s="5"/>
      <c r="D32" s="5"/>
      <c r="E32" s="12" t="s">
        <v>48</v>
      </c>
      <c r="F32" s="19">
        <f>SUM(F8:F14, F18:F31)</f>
        <v>527938262.52999997</v>
      </c>
      <c r="G32" s="19">
        <f>SUM(G8:G14, G18:G31)</f>
        <v>191272576.49910492</v>
      </c>
      <c r="H32" s="19">
        <f>SUM(H8:H14, H18:H31)</f>
        <v>336665686.03089499</v>
      </c>
      <c r="I32" s="14">
        <f>H32/G32</f>
        <v>1.7601356775390666</v>
      </c>
      <c r="J32" s="21"/>
    </row>
    <row r="33" spans="1:10" x14ac:dyDescent="0.25">
      <c r="J33" s="21"/>
    </row>
    <row r="34" spans="1:10" ht="17.25" x14ac:dyDescent="0.25">
      <c r="A34" s="20" t="s">
        <v>42</v>
      </c>
      <c r="J34" s="21"/>
    </row>
    <row r="35" spans="1:10" x14ac:dyDescent="0.25">
      <c r="J35" s="21"/>
    </row>
    <row r="36" spans="1:10" x14ac:dyDescent="0.25">
      <c r="J36" s="21"/>
    </row>
    <row r="37" spans="1:10" x14ac:dyDescent="0.25">
      <c r="J37" s="21"/>
    </row>
    <row r="38" spans="1:10" x14ac:dyDescent="0.25">
      <c r="J38" s="2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Staffs 2nd Ints Q55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2021-05-28T16:17:56Z</dcterms:created>
  <dcterms:modified xsi:type="dcterms:W3CDTF">2021-05-28T16:18:14Z</dcterms:modified>
</cp:coreProperties>
</file>