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R:\2021 Rate Case Discovery\Staff's 2nd INTs\"/>
    </mc:Choice>
  </mc:AlternateContent>
  <xr:revisionPtr revIDLastSave="0" documentId="13_ncr:1_{5D621A4E-757D-4384-821E-0D843626A5F7}" xr6:coauthVersionLast="45" xr6:coauthVersionMax="45" xr10:uidLastSave="{00000000-0000-0000-0000-000000000000}"/>
  <bookViews>
    <workbookView xWindow="30075" yWindow="2805" windowWidth="21600" windowHeight="11385" tabRatio="684" xr2:uid="{00000000-000D-0000-FFFF-FFFF00000000}"/>
  </bookViews>
  <sheets>
    <sheet name="Table 1-3" sheetId="11" r:id="rId1"/>
  </sheets>
  <externalReferences>
    <externalReference r:id="rId2"/>
    <externalReference r:id="rId3"/>
  </externalReferences>
  <definedNames>
    <definedName name="\0">'[1]Input 1'!#REF!</definedName>
    <definedName name="\d">'[1]Input 1'!#REF!</definedName>
    <definedName name="\h">'[1]Input 1'!#REF!</definedName>
    <definedName name="\l">'[1]Input 1'!#REF!</definedName>
    <definedName name="\p">'[1]Monthly Accrual'!#REF!</definedName>
    <definedName name="\s">'[1]Input 1'!#REF!</definedName>
    <definedName name="_xlnm._FilterDatabase" localSheetId="0" hidden="1">'Table 1-3'!$A$7:$S$160</definedName>
    <definedName name="_qSL1">'[2]Pg 1&amp;2 - Inflation &amp; Gen Assump'!$G$97</definedName>
    <definedName name="_qSL2">'[2]Pg 1&amp;2 - Inflation &amp; Gen Assump'!$H$97</definedName>
    <definedName name="_qTP3">'[2]Pg 1&amp;2 - Inflation &amp; Gen Assump'!$E$97</definedName>
    <definedName name="_qTP4">'[2]Pg 1&amp;2 - Inflation &amp; Gen Assump'!$F$97</definedName>
    <definedName name="aqSL1">#REF!</definedName>
    <definedName name="aqSL2">#REF!</definedName>
    <definedName name="aqTP3">#REF!</definedName>
    <definedName name="aqTP4">#REF!</definedName>
    <definedName name="Ct">#REF!</definedName>
    <definedName name="ern">'[2]Pg 1&amp;2 - Inflation &amp; Gen Assump'!$G$93</definedName>
    <definedName name="ERNM">'[2]Pg 1&amp;2 - Inflation &amp; Gen Assump'!$H$93</definedName>
    <definedName name="erq">'[2]Pg 1&amp;2 - Inflation &amp; Gen Assump'!$G$92</definedName>
    <definedName name="ERQM">'[2]Pg 1&amp;2 - Inflation &amp; Gen Assump'!$H$92</definedName>
    <definedName name="FPL">#REF!</definedName>
    <definedName name="FPLSHARE">'[2]Pg 1&amp;2 - Inflation &amp; Gen Assump'!$F$88</definedName>
    <definedName name="j">#REF!</definedName>
    <definedName name="LOCATE">'[1]Input 1'!#REF!</definedName>
    <definedName name="NQ_AR">#REF!</definedName>
    <definedName name="_xlnm.Print_Titles" localSheetId="0">'Table 1-3'!$7:$7</definedName>
    <definedName name="PSL_II">#REF!</definedName>
    <definedName name="Q_AR">#REF!</definedName>
    <definedName name="QAR">#REF!</definedName>
    <definedName name="t">'[2]Pg 1&amp;2 - Inflation &amp; Gen Assump'!$F$89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75" i="11" l="1"/>
  <c r="S160" i="11"/>
  <c r="S159" i="11"/>
  <c r="S158" i="11"/>
  <c r="S157" i="11"/>
  <c r="S155" i="11"/>
  <c r="S154" i="11"/>
  <c r="S153" i="11"/>
  <c r="S152" i="11"/>
  <c r="S151" i="11"/>
  <c r="S150" i="11"/>
  <c r="S149" i="11"/>
  <c r="S147" i="11"/>
  <c r="S146" i="11"/>
  <c r="S145" i="11"/>
  <c r="S144" i="11"/>
  <c r="S143" i="11"/>
  <c r="S142" i="11"/>
  <c r="S141" i="11"/>
  <c r="S140" i="11"/>
  <c r="S139" i="11"/>
  <c r="S138" i="11"/>
  <c r="S137" i="11"/>
  <c r="S136" i="11"/>
  <c r="S135" i="11"/>
  <c r="S134" i="11"/>
  <c r="S133" i="11"/>
  <c r="S132" i="11"/>
  <c r="S131" i="11"/>
  <c r="S130" i="11"/>
  <c r="S129" i="11"/>
  <c r="S128" i="11"/>
  <c r="S127" i="11"/>
  <c r="S126" i="11"/>
  <c r="S125" i="11"/>
  <c r="S124" i="11"/>
  <c r="S123" i="11"/>
  <c r="S122" i="11"/>
  <c r="S121" i="11"/>
  <c r="S120" i="11"/>
  <c r="S119" i="11"/>
  <c r="S118" i="11"/>
  <c r="S117" i="11"/>
  <c r="S116" i="11"/>
  <c r="S115" i="11"/>
  <c r="S114" i="11"/>
  <c r="S113" i="11"/>
  <c r="S112" i="11"/>
  <c r="S111" i="11"/>
  <c r="S110" i="11"/>
  <c r="S109" i="11"/>
  <c r="S108" i="11"/>
  <c r="S106" i="11"/>
  <c r="S105" i="11"/>
  <c r="S104" i="11"/>
  <c r="S103" i="11"/>
  <c r="S102" i="11"/>
  <c r="S100" i="11"/>
  <c r="S99" i="11"/>
  <c r="S98" i="11"/>
  <c r="S97" i="11"/>
  <c r="S95" i="11"/>
  <c r="S94" i="11"/>
  <c r="S93" i="11"/>
  <c r="S91" i="11"/>
  <c r="S90" i="11"/>
  <c r="S89" i="11"/>
  <c r="S88" i="11"/>
  <c r="S87" i="11"/>
  <c r="S86" i="11"/>
  <c r="S85" i="11"/>
  <c r="S84" i="11"/>
  <c r="S182" i="11" s="1"/>
  <c r="S82" i="11"/>
  <c r="S81" i="11"/>
  <c r="S80" i="11"/>
  <c r="S78" i="11"/>
  <c r="S77" i="11"/>
  <c r="S75" i="11"/>
  <c r="S74" i="11"/>
  <c r="S73" i="11"/>
  <c r="S72" i="11"/>
  <c r="S70" i="11"/>
  <c r="S69" i="11" s="1"/>
  <c r="S68" i="11"/>
  <c r="S67" i="11"/>
  <c r="S66" i="11"/>
  <c r="S65" i="11"/>
  <c r="S63" i="11"/>
  <c r="S62" i="11"/>
  <c r="S61" i="11" s="1"/>
  <c r="S60" i="11"/>
  <c r="S59" i="11"/>
  <c r="S58" i="11"/>
  <c r="S57" i="11"/>
  <c r="S56" i="11"/>
  <c r="S55" i="11"/>
  <c r="S54" i="11"/>
  <c r="S53" i="11"/>
  <c r="S51" i="11"/>
  <c r="S49" i="11"/>
  <c r="S48" i="11"/>
  <c r="S47" i="11"/>
  <c r="S46" i="11"/>
  <c r="S45" i="11"/>
  <c r="S43" i="11"/>
  <c r="S42" i="11"/>
  <c r="S41" i="11"/>
  <c r="S40" i="11"/>
  <c r="S39" i="11"/>
  <c r="S37" i="11"/>
  <c r="S36" i="11" s="1"/>
  <c r="S35" i="11"/>
  <c r="S34" i="11"/>
  <c r="S33" i="11"/>
  <c r="S32" i="11"/>
  <c r="S30" i="11"/>
  <c r="S29" i="11"/>
  <c r="S28" i="11"/>
  <c r="S27" i="11"/>
  <c r="S26" i="11"/>
  <c r="S24" i="11"/>
  <c r="S23" i="11"/>
  <c r="S21" i="11"/>
  <c r="S20" i="11"/>
  <c r="S19" i="11"/>
  <c r="S18" i="11"/>
  <c r="S17" i="11"/>
  <c r="S16" i="11"/>
  <c r="S15" i="11"/>
  <c r="S14" i="11"/>
  <c r="S12" i="11"/>
  <c r="S11" i="11" s="1"/>
  <c r="S10" i="11"/>
  <c r="S9" i="11"/>
  <c r="S171" i="11"/>
  <c r="S169" i="11"/>
  <c r="S167" i="11"/>
  <c r="S165" i="11"/>
  <c r="S163" i="11"/>
  <c r="S50" i="11"/>
  <c r="S22" i="11" l="1"/>
  <c r="S148" i="11"/>
  <c r="S31" i="11"/>
  <c r="S92" i="11"/>
  <c r="S83" i="11"/>
  <c r="S8" i="11"/>
  <c r="S13" i="11"/>
  <c r="S25" i="11"/>
  <c r="S38" i="11"/>
  <c r="S44" i="11"/>
  <c r="S52" i="11"/>
  <c r="S64" i="11"/>
  <c r="S71" i="11"/>
  <c r="S76" i="11"/>
  <c r="S79" i="11"/>
  <c r="S96" i="11"/>
  <c r="S101" i="11"/>
  <c r="S156" i="11"/>
  <c r="S107" i="11"/>
  <c r="Q186" i="11"/>
  <c r="O186" i="11"/>
  <c r="R182" i="11" l="1"/>
  <c r="P182" i="11"/>
  <c r="G182" i="11"/>
  <c r="H182" i="11"/>
  <c r="F182" i="11"/>
  <c r="G179" i="11" l="1"/>
  <c r="G178" i="11"/>
  <c r="G171" i="11"/>
  <c r="G169" i="11"/>
  <c r="G167" i="11"/>
  <c r="G165" i="11"/>
  <c r="G163" i="11"/>
  <c r="G156" i="11"/>
  <c r="G148" i="11"/>
  <c r="G107" i="11"/>
  <c r="G101" i="11"/>
  <c r="G96" i="11"/>
  <c r="G92" i="11"/>
  <c r="G83" i="11"/>
  <c r="G79" i="11"/>
  <c r="G76" i="11"/>
  <c r="G71" i="11"/>
  <c r="G69" i="11"/>
  <c r="G64" i="11"/>
  <c r="G61" i="11"/>
  <c r="G52" i="11"/>
  <c r="G50" i="11"/>
  <c r="G44" i="11"/>
  <c r="G38" i="11"/>
  <c r="G36" i="11"/>
  <c r="G31" i="11"/>
  <c r="G25" i="11"/>
  <c r="G22" i="11"/>
  <c r="G13" i="11"/>
  <c r="G11" i="11"/>
  <c r="G8" i="11"/>
  <c r="G191" i="11" l="1"/>
  <c r="G184" i="11"/>
  <c r="G192" i="11"/>
  <c r="G185" i="11"/>
  <c r="G180" i="11"/>
  <c r="G186" i="11" l="1"/>
  <c r="G193" i="11"/>
  <c r="E107" i="11"/>
  <c r="E96" i="11"/>
  <c r="E83" i="11"/>
  <c r="E79" i="11"/>
  <c r="E76" i="11"/>
  <c r="E71" i="11"/>
  <c r="E61" i="11"/>
  <c r="E52" i="11"/>
  <c r="E44" i="11"/>
  <c r="E38" i="11"/>
  <c r="S179" i="11" l="1"/>
  <c r="S178" i="11"/>
  <c r="R179" i="11"/>
  <c r="R178" i="11"/>
  <c r="R184" i="11" s="1"/>
  <c r="P179" i="11"/>
  <c r="N179" i="11"/>
  <c r="N178" i="11"/>
  <c r="N184" i="11" s="1"/>
  <c r="M179" i="11"/>
  <c r="M178" i="11"/>
  <c r="M184" i="11" s="1"/>
  <c r="K179" i="11"/>
  <c r="K178" i="11"/>
  <c r="J179" i="11"/>
  <c r="F179" i="11"/>
  <c r="H179" i="11"/>
  <c r="E179" i="11"/>
  <c r="F178" i="11"/>
  <c r="F184" i="11" s="1"/>
  <c r="H178" i="11"/>
  <c r="H184" i="11" s="1"/>
  <c r="E178" i="11"/>
  <c r="E184" i="11" s="1"/>
  <c r="R171" i="11"/>
  <c r="P171" i="11"/>
  <c r="N171" i="11"/>
  <c r="M171" i="11"/>
  <c r="R169" i="11"/>
  <c r="P169" i="11"/>
  <c r="N169" i="11"/>
  <c r="M169" i="11"/>
  <c r="R167" i="11"/>
  <c r="P167" i="11"/>
  <c r="N167" i="11"/>
  <c r="M167" i="11"/>
  <c r="R165" i="11"/>
  <c r="P165" i="11"/>
  <c r="N165" i="11"/>
  <c r="M165" i="11"/>
  <c r="K171" i="11"/>
  <c r="J171" i="11"/>
  <c r="K169" i="11"/>
  <c r="J169" i="11"/>
  <c r="K167" i="11"/>
  <c r="J167" i="11"/>
  <c r="K165" i="11"/>
  <c r="J165" i="11"/>
  <c r="H171" i="11"/>
  <c r="F171" i="11"/>
  <c r="E171" i="11"/>
  <c r="H169" i="11"/>
  <c r="F169" i="11"/>
  <c r="E169" i="11"/>
  <c r="H167" i="11"/>
  <c r="F167" i="11"/>
  <c r="E167" i="11"/>
  <c r="H165" i="11"/>
  <c r="F165" i="11"/>
  <c r="E165" i="11"/>
  <c r="R163" i="11"/>
  <c r="P163" i="11"/>
  <c r="N163" i="11"/>
  <c r="M163" i="11"/>
  <c r="K163" i="11"/>
  <c r="J163" i="11"/>
  <c r="H163" i="11"/>
  <c r="F163" i="11"/>
  <c r="E163" i="11"/>
  <c r="S192" i="11" l="1"/>
  <c r="S185" i="11"/>
  <c r="S191" i="11"/>
  <c r="S184" i="11"/>
  <c r="S186" i="11" s="1"/>
  <c r="R192" i="11"/>
  <c r="R185" i="11"/>
  <c r="R186" i="11" s="1"/>
  <c r="M192" i="11"/>
  <c r="M185" i="11"/>
  <c r="M186" i="11" s="1"/>
  <c r="N192" i="11"/>
  <c r="N185" i="11"/>
  <c r="N186" i="11" s="1"/>
  <c r="P192" i="11"/>
  <c r="P185" i="11"/>
  <c r="E192" i="11"/>
  <c r="E185" i="11"/>
  <c r="E186" i="11" s="1"/>
  <c r="N191" i="11"/>
  <c r="H192" i="11"/>
  <c r="H185" i="11"/>
  <c r="H186" i="11" s="1"/>
  <c r="R191" i="11"/>
  <c r="R193" i="11" s="1"/>
  <c r="F192" i="11"/>
  <c r="F185" i="11"/>
  <c r="F186" i="11" s="1"/>
  <c r="M191" i="11"/>
  <c r="F191" i="11"/>
  <c r="E191" i="11"/>
  <c r="E193" i="11" s="1"/>
  <c r="H191" i="11"/>
  <c r="P178" i="11"/>
  <c r="P184" i="11" s="1"/>
  <c r="P186" i="11" l="1"/>
  <c r="S193" i="11"/>
  <c r="M193" i="11"/>
  <c r="N193" i="11"/>
  <c r="H193" i="11"/>
  <c r="P191" i="11"/>
  <c r="P193" i="11" s="1"/>
  <c r="F193" i="11"/>
  <c r="R156" i="11"/>
  <c r="R148" i="11"/>
  <c r="R107" i="11"/>
  <c r="R101" i="11"/>
  <c r="R96" i="11"/>
  <c r="R92" i="11"/>
  <c r="R83" i="11"/>
  <c r="R79" i="11"/>
  <c r="R76" i="11"/>
  <c r="R71" i="11"/>
  <c r="R69" i="11"/>
  <c r="R64" i="11"/>
  <c r="R61" i="11"/>
  <c r="R52" i="11"/>
  <c r="R50" i="11"/>
  <c r="R44" i="11"/>
  <c r="R38" i="11"/>
  <c r="R36" i="11"/>
  <c r="R31" i="11"/>
  <c r="R25" i="11"/>
  <c r="R22" i="11"/>
  <c r="R13" i="11"/>
  <c r="R11" i="11"/>
  <c r="R8" i="11"/>
  <c r="P156" i="11"/>
  <c r="P148" i="11"/>
  <c r="P107" i="11"/>
  <c r="P101" i="11"/>
  <c r="P96" i="11"/>
  <c r="P92" i="11"/>
  <c r="P83" i="11"/>
  <c r="P79" i="11"/>
  <c r="P76" i="11"/>
  <c r="P71" i="11"/>
  <c r="P69" i="11"/>
  <c r="P64" i="11"/>
  <c r="P61" i="11"/>
  <c r="P52" i="11"/>
  <c r="P50" i="11"/>
  <c r="P44" i="11"/>
  <c r="P38" i="11"/>
  <c r="P36" i="11"/>
  <c r="P31" i="11"/>
  <c r="P25" i="11"/>
  <c r="P22" i="11"/>
  <c r="P13" i="11"/>
  <c r="P11" i="11"/>
  <c r="P8" i="11"/>
  <c r="M156" i="11"/>
  <c r="M148" i="11"/>
  <c r="M107" i="11"/>
  <c r="M101" i="11"/>
  <c r="M96" i="11"/>
  <c r="M92" i="11"/>
  <c r="M83" i="11"/>
  <c r="M79" i="11"/>
  <c r="M76" i="11"/>
  <c r="M71" i="11"/>
  <c r="M69" i="11"/>
  <c r="M64" i="11"/>
  <c r="M61" i="11"/>
  <c r="M52" i="11"/>
  <c r="M50" i="11"/>
  <c r="M44" i="11"/>
  <c r="M38" i="11"/>
  <c r="M36" i="11"/>
  <c r="M31" i="11"/>
  <c r="M25" i="11"/>
  <c r="M22" i="11"/>
  <c r="M13" i="11"/>
  <c r="M11" i="11"/>
  <c r="M8" i="11"/>
  <c r="S180" i="11" l="1"/>
  <c r="P180" i="11"/>
  <c r="R180" i="11"/>
  <c r="N156" i="11" l="1"/>
  <c r="N148" i="11"/>
  <c r="N107" i="11"/>
  <c r="N101" i="11"/>
  <c r="N96" i="11"/>
  <c r="N92" i="11"/>
  <c r="N83" i="11"/>
  <c r="N79" i="11"/>
  <c r="N76" i="11"/>
  <c r="N71" i="11"/>
  <c r="N69" i="11"/>
  <c r="N64" i="11"/>
  <c r="N61" i="11"/>
  <c r="N52" i="11"/>
  <c r="N50" i="11"/>
  <c r="N44" i="11"/>
  <c r="N38" i="11"/>
  <c r="N36" i="11"/>
  <c r="N31" i="11"/>
  <c r="N25" i="11"/>
  <c r="N22" i="11"/>
  <c r="N13" i="11"/>
  <c r="N11" i="11"/>
  <c r="N8" i="11"/>
  <c r="M180" i="11" l="1"/>
  <c r="N180" i="11"/>
  <c r="J175" i="11"/>
  <c r="K156" i="11"/>
  <c r="J156" i="11"/>
  <c r="K148" i="11"/>
  <c r="J148" i="11"/>
  <c r="K107" i="11"/>
  <c r="J107" i="11"/>
  <c r="K101" i="11"/>
  <c r="J101" i="11"/>
  <c r="K96" i="11"/>
  <c r="J96" i="11"/>
  <c r="K92" i="11"/>
  <c r="J92" i="11"/>
  <c r="J89" i="11"/>
  <c r="J83" i="11" s="1"/>
  <c r="K83" i="11"/>
  <c r="K79" i="11"/>
  <c r="J79" i="11"/>
  <c r="K76" i="11"/>
  <c r="J76" i="11"/>
  <c r="K71" i="11"/>
  <c r="J71" i="11"/>
  <c r="K69" i="11"/>
  <c r="J69" i="11"/>
  <c r="K64" i="11"/>
  <c r="J64" i="11"/>
  <c r="K61" i="11"/>
  <c r="J61" i="11"/>
  <c r="K52" i="11"/>
  <c r="J52" i="11"/>
  <c r="K50" i="11"/>
  <c r="J50" i="11"/>
  <c r="K44" i="11"/>
  <c r="J44" i="11"/>
  <c r="K38" i="11"/>
  <c r="J38" i="11"/>
  <c r="K36" i="11"/>
  <c r="J36" i="11"/>
  <c r="K31" i="11"/>
  <c r="J31" i="11"/>
  <c r="J28" i="11"/>
  <c r="J25" i="11" s="1"/>
  <c r="K25" i="11"/>
  <c r="K22" i="11"/>
  <c r="J22" i="11"/>
  <c r="J16" i="11"/>
  <c r="J178" i="11" s="1"/>
  <c r="K13" i="11"/>
  <c r="K11" i="11"/>
  <c r="J11" i="11"/>
  <c r="K8" i="11"/>
  <c r="J8" i="11"/>
  <c r="K180" i="11" l="1"/>
  <c r="J13" i="11"/>
  <c r="H180" i="11"/>
  <c r="J180" i="11" l="1"/>
  <c r="H156" i="11"/>
  <c r="H148" i="11"/>
  <c r="H107" i="11"/>
  <c r="H101" i="11"/>
  <c r="H96" i="11"/>
  <c r="H92" i="11"/>
  <c r="H83" i="11"/>
  <c r="H79" i="11"/>
  <c r="H76" i="11"/>
  <c r="H71" i="11"/>
  <c r="H69" i="11"/>
  <c r="H64" i="11"/>
  <c r="H61" i="11"/>
  <c r="H52" i="11"/>
  <c r="H50" i="11"/>
  <c r="H44" i="11"/>
  <c r="H38" i="11"/>
  <c r="H36" i="11"/>
  <c r="H31" i="11"/>
  <c r="H25" i="11"/>
  <c r="H22" i="11"/>
  <c r="H13" i="11"/>
  <c r="H11" i="11"/>
  <c r="H8" i="11"/>
  <c r="F156" i="11"/>
  <c r="E156" i="11"/>
  <c r="F148" i="11"/>
  <c r="E148" i="11"/>
  <c r="F107" i="11"/>
  <c r="F101" i="11"/>
  <c r="E101" i="11"/>
  <c r="F96" i="11"/>
  <c r="F92" i="11"/>
  <c r="E92" i="11"/>
  <c r="F83" i="11"/>
  <c r="F79" i="11"/>
  <c r="F76" i="11"/>
  <c r="F71" i="11"/>
  <c r="F69" i="11"/>
  <c r="E69" i="11"/>
  <c r="F64" i="11"/>
  <c r="E64" i="11"/>
  <c r="F61" i="11"/>
  <c r="F52" i="11"/>
  <c r="F50" i="11"/>
  <c r="E50" i="11"/>
  <c r="F44" i="11"/>
  <c r="F38" i="11"/>
  <c r="F36" i="11"/>
  <c r="E36" i="11"/>
  <c r="F31" i="11"/>
  <c r="E31" i="11"/>
  <c r="E25" i="11"/>
  <c r="F25" i="11"/>
  <c r="F22" i="11"/>
  <c r="E22" i="11"/>
  <c r="F13" i="11"/>
  <c r="E13" i="11"/>
  <c r="F11" i="11"/>
  <c r="E11" i="11"/>
  <c r="F8" i="11"/>
  <c r="E8" i="11"/>
  <c r="E175" i="11" l="1"/>
  <c r="E180" i="11"/>
  <c r="F180" i="11"/>
</calcChain>
</file>

<file path=xl/sharedStrings.xml><?xml version="1.0" encoding="utf-8"?>
<sst xmlns="http://schemas.openxmlformats.org/spreadsheetml/2006/main" count="482" uniqueCount="207">
  <si>
    <t>Function</t>
  </si>
  <si>
    <t>Steam</t>
  </si>
  <si>
    <t>Base</t>
  </si>
  <si>
    <t>Clause</t>
  </si>
  <si>
    <t>Other</t>
  </si>
  <si>
    <t>Base/Clause</t>
  </si>
  <si>
    <t>Unit</t>
  </si>
  <si>
    <t>Cape Canaveral</t>
  </si>
  <si>
    <t>Cape Canaveral CC Common</t>
  </si>
  <si>
    <t>Cape Canaveral CC Unit 5</t>
  </si>
  <si>
    <t>Cedar Bay</t>
  </si>
  <si>
    <t>Dania Beach</t>
  </si>
  <si>
    <t>Ft. Myers</t>
  </si>
  <si>
    <t>Ft. Myers Common</t>
  </si>
  <si>
    <t>Ft. Myers GT (Blackstart)</t>
  </si>
  <si>
    <t>Ft. Myers Unit 2</t>
  </si>
  <si>
    <t>Ft. Myers Unit 3 (A, B, C &amp; D)</t>
  </si>
  <si>
    <t>Indiantown</t>
  </si>
  <si>
    <t>Lauderdale</t>
  </si>
  <si>
    <t>Ft. Lauderdale Common</t>
  </si>
  <si>
    <t>Ft. Lauderdale GT (Blackstart)</t>
  </si>
  <si>
    <t>Ft. Lauderdale Unit 6 (Peaker)</t>
  </si>
  <si>
    <t>Manatee</t>
  </si>
  <si>
    <t>Manatee Common</t>
  </si>
  <si>
    <t>Manatee Energy Storage</t>
  </si>
  <si>
    <t>Manatee Unit 1</t>
  </si>
  <si>
    <t>Manatee Unit 2</t>
  </si>
  <si>
    <t>Manatee Unit 3</t>
  </si>
  <si>
    <t>Martin</t>
  </si>
  <si>
    <t>Martin Common</t>
  </si>
  <si>
    <t>Martin ISCC (Solar)</t>
  </si>
  <si>
    <t>Martin Unit 3</t>
  </si>
  <si>
    <t>Martin Unit 4</t>
  </si>
  <si>
    <t>Martin Unit 8</t>
  </si>
  <si>
    <t>Cutler</t>
  </si>
  <si>
    <t>Putnam</t>
  </si>
  <si>
    <t>Okeechobee</t>
  </si>
  <si>
    <t>Okeechobee Clean Energy Common</t>
  </si>
  <si>
    <t>Okeechobee Clean Energy Unit 1</t>
  </si>
  <si>
    <t>Port Everglades</t>
  </si>
  <si>
    <t>Port Everglades Common</t>
  </si>
  <si>
    <t>Port Everglades Unit 5</t>
  </si>
  <si>
    <t>Riviera Beach</t>
  </si>
  <si>
    <t>Riviera Beach Common</t>
  </si>
  <si>
    <t>Riviera Beach Unit 5</t>
  </si>
  <si>
    <t>Sanford</t>
  </si>
  <si>
    <t>Sanford Common</t>
  </si>
  <si>
    <t>Sanford Unit 4</t>
  </si>
  <si>
    <t>Sanford Unit 5</t>
  </si>
  <si>
    <t>Scherer</t>
  </si>
  <si>
    <t>Solar</t>
  </si>
  <si>
    <t>Babcock Ranch Solar</t>
  </si>
  <si>
    <t>Citrus Solar</t>
  </si>
  <si>
    <t>Manatee Solar</t>
  </si>
  <si>
    <t>Space Coast Solar</t>
  </si>
  <si>
    <t>Turkey Point</t>
  </si>
  <si>
    <t>Turkey Point Common</t>
  </si>
  <si>
    <t>Turkey Point Sync Condenser 1</t>
  </si>
  <si>
    <t>Turkey Point Sync Condenser 2</t>
  </si>
  <si>
    <t>Turkey Point Unit 5</t>
  </si>
  <si>
    <t>WCEC</t>
  </si>
  <si>
    <t>West County Common</t>
  </si>
  <si>
    <t>West County Unit 1</t>
  </si>
  <si>
    <t>West County Unit 2</t>
  </si>
  <si>
    <t>West County Unit 3</t>
  </si>
  <si>
    <t>Crist</t>
  </si>
  <si>
    <t>Crist Ash Landfill (West)</t>
  </si>
  <si>
    <t>Crist Coal Handling</t>
  </si>
  <si>
    <t>Crist Common</t>
  </si>
  <si>
    <t>Crist Unit 4</t>
  </si>
  <si>
    <t>Crist Unit 5</t>
  </si>
  <si>
    <t>Crist Unit 6</t>
  </si>
  <si>
    <t>Crist Unit 7</t>
  </si>
  <si>
    <t xml:space="preserve">Daniel </t>
  </si>
  <si>
    <t>Pace/Pea Ridge Cogen</t>
  </si>
  <si>
    <t>Pace/Pea Ridge Cogen Common</t>
  </si>
  <si>
    <t>Pace/Pea Ridge Cogen Unit 1</t>
  </si>
  <si>
    <t>Pace/Pea Ridge Cogen Unit 2</t>
  </si>
  <si>
    <t>Pace/Pea Ridge Cogen Unit 3</t>
  </si>
  <si>
    <t xml:space="preserve">Perdido Landfill </t>
  </si>
  <si>
    <t>Perdido Landfill Units 1-3</t>
  </si>
  <si>
    <t>Scholz</t>
  </si>
  <si>
    <t>Smith</t>
  </si>
  <si>
    <t>Grand Total</t>
  </si>
  <si>
    <r>
      <t>Cedar Bay</t>
    </r>
    <r>
      <rPr>
        <vertAlign val="superscript"/>
        <sz val="10"/>
        <color theme="1"/>
        <rFont val="Times New Roman"/>
        <family val="1"/>
      </rPr>
      <t>2</t>
    </r>
  </si>
  <si>
    <r>
      <t>Crist Unit 8A,B,C,D (CT)</t>
    </r>
    <r>
      <rPr>
        <vertAlign val="superscript"/>
        <sz val="10"/>
        <color theme="1"/>
        <rFont val="Times New Roman"/>
        <family val="1"/>
      </rPr>
      <t>1</t>
    </r>
  </si>
  <si>
    <r>
      <t>Dania Beach Common</t>
    </r>
    <r>
      <rPr>
        <vertAlign val="superscript"/>
        <sz val="10"/>
        <color theme="1"/>
        <rFont val="Times New Roman"/>
        <family val="1"/>
      </rPr>
      <t>1</t>
    </r>
  </si>
  <si>
    <r>
      <t>Dania Beach Unit 7</t>
    </r>
    <r>
      <rPr>
        <vertAlign val="superscript"/>
        <sz val="10"/>
        <color theme="1"/>
        <rFont val="Times New Roman"/>
        <family val="1"/>
      </rPr>
      <t>1</t>
    </r>
  </si>
  <si>
    <r>
      <t>Daniel Ash Pond</t>
    </r>
    <r>
      <rPr>
        <vertAlign val="superscript"/>
        <sz val="10"/>
        <color theme="1"/>
        <rFont val="Times New Roman"/>
        <family val="1"/>
      </rPr>
      <t>3</t>
    </r>
  </si>
  <si>
    <r>
      <t>Daniel Coal Handling</t>
    </r>
    <r>
      <rPr>
        <vertAlign val="superscript"/>
        <sz val="10"/>
        <color theme="1"/>
        <rFont val="Times New Roman"/>
        <family val="1"/>
      </rPr>
      <t>3</t>
    </r>
  </si>
  <si>
    <r>
      <t>Daniel Common</t>
    </r>
    <r>
      <rPr>
        <vertAlign val="superscript"/>
        <sz val="10"/>
        <color theme="1"/>
        <rFont val="Times New Roman"/>
        <family val="1"/>
      </rPr>
      <t>3</t>
    </r>
  </si>
  <si>
    <r>
      <t>Daniel Unit 1</t>
    </r>
    <r>
      <rPr>
        <vertAlign val="superscript"/>
        <sz val="10"/>
        <color theme="1"/>
        <rFont val="Times New Roman"/>
        <family val="1"/>
      </rPr>
      <t>3</t>
    </r>
  </si>
  <si>
    <r>
      <t>Daniel Unit 2</t>
    </r>
    <r>
      <rPr>
        <vertAlign val="superscript"/>
        <sz val="10"/>
        <color theme="1"/>
        <rFont val="Times New Roman"/>
        <family val="1"/>
      </rPr>
      <t>3</t>
    </r>
  </si>
  <si>
    <r>
      <t>Indiantown Common</t>
    </r>
    <r>
      <rPr>
        <vertAlign val="superscript"/>
        <sz val="10"/>
        <color theme="1"/>
        <rFont val="Times New Roman"/>
        <family val="1"/>
      </rPr>
      <t>1, 2</t>
    </r>
  </si>
  <si>
    <r>
      <t>Ft. Lauderdale Unit 4</t>
    </r>
    <r>
      <rPr>
        <vertAlign val="superscript"/>
        <sz val="10"/>
        <color theme="1"/>
        <rFont val="Times New Roman"/>
        <family val="1"/>
      </rPr>
      <t>2</t>
    </r>
  </si>
  <si>
    <r>
      <t>Ft. Lauderdale Unit 5</t>
    </r>
    <r>
      <rPr>
        <vertAlign val="superscript"/>
        <sz val="10"/>
        <color theme="1"/>
        <rFont val="Times New Roman"/>
        <family val="1"/>
      </rPr>
      <t>2</t>
    </r>
  </si>
  <si>
    <r>
      <t>Manatee Energy Storage</t>
    </r>
    <r>
      <rPr>
        <vertAlign val="superscript"/>
        <sz val="10"/>
        <color theme="1"/>
        <rFont val="Times New Roman"/>
        <family val="1"/>
      </rPr>
      <t>1</t>
    </r>
  </si>
  <si>
    <r>
      <t>Martin Unit 1</t>
    </r>
    <r>
      <rPr>
        <vertAlign val="superscript"/>
        <sz val="10"/>
        <color theme="1"/>
        <rFont val="Times New Roman"/>
        <family val="1"/>
      </rPr>
      <t>2</t>
    </r>
  </si>
  <si>
    <r>
      <t>Martin Unit 2</t>
    </r>
    <r>
      <rPr>
        <vertAlign val="superscript"/>
        <sz val="10"/>
        <color theme="1"/>
        <rFont val="Times New Roman"/>
        <family val="1"/>
      </rPr>
      <t>2</t>
    </r>
  </si>
  <si>
    <r>
      <t>Port Everglades GTs</t>
    </r>
    <r>
      <rPr>
        <vertAlign val="superscript"/>
        <sz val="10"/>
        <color theme="1"/>
        <rFont val="Times New Roman"/>
        <family val="1"/>
      </rPr>
      <t>2</t>
    </r>
  </si>
  <si>
    <r>
      <t xml:space="preserve">Scherer Ash Pond </t>
    </r>
    <r>
      <rPr>
        <i/>
        <sz val="10"/>
        <color theme="1"/>
        <rFont val="Times New Roman"/>
        <family val="1"/>
      </rPr>
      <t>(Gulf)</t>
    </r>
    <r>
      <rPr>
        <vertAlign val="superscript"/>
        <sz val="10"/>
        <color theme="1"/>
        <rFont val="Times New Roman"/>
        <family val="1"/>
      </rPr>
      <t>3, 4</t>
    </r>
  </si>
  <si>
    <r>
      <t xml:space="preserve">Scherer Coal Handling </t>
    </r>
    <r>
      <rPr>
        <i/>
        <sz val="10"/>
        <color theme="1"/>
        <rFont val="Times New Roman"/>
        <family val="1"/>
      </rPr>
      <t>(FPL)</t>
    </r>
    <r>
      <rPr>
        <vertAlign val="superscript"/>
        <sz val="10"/>
        <color theme="1"/>
        <rFont val="Times New Roman"/>
        <family val="1"/>
      </rPr>
      <t>3</t>
    </r>
  </si>
  <si>
    <r>
      <t>Scherer Coal Handling</t>
    </r>
    <r>
      <rPr>
        <i/>
        <sz val="10"/>
        <color theme="1"/>
        <rFont val="Times New Roman"/>
        <family val="1"/>
      </rPr>
      <t xml:space="preserve"> (Gulf)</t>
    </r>
    <r>
      <rPr>
        <vertAlign val="superscript"/>
        <sz val="10"/>
        <color theme="1"/>
        <rFont val="Times New Roman"/>
        <family val="1"/>
      </rPr>
      <t>3</t>
    </r>
  </si>
  <si>
    <r>
      <t xml:space="preserve">Scherer Common </t>
    </r>
    <r>
      <rPr>
        <i/>
        <sz val="10"/>
        <color theme="1"/>
        <rFont val="Times New Roman"/>
        <family val="1"/>
      </rPr>
      <t>(FPL)</t>
    </r>
    <r>
      <rPr>
        <vertAlign val="superscript"/>
        <sz val="10"/>
        <color theme="1"/>
        <rFont val="Times New Roman"/>
        <family val="1"/>
      </rPr>
      <t>3</t>
    </r>
  </si>
  <si>
    <r>
      <t xml:space="preserve">Scherer Common </t>
    </r>
    <r>
      <rPr>
        <i/>
        <sz val="10"/>
        <color theme="1"/>
        <rFont val="Times New Roman"/>
        <family val="1"/>
      </rPr>
      <t>(Gulf)</t>
    </r>
    <r>
      <rPr>
        <vertAlign val="superscript"/>
        <sz val="10"/>
        <color theme="1"/>
        <rFont val="Times New Roman"/>
        <family val="1"/>
      </rPr>
      <t>3</t>
    </r>
  </si>
  <si>
    <r>
      <t xml:space="preserve">Scherer Unit 3 </t>
    </r>
    <r>
      <rPr>
        <i/>
        <sz val="10"/>
        <color theme="1"/>
        <rFont val="Times New Roman"/>
        <family val="1"/>
      </rPr>
      <t>(Gulf)</t>
    </r>
    <r>
      <rPr>
        <vertAlign val="superscript"/>
        <sz val="10"/>
        <color theme="1"/>
        <rFont val="Times New Roman"/>
        <family val="1"/>
      </rPr>
      <t>3</t>
    </r>
  </si>
  <si>
    <r>
      <t xml:space="preserve">Scherer Unit 4 </t>
    </r>
    <r>
      <rPr>
        <i/>
        <sz val="10"/>
        <color theme="1"/>
        <rFont val="Times New Roman"/>
        <family val="1"/>
      </rPr>
      <t>(FPL)</t>
    </r>
    <r>
      <rPr>
        <vertAlign val="superscript"/>
        <sz val="10"/>
        <color theme="1"/>
        <rFont val="Times New Roman"/>
        <family val="1"/>
      </rPr>
      <t>3</t>
    </r>
  </si>
  <si>
    <r>
      <t>Scholz Common</t>
    </r>
    <r>
      <rPr>
        <vertAlign val="superscript"/>
        <sz val="10"/>
        <color theme="1"/>
        <rFont val="Times New Roman"/>
        <family val="1"/>
      </rPr>
      <t>2</t>
    </r>
  </si>
  <si>
    <r>
      <t>Scholz Unit 1</t>
    </r>
    <r>
      <rPr>
        <vertAlign val="superscript"/>
        <sz val="10"/>
        <color theme="1"/>
        <rFont val="Times New Roman"/>
        <family val="1"/>
      </rPr>
      <t>2</t>
    </r>
  </si>
  <si>
    <r>
      <t>Scholz Unit 2</t>
    </r>
    <r>
      <rPr>
        <vertAlign val="superscript"/>
        <sz val="10"/>
        <color theme="1"/>
        <rFont val="Times New Roman"/>
        <family val="1"/>
      </rPr>
      <t>2</t>
    </r>
  </si>
  <si>
    <t>St. Johns River</t>
  </si>
  <si>
    <r>
      <t>SJRPP Common</t>
    </r>
    <r>
      <rPr>
        <vertAlign val="superscript"/>
        <sz val="10"/>
        <color theme="1"/>
        <rFont val="Times New Roman"/>
        <family val="1"/>
      </rPr>
      <t>2, 3</t>
    </r>
  </si>
  <si>
    <r>
      <t>SJRPP Handling</t>
    </r>
    <r>
      <rPr>
        <vertAlign val="superscript"/>
        <sz val="10"/>
        <color theme="1"/>
        <rFont val="Times New Roman"/>
        <family val="1"/>
      </rPr>
      <t>2, 3</t>
    </r>
  </si>
  <si>
    <r>
      <t>SJRPP Unit 1</t>
    </r>
    <r>
      <rPr>
        <vertAlign val="superscript"/>
        <sz val="10"/>
        <color theme="1"/>
        <rFont val="Times New Roman"/>
        <family val="1"/>
      </rPr>
      <t>2, 3</t>
    </r>
  </si>
  <si>
    <r>
      <t>SJRPP Unit 2</t>
    </r>
    <r>
      <rPr>
        <vertAlign val="superscript"/>
        <sz val="10"/>
        <color theme="1"/>
        <rFont val="Times New Roman"/>
        <family val="1"/>
      </rPr>
      <t>2, 3</t>
    </r>
  </si>
  <si>
    <r>
      <t>Smith Common</t>
    </r>
    <r>
      <rPr>
        <vertAlign val="superscript"/>
        <sz val="10"/>
        <color theme="1"/>
        <rFont val="Times New Roman"/>
        <family val="1"/>
      </rPr>
      <t>2</t>
    </r>
  </si>
  <si>
    <r>
      <t>Smith Unit 1</t>
    </r>
    <r>
      <rPr>
        <vertAlign val="superscript"/>
        <sz val="10"/>
        <color theme="1"/>
        <rFont val="Times New Roman"/>
        <family val="1"/>
      </rPr>
      <t>2</t>
    </r>
  </si>
  <si>
    <r>
      <t>Smith Unit 2</t>
    </r>
    <r>
      <rPr>
        <vertAlign val="superscript"/>
        <sz val="10"/>
        <color theme="1"/>
        <rFont val="Times New Roman"/>
        <family val="1"/>
      </rPr>
      <t>2</t>
    </r>
  </si>
  <si>
    <t>Smith Unit 3A (CT)</t>
  </si>
  <si>
    <t>Smith Unit 3 (CC)</t>
  </si>
  <si>
    <r>
      <t>Babcock Preserve Solar</t>
    </r>
    <r>
      <rPr>
        <vertAlign val="superscript"/>
        <sz val="10"/>
        <color theme="1"/>
        <rFont val="Times New Roman"/>
        <family val="1"/>
      </rPr>
      <t>1</t>
    </r>
  </si>
  <si>
    <r>
      <t>Barefoot Bay Solar</t>
    </r>
    <r>
      <rPr>
        <vertAlign val="superscript"/>
        <sz val="10"/>
        <color theme="1"/>
        <rFont val="Times New Roman"/>
        <family val="1"/>
      </rPr>
      <t>1</t>
    </r>
  </si>
  <si>
    <r>
      <t>Blue Cypress Solar</t>
    </r>
    <r>
      <rPr>
        <vertAlign val="superscript"/>
        <sz val="10"/>
        <color theme="1"/>
        <rFont val="Times New Roman"/>
        <family val="1"/>
      </rPr>
      <t>1</t>
    </r>
  </si>
  <si>
    <r>
      <t>Blue Heron Solar</t>
    </r>
    <r>
      <rPr>
        <vertAlign val="superscript"/>
        <sz val="10"/>
        <color theme="1"/>
        <rFont val="Times New Roman"/>
        <family val="1"/>
      </rPr>
      <t>1</t>
    </r>
  </si>
  <si>
    <r>
      <t>Blue Indigo Solar</t>
    </r>
    <r>
      <rPr>
        <vertAlign val="superscript"/>
        <sz val="10"/>
        <color theme="1"/>
        <rFont val="Times New Roman"/>
        <family val="1"/>
      </rPr>
      <t>1</t>
    </r>
  </si>
  <si>
    <r>
      <t>Cattle Ranch Solar</t>
    </r>
    <r>
      <rPr>
        <vertAlign val="superscript"/>
        <sz val="10"/>
        <color theme="1"/>
        <rFont val="Times New Roman"/>
        <family val="1"/>
      </rPr>
      <t>1</t>
    </r>
  </si>
  <si>
    <r>
      <t>Coral Farm Solar</t>
    </r>
    <r>
      <rPr>
        <vertAlign val="superscript"/>
        <sz val="10"/>
        <color theme="1"/>
        <rFont val="Times New Roman"/>
        <family val="1"/>
      </rPr>
      <t>1</t>
    </r>
  </si>
  <si>
    <t>DeSoto Solar (Solar Energy Ctr)</t>
  </si>
  <si>
    <r>
      <t>Echo River Solar</t>
    </r>
    <r>
      <rPr>
        <vertAlign val="superscript"/>
        <sz val="10"/>
        <color theme="1"/>
        <rFont val="Times New Roman"/>
        <family val="1"/>
      </rPr>
      <t>1</t>
    </r>
  </si>
  <si>
    <r>
      <t>Egret Solar</t>
    </r>
    <r>
      <rPr>
        <vertAlign val="superscript"/>
        <sz val="10"/>
        <color theme="1"/>
        <rFont val="Times New Roman"/>
        <family val="1"/>
      </rPr>
      <t>1</t>
    </r>
  </si>
  <si>
    <r>
      <t>Hammock Solar</t>
    </r>
    <r>
      <rPr>
        <vertAlign val="superscript"/>
        <sz val="10"/>
        <color theme="1"/>
        <rFont val="Times New Roman"/>
        <family val="1"/>
      </rPr>
      <t>1</t>
    </r>
  </si>
  <si>
    <r>
      <t>Hibiscus Solar</t>
    </r>
    <r>
      <rPr>
        <vertAlign val="superscript"/>
        <sz val="10"/>
        <color theme="1"/>
        <rFont val="Times New Roman"/>
        <family val="1"/>
      </rPr>
      <t>1</t>
    </r>
  </si>
  <si>
    <r>
      <t>Horizon Solar</t>
    </r>
    <r>
      <rPr>
        <vertAlign val="superscript"/>
        <sz val="10"/>
        <color theme="1"/>
        <rFont val="Times New Roman"/>
        <family val="1"/>
      </rPr>
      <t>1</t>
    </r>
  </si>
  <si>
    <r>
      <t>Indian River Solar</t>
    </r>
    <r>
      <rPr>
        <vertAlign val="superscript"/>
        <sz val="10"/>
        <color theme="1"/>
        <rFont val="Times New Roman"/>
        <family val="1"/>
      </rPr>
      <t>1</t>
    </r>
  </si>
  <si>
    <r>
      <t>Interstate Solar</t>
    </r>
    <r>
      <rPr>
        <vertAlign val="superscript"/>
        <sz val="10"/>
        <color theme="1"/>
        <rFont val="Times New Roman"/>
        <family val="1"/>
      </rPr>
      <t>1</t>
    </r>
  </si>
  <si>
    <r>
      <t>Lakeside Solar</t>
    </r>
    <r>
      <rPr>
        <vertAlign val="superscript"/>
        <sz val="10"/>
        <color theme="1"/>
        <rFont val="Times New Roman"/>
        <family val="1"/>
      </rPr>
      <t>1</t>
    </r>
  </si>
  <si>
    <r>
      <t>Loggerhead Solar</t>
    </r>
    <r>
      <rPr>
        <vertAlign val="superscript"/>
        <sz val="10"/>
        <color theme="1"/>
        <rFont val="Times New Roman"/>
        <family val="1"/>
      </rPr>
      <t>1</t>
    </r>
  </si>
  <si>
    <r>
      <t>Magnolia Springs Solar</t>
    </r>
    <r>
      <rPr>
        <vertAlign val="superscript"/>
        <sz val="10"/>
        <color theme="1"/>
        <rFont val="Times New Roman"/>
        <family val="1"/>
      </rPr>
      <t>1</t>
    </r>
  </si>
  <si>
    <r>
      <t>Miami-Dade Solar</t>
    </r>
    <r>
      <rPr>
        <vertAlign val="superscript"/>
        <sz val="10"/>
        <color theme="1"/>
        <rFont val="Times New Roman"/>
        <family val="1"/>
      </rPr>
      <t>1</t>
    </r>
  </si>
  <si>
    <r>
      <t>Nassau Solar</t>
    </r>
    <r>
      <rPr>
        <vertAlign val="superscript"/>
        <sz val="10"/>
        <color theme="1"/>
        <rFont val="Times New Roman"/>
        <family val="1"/>
      </rPr>
      <t>1</t>
    </r>
  </si>
  <si>
    <r>
      <t>Northern Preserve Solar</t>
    </r>
    <r>
      <rPr>
        <vertAlign val="superscript"/>
        <sz val="10"/>
        <color theme="1"/>
        <rFont val="Times New Roman"/>
        <family val="1"/>
      </rPr>
      <t>1</t>
    </r>
  </si>
  <si>
    <r>
      <t>Okeechobee Solar</t>
    </r>
    <r>
      <rPr>
        <vertAlign val="superscript"/>
        <sz val="10"/>
        <color theme="1"/>
        <rFont val="Times New Roman"/>
        <family val="1"/>
      </rPr>
      <t>1</t>
    </r>
  </si>
  <si>
    <r>
      <t>Pioneer Trail Solar</t>
    </r>
    <r>
      <rPr>
        <vertAlign val="superscript"/>
        <sz val="10"/>
        <color theme="1"/>
        <rFont val="Times New Roman"/>
        <family val="1"/>
      </rPr>
      <t>1</t>
    </r>
  </si>
  <si>
    <r>
      <t>Proposed Solar 2021</t>
    </r>
    <r>
      <rPr>
        <vertAlign val="superscript"/>
        <sz val="10"/>
        <color theme="1"/>
        <rFont val="Times New Roman"/>
        <family val="1"/>
      </rPr>
      <t>1</t>
    </r>
    <r>
      <rPr>
        <sz val="10"/>
        <color theme="1"/>
        <rFont val="Times New Roman"/>
        <family val="1"/>
      </rPr>
      <t xml:space="preserve"> - Gulf</t>
    </r>
  </si>
  <si>
    <r>
      <t>Proposed Solar 2021</t>
    </r>
    <r>
      <rPr>
        <vertAlign val="superscript"/>
        <sz val="10"/>
        <color theme="1"/>
        <rFont val="Times New Roman"/>
        <family val="1"/>
      </rPr>
      <t>1</t>
    </r>
    <r>
      <rPr>
        <sz val="10"/>
        <color theme="1"/>
        <rFont val="Times New Roman"/>
        <family val="1"/>
      </rPr>
      <t xml:space="preserve"> - FPL</t>
    </r>
  </si>
  <si>
    <r>
      <t>Proposed Solar 2022</t>
    </r>
    <r>
      <rPr>
        <vertAlign val="superscript"/>
        <sz val="10"/>
        <color theme="1"/>
        <rFont val="Times New Roman"/>
        <family val="1"/>
      </rPr>
      <t>1</t>
    </r>
  </si>
  <si>
    <r>
      <t>Proposed Solar 2023</t>
    </r>
    <r>
      <rPr>
        <vertAlign val="superscript"/>
        <sz val="10"/>
        <color theme="1"/>
        <rFont val="Times New Roman"/>
        <family val="1"/>
      </rPr>
      <t>1</t>
    </r>
  </si>
  <si>
    <r>
      <t>Proposed Solar 2024</t>
    </r>
    <r>
      <rPr>
        <vertAlign val="superscript"/>
        <sz val="10"/>
        <color theme="1"/>
        <rFont val="Times New Roman"/>
        <family val="1"/>
      </rPr>
      <t>1</t>
    </r>
  </si>
  <si>
    <r>
      <t>Proposed Solar 2025</t>
    </r>
    <r>
      <rPr>
        <vertAlign val="superscript"/>
        <sz val="10"/>
        <color theme="1"/>
        <rFont val="Times New Roman"/>
        <family val="1"/>
      </rPr>
      <t>1</t>
    </r>
  </si>
  <si>
    <r>
      <t>Southfork Solar</t>
    </r>
    <r>
      <rPr>
        <vertAlign val="superscript"/>
        <sz val="10"/>
        <color theme="1"/>
        <rFont val="Times New Roman"/>
        <family val="1"/>
      </rPr>
      <t>1</t>
    </r>
  </si>
  <si>
    <r>
      <t>Sunshine Gateway Solar</t>
    </r>
    <r>
      <rPr>
        <vertAlign val="superscript"/>
        <sz val="10"/>
        <color theme="1"/>
        <rFont val="Times New Roman"/>
        <family val="1"/>
      </rPr>
      <t>1</t>
    </r>
  </si>
  <si>
    <r>
      <t>Sweetbay Solar</t>
    </r>
    <r>
      <rPr>
        <vertAlign val="superscript"/>
        <sz val="10"/>
        <color theme="1"/>
        <rFont val="Times New Roman"/>
        <family val="1"/>
      </rPr>
      <t>1</t>
    </r>
  </si>
  <si>
    <r>
      <t>Trailside Solar</t>
    </r>
    <r>
      <rPr>
        <vertAlign val="superscript"/>
        <sz val="10"/>
        <color theme="1"/>
        <rFont val="Times New Roman"/>
        <family val="1"/>
      </rPr>
      <t>1</t>
    </r>
  </si>
  <si>
    <r>
      <t>Twin Lakes Solar</t>
    </r>
    <r>
      <rPr>
        <vertAlign val="superscript"/>
        <sz val="10"/>
        <color theme="1"/>
        <rFont val="Times New Roman"/>
        <family val="1"/>
      </rPr>
      <t>1</t>
    </r>
  </si>
  <si>
    <r>
      <t>Union Springs Solar</t>
    </r>
    <r>
      <rPr>
        <vertAlign val="superscript"/>
        <sz val="10"/>
        <color theme="1"/>
        <rFont val="Times New Roman"/>
        <family val="1"/>
      </rPr>
      <t>1</t>
    </r>
  </si>
  <si>
    <r>
      <t>Wildflower Solar</t>
    </r>
    <r>
      <rPr>
        <vertAlign val="superscript"/>
        <sz val="10"/>
        <color theme="1"/>
        <rFont val="Times New Roman"/>
        <family val="1"/>
      </rPr>
      <t>1</t>
    </r>
  </si>
  <si>
    <r>
      <t>Turkey Point Unit 1</t>
    </r>
    <r>
      <rPr>
        <vertAlign val="superscript"/>
        <sz val="10"/>
        <color theme="1"/>
        <rFont val="Times New Roman"/>
        <family val="1"/>
      </rPr>
      <t>2</t>
    </r>
  </si>
  <si>
    <r>
      <t>Turkey Point Unit 2</t>
    </r>
    <r>
      <rPr>
        <vertAlign val="superscript"/>
        <sz val="10"/>
        <color theme="1"/>
        <rFont val="Times New Roman"/>
        <family val="1"/>
      </rPr>
      <t>2</t>
    </r>
  </si>
  <si>
    <t>Notes:</t>
  </si>
  <si>
    <r>
      <rPr>
        <vertAlign val="superscript"/>
        <sz val="10"/>
        <color theme="1"/>
        <rFont val="Times New Roman"/>
        <family val="1"/>
      </rPr>
      <t>3</t>
    </r>
    <r>
      <rPr>
        <sz val="10"/>
        <color theme="1"/>
        <rFont val="Times New Roman"/>
        <family val="1"/>
      </rPr>
      <t xml:space="preserve"> Net of Ownership</t>
    </r>
  </si>
  <si>
    <r>
      <rPr>
        <vertAlign val="superscript"/>
        <sz val="10"/>
        <color theme="1"/>
        <rFont val="Times New Roman"/>
        <family val="1"/>
      </rPr>
      <t>4</t>
    </r>
    <r>
      <rPr>
        <sz val="10"/>
        <color theme="1"/>
        <rFont val="Times New Roman"/>
        <family val="1"/>
      </rPr>
      <t xml:space="preserve"> Dismantlement costs are incurred over multiple years based on timing of remediation activities</t>
    </r>
  </si>
  <si>
    <t>Table 1</t>
  </si>
  <si>
    <t>Table 2</t>
  </si>
  <si>
    <t>Estimated Reserve
(12/31/2021)</t>
  </si>
  <si>
    <t>Proposed
Reallocation</t>
  </si>
  <si>
    <t>Table 3</t>
  </si>
  <si>
    <t>Sanford Unit 3</t>
  </si>
  <si>
    <r>
      <rPr>
        <vertAlign val="superscript"/>
        <sz val="10"/>
        <color theme="1"/>
        <rFont val="Times New Roman"/>
        <family val="1"/>
      </rPr>
      <t>7</t>
    </r>
    <r>
      <rPr>
        <sz val="10"/>
        <color theme="1"/>
        <rFont val="Times New Roman"/>
        <family val="1"/>
      </rPr>
      <t xml:space="preserve"> FPL is requesting to recognize the Scherer coal ash dismantlement cost, reserve, and the related accrual as clause (ECRC) beginning January 1, 2022.</t>
    </r>
  </si>
  <si>
    <r>
      <t>Scherer Ash Pond</t>
    </r>
    <r>
      <rPr>
        <i/>
        <sz val="10"/>
        <color theme="1"/>
        <rFont val="Times New Roman"/>
        <family val="1"/>
      </rPr>
      <t xml:space="preserve"> (FPL)</t>
    </r>
    <r>
      <rPr>
        <vertAlign val="superscript"/>
        <sz val="10"/>
        <color theme="1"/>
        <rFont val="Times New Roman"/>
        <family val="1"/>
      </rPr>
      <t>3, 4, 7</t>
    </r>
  </si>
  <si>
    <r>
      <t>Manatee Common</t>
    </r>
    <r>
      <rPr>
        <vertAlign val="superscript"/>
        <sz val="10"/>
        <color theme="1"/>
        <rFont val="Times New Roman"/>
        <family val="1"/>
      </rPr>
      <t>6</t>
    </r>
  </si>
  <si>
    <r>
      <t>Martin Common</t>
    </r>
    <r>
      <rPr>
        <vertAlign val="superscript"/>
        <sz val="10"/>
        <color theme="1"/>
        <rFont val="Times New Roman"/>
        <family val="1"/>
      </rPr>
      <t>6</t>
    </r>
  </si>
  <si>
    <r>
      <t>Port Everglades Common</t>
    </r>
    <r>
      <rPr>
        <vertAlign val="superscript"/>
        <sz val="10"/>
        <color theme="1"/>
        <rFont val="Times New Roman"/>
        <family val="1"/>
      </rPr>
      <t>6</t>
    </r>
  </si>
  <si>
    <r>
      <t>Turkey Point Common</t>
    </r>
    <r>
      <rPr>
        <vertAlign val="superscript"/>
        <sz val="10"/>
        <color theme="1"/>
        <rFont val="Times New Roman"/>
        <family val="1"/>
      </rPr>
      <t>6</t>
    </r>
  </si>
  <si>
    <t>Legacy Units &amp; Misclassifications</t>
  </si>
  <si>
    <t>Total</t>
  </si>
  <si>
    <t>Restated
Estimated Reserve
(1/1/2022)</t>
  </si>
  <si>
    <t>Proposed Accrual for
2022 
Projected Test Year</t>
  </si>
  <si>
    <t>Proposed Accrual for
2023 Subsequent Projected Test Year</t>
  </si>
  <si>
    <t>Base (Retail Amounts)</t>
  </si>
  <si>
    <t>Clause (Retail (Amounts)</t>
  </si>
  <si>
    <t>Total (Retail Amounts)</t>
  </si>
  <si>
    <t>Base w/Scherer Ash Pond Transfer</t>
  </si>
  <si>
    <t>Clause w/Scherer Ash Pond Transfer</t>
  </si>
  <si>
    <r>
      <t>Jurisdictional Separation Factor - Base</t>
    </r>
    <r>
      <rPr>
        <vertAlign val="superscript"/>
        <sz val="10"/>
        <color theme="1"/>
        <rFont val="Times New Roman"/>
        <family val="1"/>
      </rPr>
      <t>8</t>
    </r>
  </si>
  <si>
    <r>
      <t>Jurisdictional Separation Factor - Clause</t>
    </r>
    <r>
      <rPr>
        <vertAlign val="superscript"/>
        <sz val="10"/>
        <color theme="1"/>
        <rFont val="Times New Roman"/>
        <family val="1"/>
      </rPr>
      <t>8</t>
    </r>
  </si>
  <si>
    <r>
      <rPr>
        <vertAlign val="superscript"/>
        <sz val="10"/>
        <color theme="1"/>
        <rFont val="Times New Roman"/>
        <family val="1"/>
      </rPr>
      <t>6</t>
    </r>
    <r>
      <rPr>
        <sz val="10"/>
        <color theme="1"/>
        <rFont val="Times New Roman"/>
        <family val="1"/>
      </rPr>
      <t xml:space="preserve"> Common Facilities to be transferred to new function due to retirements or modernization</t>
    </r>
  </si>
  <si>
    <r>
      <t xml:space="preserve">Theoretical </t>
    </r>
    <r>
      <rPr>
        <b/>
        <vertAlign val="superscript"/>
        <sz val="10"/>
        <rFont val="Times New Roman"/>
        <family val="1"/>
      </rPr>
      <t>9</t>
    </r>
    <r>
      <rPr>
        <b/>
        <sz val="10"/>
        <rFont val="Times New Roman"/>
        <family val="1"/>
      </rPr>
      <t xml:space="preserve"> Reserve
Surplus / (Deficit)</t>
    </r>
  </si>
  <si>
    <r>
      <t xml:space="preserve">Restated </t>
    </r>
    <r>
      <rPr>
        <b/>
        <vertAlign val="superscript"/>
        <sz val="10"/>
        <rFont val="Times New Roman"/>
        <family val="1"/>
      </rPr>
      <t>10</t>
    </r>
    <r>
      <rPr>
        <b/>
        <sz val="10"/>
        <rFont val="Times New Roman"/>
        <family val="1"/>
      </rPr>
      <t xml:space="preserve">
Estimated Reserve
(1/1/2023)</t>
    </r>
  </si>
  <si>
    <r>
      <rPr>
        <vertAlign val="superscript"/>
        <sz val="10"/>
        <rFont val="Times New Roman"/>
        <family val="1"/>
      </rPr>
      <t>1</t>
    </r>
    <r>
      <rPr>
        <sz val="10"/>
        <rFont val="Times New Roman"/>
        <family val="1"/>
      </rPr>
      <t xml:space="preserve"> New or proposed unit(s) since the 2016 Dismantlement Study</t>
    </r>
  </si>
  <si>
    <r>
      <rPr>
        <vertAlign val="superscript"/>
        <sz val="10"/>
        <color theme="1"/>
        <rFont val="Times New Roman"/>
        <family val="1"/>
      </rPr>
      <t>2</t>
    </r>
    <r>
      <rPr>
        <sz val="10"/>
        <color theme="1"/>
        <rFont val="Times New Roman"/>
        <family val="1"/>
      </rPr>
      <t xml:space="preserve"> Unit was partially dismantled or fully dismantled since the 2016 Dismantlement Study as a result of a repowering or final retirement</t>
    </r>
  </si>
  <si>
    <r>
      <rPr>
        <vertAlign val="superscript"/>
        <sz val="10"/>
        <color theme="1"/>
        <rFont val="Times New Roman"/>
        <family val="1"/>
      </rPr>
      <t>8</t>
    </r>
    <r>
      <rPr>
        <sz val="10"/>
        <color theme="1"/>
        <rFont val="Times New Roman"/>
        <family val="1"/>
      </rPr>
      <t xml:space="preserve"> Calculated using Steam and Other Production function separation factors as filed in FPL's petition.</t>
    </r>
  </si>
  <si>
    <r>
      <rPr>
        <vertAlign val="superscript"/>
        <sz val="10"/>
        <color theme="1"/>
        <rFont val="Times New Roman"/>
        <family val="1"/>
      </rPr>
      <t>9</t>
    </r>
    <r>
      <rPr>
        <sz val="10"/>
        <color theme="1"/>
        <rFont val="Times New Roman"/>
        <family val="1"/>
      </rPr>
      <t xml:space="preserve"> Theoretical reserve levels shown are pre reallocation and are not reflective of the Restated estimated Reserve</t>
    </r>
  </si>
  <si>
    <t>Current Annual Accrual</t>
  </si>
  <si>
    <t>Proposed Increase/(Decrease) in Annual Accrual</t>
  </si>
  <si>
    <t>2021 Study Costs
(2021 Dollars)</t>
  </si>
  <si>
    <r>
      <t>Scherer Ash Pond (FPL) - Proposed Transfer from Base to Clause</t>
    </r>
    <r>
      <rPr>
        <vertAlign val="superscript"/>
        <sz val="10"/>
        <color theme="1"/>
        <rFont val="Times New Roman"/>
        <family val="1"/>
      </rPr>
      <t>7</t>
    </r>
  </si>
  <si>
    <r>
      <rPr>
        <vertAlign val="superscript"/>
        <sz val="10"/>
        <color theme="1"/>
        <rFont val="Times New Roman"/>
        <family val="1"/>
      </rPr>
      <t>10</t>
    </r>
    <r>
      <rPr>
        <sz val="10"/>
        <color theme="1"/>
        <rFont val="Times New Roman"/>
        <family val="1"/>
      </rPr>
      <t xml:space="preserve"> Dismantlement reserve as of 1/1/23 assumes 2022 annual accrual activity only and does not reflect other dismantlement activity because it was factored into the proposed accrual calculation</t>
    </r>
  </si>
  <si>
    <t>2016 Study Costs
(2016 Dollars)</t>
  </si>
  <si>
    <r>
      <t>Smith Unit 3 (CC)</t>
    </r>
    <r>
      <rPr>
        <vertAlign val="superscript"/>
        <sz val="10"/>
        <color theme="1"/>
        <rFont val="Times New Roman"/>
        <family val="1"/>
      </rPr>
      <t>5</t>
    </r>
  </si>
  <si>
    <r>
      <t>Smith Unit 3A (CT)</t>
    </r>
    <r>
      <rPr>
        <vertAlign val="superscript"/>
        <sz val="10"/>
        <color theme="1"/>
        <rFont val="Times New Roman"/>
        <family val="1"/>
      </rPr>
      <t>5</t>
    </r>
  </si>
  <si>
    <r>
      <rPr>
        <vertAlign val="superscript"/>
        <sz val="10"/>
        <color theme="1"/>
        <rFont val="Times New Roman"/>
        <family val="1"/>
      </rPr>
      <t>5</t>
    </r>
    <r>
      <rPr>
        <sz val="10"/>
        <color theme="1"/>
        <rFont val="Times New Roman"/>
        <family val="1"/>
      </rPr>
      <t xml:space="preserve"> Due to an inadvertent omission, no cost estimates were generated for Smith Unit 3 (CC) and 3A (CT) in the 2021 dismantlement study and therefore, no accruals are being proposed for those units.  FPL will address dismantlement costs for these units in its next dismantlement study.  </t>
    </r>
  </si>
  <si>
    <t>Florida Power &amp; Light Company</t>
  </si>
  <si>
    <t>Docket No. 20210015-EI</t>
  </si>
  <si>
    <t>Staff's's Second Set of Interrogatories</t>
  </si>
  <si>
    <t>Attachment No. 1 of 1</t>
  </si>
  <si>
    <t>Tab 1 of 1</t>
  </si>
  <si>
    <t>Interrogatory No: 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</si>
</sst>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0_);_(* \(#,##0.000000\);_(* &quot;-&quot;??_);_(@_)"/>
  </numFmts>
  <fonts count="18" x14ac:knownFonts="1">
    <font>
      <sz val="11"/>
      <color theme="1"/>
      <name val="Calibri"/>
      <family val="2"/>
      <scheme val="minor"/>
    </font>
    <font>
      <sz val="10"/>
      <color theme="1"/>
      <name val="Calibri"/>
      <family val="2"/>
    </font>
    <font>
      <sz val="11"/>
      <color theme="1"/>
      <name val="Calibri"/>
      <family val="2"/>
      <scheme val="minor"/>
    </font>
    <font>
      <sz val="10"/>
      <name val="Arial"/>
      <family val="2"/>
    </font>
    <font>
      <sz val="10"/>
      <name val="Courier"/>
      <family val="3"/>
    </font>
    <font>
      <b/>
      <sz val="10"/>
      <color theme="1"/>
      <name val="Times New Roman"/>
      <family val="1"/>
    </font>
    <font>
      <b/>
      <sz val="10"/>
      <name val="Times New Roman"/>
      <family val="1"/>
    </font>
    <font>
      <b/>
      <vertAlign val="superscript"/>
      <sz val="10"/>
      <name val="Times New Roman"/>
      <family val="1"/>
    </font>
    <font>
      <sz val="10"/>
      <color theme="1"/>
      <name val="Times New Roman"/>
      <family val="1"/>
    </font>
    <font>
      <b/>
      <u/>
      <sz val="10"/>
      <color theme="1"/>
      <name val="Times New Roman"/>
      <family val="1"/>
    </font>
    <font>
      <sz val="10"/>
      <name val="Times New Roman"/>
      <family val="1"/>
    </font>
    <font>
      <vertAlign val="superscript"/>
      <sz val="10"/>
      <color theme="1"/>
      <name val="Times New Roman"/>
      <family val="1"/>
    </font>
    <font>
      <i/>
      <sz val="10"/>
      <color theme="1"/>
      <name val="Times New Roman"/>
      <family val="1"/>
    </font>
    <font>
      <vertAlign val="superscript"/>
      <sz val="10"/>
      <name val="Times New Roman"/>
      <family val="1"/>
    </font>
    <font>
      <sz val="10"/>
      <color rgb="FF202124"/>
      <name val="Times New Roman"/>
      <family val="1"/>
    </font>
    <font>
      <b/>
      <sz val="10"/>
      <color rgb="FF202124"/>
      <name val="Times New Roman"/>
      <family val="1"/>
    </font>
    <font>
      <b/>
      <i/>
      <sz val="10"/>
      <color theme="1"/>
      <name val="Times New Roman"/>
      <family val="1"/>
    </font>
    <font>
      <sz val="10"/>
      <color theme="1"/>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43" fontId="1" fillId="0" borderId="0" applyFont="0" applyFill="0" applyBorder="0" applyAlignment="0" applyProtection="0"/>
    <xf numFmtId="0" fontId="1"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1" fontId="4"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2" fillId="0" borderId="0" applyFont="0" applyFill="0" applyBorder="0" applyAlignment="0" applyProtection="0"/>
  </cellStyleXfs>
  <cellXfs count="59">
    <xf numFmtId="0" fontId="0" fillId="0" borderId="0" xfId="0"/>
    <xf numFmtId="0" fontId="5" fillId="0" borderId="8" xfId="14" applyFont="1" applyBorder="1" applyAlignment="1">
      <alignment horizontal="center"/>
    </xf>
    <xf numFmtId="37" fontId="6" fillId="0" borderId="8" xfId="11" applyNumberFormat="1" applyFont="1" applyBorder="1" applyAlignment="1">
      <alignment horizontal="center" wrapText="1"/>
    </xf>
    <xf numFmtId="0" fontId="8" fillId="0" borderId="0" xfId="0" applyFont="1"/>
    <xf numFmtId="0" fontId="9" fillId="2" borderId="6" xfId="0" applyFont="1" applyFill="1" applyBorder="1" applyAlignment="1">
      <alignment horizontal="left"/>
    </xf>
    <xf numFmtId="165" fontId="6" fillId="2" borderId="6" xfId="13" applyNumberFormat="1" applyFont="1" applyFill="1" applyBorder="1" applyAlignment="1">
      <alignment horizontal="right"/>
    </xf>
    <xf numFmtId="0" fontId="8" fillId="0" borderId="6" xfId="0" applyFont="1" applyBorder="1" applyAlignment="1">
      <alignment horizontal="left" indent="1"/>
    </xf>
    <xf numFmtId="0" fontId="8" fillId="0" borderId="6" xfId="0" applyFont="1" applyBorder="1" applyAlignment="1">
      <alignment horizontal="left"/>
    </xf>
    <xf numFmtId="164" fontId="10" fillId="0" borderId="6" xfId="12" applyNumberFormat="1" applyFont="1" applyBorder="1" applyAlignment="1">
      <alignment horizontal="right"/>
    </xf>
    <xf numFmtId="164" fontId="6" fillId="2" borderId="6" xfId="12" applyNumberFormat="1" applyFont="1" applyFill="1" applyBorder="1" applyAlignment="1">
      <alignment horizontal="right"/>
    </xf>
    <xf numFmtId="0" fontId="8" fillId="0" borderId="7" xfId="0" applyFont="1" applyBorder="1" applyAlignment="1">
      <alignment horizontal="left" indent="1"/>
    </xf>
    <xf numFmtId="0" fontId="8" fillId="0" borderId="7" xfId="0" applyFont="1" applyBorder="1" applyAlignment="1">
      <alignment horizontal="left"/>
    </xf>
    <xf numFmtId="164" fontId="10" fillId="0" borderId="7" xfId="12" applyNumberFormat="1" applyFont="1" applyBorder="1" applyAlignment="1">
      <alignment horizontal="right"/>
    </xf>
    <xf numFmtId="0" fontId="8" fillId="0" borderId="0" xfId="14" applyFont="1"/>
    <xf numFmtId="164" fontId="8" fillId="0" borderId="0" xfId="15" applyNumberFormat="1" applyFont="1" applyAlignment="1">
      <alignment horizontal="right"/>
    </xf>
    <xf numFmtId="0" fontId="5" fillId="0" borderId="4" xfId="14" applyFont="1" applyBorder="1"/>
    <xf numFmtId="165" fontId="5" fillId="0" borderId="4" xfId="13" applyNumberFormat="1" applyFont="1" applyBorder="1" applyAlignment="1">
      <alignment horizontal="right"/>
    </xf>
    <xf numFmtId="0" fontId="6" fillId="0" borderId="0" xfId="0" applyFont="1"/>
    <xf numFmtId="0" fontId="10" fillId="0" borderId="0" xfId="0" quotePrefix="1" applyFont="1" applyAlignment="1">
      <alignment horizontal="left"/>
    </xf>
    <xf numFmtId="0" fontId="8" fillId="0" borderId="0" xfId="0" applyFont="1" applyAlignment="1">
      <alignment horizontal="left"/>
    </xf>
    <xf numFmtId="43" fontId="14" fillId="0" borderId="0" xfId="12" applyFont="1"/>
    <xf numFmtId="43" fontId="15" fillId="0" borderId="4" xfId="12" applyFont="1" applyBorder="1"/>
    <xf numFmtId="0" fontId="8" fillId="0" borderId="0" xfId="0" applyFont="1" applyFill="1" applyAlignment="1">
      <alignment horizontal="left"/>
    </xf>
    <xf numFmtId="164" fontId="14" fillId="0" borderId="0" xfId="12" applyNumberFormat="1" applyFont="1"/>
    <xf numFmtId="164" fontId="15" fillId="0" borderId="4" xfId="12" applyNumberFormat="1" applyFont="1" applyBorder="1"/>
    <xf numFmtId="0" fontId="8" fillId="0" borderId="0" xfId="0" applyFont="1" applyAlignment="1">
      <alignment horizontal="center"/>
    </xf>
    <xf numFmtId="0" fontId="8" fillId="0" borderId="0" xfId="0" applyFont="1" applyFill="1"/>
    <xf numFmtId="0" fontId="16" fillId="0" borderId="0" xfId="0" applyFont="1"/>
    <xf numFmtId="0" fontId="8" fillId="0" borderId="6" xfId="0" applyFont="1" applyFill="1" applyBorder="1" applyAlignment="1">
      <alignment horizontal="left" indent="1"/>
    </xf>
    <xf numFmtId="0" fontId="8" fillId="0" borderId="6" xfId="0" applyFont="1" applyFill="1" applyBorder="1" applyAlignment="1">
      <alignment horizontal="left"/>
    </xf>
    <xf numFmtId="164" fontId="10" fillId="0" borderId="6" xfId="12" applyNumberFormat="1" applyFont="1" applyFill="1" applyBorder="1" applyAlignment="1">
      <alignment horizontal="right"/>
    </xf>
    <xf numFmtId="164" fontId="6" fillId="2" borderId="5" xfId="12" applyNumberFormat="1" applyFont="1" applyFill="1" applyBorder="1" applyAlignment="1">
      <alignment horizontal="right"/>
    </xf>
    <xf numFmtId="164" fontId="10" fillId="0" borderId="7" xfId="12" applyNumberFormat="1" applyFont="1" applyFill="1" applyBorder="1" applyAlignment="1">
      <alignment horizontal="right"/>
    </xf>
    <xf numFmtId="0" fontId="9" fillId="2" borderId="5" xfId="0" applyFont="1" applyFill="1" applyBorder="1" applyAlignment="1">
      <alignment horizontal="left"/>
    </xf>
    <xf numFmtId="0" fontId="8" fillId="0" borderId="7" xfId="0" applyFont="1" applyFill="1" applyBorder="1" applyAlignment="1">
      <alignment horizontal="left" indent="1"/>
    </xf>
    <xf numFmtId="0" fontId="8" fillId="0" borderId="7" xfId="0" applyFont="1" applyFill="1" applyBorder="1" applyAlignment="1">
      <alignment horizontal="left"/>
    </xf>
    <xf numFmtId="37" fontId="6" fillId="0" borderId="8" xfId="11" applyNumberFormat="1" applyFont="1" applyFill="1" applyBorder="1" applyAlignment="1">
      <alignment horizontal="center" wrapText="1"/>
    </xf>
    <xf numFmtId="165" fontId="6" fillId="0" borderId="6" xfId="13" applyNumberFormat="1" applyFont="1" applyFill="1" applyBorder="1" applyAlignment="1">
      <alignment horizontal="right"/>
    </xf>
    <xf numFmtId="164" fontId="6" fillId="0" borderId="6" xfId="12" applyNumberFormat="1" applyFont="1" applyFill="1" applyBorder="1" applyAlignment="1">
      <alignment horizontal="right"/>
    </xf>
    <xf numFmtId="164" fontId="8" fillId="0" borderId="0" xfId="15" applyNumberFormat="1" applyFont="1" applyFill="1" applyAlignment="1">
      <alignment horizontal="right"/>
    </xf>
    <xf numFmtId="43" fontId="14" fillId="0" borderId="0" xfId="12" applyFont="1" applyFill="1"/>
    <xf numFmtId="164" fontId="6" fillId="0" borderId="5" xfId="12" applyNumberFormat="1" applyFont="1" applyFill="1" applyBorder="1" applyAlignment="1">
      <alignment horizontal="right"/>
    </xf>
    <xf numFmtId="165" fontId="5" fillId="0" borderId="4" xfId="13" applyNumberFormat="1" applyFont="1" applyFill="1" applyBorder="1" applyAlignment="1">
      <alignment horizontal="right"/>
    </xf>
    <xf numFmtId="164" fontId="14" fillId="0" borderId="0" xfId="12" applyNumberFormat="1" applyFont="1" applyFill="1"/>
    <xf numFmtId="164" fontId="15" fillId="0" borderId="4" xfId="12" applyNumberFormat="1" applyFont="1" applyFill="1" applyBorder="1"/>
    <xf numFmtId="164" fontId="10" fillId="0" borderId="6" xfId="12" applyNumberFormat="1" applyFont="1" applyFill="1" applyBorder="1" applyAlignment="1">
      <alignment horizontal="center"/>
    </xf>
    <xf numFmtId="164" fontId="10" fillId="0" borderId="7" xfId="12" applyNumberFormat="1" applyFont="1" applyFill="1" applyBorder="1" applyAlignment="1">
      <alignment horizontal="center"/>
    </xf>
    <xf numFmtId="43" fontId="15" fillId="0" borderId="0" xfId="12" applyFont="1" applyBorder="1"/>
    <xf numFmtId="0" fontId="12" fillId="0" borderId="0" xfId="0" applyFont="1" applyAlignment="1">
      <alignment horizontal="center"/>
    </xf>
    <xf numFmtId="166" fontId="14" fillId="0" borderId="0" xfId="12" applyNumberFormat="1" applyFont="1"/>
    <xf numFmtId="166" fontId="14" fillId="0" borderId="0" xfId="12" applyNumberFormat="1" applyFont="1" applyFill="1"/>
    <xf numFmtId="0" fontId="8" fillId="0" borderId="0" xfId="0" applyFont="1" applyBorder="1"/>
    <xf numFmtId="43" fontId="14" fillId="0" borderId="0" xfId="12" applyFont="1" applyBorder="1"/>
    <xf numFmtId="0" fontId="8" fillId="0" borderId="0" xfId="0" applyFont="1" applyAlignment="1">
      <alignment horizontal="right"/>
    </xf>
    <xf numFmtId="164" fontId="8" fillId="0" borderId="0" xfId="0" applyNumberFormat="1" applyFont="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17" fillId="0" borderId="0" xfId="0" applyFont="1"/>
  </cellXfs>
  <cellStyles count="16">
    <cellStyle name="Comma" xfId="12" builtinId="3"/>
    <cellStyle name="Comma 198" xfId="10" xr:uid="{AD2BDB21-C272-4D64-A5F7-59B4AA22308A}"/>
    <cellStyle name="Comma 2" xfId="1" xr:uid="{00000000-0005-0000-0000-000000000000}"/>
    <cellStyle name="Comma 2 2 5" xfId="15" xr:uid="{01A10FF0-96C4-4522-BFBF-B65A66F226BF}"/>
    <cellStyle name="Currency" xfId="13" builtinId="4"/>
    <cellStyle name="Normal" xfId="0" builtinId="0"/>
    <cellStyle name="Normal 134" xfId="9" xr:uid="{625B8A05-60AD-4F84-A669-7ED0B9843A58}"/>
    <cellStyle name="Normal 2" xfId="2" xr:uid="{00000000-0005-0000-0000-000002000000}"/>
    <cellStyle name="Normal 4 10" xfId="11" xr:uid="{9AB2553D-DC0E-4C07-A510-E3752E875F4B}"/>
    <cellStyle name="Normal 4 3 2 2 2" xfId="3" xr:uid="{00000000-0005-0000-0000-000003000000}"/>
    <cellStyle name="Normal 61" xfId="4" xr:uid="{00000000-0005-0000-0000-000004000000}"/>
    <cellStyle name="Normal 64" xfId="6" xr:uid="{00000000-0005-0000-0000-000005000000}"/>
    <cellStyle name="Normal 67" xfId="5" xr:uid="{00000000-0005-0000-0000-000006000000}"/>
    <cellStyle name="Normal 68" xfId="8" xr:uid="{00000000-0005-0000-0000-000007000000}"/>
    <cellStyle name="Normal 70" xfId="7" xr:uid="{00000000-0005-0000-0000-000008000000}"/>
    <cellStyle name="Normal 86" xfId="14" xr:uid="{54D4F578-8E94-4E60-8706-0493BFC60A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xsf01\PropAN$\ARA\Dismantlement\2012%20Dismantlement%20Study\Inflation%20Rates%20+%20Monthly%20Accr\2012%20Monthly%20Accrual%20(Updated)%201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yDataNEE\user$\spm0ol8\Desktop\2015%20Decom%20Slidedeck\Decom%20Funding%20Analysis%20(Work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1"/>
      <sheetName val="Input 2"/>
      <sheetName val="Monthly Accrual"/>
      <sheetName val="GI Factors"/>
      <sheetName val="Table"/>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 - both"/>
      <sheetName val="summary-fund"/>
      <sheetName val="summary-reserve"/>
      <sheetName val="Pg 1&amp;2 - Inflation &amp; Gen Assump"/>
      <sheetName val="Pg 3&amp;4 - Total costs"/>
      <sheetName val="Pg 5&amp;6 - DOE"/>
      <sheetName val="Pg 7&amp;8 - Funding Analysis"/>
      <sheetName val="Interest"/>
      <sheetName val="DOE Reimbursement"/>
    </sheetNames>
    <sheetDataSet>
      <sheetData sheetId="0"/>
      <sheetData sheetId="1"/>
      <sheetData sheetId="2"/>
      <sheetData sheetId="3">
        <row r="87">
          <cell r="F87">
            <v>0.988182</v>
          </cell>
        </row>
        <row r="88">
          <cell r="F88">
            <v>0.85158480000000003</v>
          </cell>
        </row>
        <row r="89">
          <cell r="F89">
            <v>0.38574999999999998</v>
          </cell>
        </row>
        <row r="92">
          <cell r="G92">
            <v>3.9E-2</v>
          </cell>
          <cell r="H92">
            <v>3.1933138078821255E-3</v>
          </cell>
        </row>
        <row r="93">
          <cell r="G93">
            <v>3.9E-2</v>
          </cell>
          <cell r="H93">
            <v>3.1933138078821255E-3</v>
          </cell>
        </row>
        <row r="97">
          <cell r="E97">
            <v>0.57863984505216381</v>
          </cell>
          <cell r="F97">
            <v>0.59494711868540839</v>
          </cell>
          <cell r="G97">
            <v>0.66380767695316367</v>
          </cell>
          <cell r="H97">
            <v>0.78779160823241556</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98C9-596B-405B-98A2-B74920292812}">
  <sheetPr>
    <pageSetUpPr fitToPage="1"/>
  </sheetPr>
  <dimension ref="A1:U205"/>
  <sheetViews>
    <sheetView tabSelected="1" zoomScale="90" zoomScaleNormal="90" workbookViewId="0">
      <pane xSplit="3" ySplit="7" topLeftCell="D8" activePane="bottomRight" state="frozen"/>
      <selection pane="topRight" activeCell="D1" sqref="D1"/>
      <selection pane="bottomLeft" activeCell="A3" sqref="A3"/>
      <selection pane="bottomRight" activeCell="A4" sqref="A4"/>
    </sheetView>
  </sheetViews>
  <sheetFormatPr defaultColWidth="8.7109375" defaultRowHeight="12.75" x14ac:dyDescent="0.2"/>
  <cols>
    <col min="1" max="1" width="31.42578125" style="3" customWidth="1"/>
    <col min="2" max="2" width="13.85546875" style="3" customWidth="1"/>
    <col min="3" max="3" width="10.85546875" style="3" customWidth="1"/>
    <col min="4" max="4" width="2.7109375" style="3" customWidth="1"/>
    <col min="5" max="5" width="16.28515625" style="3" bestFit="1" customWidth="1"/>
    <col min="6" max="6" width="15.85546875" style="13" customWidth="1"/>
    <col min="7" max="8" width="13.42578125" style="3" bestFit="1" customWidth="1"/>
    <col min="9" max="9" width="3.140625" style="3" customWidth="1"/>
    <col min="10" max="10" width="18.42578125" style="3" customWidth="1"/>
    <col min="11" max="11" width="17.5703125" style="3" customWidth="1"/>
    <col min="12" max="12" width="3.140625" style="3" customWidth="1"/>
    <col min="13" max="13" width="15.42578125" style="3" bestFit="1" customWidth="1"/>
    <col min="14" max="14" width="16.5703125" style="13" bestFit="1" customWidth="1"/>
    <col min="15" max="15" width="2.42578125" style="13" customWidth="1"/>
    <col min="16" max="16" width="12.28515625" style="13" bestFit="1" customWidth="1"/>
    <col min="17" max="17" width="2.42578125" style="13" customWidth="1"/>
    <col min="18" max="18" width="16.28515625" style="13" customWidth="1"/>
    <col min="19" max="19" width="16.5703125" style="26" bestFit="1" customWidth="1"/>
    <col min="20" max="20" width="3.140625" style="3" customWidth="1"/>
    <col min="21" max="21" width="11" style="3" bestFit="1" customWidth="1"/>
    <col min="22" max="16384" width="8.7109375" style="3"/>
  </cols>
  <sheetData>
    <row r="1" spans="1:19" x14ac:dyDescent="0.2">
      <c r="A1" s="58" t="s">
        <v>201</v>
      </c>
    </row>
    <row r="2" spans="1:19" x14ac:dyDescent="0.2">
      <c r="A2" s="58" t="s">
        <v>202</v>
      </c>
    </row>
    <row r="3" spans="1:19" x14ac:dyDescent="0.2">
      <c r="A3" s="58" t="s">
        <v>203</v>
      </c>
    </row>
    <row r="4" spans="1:19" x14ac:dyDescent="0.2">
      <c r="A4" s="58" t="s">
        <v>206</v>
      </c>
    </row>
    <row r="5" spans="1:19" x14ac:dyDescent="0.2">
      <c r="A5" s="58" t="s">
        <v>204</v>
      </c>
    </row>
    <row r="6" spans="1:19" x14ac:dyDescent="0.2">
      <c r="A6" s="58" t="s">
        <v>205</v>
      </c>
      <c r="E6" s="55" t="s">
        <v>161</v>
      </c>
      <c r="F6" s="56"/>
      <c r="G6" s="56"/>
      <c r="H6" s="57"/>
      <c r="J6" s="55" t="s">
        <v>162</v>
      </c>
      <c r="K6" s="57"/>
      <c r="M6" s="55" t="s">
        <v>165</v>
      </c>
      <c r="N6" s="56"/>
      <c r="O6" s="56"/>
      <c r="P6" s="56"/>
      <c r="Q6" s="56"/>
      <c r="R6" s="56"/>
      <c r="S6" s="57"/>
    </row>
    <row r="7" spans="1:19" s="25" customFormat="1" ht="76.5" x14ac:dyDescent="0.2">
      <c r="A7" s="1" t="s">
        <v>6</v>
      </c>
      <c r="B7" s="1" t="s">
        <v>5</v>
      </c>
      <c r="C7" s="1" t="s">
        <v>0</v>
      </c>
      <c r="E7" s="2" t="s">
        <v>192</v>
      </c>
      <c r="F7" s="2" t="s">
        <v>193</v>
      </c>
      <c r="G7" s="2" t="s">
        <v>176</v>
      </c>
      <c r="H7" s="2" t="s">
        <v>177</v>
      </c>
      <c r="J7" s="2" t="s">
        <v>197</v>
      </c>
      <c r="K7" s="2" t="s">
        <v>194</v>
      </c>
      <c r="M7" s="2" t="s">
        <v>163</v>
      </c>
      <c r="N7" s="2" t="s">
        <v>186</v>
      </c>
      <c r="O7" s="36"/>
      <c r="P7" s="2" t="s">
        <v>164</v>
      </c>
      <c r="Q7" s="36"/>
      <c r="R7" s="2" t="s">
        <v>175</v>
      </c>
      <c r="S7" s="2" t="s">
        <v>187</v>
      </c>
    </row>
    <row r="8" spans="1:19" x14ac:dyDescent="0.2">
      <c r="A8" s="4" t="s">
        <v>7</v>
      </c>
      <c r="B8" s="4"/>
      <c r="C8" s="4"/>
      <c r="E8" s="5">
        <f>SUBTOTAL(9,E9:E10)</f>
        <v>826866.43319848529</v>
      </c>
      <c r="F8" s="5">
        <f>SUBTOTAL(9,F9:F10)</f>
        <v>-118448.53065126837</v>
      </c>
      <c r="G8" s="5">
        <f>SUBTOTAL(9,G9:G10)</f>
        <v>708417.90254721697</v>
      </c>
      <c r="H8" s="5">
        <f>SUBTOTAL(9,H9:H10)</f>
        <v>708417.90254721697</v>
      </c>
      <c r="J8" s="5">
        <f>SUBTOTAL(9,J9:J10)</f>
        <v>15867825.726514254</v>
      </c>
      <c r="K8" s="5">
        <f>SUBTOTAL(9,K9:K10)</f>
        <v>13341101.589357257</v>
      </c>
      <c r="M8" s="5">
        <f>SUBTOTAL(9,M9:M10)</f>
        <v>4134332.4</v>
      </c>
      <c r="N8" s="5">
        <f>SUBTOTAL(9,N9:N10)</f>
        <v>-3291657.5724280481</v>
      </c>
      <c r="O8" s="37"/>
      <c r="P8" s="5">
        <f>SUBTOTAL(9,P9:P10)</f>
        <v>-4134332.4</v>
      </c>
      <c r="Q8" s="37"/>
      <c r="R8" s="5">
        <f>SUBTOTAL(9,R9:R10)</f>
        <v>0</v>
      </c>
      <c r="S8" s="5">
        <f>SUBTOTAL(9,S9:S10)</f>
        <v>708417.90254721697</v>
      </c>
    </row>
    <row r="9" spans="1:19" x14ac:dyDescent="0.2">
      <c r="A9" s="6" t="s">
        <v>8</v>
      </c>
      <c r="B9" s="7" t="s">
        <v>2</v>
      </c>
      <c r="C9" s="7" t="s">
        <v>4</v>
      </c>
      <c r="E9" s="8">
        <v>439796.96556451102</v>
      </c>
      <c r="F9" s="8">
        <v>-61201.014284159173</v>
      </c>
      <c r="G9" s="8">
        <v>378595.95128035184</v>
      </c>
      <c r="H9" s="8">
        <v>378595.95128035184</v>
      </c>
      <c r="J9" s="8">
        <v>8745381.6041639354</v>
      </c>
      <c r="K9" s="8">
        <v>7559033.9220173582</v>
      </c>
      <c r="M9" s="8">
        <v>2198985</v>
      </c>
      <c r="N9" s="8">
        <v>-1507745.2871854808</v>
      </c>
      <c r="O9" s="30"/>
      <c r="P9" s="8">
        <v>-2198985</v>
      </c>
      <c r="Q9" s="30"/>
      <c r="R9" s="8">
        <v>0</v>
      </c>
      <c r="S9" s="8">
        <f>R9+G9</f>
        <v>378595.95128035184</v>
      </c>
    </row>
    <row r="10" spans="1:19" x14ac:dyDescent="0.2">
      <c r="A10" s="6" t="s">
        <v>9</v>
      </c>
      <c r="B10" s="7" t="s">
        <v>2</v>
      </c>
      <c r="C10" s="7" t="s">
        <v>4</v>
      </c>
      <c r="E10" s="8">
        <v>387069.46763397427</v>
      </c>
      <c r="F10" s="8">
        <v>-57247.516367109201</v>
      </c>
      <c r="G10" s="8">
        <v>329821.95126686507</v>
      </c>
      <c r="H10" s="8">
        <v>329821.95126686507</v>
      </c>
      <c r="J10" s="8">
        <v>7122444.1223503184</v>
      </c>
      <c r="K10" s="8">
        <v>5782067.6673398977</v>
      </c>
      <c r="M10" s="8">
        <v>1935347.4</v>
      </c>
      <c r="N10" s="8">
        <v>-1783912.2852425673</v>
      </c>
      <c r="O10" s="30"/>
      <c r="P10" s="8">
        <v>-1935347.4</v>
      </c>
      <c r="Q10" s="30"/>
      <c r="R10" s="8">
        <v>0</v>
      </c>
      <c r="S10" s="8">
        <f>R10+G10</f>
        <v>329821.95126686507</v>
      </c>
    </row>
    <row r="11" spans="1:19" x14ac:dyDescent="0.2">
      <c r="A11" s="4" t="s">
        <v>10</v>
      </c>
      <c r="B11" s="4"/>
      <c r="C11" s="4"/>
      <c r="E11" s="9">
        <f>SUBTOTAL(9,E12)</f>
        <v>1130062.5</v>
      </c>
      <c r="F11" s="9">
        <f>SUBTOTAL(9,F12)</f>
        <v>-1130062.5</v>
      </c>
      <c r="G11" s="9">
        <f>SUBTOTAL(9,G12)</f>
        <v>0</v>
      </c>
      <c r="H11" s="9">
        <f>SUBTOTAL(9,H12)</f>
        <v>0</v>
      </c>
      <c r="J11" s="9">
        <f>SUBTOTAL(9,J12)</f>
        <v>4520250</v>
      </c>
      <c r="K11" s="9">
        <f>SUBTOTAL(9,K12)</f>
        <v>0</v>
      </c>
      <c r="M11" s="9">
        <f>SUBTOTAL(9,M12)</f>
        <v>-70213.239999999758</v>
      </c>
      <c r="N11" s="9">
        <f>SUBTOTAL(9,N12)</f>
        <v>-70213.239999999758</v>
      </c>
      <c r="O11" s="38"/>
      <c r="P11" s="9">
        <f>SUBTOTAL(9,P12)</f>
        <v>70213.239999999802</v>
      </c>
      <c r="Q11" s="38"/>
      <c r="R11" s="9">
        <f>SUBTOTAL(9,R12)</f>
        <v>0</v>
      </c>
      <c r="S11" s="9">
        <f>SUBTOTAL(9,S12)</f>
        <v>0</v>
      </c>
    </row>
    <row r="12" spans="1:19" ht="15.75" x14ac:dyDescent="0.2">
      <c r="A12" s="6" t="s">
        <v>84</v>
      </c>
      <c r="B12" s="7" t="s">
        <v>2</v>
      </c>
      <c r="C12" s="7" t="s">
        <v>1</v>
      </c>
      <c r="E12" s="8">
        <v>1130062.5</v>
      </c>
      <c r="F12" s="8">
        <v>-1130062.5</v>
      </c>
      <c r="G12" s="8">
        <v>0</v>
      </c>
      <c r="H12" s="8">
        <v>0</v>
      </c>
      <c r="J12" s="8">
        <v>4520250</v>
      </c>
      <c r="K12" s="8">
        <v>0</v>
      </c>
      <c r="M12" s="8">
        <v>-70213.239999999758</v>
      </c>
      <c r="N12" s="8">
        <v>-70213.239999999758</v>
      </c>
      <c r="O12" s="30"/>
      <c r="P12" s="8">
        <v>70213.239999999802</v>
      </c>
      <c r="Q12" s="30"/>
      <c r="R12" s="8">
        <v>0</v>
      </c>
      <c r="S12" s="8">
        <f>R12+G12</f>
        <v>0</v>
      </c>
    </row>
    <row r="13" spans="1:19" x14ac:dyDescent="0.2">
      <c r="A13" s="4" t="s">
        <v>65</v>
      </c>
      <c r="B13" s="4"/>
      <c r="C13" s="4"/>
      <c r="E13" s="9">
        <f>SUBTOTAL(9,E14:E21)</f>
        <v>307875.96000000002</v>
      </c>
      <c r="F13" s="9">
        <f>SUBTOTAL(9,F14:F21)</f>
        <v>1256534.9421904441</v>
      </c>
      <c r="G13" s="9">
        <f>SUBTOTAL(9,G14:G21)</f>
        <v>1564410.9021904445</v>
      </c>
      <c r="H13" s="9">
        <f>SUBTOTAL(9,H14:H21)</f>
        <v>1564410.9021904445</v>
      </c>
      <c r="J13" s="9">
        <f>SUBTOTAL(9,J14:J21)</f>
        <v>44479000</v>
      </c>
      <c r="K13" s="9">
        <f>SUBTOTAL(9,K14:K21)</f>
        <v>63457280.337602928</v>
      </c>
      <c r="M13" s="9">
        <f>SUBTOTAL(9,M14:M21)</f>
        <v>53962607.630000003</v>
      </c>
      <c r="N13" s="9">
        <f>SUBTOTAL(9,N14:N21)</f>
        <v>-38291113.07151065</v>
      </c>
      <c r="O13" s="38"/>
      <c r="P13" s="9">
        <f>SUBTOTAL(9,P14:P21)</f>
        <v>-9889123.786205437</v>
      </c>
      <c r="Q13" s="38"/>
      <c r="R13" s="9">
        <f>SUBTOTAL(9,R14:R21)</f>
        <v>44073483.843794569</v>
      </c>
      <c r="S13" s="9">
        <f>SUBTOTAL(9,S14:S21)</f>
        <v>45637894.745985016</v>
      </c>
    </row>
    <row r="14" spans="1:19" x14ac:dyDescent="0.2">
      <c r="A14" s="6" t="s">
        <v>66</v>
      </c>
      <c r="B14" s="7" t="s">
        <v>3</v>
      </c>
      <c r="C14" s="7" t="s">
        <v>1</v>
      </c>
      <c r="E14" s="8">
        <v>307875.96000000002</v>
      </c>
      <c r="F14" s="8">
        <v>-307875.96000000002</v>
      </c>
      <c r="G14" s="8">
        <v>0</v>
      </c>
      <c r="H14" s="8">
        <v>0</v>
      </c>
      <c r="J14" s="8">
        <v>22134000</v>
      </c>
      <c r="K14" s="8">
        <v>16746637</v>
      </c>
      <c r="M14" s="8">
        <v>33354569.82</v>
      </c>
      <c r="N14" s="8">
        <v>16873752.454920635</v>
      </c>
      <c r="O14" s="30"/>
      <c r="P14" s="8">
        <v>-16607932.82</v>
      </c>
      <c r="Q14" s="30"/>
      <c r="R14" s="8">
        <v>16746637</v>
      </c>
      <c r="S14" s="8">
        <f t="shared" ref="S14:S21" si="0">R14+G14</f>
        <v>16746637</v>
      </c>
    </row>
    <row r="15" spans="1:19" x14ac:dyDescent="0.2">
      <c r="A15" s="6" t="s">
        <v>67</v>
      </c>
      <c r="B15" s="7" t="s">
        <v>2</v>
      </c>
      <c r="C15" s="7" t="s">
        <v>1</v>
      </c>
      <c r="E15" s="8">
        <v>0</v>
      </c>
      <c r="F15" s="8">
        <v>32705.071053101583</v>
      </c>
      <c r="G15" s="8">
        <v>32705.071053101583</v>
      </c>
      <c r="H15" s="8">
        <v>32705.071053101583</v>
      </c>
      <c r="J15" s="8">
        <v>0</v>
      </c>
      <c r="K15" s="8">
        <v>1939733.2099376183</v>
      </c>
      <c r="M15" s="8">
        <v>0</v>
      </c>
      <c r="N15" s="8">
        <v>-2056000.8023869055</v>
      </c>
      <c r="O15" s="30"/>
      <c r="P15" s="8">
        <v>2056000.80238691</v>
      </c>
      <c r="Q15" s="30"/>
      <c r="R15" s="8">
        <v>2056000.80238691</v>
      </c>
      <c r="S15" s="8">
        <f t="shared" si="0"/>
        <v>2088705.8734400116</v>
      </c>
    </row>
    <row r="16" spans="1:19" x14ac:dyDescent="0.2">
      <c r="A16" s="6" t="s">
        <v>68</v>
      </c>
      <c r="B16" s="7" t="s">
        <v>2</v>
      </c>
      <c r="C16" s="7" t="s">
        <v>1</v>
      </c>
      <c r="E16" s="8">
        <v>0</v>
      </c>
      <c r="F16" s="8">
        <v>1054317.6662860434</v>
      </c>
      <c r="G16" s="8">
        <v>1054317.6662860434</v>
      </c>
      <c r="H16" s="8">
        <v>1054317.6662860434</v>
      </c>
      <c r="J16" s="8">
        <f>28945000-J14</f>
        <v>6811000</v>
      </c>
      <c r="K16" s="8">
        <v>23315369.829920441</v>
      </c>
      <c r="M16" s="8">
        <v>20608037.810000002</v>
      </c>
      <c r="N16" s="8">
        <v>-27838018.682636663</v>
      </c>
      <c r="O16" s="30"/>
      <c r="P16" s="8">
        <v>-20608037.810000002</v>
      </c>
      <c r="Q16" s="30"/>
      <c r="R16" s="8">
        <v>0</v>
      </c>
      <c r="S16" s="8">
        <f t="shared" si="0"/>
        <v>1054317.6662860434</v>
      </c>
    </row>
    <row r="17" spans="1:19" x14ac:dyDescent="0.2">
      <c r="A17" s="6" t="s">
        <v>69</v>
      </c>
      <c r="B17" s="7" t="s">
        <v>2</v>
      </c>
      <c r="C17" s="7" t="s">
        <v>1</v>
      </c>
      <c r="E17" s="8">
        <v>0</v>
      </c>
      <c r="F17" s="8">
        <v>30914.864141205922</v>
      </c>
      <c r="G17" s="8">
        <v>30914.864141205922</v>
      </c>
      <c r="H17" s="8">
        <v>30914.864141205922</v>
      </c>
      <c r="J17" s="8">
        <v>1592000</v>
      </c>
      <c r="K17" s="8">
        <v>2516185.8758674599</v>
      </c>
      <c r="M17" s="8">
        <v>0</v>
      </c>
      <c r="N17" s="8">
        <v>-2555628.7690062644</v>
      </c>
      <c r="O17" s="30"/>
      <c r="P17" s="8">
        <v>2555628.7690062602</v>
      </c>
      <c r="Q17" s="30"/>
      <c r="R17" s="8">
        <v>2555628.7690062602</v>
      </c>
      <c r="S17" s="8">
        <f t="shared" si="0"/>
        <v>2586543.633147466</v>
      </c>
    </row>
    <row r="18" spans="1:19" x14ac:dyDescent="0.2">
      <c r="A18" s="6" t="s">
        <v>70</v>
      </c>
      <c r="B18" s="7" t="s">
        <v>2</v>
      </c>
      <c r="C18" s="7" t="s">
        <v>1</v>
      </c>
      <c r="E18" s="8">
        <v>0</v>
      </c>
      <c r="F18" s="8">
        <v>43722.008329219352</v>
      </c>
      <c r="G18" s="8">
        <v>43722.008329219352</v>
      </c>
      <c r="H18" s="8">
        <v>43722.008329219352</v>
      </c>
      <c r="J18" s="8">
        <v>1592000</v>
      </c>
      <c r="K18" s="8">
        <v>2518436.1286326116</v>
      </c>
      <c r="M18" s="8">
        <v>0</v>
      </c>
      <c r="N18" s="8">
        <v>-2659584.5305433809</v>
      </c>
      <c r="O18" s="30"/>
      <c r="P18" s="8">
        <v>2659584.53054338</v>
      </c>
      <c r="Q18" s="30"/>
      <c r="R18" s="8">
        <v>2659584.53054338</v>
      </c>
      <c r="S18" s="8">
        <f t="shared" si="0"/>
        <v>2703306.5388725991</v>
      </c>
    </row>
    <row r="19" spans="1:19" x14ac:dyDescent="0.2">
      <c r="A19" s="6" t="s">
        <v>71</v>
      </c>
      <c r="B19" s="7" t="s">
        <v>2</v>
      </c>
      <c r="C19" s="7" t="s">
        <v>1</v>
      </c>
      <c r="E19" s="8">
        <v>0</v>
      </c>
      <c r="F19" s="8">
        <v>146726.73871950459</v>
      </c>
      <c r="G19" s="8">
        <v>146726.73871950459</v>
      </c>
      <c r="H19" s="8">
        <v>146726.73871950459</v>
      </c>
      <c r="J19" s="8">
        <v>5030000</v>
      </c>
      <c r="K19" s="8">
        <v>7102376.2025314905</v>
      </c>
      <c r="M19" s="8">
        <v>0</v>
      </c>
      <c r="N19" s="8">
        <v>-8931879.581098821</v>
      </c>
      <c r="O19" s="30"/>
      <c r="P19" s="8">
        <v>8931879.5810988192</v>
      </c>
      <c r="Q19" s="30"/>
      <c r="R19" s="8">
        <v>8931879.5810988192</v>
      </c>
      <c r="S19" s="8">
        <f t="shared" si="0"/>
        <v>9078606.3198183235</v>
      </c>
    </row>
    <row r="20" spans="1:19" x14ac:dyDescent="0.2">
      <c r="A20" s="6" t="s">
        <v>72</v>
      </c>
      <c r="B20" s="7" t="s">
        <v>2</v>
      </c>
      <c r="C20" s="7" t="s">
        <v>1</v>
      </c>
      <c r="E20" s="8">
        <v>0</v>
      </c>
      <c r="F20" s="8">
        <v>179349.54446728027</v>
      </c>
      <c r="G20" s="8">
        <v>179349.54446728027</v>
      </c>
      <c r="H20" s="8">
        <v>179349.54446728027</v>
      </c>
      <c r="J20" s="8">
        <v>7320000</v>
      </c>
      <c r="K20" s="8">
        <v>8025435.7221681979</v>
      </c>
      <c r="M20" s="8">
        <v>0</v>
      </c>
      <c r="N20" s="8">
        <v>-11123753.16075925</v>
      </c>
      <c r="O20" s="30"/>
      <c r="P20" s="8">
        <v>11123753.160759199</v>
      </c>
      <c r="Q20" s="30"/>
      <c r="R20" s="8">
        <v>11123753.160759199</v>
      </c>
      <c r="S20" s="8">
        <f t="shared" si="0"/>
        <v>11303102.705226479</v>
      </c>
    </row>
    <row r="21" spans="1:19" ht="15.75" x14ac:dyDescent="0.2">
      <c r="A21" s="6" t="s">
        <v>85</v>
      </c>
      <c r="B21" s="7" t="s">
        <v>2</v>
      </c>
      <c r="C21" s="7" t="s">
        <v>4</v>
      </c>
      <c r="E21" s="8">
        <v>0</v>
      </c>
      <c r="F21" s="8">
        <v>76675.009194089187</v>
      </c>
      <c r="G21" s="8">
        <v>76675.009194089187</v>
      </c>
      <c r="H21" s="8">
        <v>76675.009194089187</v>
      </c>
      <c r="J21" s="8">
        <v>0</v>
      </c>
      <c r="K21" s="8">
        <v>1293106.3685451066</v>
      </c>
      <c r="M21" s="8">
        <v>0</v>
      </c>
      <c r="N21" s="8">
        <v>0</v>
      </c>
      <c r="O21" s="30"/>
      <c r="P21" s="8">
        <v>0</v>
      </c>
      <c r="Q21" s="30"/>
      <c r="R21" s="8">
        <v>0</v>
      </c>
      <c r="S21" s="8">
        <f t="shared" si="0"/>
        <v>76675.009194089187</v>
      </c>
    </row>
    <row r="22" spans="1:19" x14ac:dyDescent="0.2">
      <c r="A22" s="4" t="s">
        <v>11</v>
      </c>
      <c r="B22" s="4"/>
      <c r="C22" s="4"/>
      <c r="E22" s="9">
        <f>SUBTOTAL(9,E23:E24)</f>
        <v>0</v>
      </c>
      <c r="F22" s="9">
        <f>SUBTOTAL(9,F23:F24)</f>
        <v>282032.76083410677</v>
      </c>
      <c r="G22" s="9">
        <f>SUBTOTAL(9,G23:G24)</f>
        <v>282032.76083410677</v>
      </c>
      <c r="H22" s="9">
        <f>SUBTOTAL(9,H23:H24)</f>
        <v>282032.76083410677</v>
      </c>
      <c r="J22" s="9">
        <f>SUBTOTAL(9,J23:J24)</f>
        <v>0</v>
      </c>
      <c r="K22" s="9">
        <f>SUBTOTAL(9,K23:K24)</f>
        <v>5540776.5989065841</v>
      </c>
      <c r="M22" s="9">
        <f>SUBTOTAL(9,M23:M24)</f>
        <v>0</v>
      </c>
      <c r="N22" s="9">
        <f>SUBTOTAL(9,N23:N24)</f>
        <v>0</v>
      </c>
      <c r="O22" s="38"/>
      <c r="P22" s="9">
        <f>SUBTOTAL(9,P23:P24)</f>
        <v>0</v>
      </c>
      <c r="Q22" s="38"/>
      <c r="R22" s="9">
        <f>SUBTOTAL(9,R23:R24)</f>
        <v>0</v>
      </c>
      <c r="S22" s="9">
        <f>SUBTOTAL(9,S23:S24)</f>
        <v>282032.76083410677</v>
      </c>
    </row>
    <row r="23" spans="1:19" ht="15.75" x14ac:dyDescent="0.2">
      <c r="A23" s="6" t="s">
        <v>86</v>
      </c>
      <c r="B23" s="7" t="s">
        <v>2</v>
      </c>
      <c r="C23" s="7" t="s">
        <v>4</v>
      </c>
      <c r="E23" s="8">
        <v>0</v>
      </c>
      <c r="F23" s="8">
        <v>140078.12881077209</v>
      </c>
      <c r="G23" s="8">
        <v>140078.12881077209</v>
      </c>
      <c r="H23" s="8">
        <v>140078.12881077209</v>
      </c>
      <c r="J23" s="8">
        <v>0</v>
      </c>
      <c r="K23" s="8">
        <v>3017088.8289475227</v>
      </c>
      <c r="M23" s="8">
        <v>0</v>
      </c>
      <c r="N23" s="8">
        <v>0</v>
      </c>
      <c r="O23" s="30"/>
      <c r="P23" s="8">
        <v>0</v>
      </c>
      <c r="Q23" s="30"/>
      <c r="R23" s="8">
        <v>0</v>
      </c>
      <c r="S23" s="8">
        <f t="shared" ref="S23:S24" si="1">R23+G23</f>
        <v>140078.12881077209</v>
      </c>
    </row>
    <row r="24" spans="1:19" ht="15.75" x14ac:dyDescent="0.2">
      <c r="A24" s="6" t="s">
        <v>87</v>
      </c>
      <c r="B24" s="7" t="s">
        <v>2</v>
      </c>
      <c r="C24" s="7" t="s">
        <v>4</v>
      </c>
      <c r="E24" s="8">
        <v>0</v>
      </c>
      <c r="F24" s="8">
        <v>141954.63202333468</v>
      </c>
      <c r="G24" s="8">
        <v>141954.63202333468</v>
      </c>
      <c r="H24" s="8">
        <v>141954.63202333468</v>
      </c>
      <c r="J24" s="8">
        <v>0</v>
      </c>
      <c r="K24" s="8">
        <v>2523687.7699590614</v>
      </c>
      <c r="M24" s="8">
        <v>0</v>
      </c>
      <c r="N24" s="8">
        <v>0</v>
      </c>
      <c r="O24" s="30"/>
      <c r="P24" s="8">
        <v>0</v>
      </c>
      <c r="Q24" s="30"/>
      <c r="R24" s="8">
        <v>0</v>
      </c>
      <c r="S24" s="8">
        <f t="shared" si="1"/>
        <v>141954.63202333468</v>
      </c>
    </row>
    <row r="25" spans="1:19" x14ac:dyDescent="0.2">
      <c r="A25" s="4" t="s">
        <v>73</v>
      </c>
      <c r="B25" s="4"/>
      <c r="C25" s="4"/>
      <c r="E25" s="9">
        <f>SUBTOTAL(9,E26:E30)</f>
        <v>317178.96000000002</v>
      </c>
      <c r="F25" s="9">
        <f>SUBTOTAL(9,F26:F30)</f>
        <v>470004.66954136419</v>
      </c>
      <c r="G25" s="9">
        <f>SUBTOTAL(9,G26:G30)</f>
        <v>787183.62954136427</v>
      </c>
      <c r="H25" s="9">
        <f>SUBTOTAL(9,H26:H30)</f>
        <v>787183.62954136427</v>
      </c>
      <c r="J25" s="9">
        <f>SUBTOTAL(9,J26:J30)</f>
        <v>14905000</v>
      </c>
      <c r="K25" s="9">
        <f>SUBTOTAL(9,K26:K30)</f>
        <v>31954516.334019478</v>
      </c>
      <c r="M25" s="9">
        <f>SUBTOTAL(9,M26:M30)</f>
        <v>23435963.499999996</v>
      </c>
      <c r="N25" s="9">
        <f>SUBTOTAL(9,N26:N30)</f>
        <v>-13679282.974764492</v>
      </c>
      <c r="O25" s="38"/>
      <c r="P25" s="9">
        <f>SUBTOTAL(9,P26:P30)</f>
        <v>-4198563.4999999963</v>
      </c>
      <c r="Q25" s="38"/>
      <c r="R25" s="9">
        <f>SUBTOTAL(9,R26:R30)</f>
        <v>19237400</v>
      </c>
      <c r="S25" s="9">
        <f>SUBTOTAL(9,S26:S30)</f>
        <v>20024583.629541364</v>
      </c>
    </row>
    <row r="26" spans="1:19" ht="15.75" x14ac:dyDescent="0.2">
      <c r="A26" s="6" t="s">
        <v>88</v>
      </c>
      <c r="B26" s="7" t="s">
        <v>3</v>
      </c>
      <c r="C26" s="7" t="s">
        <v>1</v>
      </c>
      <c r="E26" s="8">
        <v>317178.96000000002</v>
      </c>
      <c r="F26" s="8">
        <v>-317178.96000000002</v>
      </c>
      <c r="G26" s="8">
        <v>0</v>
      </c>
      <c r="H26" s="8">
        <v>0</v>
      </c>
      <c r="J26" s="8">
        <v>8311000</v>
      </c>
      <c r="K26" s="8">
        <v>19237400</v>
      </c>
      <c r="M26" s="8">
        <v>4617692.2</v>
      </c>
      <c r="N26" s="8">
        <v>-14619707.800000001</v>
      </c>
      <c r="O26" s="30"/>
      <c r="P26" s="8">
        <v>14619707.800000001</v>
      </c>
      <c r="Q26" s="30"/>
      <c r="R26" s="8">
        <v>19237400</v>
      </c>
      <c r="S26" s="8">
        <f t="shared" ref="S26:S30" si="2">R26+G26</f>
        <v>19237400</v>
      </c>
    </row>
    <row r="27" spans="1:19" ht="15.75" x14ac:dyDescent="0.2">
      <c r="A27" s="6" t="s">
        <v>89</v>
      </c>
      <c r="B27" s="7" t="s">
        <v>2</v>
      </c>
      <c r="C27" s="7" t="s">
        <v>1</v>
      </c>
      <c r="E27" s="8">
        <v>0</v>
      </c>
      <c r="F27" s="8">
        <v>136353.77190878429</v>
      </c>
      <c r="G27" s="8">
        <v>136353.77190878429</v>
      </c>
      <c r="H27" s="8">
        <v>136353.77190878429</v>
      </c>
      <c r="J27" s="8">
        <v>0</v>
      </c>
      <c r="K27" s="8">
        <v>2274520.2100055451</v>
      </c>
      <c r="M27" s="8">
        <v>0</v>
      </c>
      <c r="N27" s="8">
        <v>-3025617.2629727996</v>
      </c>
      <c r="O27" s="30"/>
      <c r="P27" s="8"/>
      <c r="Q27" s="30"/>
      <c r="R27" s="8">
        <v>0</v>
      </c>
      <c r="S27" s="8">
        <f t="shared" si="2"/>
        <v>136353.77190878429</v>
      </c>
    </row>
    <row r="28" spans="1:19" ht="15.75" x14ac:dyDescent="0.2">
      <c r="A28" s="6" t="s">
        <v>90</v>
      </c>
      <c r="B28" s="7" t="s">
        <v>2</v>
      </c>
      <c r="C28" s="7" t="s">
        <v>1</v>
      </c>
      <c r="E28" s="8">
        <v>0</v>
      </c>
      <c r="F28" s="8">
        <v>290043.31729475118</v>
      </c>
      <c r="G28" s="8">
        <v>290043.31729475118</v>
      </c>
      <c r="H28" s="8">
        <v>290043.31729475118</v>
      </c>
      <c r="J28" s="8">
        <f>10833000-J26</f>
        <v>2522000</v>
      </c>
      <c r="K28" s="8">
        <v>4862636.1879218444</v>
      </c>
      <c r="M28" s="8">
        <v>18818271.299999997</v>
      </c>
      <c r="N28" s="8">
        <v>12412056.953044241</v>
      </c>
      <c r="O28" s="30"/>
      <c r="P28" s="8">
        <v>-18818271.299999997</v>
      </c>
      <c r="Q28" s="30"/>
      <c r="R28" s="8">
        <v>0</v>
      </c>
      <c r="S28" s="8">
        <f t="shared" si="2"/>
        <v>290043.31729475118</v>
      </c>
    </row>
    <row r="29" spans="1:19" ht="15.75" x14ac:dyDescent="0.2">
      <c r="A29" s="6" t="s">
        <v>91</v>
      </c>
      <c r="B29" s="7" t="s">
        <v>2</v>
      </c>
      <c r="C29" s="7" t="s">
        <v>1</v>
      </c>
      <c r="E29" s="8">
        <v>0</v>
      </c>
      <c r="F29" s="8">
        <v>180237.82473748407</v>
      </c>
      <c r="G29" s="8">
        <v>180237.82473748407</v>
      </c>
      <c r="H29" s="8">
        <v>180237.82473748407</v>
      </c>
      <c r="J29" s="8">
        <v>2036000</v>
      </c>
      <c r="K29" s="8">
        <v>2787484.5786721101</v>
      </c>
      <c r="M29" s="8">
        <v>0</v>
      </c>
      <c r="N29" s="8">
        <v>-4294645.0701582935</v>
      </c>
      <c r="O29" s="30"/>
      <c r="P29" s="8"/>
      <c r="Q29" s="30"/>
      <c r="R29" s="8">
        <v>0</v>
      </c>
      <c r="S29" s="8">
        <f t="shared" si="2"/>
        <v>180237.82473748407</v>
      </c>
    </row>
    <row r="30" spans="1:19" ht="15.75" x14ac:dyDescent="0.2">
      <c r="A30" s="6" t="s">
        <v>92</v>
      </c>
      <c r="B30" s="7" t="s">
        <v>2</v>
      </c>
      <c r="C30" s="7" t="s">
        <v>1</v>
      </c>
      <c r="E30" s="8">
        <v>0</v>
      </c>
      <c r="F30" s="8">
        <v>180548.71560034467</v>
      </c>
      <c r="G30" s="8">
        <v>180548.71560034467</v>
      </c>
      <c r="H30" s="8">
        <v>180548.71560034467</v>
      </c>
      <c r="J30" s="8">
        <v>2036000</v>
      </c>
      <c r="K30" s="8">
        <v>2792475.3574199802</v>
      </c>
      <c r="M30" s="8">
        <v>0</v>
      </c>
      <c r="N30" s="8">
        <v>-4151369.7946776412</v>
      </c>
      <c r="O30" s="30"/>
      <c r="P30" s="8"/>
      <c r="Q30" s="30"/>
      <c r="R30" s="8">
        <v>0</v>
      </c>
      <c r="S30" s="8">
        <f t="shared" si="2"/>
        <v>180548.71560034467</v>
      </c>
    </row>
    <row r="31" spans="1:19" x14ac:dyDescent="0.2">
      <c r="A31" s="4" t="s">
        <v>12</v>
      </c>
      <c r="B31" s="4"/>
      <c r="C31" s="4"/>
      <c r="E31" s="9">
        <f>SUBTOTAL(9,E32:E35)</f>
        <v>1488097.6592529672</v>
      </c>
      <c r="F31" s="9">
        <f>SUBTOTAL(9,F32:F35)</f>
        <v>73603.132571894821</v>
      </c>
      <c r="G31" s="9">
        <f>SUBTOTAL(9,G32:G35)</f>
        <v>1561700.7918248621</v>
      </c>
      <c r="H31" s="9">
        <f>SUBTOTAL(9,H32:H35)</f>
        <v>1561700.7918248621</v>
      </c>
      <c r="J31" s="9">
        <f>SUBTOTAL(9,J32:J35)</f>
        <v>32335636.236420263</v>
      </c>
      <c r="K31" s="9">
        <f>SUBTOTAL(9,K32:K35)</f>
        <v>23746773.907637976</v>
      </c>
      <c r="M31" s="9">
        <f>SUBTOTAL(9,M32:M35)</f>
        <v>29014203.053144794</v>
      </c>
      <c r="N31" s="9">
        <f>SUBTOTAL(9,N32:N35)</f>
        <v>-45415.830618537497</v>
      </c>
      <c r="O31" s="38"/>
      <c r="P31" s="9">
        <f>SUBTOTAL(9,P32:P35)</f>
        <v>-29014203.053144794</v>
      </c>
      <c r="Q31" s="38"/>
      <c r="R31" s="9">
        <f>SUBTOTAL(9,R32:R35)</f>
        <v>0</v>
      </c>
      <c r="S31" s="9">
        <f>SUBTOTAL(9,S32:S35)</f>
        <v>1561700.7918248621</v>
      </c>
    </row>
    <row r="32" spans="1:19" x14ac:dyDescent="0.2">
      <c r="A32" s="6" t="s">
        <v>13</v>
      </c>
      <c r="B32" s="7" t="s">
        <v>2</v>
      </c>
      <c r="C32" s="7" t="s">
        <v>4</v>
      </c>
      <c r="E32" s="8">
        <v>905086.56243033637</v>
      </c>
      <c r="F32" s="8">
        <v>116433.06846418604</v>
      </c>
      <c r="G32" s="8">
        <v>1021519.6308945224</v>
      </c>
      <c r="H32" s="8">
        <v>1021519.6308945224</v>
      </c>
      <c r="J32" s="8">
        <v>19702678.675403088</v>
      </c>
      <c r="K32" s="8">
        <v>16065755.162365254</v>
      </c>
      <c r="M32" s="8">
        <v>16962372.940000001</v>
      </c>
      <c r="N32" s="8">
        <v>-4557898.6016566008</v>
      </c>
      <c r="O32" s="30"/>
      <c r="P32" s="8">
        <v>-16962372.940000001</v>
      </c>
      <c r="Q32" s="30"/>
      <c r="R32" s="8">
        <v>0</v>
      </c>
      <c r="S32" s="8">
        <f t="shared" ref="S32:S35" si="3">R32+G32</f>
        <v>1021519.6308945224</v>
      </c>
    </row>
    <row r="33" spans="1:19" x14ac:dyDescent="0.2">
      <c r="A33" s="6" t="s">
        <v>14</v>
      </c>
      <c r="B33" s="7" t="s">
        <v>2</v>
      </c>
      <c r="C33" s="7" t="s">
        <v>4</v>
      </c>
      <c r="E33" s="8">
        <v>39036.025977636375</v>
      </c>
      <c r="F33" s="8">
        <v>-35627.584549304796</v>
      </c>
      <c r="G33" s="8">
        <v>3408.4414283315818</v>
      </c>
      <c r="H33" s="8">
        <v>3408.4414283315818</v>
      </c>
      <c r="J33" s="8">
        <v>297386.09295297385</v>
      </c>
      <c r="K33" s="8">
        <v>35841.439610381261</v>
      </c>
      <c r="M33" s="8">
        <v>-1698244.44</v>
      </c>
      <c r="N33" s="8">
        <v>-1761555.430344041</v>
      </c>
      <c r="O33" s="30"/>
      <c r="P33" s="8">
        <v>1698244.44</v>
      </c>
      <c r="Q33" s="30"/>
      <c r="R33" s="8">
        <v>0</v>
      </c>
      <c r="S33" s="8">
        <f t="shared" si="3"/>
        <v>3408.4414283315818</v>
      </c>
    </row>
    <row r="34" spans="1:19" x14ac:dyDescent="0.2">
      <c r="A34" s="6" t="s">
        <v>15</v>
      </c>
      <c r="B34" s="7" t="s">
        <v>2</v>
      </c>
      <c r="C34" s="7" t="s">
        <v>4</v>
      </c>
      <c r="E34" s="8">
        <v>386256.28870669025</v>
      </c>
      <c r="F34" s="8">
        <v>22728.25350156083</v>
      </c>
      <c r="G34" s="8">
        <v>408984.54220825108</v>
      </c>
      <c r="H34" s="8">
        <v>408984.54220825108</v>
      </c>
      <c r="J34" s="8">
        <v>9039545.6438384205</v>
      </c>
      <c r="K34" s="8">
        <v>5261148.9730741084</v>
      </c>
      <c r="M34" s="8">
        <v>11387101.470000001</v>
      </c>
      <c r="N34" s="8">
        <v>4942531.5473701293</v>
      </c>
      <c r="O34" s="30"/>
      <c r="P34" s="8">
        <v>-11387101.470000001</v>
      </c>
      <c r="Q34" s="30"/>
      <c r="R34" s="8">
        <v>0</v>
      </c>
      <c r="S34" s="8">
        <f t="shared" si="3"/>
        <v>408984.54220825108</v>
      </c>
    </row>
    <row r="35" spans="1:19" x14ac:dyDescent="0.2">
      <c r="A35" s="6" t="s">
        <v>16</v>
      </c>
      <c r="B35" s="7" t="s">
        <v>2</v>
      </c>
      <c r="C35" s="7" t="s">
        <v>4</v>
      </c>
      <c r="E35" s="8">
        <v>157718.78213830438</v>
      </c>
      <c r="F35" s="8">
        <v>-29930.604844547255</v>
      </c>
      <c r="G35" s="8">
        <v>127788.17729375712</v>
      </c>
      <c r="H35" s="8">
        <v>127788.17729375712</v>
      </c>
      <c r="J35" s="8">
        <v>3296025.8242257801</v>
      </c>
      <c r="K35" s="8">
        <v>2384028.332588234</v>
      </c>
      <c r="M35" s="8">
        <v>2362973.08314479</v>
      </c>
      <c r="N35" s="8">
        <v>1331506.6540119755</v>
      </c>
      <c r="O35" s="30"/>
      <c r="P35" s="8">
        <v>-2362973.08314479</v>
      </c>
      <c r="Q35" s="30"/>
      <c r="R35" s="8">
        <v>0</v>
      </c>
      <c r="S35" s="8">
        <f t="shared" si="3"/>
        <v>127788.17729375712</v>
      </c>
    </row>
    <row r="36" spans="1:19" x14ac:dyDescent="0.2">
      <c r="A36" s="4" t="s">
        <v>17</v>
      </c>
      <c r="B36" s="4"/>
      <c r="C36" s="4"/>
      <c r="E36" s="9">
        <f>SUBTOTAL(9,E37)</f>
        <v>0</v>
      </c>
      <c r="F36" s="9">
        <f>SUBTOTAL(9,F37)</f>
        <v>0</v>
      </c>
      <c r="G36" s="9">
        <f>SUBTOTAL(9,G37)</f>
        <v>0</v>
      </c>
      <c r="H36" s="9">
        <f>SUBTOTAL(9,H37)</f>
        <v>0</v>
      </c>
      <c r="J36" s="9">
        <f>SUBTOTAL(9,J37)</f>
        <v>0</v>
      </c>
      <c r="K36" s="9">
        <f>SUBTOTAL(9,K37)</f>
        <v>22500000</v>
      </c>
      <c r="M36" s="9">
        <f>SUBTOTAL(9,M37)</f>
        <v>-3843.23</v>
      </c>
      <c r="N36" s="9">
        <f>SUBTOTAL(9,N37)</f>
        <v>-22503843.23</v>
      </c>
      <c r="O36" s="38"/>
      <c r="P36" s="9">
        <f>SUBTOTAL(9,P37)</f>
        <v>22503843.23</v>
      </c>
      <c r="Q36" s="38"/>
      <c r="R36" s="9">
        <f>SUBTOTAL(9,R37)</f>
        <v>22500000</v>
      </c>
      <c r="S36" s="9">
        <f>SUBTOTAL(9,S37)</f>
        <v>22500000</v>
      </c>
    </row>
    <row r="37" spans="1:19" ht="15.75" x14ac:dyDescent="0.2">
      <c r="A37" s="6" t="s">
        <v>93</v>
      </c>
      <c r="B37" s="7" t="s">
        <v>2</v>
      </c>
      <c r="C37" s="7" t="s">
        <v>1</v>
      </c>
      <c r="E37" s="8">
        <v>0</v>
      </c>
      <c r="F37" s="8">
        <v>0</v>
      </c>
      <c r="G37" s="8">
        <v>0</v>
      </c>
      <c r="H37" s="8">
        <v>0</v>
      </c>
      <c r="J37" s="8">
        <v>0</v>
      </c>
      <c r="K37" s="8">
        <v>22500000</v>
      </c>
      <c r="M37" s="8">
        <v>-3843.23</v>
      </c>
      <c r="N37" s="8">
        <v>-22503843.23</v>
      </c>
      <c r="O37" s="30"/>
      <c r="P37" s="8">
        <v>22503843.23</v>
      </c>
      <c r="Q37" s="30"/>
      <c r="R37" s="8">
        <v>22500000</v>
      </c>
      <c r="S37" s="8">
        <f>R37+G37</f>
        <v>22500000</v>
      </c>
    </row>
    <row r="38" spans="1:19" x14ac:dyDescent="0.2">
      <c r="A38" s="4" t="s">
        <v>18</v>
      </c>
      <c r="B38" s="4"/>
      <c r="C38" s="4"/>
      <c r="E38" s="9">
        <f>SUBTOTAL(9,E39:E43)</f>
        <v>2261757.2980088419</v>
      </c>
      <c r="F38" s="9">
        <f>SUBTOTAL(9,F39:F43)</f>
        <v>-1720607.6898730551</v>
      </c>
      <c r="G38" s="9">
        <f>SUBTOTAL(9,G39:G43)</f>
        <v>541149.60813578672</v>
      </c>
      <c r="H38" s="9">
        <f>SUBTOTAL(9,H39:H43)</f>
        <v>541149.60813578672</v>
      </c>
      <c r="J38" s="9">
        <f>SUBTOTAL(9,J39:J43)</f>
        <v>32293400.443055868</v>
      </c>
      <c r="K38" s="9">
        <f>SUBTOTAL(9,K39:K43)</f>
        <v>10606931.129953964</v>
      </c>
      <c r="M38" s="9">
        <f>SUBTOTAL(9,M39:M43)</f>
        <v>-9989384.2393877022</v>
      </c>
      <c r="N38" s="9">
        <f>SUBTOTAL(9,N39:N43)</f>
        <v>-14194453.22558978</v>
      </c>
      <c r="O38" s="38"/>
      <c r="P38" s="9">
        <f>SUBTOTAL(9,P39:P43)</f>
        <v>9989384.2393877022</v>
      </c>
      <c r="Q38" s="38"/>
      <c r="R38" s="9">
        <f>SUBTOTAL(9,R39:R43)</f>
        <v>0</v>
      </c>
      <c r="S38" s="9">
        <f>SUBTOTAL(9,S39:S43)</f>
        <v>541149.60813578672</v>
      </c>
    </row>
    <row r="39" spans="1:19" x14ac:dyDescent="0.2">
      <c r="A39" s="6" t="s">
        <v>19</v>
      </c>
      <c r="B39" s="7" t="s">
        <v>2</v>
      </c>
      <c r="C39" s="7" t="s">
        <v>4</v>
      </c>
      <c r="E39" s="8">
        <v>1681633.1869602811</v>
      </c>
      <c r="F39" s="8">
        <v>-1217642.9669243731</v>
      </c>
      <c r="G39" s="8">
        <v>463990.2200359081</v>
      </c>
      <c r="H39" s="8">
        <v>463990.2200359081</v>
      </c>
      <c r="J39" s="8">
        <v>19099026.632596582</v>
      </c>
      <c r="K39" s="8">
        <v>9443359.6205799822</v>
      </c>
      <c r="M39" s="8">
        <v>10639335.055352896</v>
      </c>
      <c r="N39" s="8">
        <v>7251306.3331853002</v>
      </c>
      <c r="O39" s="30"/>
      <c r="P39" s="8">
        <v>-10639335.055352896</v>
      </c>
      <c r="Q39" s="30"/>
      <c r="R39" s="8">
        <v>0</v>
      </c>
      <c r="S39" s="8">
        <f t="shared" ref="S39:S43" si="4">R39+G39</f>
        <v>463990.2200359081</v>
      </c>
    </row>
    <row r="40" spans="1:19" x14ac:dyDescent="0.2">
      <c r="A40" s="6" t="s">
        <v>20</v>
      </c>
      <c r="B40" s="7" t="s">
        <v>2</v>
      </c>
      <c r="C40" s="7" t="s">
        <v>4</v>
      </c>
      <c r="E40" s="8">
        <v>37408.981983937592</v>
      </c>
      <c r="F40" s="8">
        <v>-30080.474427607667</v>
      </c>
      <c r="G40" s="8">
        <v>7328.5075563299251</v>
      </c>
      <c r="H40" s="8">
        <v>7328.5075563299251</v>
      </c>
      <c r="J40" s="8">
        <v>281334.80215322704</v>
      </c>
      <c r="K40" s="8">
        <v>112908.13603168167</v>
      </c>
      <c r="M40" s="8">
        <v>-7898697.4800000004</v>
      </c>
      <c r="N40" s="8">
        <v>-7974062.2864811057</v>
      </c>
      <c r="O40" s="30"/>
      <c r="P40" s="8">
        <v>7898697.4800000004</v>
      </c>
      <c r="Q40" s="30"/>
      <c r="R40" s="8">
        <v>0</v>
      </c>
      <c r="S40" s="8">
        <f t="shared" si="4"/>
        <v>7328.5075563299251</v>
      </c>
    </row>
    <row r="41" spans="1:19" ht="15.75" x14ac:dyDescent="0.2">
      <c r="A41" s="6" t="s">
        <v>94</v>
      </c>
      <c r="B41" s="7" t="s">
        <v>2</v>
      </c>
      <c r="C41" s="7" t="s">
        <v>4</v>
      </c>
      <c r="E41" s="8">
        <v>160888.71644560795</v>
      </c>
      <c r="F41" s="8">
        <v>-160888.71644560795</v>
      </c>
      <c r="G41" s="8">
        <v>0</v>
      </c>
      <c r="H41" s="8">
        <v>0</v>
      </c>
      <c r="J41" s="8">
        <v>4346177.753229592</v>
      </c>
      <c r="K41" s="8">
        <v>0</v>
      </c>
      <c r="M41" s="8">
        <v>-6914667.0738858487</v>
      </c>
      <c r="N41" s="8">
        <v>-6914667.0738858487</v>
      </c>
      <c r="O41" s="30"/>
      <c r="P41" s="8">
        <v>6914667.0738858487</v>
      </c>
      <c r="Q41" s="30"/>
      <c r="R41" s="8">
        <v>0</v>
      </c>
      <c r="S41" s="8">
        <f t="shared" si="4"/>
        <v>0</v>
      </c>
    </row>
    <row r="42" spans="1:19" ht="15.75" x14ac:dyDescent="0.2">
      <c r="A42" s="6" t="s">
        <v>95</v>
      </c>
      <c r="B42" s="7" t="s">
        <v>2</v>
      </c>
      <c r="C42" s="7" t="s">
        <v>4</v>
      </c>
      <c r="E42" s="8">
        <v>160703.43862512038</v>
      </c>
      <c r="F42" s="8">
        <v>-160703.43862512038</v>
      </c>
      <c r="G42" s="8">
        <v>0</v>
      </c>
      <c r="H42" s="8">
        <v>0</v>
      </c>
      <c r="J42" s="8">
        <v>4340749.7506353883</v>
      </c>
      <c r="K42" s="8">
        <v>0</v>
      </c>
      <c r="M42" s="8">
        <v>-6920969.3408547491</v>
      </c>
      <c r="N42" s="8">
        <v>-6920969.3408547491</v>
      </c>
      <c r="O42" s="30"/>
      <c r="P42" s="8">
        <v>6920969.3408547491</v>
      </c>
      <c r="Q42" s="30"/>
      <c r="R42" s="8">
        <v>0</v>
      </c>
      <c r="S42" s="8">
        <f t="shared" si="4"/>
        <v>0</v>
      </c>
    </row>
    <row r="43" spans="1:19" x14ac:dyDescent="0.2">
      <c r="A43" s="6" t="s">
        <v>21</v>
      </c>
      <c r="B43" s="7" t="s">
        <v>2</v>
      </c>
      <c r="C43" s="7" t="s">
        <v>4</v>
      </c>
      <c r="E43" s="8">
        <v>221122.97399389488</v>
      </c>
      <c r="F43" s="8">
        <v>-151292.09345034623</v>
      </c>
      <c r="G43" s="8">
        <v>69830.880543548643</v>
      </c>
      <c r="H43" s="8">
        <v>69830.880543548643</v>
      </c>
      <c r="J43" s="8">
        <v>4226111.5044410788</v>
      </c>
      <c r="K43" s="8">
        <v>1050663.3733423003</v>
      </c>
      <c r="M43" s="8">
        <v>1105614.6000000001</v>
      </c>
      <c r="N43" s="8">
        <v>363939.14244662458</v>
      </c>
      <c r="O43" s="30"/>
      <c r="P43" s="8">
        <v>-1105614.6000000001</v>
      </c>
      <c r="Q43" s="30"/>
      <c r="R43" s="8">
        <v>0</v>
      </c>
      <c r="S43" s="8">
        <f t="shared" si="4"/>
        <v>69830.880543548643</v>
      </c>
    </row>
    <row r="44" spans="1:19" x14ac:dyDescent="0.2">
      <c r="A44" s="4" t="s">
        <v>22</v>
      </c>
      <c r="B44" s="4"/>
      <c r="C44" s="4"/>
      <c r="E44" s="9">
        <f>SUBTOTAL(9,E45:E49)</f>
        <v>3125649.3449505172</v>
      </c>
      <c r="F44" s="9">
        <f>SUBTOTAL(9,F45:F49)</f>
        <v>-2152566.6323131802</v>
      </c>
      <c r="G44" s="9">
        <f>SUBTOTAL(9,G45:G49)</f>
        <v>973082.71263733669</v>
      </c>
      <c r="H44" s="9">
        <f>SUBTOTAL(9,H45:H49)</f>
        <v>973082.71263733669</v>
      </c>
      <c r="J44" s="9">
        <f>SUBTOTAL(9,J45:J49)</f>
        <v>59115547.388088986</v>
      </c>
      <c r="K44" s="9">
        <f>SUBTOTAL(9,K45:K49)</f>
        <v>85097886.78660734</v>
      </c>
      <c r="M44" s="9">
        <f>SUBTOTAL(9,M45:M49)</f>
        <v>67227775.258337528</v>
      </c>
      <c r="N44" s="9">
        <f>SUBTOTAL(9,N45:N49)</f>
        <v>-54817001.579794116</v>
      </c>
      <c r="O44" s="38"/>
      <c r="P44" s="9">
        <f>SUBTOTAL(9,P45:P49)</f>
        <v>2072224.7416624641</v>
      </c>
      <c r="Q44" s="38"/>
      <c r="R44" s="9">
        <f>SUBTOTAL(9,R45:R49)</f>
        <v>69300000</v>
      </c>
      <c r="S44" s="9">
        <f>SUBTOTAL(9,S45:S49)</f>
        <v>70273082.71263732</v>
      </c>
    </row>
    <row r="45" spans="1:19" x14ac:dyDescent="0.2">
      <c r="A45" s="6" t="s">
        <v>23</v>
      </c>
      <c r="B45" s="7" t="s">
        <v>2</v>
      </c>
      <c r="C45" s="7" t="s">
        <v>4</v>
      </c>
      <c r="E45" s="8">
        <v>0</v>
      </c>
      <c r="F45" s="8">
        <v>754887.48368249368</v>
      </c>
      <c r="G45" s="8">
        <v>754887.48368249368</v>
      </c>
      <c r="H45" s="8">
        <v>754887.48368249368</v>
      </c>
      <c r="J45" s="8">
        <v>0</v>
      </c>
      <c r="K45" s="8">
        <v>12871892.159318466</v>
      </c>
      <c r="M45" s="8">
        <v>0</v>
      </c>
      <c r="N45" s="8">
        <v>-15479238.593166117</v>
      </c>
      <c r="O45" s="30"/>
      <c r="P45" s="8">
        <v>0</v>
      </c>
      <c r="Q45" s="30"/>
      <c r="R45" s="8">
        <v>0</v>
      </c>
      <c r="S45" s="8">
        <f t="shared" ref="S45:S49" si="5">R45+G45</f>
        <v>754887.48368249368</v>
      </c>
    </row>
    <row r="46" spans="1:19" ht="15.75" x14ac:dyDescent="0.2">
      <c r="A46" s="6" t="s">
        <v>169</v>
      </c>
      <c r="B46" s="7" t="s">
        <v>2</v>
      </c>
      <c r="C46" s="7" t="s">
        <v>1</v>
      </c>
      <c r="E46" s="8">
        <v>2120091.6865346571</v>
      </c>
      <c r="F46" s="8">
        <v>-2120091.6865346571</v>
      </c>
      <c r="G46" s="8">
        <v>0</v>
      </c>
      <c r="H46" s="8">
        <v>0</v>
      </c>
      <c r="J46" s="8">
        <v>31234151.473281819</v>
      </c>
      <c r="K46" s="8">
        <v>0</v>
      </c>
      <c r="M46" s="8">
        <v>33827110.520000003</v>
      </c>
      <c r="N46" s="45">
        <v>0</v>
      </c>
      <c r="O46" s="30"/>
      <c r="P46" s="8">
        <v>-33827110.520000003</v>
      </c>
      <c r="Q46" s="30"/>
      <c r="R46" s="8">
        <v>0</v>
      </c>
      <c r="S46" s="8">
        <f t="shared" si="5"/>
        <v>0</v>
      </c>
    </row>
    <row r="47" spans="1:19" x14ac:dyDescent="0.2">
      <c r="A47" s="6" t="s">
        <v>25</v>
      </c>
      <c r="B47" s="7" t="s">
        <v>2</v>
      </c>
      <c r="C47" s="7" t="s">
        <v>1</v>
      </c>
      <c r="E47" s="8">
        <v>286139.98956312041</v>
      </c>
      <c r="F47" s="8">
        <v>-286139.98956312041</v>
      </c>
      <c r="G47" s="8">
        <v>0</v>
      </c>
      <c r="H47" s="8">
        <v>0</v>
      </c>
      <c r="J47" s="8">
        <v>10574636.760127444</v>
      </c>
      <c r="K47" s="8">
        <v>34650000</v>
      </c>
      <c r="M47" s="8">
        <v>15654551.556380671</v>
      </c>
      <c r="N47" s="8">
        <v>-18995448.443619329</v>
      </c>
      <c r="O47" s="30"/>
      <c r="P47" s="8">
        <v>18995448.443619329</v>
      </c>
      <c r="Q47" s="30"/>
      <c r="R47" s="8">
        <v>34650000</v>
      </c>
      <c r="S47" s="8">
        <f t="shared" si="5"/>
        <v>34650000</v>
      </c>
    </row>
    <row r="48" spans="1:19" x14ac:dyDescent="0.2">
      <c r="A48" s="6" t="s">
        <v>26</v>
      </c>
      <c r="B48" s="7" t="s">
        <v>2</v>
      </c>
      <c r="C48" s="7" t="s">
        <v>1</v>
      </c>
      <c r="E48" s="8">
        <v>291750.57759376994</v>
      </c>
      <c r="F48" s="8">
        <v>-291750.57759376994</v>
      </c>
      <c r="G48" s="8">
        <v>0</v>
      </c>
      <c r="H48" s="8">
        <v>0</v>
      </c>
      <c r="J48" s="8">
        <v>10574636.760127444</v>
      </c>
      <c r="K48" s="8">
        <v>34650000</v>
      </c>
      <c r="M48" s="8">
        <v>15607777.98195686</v>
      </c>
      <c r="N48" s="8">
        <v>-19042222.018043138</v>
      </c>
      <c r="O48" s="30"/>
      <c r="P48" s="8">
        <v>19042222.018043138</v>
      </c>
      <c r="Q48" s="30"/>
      <c r="R48" s="8">
        <v>34650000</v>
      </c>
      <c r="S48" s="8">
        <f t="shared" si="5"/>
        <v>34650000</v>
      </c>
    </row>
    <row r="49" spans="1:19" x14ac:dyDescent="0.2">
      <c r="A49" s="6" t="s">
        <v>27</v>
      </c>
      <c r="B49" s="7" t="s">
        <v>2</v>
      </c>
      <c r="C49" s="7" t="s">
        <v>4</v>
      </c>
      <c r="E49" s="8">
        <v>427667.09125896945</v>
      </c>
      <c r="F49" s="8">
        <v>-209471.86230412647</v>
      </c>
      <c r="G49" s="8">
        <v>218195.22895484298</v>
      </c>
      <c r="H49" s="8">
        <v>218195.22895484298</v>
      </c>
      <c r="J49" s="8">
        <v>6732122.3945522783</v>
      </c>
      <c r="K49" s="8">
        <v>2925994.6272888798</v>
      </c>
      <c r="M49" s="8">
        <v>2138335.2000000002</v>
      </c>
      <c r="N49" s="8">
        <v>-1300092.524965534</v>
      </c>
      <c r="O49" s="30"/>
      <c r="P49" s="8">
        <v>-2138335.2000000002</v>
      </c>
      <c r="Q49" s="30"/>
      <c r="R49" s="8">
        <v>0</v>
      </c>
      <c r="S49" s="8">
        <f t="shared" si="5"/>
        <v>218195.22895484298</v>
      </c>
    </row>
    <row r="50" spans="1:19" x14ac:dyDescent="0.2">
      <c r="A50" s="4" t="s">
        <v>24</v>
      </c>
      <c r="B50" s="4"/>
      <c r="C50" s="4"/>
      <c r="E50" s="9">
        <f>SUBTOTAL(9,E51)</f>
        <v>0</v>
      </c>
      <c r="F50" s="9">
        <f>SUBTOTAL(9,F51)</f>
        <v>1235374.8486792278</v>
      </c>
      <c r="G50" s="9">
        <f>SUBTOTAL(9,G51)</f>
        <v>1235374.8486792278</v>
      </c>
      <c r="H50" s="9">
        <f>SUBTOTAL(9,H51)</f>
        <v>1235374.8486792278</v>
      </c>
      <c r="J50" s="9">
        <f>SUBTOTAL(9,J51)</f>
        <v>0</v>
      </c>
      <c r="K50" s="9">
        <f>SUBTOTAL(9,K51)</f>
        <v>17076373.120623294</v>
      </c>
      <c r="M50" s="9">
        <f>SUBTOTAL(9,M51)</f>
        <v>0</v>
      </c>
      <c r="N50" s="9">
        <f>SUBTOTAL(9,N51)</f>
        <v>0</v>
      </c>
      <c r="O50" s="38"/>
      <c r="P50" s="9">
        <f>SUBTOTAL(9,P51)</f>
        <v>0</v>
      </c>
      <c r="Q50" s="38"/>
      <c r="R50" s="9">
        <f>SUBTOTAL(9,R51)</f>
        <v>0</v>
      </c>
      <c r="S50" s="9">
        <f>SUBTOTAL(9,S51)</f>
        <v>1235374.8486792278</v>
      </c>
    </row>
    <row r="51" spans="1:19" ht="15.75" x14ac:dyDescent="0.2">
      <c r="A51" s="6" t="s">
        <v>96</v>
      </c>
      <c r="B51" s="7" t="s">
        <v>2</v>
      </c>
      <c r="C51" s="7" t="s">
        <v>4</v>
      </c>
      <c r="E51" s="8">
        <v>0</v>
      </c>
      <c r="F51" s="8">
        <v>1235374.8486792278</v>
      </c>
      <c r="G51" s="8">
        <v>1235374.8486792278</v>
      </c>
      <c r="H51" s="8">
        <v>1235374.8486792278</v>
      </c>
      <c r="J51" s="8">
        <v>0</v>
      </c>
      <c r="K51" s="8">
        <v>17076373.120623294</v>
      </c>
      <c r="M51" s="8">
        <v>0</v>
      </c>
      <c r="N51" s="8">
        <v>0</v>
      </c>
      <c r="O51" s="30"/>
      <c r="P51" s="8">
        <v>0</v>
      </c>
      <c r="Q51" s="30"/>
      <c r="R51" s="8">
        <v>0</v>
      </c>
      <c r="S51" s="8">
        <f>R51+G51</f>
        <v>1235374.8486792278</v>
      </c>
    </row>
    <row r="52" spans="1:19" x14ac:dyDescent="0.2">
      <c r="A52" s="4" t="s">
        <v>28</v>
      </c>
      <c r="B52" s="4"/>
      <c r="C52" s="4"/>
      <c r="E52" s="9">
        <f>SUBTOTAL(9,E53:E60)</f>
        <v>4208809.7040651608</v>
      </c>
      <c r="F52" s="9">
        <f>SUBTOTAL(9,F53:F60)</f>
        <v>-1618897.5660767995</v>
      </c>
      <c r="G52" s="9">
        <f>SUBTOTAL(9,G53:G60)</f>
        <v>2589912.1379883727</v>
      </c>
      <c r="H52" s="9">
        <f>SUBTOTAL(9,H53:H60)</f>
        <v>2589912.1379883727</v>
      </c>
      <c r="J52" s="9">
        <f>SUBTOTAL(9,J53:J60)</f>
        <v>89931118.711255759</v>
      </c>
      <c r="K52" s="9">
        <f>SUBTOTAL(9,K53:K60)</f>
        <v>61190173.578287639</v>
      </c>
      <c r="M52" s="9">
        <f>SUBTOTAL(9,M53:M60)</f>
        <v>36147376.378419727</v>
      </c>
      <c r="N52" s="9">
        <f>SUBTOTAL(9,N53:N60)</f>
        <v>-53571014.146135099</v>
      </c>
      <c r="O52" s="38"/>
      <c r="P52" s="9">
        <f>SUBTOTAL(9,P53:P60)</f>
        <v>-15243043.13701581</v>
      </c>
      <c r="Q52" s="38"/>
      <c r="R52" s="9">
        <f>SUBTOTAL(9,R53:R60)</f>
        <v>20904333.241403919</v>
      </c>
      <c r="S52" s="9">
        <f>SUBTOTAL(9,S53:S60)</f>
        <v>23494245.379392292</v>
      </c>
    </row>
    <row r="53" spans="1:19" x14ac:dyDescent="0.2">
      <c r="A53" s="6" t="s">
        <v>29</v>
      </c>
      <c r="B53" s="7" t="s">
        <v>2</v>
      </c>
      <c r="C53" s="7" t="s">
        <v>4</v>
      </c>
      <c r="E53" s="8">
        <v>0</v>
      </c>
      <c r="F53" s="8">
        <v>1683717.5477098464</v>
      </c>
      <c r="G53" s="8">
        <v>1683717.5477098464</v>
      </c>
      <c r="H53" s="8">
        <v>1683717.5477098464</v>
      </c>
      <c r="J53" s="8">
        <v>0</v>
      </c>
      <c r="K53" s="8">
        <v>28389846.680980694</v>
      </c>
      <c r="M53" s="8">
        <v>22546456</v>
      </c>
      <c r="N53" s="8">
        <v>-11174770.961680159</v>
      </c>
      <c r="O53" s="30"/>
      <c r="P53" s="8">
        <v>-22546456</v>
      </c>
      <c r="Q53" s="30"/>
      <c r="R53" s="8">
        <v>0</v>
      </c>
      <c r="S53" s="8">
        <f t="shared" ref="S53:S60" si="6">R53+G53</f>
        <v>1683717.5477098464</v>
      </c>
    </row>
    <row r="54" spans="1:19" ht="15.75" x14ac:dyDescent="0.2">
      <c r="A54" s="6" t="s">
        <v>170</v>
      </c>
      <c r="B54" s="7" t="s">
        <v>2</v>
      </c>
      <c r="C54" s="7" t="s">
        <v>1</v>
      </c>
      <c r="E54" s="8">
        <v>2381153.3096504812</v>
      </c>
      <c r="F54" s="8">
        <v>-2381153.3096504812</v>
      </c>
      <c r="G54" s="8">
        <v>0</v>
      </c>
      <c r="H54" s="8">
        <v>0</v>
      </c>
      <c r="J54" s="8">
        <v>46459059.085663773</v>
      </c>
      <c r="K54" s="8">
        <v>0</v>
      </c>
      <c r="M54" s="8">
        <v>24538810.789999999</v>
      </c>
      <c r="N54" s="45">
        <v>0</v>
      </c>
      <c r="O54" s="30"/>
      <c r="P54" s="8">
        <v>-24538810.789999999</v>
      </c>
      <c r="Q54" s="30"/>
      <c r="R54" s="8">
        <v>0</v>
      </c>
      <c r="S54" s="8">
        <f t="shared" si="6"/>
        <v>0</v>
      </c>
    </row>
    <row r="55" spans="1:19" x14ac:dyDescent="0.2">
      <c r="A55" s="6" t="s">
        <v>30</v>
      </c>
      <c r="B55" s="7" t="s">
        <v>3</v>
      </c>
      <c r="C55" s="7" t="s">
        <v>4</v>
      </c>
      <c r="E55" s="8">
        <v>594661.81386110384</v>
      </c>
      <c r="F55" s="8">
        <v>17600.306278022588</v>
      </c>
      <c r="G55" s="8">
        <v>612262.12013912643</v>
      </c>
      <c r="H55" s="8">
        <v>612262.12013912643</v>
      </c>
      <c r="J55" s="8">
        <v>10856697.028779307</v>
      </c>
      <c r="K55" s="8">
        <v>9525663.5481070392</v>
      </c>
      <c r="M55" s="8">
        <v>5079140</v>
      </c>
      <c r="N55" s="8">
        <v>-1489303.6729868501</v>
      </c>
      <c r="O55" s="30"/>
      <c r="P55" s="8">
        <v>-5079140</v>
      </c>
      <c r="Q55" s="30"/>
      <c r="R55" s="8">
        <v>0</v>
      </c>
      <c r="S55" s="8">
        <f t="shared" si="6"/>
        <v>612262.12013912643</v>
      </c>
    </row>
    <row r="56" spans="1:19" ht="15.75" x14ac:dyDescent="0.2">
      <c r="A56" s="6" t="s">
        <v>97</v>
      </c>
      <c r="B56" s="7" t="s">
        <v>2</v>
      </c>
      <c r="C56" s="7" t="s">
        <v>1</v>
      </c>
      <c r="E56" s="8">
        <v>290330.51093489374</v>
      </c>
      <c r="F56" s="8">
        <v>-290330.51093488303</v>
      </c>
      <c r="G56" s="8">
        <v>0</v>
      </c>
      <c r="H56" s="8">
        <v>0</v>
      </c>
      <c r="J56" s="8">
        <v>10112773.683620989</v>
      </c>
      <c r="K56" s="8">
        <v>9250000</v>
      </c>
      <c r="M56" s="8">
        <v>-13157011.078013642</v>
      </c>
      <c r="N56" s="8">
        <v>-22407011.078013644</v>
      </c>
      <c r="O56" s="30"/>
      <c r="P56" s="8">
        <v>22407011.078013599</v>
      </c>
      <c r="Q56" s="30"/>
      <c r="R56" s="8">
        <v>9249999.9999999572</v>
      </c>
      <c r="S56" s="8">
        <f t="shared" si="6"/>
        <v>9249999.9999999572</v>
      </c>
    </row>
    <row r="57" spans="1:19" ht="15.75" x14ac:dyDescent="0.2">
      <c r="A57" s="6" t="s">
        <v>98</v>
      </c>
      <c r="B57" s="7" t="s">
        <v>2</v>
      </c>
      <c r="C57" s="7" t="s">
        <v>1</v>
      </c>
      <c r="E57" s="8">
        <v>296137.12115359167</v>
      </c>
      <c r="F57" s="8">
        <v>-296137.12115361402</v>
      </c>
      <c r="G57" s="8">
        <v>0</v>
      </c>
      <c r="H57" s="8">
        <v>0</v>
      </c>
      <c r="J57" s="8">
        <v>10112773.683620989</v>
      </c>
      <c r="K57" s="8">
        <v>9250000</v>
      </c>
      <c r="M57" s="8">
        <v>-13233447.470234077</v>
      </c>
      <c r="N57" s="8">
        <v>-22483447.470234077</v>
      </c>
      <c r="O57" s="30"/>
      <c r="P57" s="8">
        <v>22483447.4702341</v>
      </c>
      <c r="Q57" s="30"/>
      <c r="R57" s="8">
        <v>9250000.0000000224</v>
      </c>
      <c r="S57" s="8">
        <f t="shared" si="6"/>
        <v>9250000.0000000224</v>
      </c>
    </row>
    <row r="58" spans="1:19" x14ac:dyDescent="0.2">
      <c r="A58" s="6" t="s">
        <v>31</v>
      </c>
      <c r="B58" s="7" t="s">
        <v>2</v>
      </c>
      <c r="C58" s="7" t="s">
        <v>4</v>
      </c>
      <c r="E58" s="8">
        <v>110543.70277323158</v>
      </c>
      <c r="F58" s="8">
        <v>-77430.995087945237</v>
      </c>
      <c r="G58" s="8">
        <v>33112.707685286339</v>
      </c>
      <c r="H58" s="8">
        <v>33112.707685286339</v>
      </c>
      <c r="J58" s="8">
        <v>2857402.2123054862</v>
      </c>
      <c r="K58" s="8">
        <v>820185.76542524481</v>
      </c>
      <c r="M58" s="8">
        <v>4128075.0857641404</v>
      </c>
      <c r="N58" s="8">
        <v>2936276.8083449369</v>
      </c>
      <c r="O58" s="30"/>
      <c r="P58" s="8">
        <v>-2936276.8083449402</v>
      </c>
      <c r="Q58" s="30"/>
      <c r="R58" s="8">
        <v>1191798.2774192002</v>
      </c>
      <c r="S58" s="8">
        <f t="shared" si="6"/>
        <v>1224910.9851044866</v>
      </c>
    </row>
    <row r="59" spans="1:19" x14ac:dyDescent="0.2">
      <c r="A59" s="6" t="s">
        <v>32</v>
      </c>
      <c r="B59" s="7" t="s">
        <v>2</v>
      </c>
      <c r="C59" s="7" t="s">
        <v>4</v>
      </c>
      <c r="E59" s="8">
        <v>110535.32105003904</v>
      </c>
      <c r="F59" s="8">
        <v>-76502.342680599031</v>
      </c>
      <c r="G59" s="8">
        <v>34032.97836944001</v>
      </c>
      <c r="H59" s="8">
        <v>34032.97836944001</v>
      </c>
      <c r="J59" s="8">
        <v>2864092.1866850727</v>
      </c>
      <c r="K59" s="8">
        <v>855796.60000969889</v>
      </c>
      <c r="M59" s="8">
        <v>4118113.6509033106</v>
      </c>
      <c r="N59" s="8">
        <v>2905578.6869185725</v>
      </c>
      <c r="O59" s="30"/>
      <c r="P59" s="8">
        <v>-2905578.6869185702</v>
      </c>
      <c r="Q59" s="30"/>
      <c r="R59" s="8">
        <v>1212534.9639847404</v>
      </c>
      <c r="S59" s="8">
        <f t="shared" si="6"/>
        <v>1246567.9423541804</v>
      </c>
    </row>
    <row r="60" spans="1:19" x14ac:dyDescent="0.2">
      <c r="A60" s="6" t="s">
        <v>33</v>
      </c>
      <c r="B60" s="7" t="s">
        <v>2</v>
      </c>
      <c r="C60" s="7" t="s">
        <v>4</v>
      </c>
      <c r="E60" s="8">
        <v>425447.92464182031</v>
      </c>
      <c r="F60" s="8">
        <v>-198661.14055714617</v>
      </c>
      <c r="G60" s="8">
        <v>226786.78408467415</v>
      </c>
      <c r="H60" s="8">
        <v>226786.78408467415</v>
      </c>
      <c r="J60" s="8">
        <v>6668320.8305801451</v>
      </c>
      <c r="K60" s="8">
        <v>3098680.9837649623</v>
      </c>
      <c r="M60" s="8">
        <v>2127239.4</v>
      </c>
      <c r="N60" s="8">
        <v>-1858336.4584838715</v>
      </c>
      <c r="O60" s="30"/>
      <c r="P60" s="8">
        <v>-2127239.4</v>
      </c>
      <c r="Q60" s="30"/>
      <c r="R60" s="8">
        <v>0</v>
      </c>
      <c r="S60" s="8">
        <f t="shared" si="6"/>
        <v>226786.78408467415</v>
      </c>
    </row>
    <row r="61" spans="1:19" x14ac:dyDescent="0.2">
      <c r="A61" s="4" t="s">
        <v>36</v>
      </c>
      <c r="B61" s="4"/>
      <c r="C61" s="4"/>
      <c r="E61" s="9">
        <f>SUBTOTAL(9,E62:E63)</f>
        <v>312959.9084511454</v>
      </c>
      <c r="F61" s="9">
        <f>SUBTOTAL(9,F62:F63)</f>
        <v>731610.88975212607</v>
      </c>
      <c r="G61" s="9">
        <f>SUBTOTAL(9,G62:G63)</f>
        <v>1044570.7982032715</v>
      </c>
      <c r="H61" s="9">
        <f>SUBTOTAL(9,H62:H63)</f>
        <v>1044570.7982032715</v>
      </c>
      <c r="J61" s="9">
        <f>SUBTOTAL(9,J62:J63)</f>
        <v>12368003.509167489</v>
      </c>
      <c r="K61" s="9">
        <f>SUBTOTAL(9,K62:K63)</f>
        <v>21214609.40984872</v>
      </c>
      <c r="M61" s="9">
        <f>SUBTOTAL(9,M62:M63)</f>
        <v>1564799.4</v>
      </c>
      <c r="N61" s="9">
        <f>SUBTOTAL(9,N62:N63)</f>
        <v>-2174810.8193832659</v>
      </c>
      <c r="O61" s="38"/>
      <c r="P61" s="9">
        <f>SUBTOTAL(9,P62:P63)</f>
        <v>-1564799.4</v>
      </c>
      <c r="Q61" s="38"/>
      <c r="R61" s="9">
        <f>SUBTOTAL(9,R62:R63)</f>
        <v>0</v>
      </c>
      <c r="S61" s="9">
        <f>SUBTOTAL(9,S62:S63)</f>
        <v>1044570.7982032715</v>
      </c>
    </row>
    <row r="62" spans="1:19" x14ac:dyDescent="0.2">
      <c r="A62" s="6" t="s">
        <v>37</v>
      </c>
      <c r="B62" s="7" t="s">
        <v>2</v>
      </c>
      <c r="C62" s="7" t="s">
        <v>4</v>
      </c>
      <c r="E62" s="8">
        <v>140169.22007809288</v>
      </c>
      <c r="F62" s="8">
        <v>638708.1179355412</v>
      </c>
      <c r="G62" s="8">
        <v>778877.33801363409</v>
      </c>
      <c r="H62" s="8">
        <v>778877.33801363409</v>
      </c>
      <c r="J62" s="8">
        <v>5726112.5071814246</v>
      </c>
      <c r="K62" s="8">
        <v>16522801.369249254</v>
      </c>
      <c r="M62" s="8">
        <v>700846.2</v>
      </c>
      <c r="N62" s="8">
        <v>-1915739.6800365553</v>
      </c>
      <c r="O62" s="30"/>
      <c r="P62" s="8">
        <v>-700846.2</v>
      </c>
      <c r="Q62" s="30"/>
      <c r="R62" s="8">
        <v>0</v>
      </c>
      <c r="S62" s="8">
        <f t="shared" ref="S62:S63" si="7">R62+G62</f>
        <v>778877.33801363409</v>
      </c>
    </row>
    <row r="63" spans="1:19" x14ac:dyDescent="0.2">
      <c r="A63" s="6" t="s">
        <v>38</v>
      </c>
      <c r="B63" s="7" t="s">
        <v>2</v>
      </c>
      <c r="C63" s="7" t="s">
        <v>4</v>
      </c>
      <c r="E63" s="8">
        <v>172790.68837305252</v>
      </c>
      <c r="F63" s="8">
        <v>92902.771816584864</v>
      </c>
      <c r="G63" s="8">
        <v>265693.46018963738</v>
      </c>
      <c r="H63" s="8">
        <v>265693.46018963738</v>
      </c>
      <c r="J63" s="8">
        <v>6641891.0019860631</v>
      </c>
      <c r="K63" s="8">
        <v>4691808.0405994635</v>
      </c>
      <c r="M63" s="8">
        <v>863953.2</v>
      </c>
      <c r="N63" s="8">
        <v>-259071.13934671064</v>
      </c>
      <c r="O63" s="30"/>
      <c r="P63" s="8">
        <v>-863953.2</v>
      </c>
      <c r="Q63" s="30"/>
      <c r="R63" s="8">
        <v>0</v>
      </c>
      <c r="S63" s="8">
        <f t="shared" si="7"/>
        <v>265693.46018963738</v>
      </c>
    </row>
    <row r="64" spans="1:19" x14ac:dyDescent="0.2">
      <c r="A64" s="4" t="s">
        <v>74</v>
      </c>
      <c r="B64" s="4"/>
      <c r="C64" s="4"/>
      <c r="E64" s="9">
        <f>SUBTOTAL(9,E65:E68)</f>
        <v>0</v>
      </c>
      <c r="F64" s="9">
        <f>SUBTOTAL(9,F65:F68)</f>
        <v>2080.1131111651048</v>
      </c>
      <c r="G64" s="9">
        <f>SUBTOTAL(9,G65:G68)</f>
        <v>2080.1131111651048</v>
      </c>
      <c r="H64" s="9">
        <f>SUBTOTAL(9,H65:H68)</f>
        <v>2080.1131111651048</v>
      </c>
      <c r="J64" s="9">
        <f>SUBTOTAL(9,J65:J68)</f>
        <v>512000</v>
      </c>
      <c r="K64" s="9">
        <f>SUBTOTAL(9,K65:K68)</f>
        <v>57638.766219867699</v>
      </c>
      <c r="M64" s="9">
        <f>SUBTOTAL(9,M65:M68)</f>
        <v>0</v>
      </c>
      <c r="N64" s="9">
        <f>SUBTOTAL(9,N65:N68)</f>
        <v>-47842.601556797235</v>
      </c>
      <c r="O64" s="38"/>
      <c r="P64" s="9">
        <f>SUBTOTAL(9,P65:P68)</f>
        <v>47842.601556797199</v>
      </c>
      <c r="Q64" s="38"/>
      <c r="R64" s="9">
        <f>SUBTOTAL(9,R65:R68)</f>
        <v>47842.601556797199</v>
      </c>
      <c r="S64" s="9">
        <f>SUBTOTAL(9,S65:S68)</f>
        <v>49922.714667962311</v>
      </c>
    </row>
    <row r="65" spans="1:19" x14ac:dyDescent="0.2">
      <c r="A65" s="6" t="s">
        <v>75</v>
      </c>
      <c r="B65" s="7" t="s">
        <v>2</v>
      </c>
      <c r="C65" s="7" t="s">
        <v>4</v>
      </c>
      <c r="E65" s="8">
        <v>0</v>
      </c>
      <c r="F65" s="8">
        <v>1895.9735343572634</v>
      </c>
      <c r="G65" s="8">
        <v>1895.9735343572634</v>
      </c>
      <c r="H65" s="8">
        <v>1895.9735343572634</v>
      </c>
      <c r="J65" s="8">
        <v>428000</v>
      </c>
      <c r="K65" s="8">
        <v>45983.267740201685</v>
      </c>
      <c r="M65" s="8">
        <v>0</v>
      </c>
      <c r="N65" s="8">
        <v>-43607.391290216838</v>
      </c>
      <c r="O65" s="30"/>
      <c r="P65" s="8">
        <v>43607.391290216801</v>
      </c>
      <c r="Q65" s="30"/>
      <c r="R65" s="8">
        <v>43607.391290216801</v>
      </c>
      <c r="S65" s="8">
        <f t="shared" ref="S65:S68" si="8">R65+G65</f>
        <v>45503.364824574062</v>
      </c>
    </row>
    <row r="66" spans="1:19" x14ac:dyDescent="0.2">
      <c r="A66" s="6" t="s">
        <v>76</v>
      </c>
      <c r="B66" s="7" t="s">
        <v>2</v>
      </c>
      <c r="C66" s="7" t="s">
        <v>4</v>
      </c>
      <c r="E66" s="8">
        <v>0</v>
      </c>
      <c r="F66" s="8">
        <v>61.379858935947169</v>
      </c>
      <c r="G66" s="8">
        <v>61.379858935947169</v>
      </c>
      <c r="H66" s="8">
        <v>61.379858935947169</v>
      </c>
      <c r="J66" s="8">
        <v>28000</v>
      </c>
      <c r="K66" s="8">
        <v>3885.1661598886712</v>
      </c>
      <c r="M66" s="8">
        <v>0</v>
      </c>
      <c r="N66" s="8">
        <v>-1411.7367555267979</v>
      </c>
      <c r="O66" s="30"/>
      <c r="P66" s="8">
        <v>1411.7367555267999</v>
      </c>
      <c r="Q66" s="30"/>
      <c r="R66" s="8">
        <v>1411.7367555267999</v>
      </c>
      <c r="S66" s="8">
        <f t="shared" si="8"/>
        <v>1473.1166144627471</v>
      </c>
    </row>
    <row r="67" spans="1:19" x14ac:dyDescent="0.2">
      <c r="A67" s="6" t="s">
        <v>77</v>
      </c>
      <c r="B67" s="7" t="s">
        <v>2</v>
      </c>
      <c r="C67" s="7" t="s">
        <v>4</v>
      </c>
      <c r="E67" s="8">
        <v>0</v>
      </c>
      <c r="F67" s="8">
        <v>61.379858935947169</v>
      </c>
      <c r="G67" s="8">
        <v>61.379858935947169</v>
      </c>
      <c r="H67" s="8">
        <v>61.379858935947169</v>
      </c>
      <c r="J67" s="8">
        <v>28000</v>
      </c>
      <c r="K67" s="8">
        <v>3885.1661598886712</v>
      </c>
      <c r="M67" s="8">
        <v>0</v>
      </c>
      <c r="N67" s="8">
        <v>-1411.7367555267979</v>
      </c>
      <c r="O67" s="30"/>
      <c r="P67" s="8">
        <v>1411.7367555267999</v>
      </c>
      <c r="Q67" s="30"/>
      <c r="R67" s="8">
        <v>1411.7367555267999</v>
      </c>
      <c r="S67" s="8">
        <f t="shared" si="8"/>
        <v>1473.1166144627471</v>
      </c>
    </row>
    <row r="68" spans="1:19" x14ac:dyDescent="0.2">
      <c r="A68" s="6" t="s">
        <v>78</v>
      </c>
      <c r="B68" s="7" t="s">
        <v>2</v>
      </c>
      <c r="C68" s="7" t="s">
        <v>4</v>
      </c>
      <c r="E68" s="8">
        <v>0</v>
      </c>
      <c r="F68" s="8">
        <v>61.379858935947169</v>
      </c>
      <c r="G68" s="8">
        <v>61.379858935947169</v>
      </c>
      <c r="H68" s="8">
        <v>61.379858935947169</v>
      </c>
      <c r="J68" s="8">
        <v>28000</v>
      </c>
      <c r="K68" s="8">
        <v>3885.1661598886712</v>
      </c>
      <c r="M68" s="8">
        <v>0</v>
      </c>
      <c r="N68" s="8">
        <v>-1411.7367555267979</v>
      </c>
      <c r="O68" s="30"/>
      <c r="P68" s="8">
        <v>1411.7367555267999</v>
      </c>
      <c r="Q68" s="30"/>
      <c r="R68" s="8">
        <v>1411.7367555267999</v>
      </c>
      <c r="S68" s="8">
        <f t="shared" si="8"/>
        <v>1473.1166144627471</v>
      </c>
    </row>
    <row r="69" spans="1:19" x14ac:dyDescent="0.2">
      <c r="A69" s="4" t="s">
        <v>79</v>
      </c>
      <c r="B69" s="4"/>
      <c r="C69" s="4"/>
      <c r="E69" s="9">
        <f>SUBTOTAL(9,E70)</f>
        <v>0</v>
      </c>
      <c r="F69" s="9">
        <f>SUBTOTAL(9,F70)</f>
        <v>20251.909065091226</v>
      </c>
      <c r="G69" s="9">
        <f>SUBTOTAL(9,G70)</f>
        <v>20251.909065091226</v>
      </c>
      <c r="H69" s="9">
        <f>SUBTOTAL(9,H70)</f>
        <v>20251.909065091226</v>
      </c>
      <c r="J69" s="9">
        <f>SUBTOTAL(9,J70)</f>
        <v>391000</v>
      </c>
      <c r="K69" s="9">
        <f>SUBTOTAL(9,K70)</f>
        <v>322754.66217699787</v>
      </c>
      <c r="M69" s="9">
        <f>SUBTOTAL(9,M70)</f>
        <v>0</v>
      </c>
      <c r="N69" s="9">
        <f>SUBTOTAL(9,N70)</f>
        <v>-236766.99130523278</v>
      </c>
      <c r="O69" s="38"/>
      <c r="P69" s="9">
        <f>SUBTOTAL(9,P70)</f>
        <v>236766.99130523301</v>
      </c>
      <c r="Q69" s="38"/>
      <c r="R69" s="9">
        <f>SUBTOTAL(9,R70)</f>
        <v>236766.99130523301</v>
      </c>
      <c r="S69" s="9">
        <f>SUBTOTAL(9,S70)</f>
        <v>257018.90037032423</v>
      </c>
    </row>
    <row r="70" spans="1:19" x14ac:dyDescent="0.2">
      <c r="A70" s="6" t="s">
        <v>80</v>
      </c>
      <c r="B70" s="7" t="s">
        <v>2</v>
      </c>
      <c r="C70" s="7" t="s">
        <v>4</v>
      </c>
      <c r="E70" s="8">
        <v>0</v>
      </c>
      <c r="F70" s="8">
        <v>20251.909065091226</v>
      </c>
      <c r="G70" s="8">
        <v>20251.909065091226</v>
      </c>
      <c r="H70" s="8">
        <v>20251.909065091226</v>
      </c>
      <c r="J70" s="8">
        <v>391000</v>
      </c>
      <c r="K70" s="8">
        <v>322754.66217699787</v>
      </c>
      <c r="M70" s="8">
        <v>0</v>
      </c>
      <c r="N70" s="8">
        <v>-236766.99130523278</v>
      </c>
      <c r="O70" s="30"/>
      <c r="P70" s="8">
        <v>236766.99130523301</v>
      </c>
      <c r="Q70" s="30"/>
      <c r="R70" s="8">
        <v>236766.99130523301</v>
      </c>
      <c r="S70" s="8">
        <f>R70+G70</f>
        <v>257018.90037032423</v>
      </c>
    </row>
    <row r="71" spans="1:19" x14ac:dyDescent="0.2">
      <c r="A71" s="4" t="s">
        <v>39</v>
      </c>
      <c r="B71" s="4"/>
      <c r="C71" s="4"/>
      <c r="E71" s="9">
        <f>SUBTOTAL(9,E72:E75)</f>
        <v>1058638.7100544781</v>
      </c>
      <c r="F71" s="9">
        <f>SUBTOTAL(9,F72:F75)</f>
        <v>-566866.20587719639</v>
      </c>
      <c r="G71" s="9">
        <f>SUBTOTAL(9,G72:G75)</f>
        <v>491772.50417728187</v>
      </c>
      <c r="H71" s="9">
        <f>SUBTOTAL(9,H72:H75)</f>
        <v>491772.50417728187</v>
      </c>
      <c r="J71" s="9">
        <f>SUBTOTAL(9,J72:J75)</f>
        <v>14441765.549289884</v>
      </c>
      <c r="K71" s="9">
        <f>SUBTOTAL(9,K72:K75)</f>
        <v>9525080.5898390263</v>
      </c>
      <c r="M71" s="9">
        <f>SUBTOTAL(9,M72:M75)</f>
        <v>2563052.7800000017</v>
      </c>
      <c r="N71" s="9">
        <f>SUBTOTAL(9,N72:N75)</f>
        <v>-665803.13334273151</v>
      </c>
      <c r="O71" s="38"/>
      <c r="P71" s="9">
        <f>SUBTOTAL(9,P72:P75)</f>
        <v>-2563052.7800000017</v>
      </c>
      <c r="Q71" s="38"/>
      <c r="R71" s="9">
        <f>SUBTOTAL(9,R72:R75)</f>
        <v>0</v>
      </c>
      <c r="S71" s="9">
        <f>SUBTOTAL(9,S72:S75)</f>
        <v>491772.50417728187</v>
      </c>
    </row>
    <row r="72" spans="1:19" x14ac:dyDescent="0.2">
      <c r="A72" s="6" t="s">
        <v>40</v>
      </c>
      <c r="B72" s="7" t="s">
        <v>2</v>
      </c>
      <c r="C72" s="7" t="s">
        <v>4</v>
      </c>
      <c r="E72" s="8">
        <v>319563.16072815203</v>
      </c>
      <c r="F72" s="8">
        <v>8643.5240482058143</v>
      </c>
      <c r="G72" s="8">
        <v>328206.68477635784</v>
      </c>
      <c r="H72" s="8">
        <v>328206.68477635784</v>
      </c>
      <c r="J72" s="8">
        <v>6426571.5554728862</v>
      </c>
      <c r="K72" s="8">
        <v>7007741.2442208324</v>
      </c>
      <c r="M72" s="8">
        <v>1597815.5999999999</v>
      </c>
      <c r="N72" s="8">
        <v>-675546.70466408669</v>
      </c>
      <c r="O72" s="30"/>
      <c r="P72" s="8">
        <v>-1597815.5999999999</v>
      </c>
      <c r="Q72" s="30"/>
      <c r="R72" s="8">
        <v>0</v>
      </c>
      <c r="S72" s="8">
        <f t="shared" ref="S72:S75" si="9">R72+G72</f>
        <v>328206.68477635784</v>
      </c>
    </row>
    <row r="73" spans="1:19" ht="15.75" x14ac:dyDescent="0.2">
      <c r="A73" s="6" t="s">
        <v>171</v>
      </c>
      <c r="B73" s="7" t="s">
        <v>2</v>
      </c>
      <c r="C73" s="7" t="s">
        <v>1</v>
      </c>
      <c r="E73" s="8">
        <v>0</v>
      </c>
      <c r="F73" s="8">
        <v>0</v>
      </c>
      <c r="G73" s="8">
        <v>0</v>
      </c>
      <c r="H73" s="8">
        <v>0</v>
      </c>
      <c r="J73" s="8">
        <v>0</v>
      </c>
      <c r="K73" s="8">
        <v>0</v>
      </c>
      <c r="M73" s="8">
        <v>-728993.15999999817</v>
      </c>
      <c r="N73" s="45">
        <v>0</v>
      </c>
      <c r="O73" s="30"/>
      <c r="P73" s="8">
        <v>728993.15999999805</v>
      </c>
      <c r="Q73" s="30"/>
      <c r="R73" s="8">
        <v>0</v>
      </c>
      <c r="S73" s="8">
        <f t="shared" si="9"/>
        <v>0</v>
      </c>
    </row>
    <row r="74" spans="1:19" ht="15.75" x14ac:dyDescent="0.2">
      <c r="A74" s="6" t="s">
        <v>99</v>
      </c>
      <c r="B74" s="7" t="s">
        <v>2</v>
      </c>
      <c r="C74" s="7" t="s">
        <v>4</v>
      </c>
      <c r="E74" s="8">
        <v>413730.32831764896</v>
      </c>
      <c r="F74" s="8">
        <v>-413730.32831764896</v>
      </c>
      <c r="G74" s="8">
        <v>0</v>
      </c>
      <c r="H74" s="8">
        <v>0</v>
      </c>
      <c r="J74" s="8">
        <v>1935975.2574382338</v>
      </c>
      <c r="K74" s="8">
        <v>0</v>
      </c>
      <c r="M74" s="8">
        <v>67504.339999999851</v>
      </c>
      <c r="N74" s="8">
        <v>67504.339999999851</v>
      </c>
      <c r="O74" s="30"/>
      <c r="P74" s="8">
        <v>-67504.339999999895</v>
      </c>
      <c r="Q74" s="30"/>
      <c r="R74" s="8">
        <v>0</v>
      </c>
      <c r="S74" s="8">
        <f t="shared" si="9"/>
        <v>0</v>
      </c>
    </row>
    <row r="75" spans="1:19" x14ac:dyDescent="0.2">
      <c r="A75" s="6" t="s">
        <v>41</v>
      </c>
      <c r="B75" s="7" t="s">
        <v>2</v>
      </c>
      <c r="C75" s="7" t="s">
        <v>4</v>
      </c>
      <c r="E75" s="8">
        <v>325345.22100867727</v>
      </c>
      <c r="F75" s="8">
        <v>-161779.40160775327</v>
      </c>
      <c r="G75" s="8">
        <v>163565.819400924</v>
      </c>
      <c r="H75" s="8">
        <v>163565.819400924</v>
      </c>
      <c r="J75" s="8">
        <v>6079218.7363787638</v>
      </c>
      <c r="K75" s="8">
        <v>2517339.345618194</v>
      </c>
      <c r="M75" s="8">
        <v>1626726</v>
      </c>
      <c r="N75" s="8">
        <v>-57760.768678644672</v>
      </c>
      <c r="O75" s="30"/>
      <c r="P75" s="8">
        <v>-1626726</v>
      </c>
      <c r="Q75" s="30"/>
      <c r="R75" s="8">
        <v>0</v>
      </c>
      <c r="S75" s="8">
        <f t="shared" si="9"/>
        <v>163565.819400924</v>
      </c>
    </row>
    <row r="76" spans="1:19" x14ac:dyDescent="0.2">
      <c r="A76" s="4" t="s">
        <v>42</v>
      </c>
      <c r="B76" s="4"/>
      <c r="C76" s="4"/>
      <c r="E76" s="9">
        <f>SUBTOTAL(9,E77:E78)</f>
        <v>695313.13698827778</v>
      </c>
      <c r="F76" s="9">
        <f>SUBTOTAL(9,F77:F78)</f>
        <v>-344579.27334101091</v>
      </c>
      <c r="G76" s="9">
        <f>SUBTOTAL(9,G77:G78)</f>
        <v>350733.86364726681</v>
      </c>
      <c r="H76" s="9">
        <f>SUBTOTAL(9,H77:H78)</f>
        <v>350733.86364726681</v>
      </c>
      <c r="J76" s="9">
        <f>SUBTOTAL(9,J77:J78)</f>
        <v>13504140.879372209</v>
      </c>
      <c r="K76" s="9">
        <f>SUBTOTAL(9,K77:K78)</f>
        <v>3597994.3753107265</v>
      </c>
      <c r="M76" s="9">
        <f>SUBTOTAL(9,M77:M78)</f>
        <v>3476565.5999999996</v>
      </c>
      <c r="N76" s="9">
        <f>SUBTOTAL(9,N77:N78)</f>
        <v>222695.40421253722</v>
      </c>
      <c r="O76" s="38"/>
      <c r="P76" s="9">
        <f>SUBTOTAL(9,P77:P78)</f>
        <v>-3476565.5999999996</v>
      </c>
      <c r="Q76" s="38"/>
      <c r="R76" s="9">
        <f>SUBTOTAL(9,R77:R78)</f>
        <v>0</v>
      </c>
      <c r="S76" s="9">
        <f>SUBTOTAL(9,S77:S78)</f>
        <v>350733.86364726681</v>
      </c>
    </row>
    <row r="77" spans="1:19" x14ac:dyDescent="0.2">
      <c r="A77" s="6" t="s">
        <v>43</v>
      </c>
      <c r="B77" s="7" t="s">
        <v>2</v>
      </c>
      <c r="C77" s="7" t="s">
        <v>4</v>
      </c>
      <c r="E77" s="8">
        <v>318266.80726719927</v>
      </c>
      <c r="F77" s="8">
        <v>-106047.50661964423</v>
      </c>
      <c r="G77" s="8">
        <v>212219.30064755504</v>
      </c>
      <c r="H77" s="8">
        <v>212219.30064755504</v>
      </c>
      <c r="J77" s="8">
        <v>6452456.611864916</v>
      </c>
      <c r="K77" s="8">
        <v>4187447.1305565573</v>
      </c>
      <c r="M77" s="8">
        <v>1591333.7999999998</v>
      </c>
      <c r="N77" s="8">
        <v>-377492.50655364525</v>
      </c>
      <c r="O77" s="30"/>
      <c r="P77" s="8">
        <v>-1591333.7999999998</v>
      </c>
      <c r="Q77" s="30"/>
      <c r="R77" s="8">
        <v>0</v>
      </c>
      <c r="S77" s="8">
        <f t="shared" ref="S77:S78" si="10">R77+G77</f>
        <v>212219.30064755504</v>
      </c>
    </row>
    <row r="78" spans="1:19" x14ac:dyDescent="0.2">
      <c r="A78" s="6" t="s">
        <v>44</v>
      </c>
      <c r="B78" s="7" t="s">
        <v>2</v>
      </c>
      <c r="C78" s="7" t="s">
        <v>4</v>
      </c>
      <c r="E78" s="8">
        <v>377046.32972107845</v>
      </c>
      <c r="F78" s="8">
        <v>-238531.76672136667</v>
      </c>
      <c r="G78" s="8">
        <v>138514.56299971178</v>
      </c>
      <c r="H78" s="8">
        <v>138514.56299971178</v>
      </c>
      <c r="J78" s="8">
        <v>7051684.2675072933</v>
      </c>
      <c r="K78" s="8">
        <v>-589452.75524583086</v>
      </c>
      <c r="M78" s="8">
        <v>1885231.7999999998</v>
      </c>
      <c r="N78" s="8">
        <v>600187.91076618247</v>
      </c>
      <c r="O78" s="30"/>
      <c r="P78" s="8">
        <v>-1885231.7999999998</v>
      </c>
      <c r="Q78" s="30"/>
      <c r="R78" s="8">
        <v>0</v>
      </c>
      <c r="S78" s="8">
        <f t="shared" si="10"/>
        <v>138514.56299971178</v>
      </c>
    </row>
    <row r="79" spans="1:19" x14ac:dyDescent="0.2">
      <c r="A79" s="4" t="s">
        <v>45</v>
      </c>
      <c r="B79" s="4"/>
      <c r="C79" s="4"/>
      <c r="E79" s="9">
        <f>SUBTOTAL(9,E80:E82)</f>
        <v>1020440.0529787212</v>
      </c>
      <c r="F79" s="9">
        <f>SUBTOTAL(9,F80:F82)</f>
        <v>203647.89308970154</v>
      </c>
      <c r="G79" s="9">
        <f>SUBTOTAL(9,G80:G82)</f>
        <v>1224087.9460684229</v>
      </c>
      <c r="H79" s="9">
        <f>SUBTOTAL(9,H80:H82)</f>
        <v>1224087.9460684229</v>
      </c>
      <c r="J79" s="9">
        <f>SUBTOTAL(9,J80:J82)</f>
        <v>23111981.563983191</v>
      </c>
      <c r="K79" s="9">
        <f>SUBTOTAL(9,K80:K82)</f>
        <v>17434465.047698021</v>
      </c>
      <c r="M79" s="9">
        <f>SUBTOTAL(9,M80:M82)</f>
        <v>24213297.367114402</v>
      </c>
      <c r="N79" s="9">
        <f>SUBTOTAL(9,N80:N82)</f>
        <v>7140372.1764033232</v>
      </c>
      <c r="O79" s="38"/>
      <c r="P79" s="9">
        <f>SUBTOTAL(9,P80:P82)</f>
        <v>-24213297.367114402</v>
      </c>
      <c r="Q79" s="38"/>
      <c r="R79" s="9">
        <f>SUBTOTAL(9,R80:R82)</f>
        <v>0</v>
      </c>
      <c r="S79" s="9">
        <f>SUBTOTAL(9,S80:S82)</f>
        <v>1224087.9460684229</v>
      </c>
    </row>
    <row r="80" spans="1:19" x14ac:dyDescent="0.2">
      <c r="A80" s="6" t="s">
        <v>46</v>
      </c>
      <c r="B80" s="7" t="s">
        <v>2</v>
      </c>
      <c r="C80" s="7" t="s">
        <v>4</v>
      </c>
      <c r="E80" s="8">
        <v>411074.9833086509</v>
      </c>
      <c r="F80" s="8">
        <v>53842.109779626306</v>
      </c>
      <c r="G80" s="8">
        <v>464917.09308827721</v>
      </c>
      <c r="H80" s="8">
        <v>464917.09308827721</v>
      </c>
      <c r="J80" s="8">
        <v>10290606.250953928</v>
      </c>
      <c r="K80" s="8">
        <v>7124143.6701240959</v>
      </c>
      <c r="M80" s="8">
        <v>10793405.65</v>
      </c>
      <c r="N80" s="8">
        <v>4533235.0044242376</v>
      </c>
      <c r="O80" s="30"/>
      <c r="P80" s="8">
        <v>-10793405.65</v>
      </c>
      <c r="Q80" s="30"/>
      <c r="R80" s="8">
        <v>0</v>
      </c>
      <c r="S80" s="8">
        <f t="shared" ref="S80:S82" si="11">R80+G80</f>
        <v>464917.09308827721</v>
      </c>
    </row>
    <row r="81" spans="1:19" x14ac:dyDescent="0.2">
      <c r="A81" s="6" t="s">
        <v>47</v>
      </c>
      <c r="B81" s="7" t="s">
        <v>2</v>
      </c>
      <c r="C81" s="7" t="s">
        <v>4</v>
      </c>
      <c r="E81" s="8">
        <v>338153.04948584916</v>
      </c>
      <c r="F81" s="8">
        <v>30737.87899222807</v>
      </c>
      <c r="G81" s="8">
        <v>368890.92847807723</v>
      </c>
      <c r="H81" s="8">
        <v>368890.92847807723</v>
      </c>
      <c r="J81" s="8">
        <v>6424193.6633167034</v>
      </c>
      <c r="K81" s="8">
        <v>5082699.5445697829</v>
      </c>
      <c r="M81" s="8">
        <v>5437403.4876443306</v>
      </c>
      <c r="N81" s="8">
        <v>140998.55697048549</v>
      </c>
      <c r="O81" s="30"/>
      <c r="P81" s="8">
        <v>-5437403.4876443306</v>
      </c>
      <c r="Q81" s="30"/>
      <c r="R81" s="8">
        <v>0</v>
      </c>
      <c r="S81" s="8">
        <f t="shared" si="11"/>
        <v>368890.92847807723</v>
      </c>
    </row>
    <row r="82" spans="1:19" x14ac:dyDescent="0.2">
      <c r="A82" s="6" t="s">
        <v>48</v>
      </c>
      <c r="B82" s="7" t="s">
        <v>2</v>
      </c>
      <c r="C82" s="7" t="s">
        <v>4</v>
      </c>
      <c r="E82" s="8">
        <v>271212.02018422127</v>
      </c>
      <c r="F82" s="8">
        <v>119067.90431784716</v>
      </c>
      <c r="G82" s="8">
        <v>390279.92450206843</v>
      </c>
      <c r="H82" s="8">
        <v>390279.92450206843</v>
      </c>
      <c r="J82" s="8">
        <v>6397181.6497125598</v>
      </c>
      <c r="K82" s="8">
        <v>5227621.833004145</v>
      </c>
      <c r="M82" s="8">
        <v>7982488.2294700705</v>
      </c>
      <c r="N82" s="8">
        <v>2466138.6150086001</v>
      </c>
      <c r="O82" s="30"/>
      <c r="P82" s="8">
        <v>-7982488.2294700705</v>
      </c>
      <c r="Q82" s="30"/>
      <c r="R82" s="8">
        <v>0</v>
      </c>
      <c r="S82" s="8">
        <f t="shared" si="11"/>
        <v>390279.92450206843</v>
      </c>
    </row>
    <row r="83" spans="1:19" x14ac:dyDescent="0.2">
      <c r="A83" s="4" t="s">
        <v>49</v>
      </c>
      <c r="B83" s="4"/>
      <c r="C83" s="4"/>
      <c r="E83" s="9">
        <f>SUBTOTAL(9,E84:E91)</f>
        <v>2350829.2055347813</v>
      </c>
      <c r="F83" s="9">
        <f>SUBTOTAL(9,F84:F91)</f>
        <v>10641188.77787172</v>
      </c>
      <c r="G83" s="9">
        <f>SUBTOTAL(9,G84:G91)</f>
        <v>12992017.983406501</v>
      </c>
      <c r="H83" s="9">
        <f>SUBTOTAL(9,H84:H91)</f>
        <v>12992017.983406501</v>
      </c>
      <c r="J83" s="9">
        <f>SUBTOTAL(9,J84:J91)</f>
        <v>53171613.283074439</v>
      </c>
      <c r="K83" s="9">
        <f>SUBTOTAL(9,K84:K91)</f>
        <v>200861698.21118709</v>
      </c>
      <c r="M83" s="9">
        <f>SUBTOTAL(9,M84:M91)</f>
        <v>39122686.123746887</v>
      </c>
      <c r="N83" s="9">
        <f>SUBTOTAL(9,N84:N91)</f>
        <v>-94454539.034247696</v>
      </c>
      <c r="O83" s="38"/>
      <c r="P83" s="9">
        <f>SUBTOTAL(9,P84:P91)</f>
        <v>44266835.027713314</v>
      </c>
      <c r="Q83" s="38"/>
      <c r="R83" s="9">
        <f>SUBTOTAL(9,R84:R91)</f>
        <v>83389521.151460201</v>
      </c>
      <c r="S83" s="9">
        <f>SUBTOTAL(9,S84:S91)</f>
        <v>96381539.134866729</v>
      </c>
    </row>
    <row r="84" spans="1:19" ht="15.75" x14ac:dyDescent="0.2">
      <c r="A84" s="6" t="s">
        <v>168</v>
      </c>
      <c r="B84" s="7" t="s">
        <v>2</v>
      </c>
      <c r="C84" s="7" t="s">
        <v>1</v>
      </c>
      <c r="E84" s="8">
        <v>0</v>
      </c>
      <c r="F84" s="8">
        <v>8275344.9120449871</v>
      </c>
      <c r="G84" s="8">
        <v>8275344.9120449871</v>
      </c>
      <c r="H84" s="8">
        <v>8275344.9120449871</v>
      </c>
      <c r="J84" s="8">
        <v>0</v>
      </c>
      <c r="K84" s="8">
        <v>125977608.15882367</v>
      </c>
      <c r="M84" s="8">
        <v>0</v>
      </c>
      <c r="N84" s="8">
        <v>-69284261.872846842</v>
      </c>
      <c r="O84" s="30"/>
      <c r="P84" s="8">
        <v>62821861.041096091</v>
      </c>
      <c r="Q84" s="30"/>
      <c r="R84" s="8">
        <v>62821861.041096091</v>
      </c>
      <c r="S84" s="8">
        <f t="shared" ref="S84:S91" si="12">R84+G84</f>
        <v>71097205.953141078</v>
      </c>
    </row>
    <row r="85" spans="1:19" ht="15.75" x14ac:dyDescent="0.2">
      <c r="A85" s="6" t="s">
        <v>100</v>
      </c>
      <c r="B85" s="7" t="s">
        <v>3</v>
      </c>
      <c r="C85" s="7" t="s">
        <v>1</v>
      </c>
      <c r="E85" s="8">
        <v>33273</v>
      </c>
      <c r="F85" s="8">
        <v>2676046.3137915693</v>
      </c>
      <c r="G85" s="8">
        <v>2709319.3137915693</v>
      </c>
      <c r="H85" s="8">
        <v>2709319.3137915693</v>
      </c>
      <c r="J85" s="8">
        <v>756000</v>
      </c>
      <c r="K85" s="8">
        <v>41244633.367870577</v>
      </c>
      <c r="M85" s="8">
        <v>-2636763.9913551598</v>
      </c>
      <c r="N85" s="8">
        <v>-25320191.791527659</v>
      </c>
      <c r="O85" s="30"/>
      <c r="P85" s="8">
        <v>23204424.101719268</v>
      </c>
      <c r="Q85" s="30"/>
      <c r="R85" s="8">
        <v>20567660.110364109</v>
      </c>
      <c r="S85" s="8">
        <f t="shared" si="12"/>
        <v>23276979.424155679</v>
      </c>
    </row>
    <row r="86" spans="1:19" ht="15.75" x14ac:dyDescent="0.2">
      <c r="A86" s="6" t="s">
        <v>101</v>
      </c>
      <c r="B86" s="7" t="s">
        <v>2</v>
      </c>
      <c r="C86" s="7" t="s">
        <v>1</v>
      </c>
      <c r="E86" s="8">
        <v>31798.891859556614</v>
      </c>
      <c r="F86" s="8">
        <v>19415.46191626542</v>
      </c>
      <c r="G86" s="8">
        <v>51214.353775822034</v>
      </c>
      <c r="H86" s="8">
        <v>51214.353775822034</v>
      </c>
      <c r="J86" s="8">
        <v>1028361.6926170178</v>
      </c>
      <c r="K86" s="8">
        <v>833505.46155770379</v>
      </c>
      <c r="M86" s="8">
        <v>1445885.7230972401</v>
      </c>
      <c r="N86" s="8">
        <v>354383.6823249422</v>
      </c>
      <c r="O86" s="30"/>
      <c r="P86" s="8">
        <v>-1445885.7230972401</v>
      </c>
      <c r="Q86" s="30"/>
      <c r="R86" s="8">
        <v>0</v>
      </c>
      <c r="S86" s="8">
        <f t="shared" si="12"/>
        <v>51214.353775822034</v>
      </c>
    </row>
    <row r="87" spans="1:19" ht="15.75" x14ac:dyDescent="0.2">
      <c r="A87" s="6" t="s">
        <v>102</v>
      </c>
      <c r="B87" s="7" t="s">
        <v>2</v>
      </c>
      <c r="C87" s="7" t="s">
        <v>1</v>
      </c>
      <c r="E87" s="8">
        <v>0</v>
      </c>
      <c r="F87" s="8">
        <v>16767.402362435176</v>
      </c>
      <c r="G87" s="8">
        <v>16767.402362435176</v>
      </c>
      <c r="H87" s="8">
        <v>16767.402362435176</v>
      </c>
      <c r="J87" s="8">
        <v>0</v>
      </c>
      <c r="K87" s="8">
        <v>272886.80642931629</v>
      </c>
      <c r="M87" s="8">
        <v>0</v>
      </c>
      <c r="N87" s="8">
        <v>-357353.99449066847</v>
      </c>
      <c r="O87" s="30"/>
      <c r="P87" s="8"/>
      <c r="Q87" s="30"/>
      <c r="R87" s="8">
        <v>0</v>
      </c>
      <c r="S87" s="8">
        <f t="shared" si="12"/>
        <v>16767.402362435176</v>
      </c>
    </row>
    <row r="88" spans="1:19" ht="15.75" x14ac:dyDescent="0.2">
      <c r="A88" s="6" t="s">
        <v>103</v>
      </c>
      <c r="B88" s="7" t="s">
        <v>2</v>
      </c>
      <c r="C88" s="7" t="s">
        <v>1</v>
      </c>
      <c r="E88" s="8">
        <v>1800260.597710073</v>
      </c>
      <c r="F88" s="8">
        <v>-1247644.3446851694</v>
      </c>
      <c r="G88" s="8">
        <v>552616.25302490371</v>
      </c>
      <c r="H88" s="8">
        <v>552616.25302490371</v>
      </c>
      <c r="J88" s="8">
        <v>33972827.658544183</v>
      </c>
      <c r="K88" s="8">
        <v>9468698.62533338</v>
      </c>
      <c r="M88" s="8">
        <v>12476865.7020048</v>
      </c>
      <c r="N88" s="8">
        <v>1264284.0689603351</v>
      </c>
      <c r="O88" s="30"/>
      <c r="P88" s="8">
        <v>-12476865.7020048</v>
      </c>
      <c r="Q88" s="30"/>
      <c r="R88" s="8">
        <v>0</v>
      </c>
      <c r="S88" s="8">
        <f t="shared" si="12"/>
        <v>552616.25302490371</v>
      </c>
    </row>
    <row r="89" spans="1:19" ht="15.75" x14ac:dyDescent="0.2">
      <c r="A89" s="6" t="s">
        <v>104</v>
      </c>
      <c r="B89" s="7" t="s">
        <v>2</v>
      </c>
      <c r="C89" s="7" t="s">
        <v>1</v>
      </c>
      <c r="E89" s="8">
        <v>0</v>
      </c>
      <c r="F89" s="8">
        <v>179830.72815378939</v>
      </c>
      <c r="G89" s="8">
        <v>179830.72815378939</v>
      </c>
      <c r="H89" s="8">
        <v>179830.72815378939</v>
      </c>
      <c r="J89" s="8">
        <f>1294000-J85</f>
        <v>538000</v>
      </c>
      <c r="K89" s="8">
        <v>3081281.4403996724</v>
      </c>
      <c r="M89" s="8">
        <v>6318231.5700000003</v>
      </c>
      <c r="N89" s="8">
        <v>2669473.3117392561</v>
      </c>
      <c r="O89" s="30"/>
      <c r="P89" s="8">
        <v>-6318231.5700000003</v>
      </c>
      <c r="Q89" s="30"/>
      <c r="R89" s="8">
        <v>0</v>
      </c>
      <c r="S89" s="8">
        <f t="shared" si="12"/>
        <v>179830.72815378939</v>
      </c>
    </row>
    <row r="90" spans="1:19" ht="15.75" x14ac:dyDescent="0.2">
      <c r="A90" s="6" t="s">
        <v>105</v>
      </c>
      <c r="B90" s="7" t="s">
        <v>2</v>
      </c>
      <c r="C90" s="7" t="s">
        <v>1</v>
      </c>
      <c r="E90" s="8">
        <v>0</v>
      </c>
      <c r="F90" s="8">
        <v>278986.92474631511</v>
      </c>
      <c r="G90" s="8">
        <v>278986.92474631511</v>
      </c>
      <c r="H90" s="8">
        <v>278986.92474631511</v>
      </c>
      <c r="J90" s="8">
        <v>1473000</v>
      </c>
      <c r="K90" s="8">
        <v>4598611.4706111401</v>
      </c>
      <c r="M90" s="8">
        <v>0</v>
      </c>
      <c r="N90" s="8">
        <v>-5873195.3287380012</v>
      </c>
      <c r="O90" s="30"/>
      <c r="P90" s="8"/>
      <c r="Q90" s="30"/>
      <c r="R90" s="8">
        <v>0</v>
      </c>
      <c r="S90" s="8">
        <f t="shared" si="12"/>
        <v>278986.92474631511</v>
      </c>
    </row>
    <row r="91" spans="1:19" ht="15.75" x14ac:dyDescent="0.2">
      <c r="A91" s="6" t="s">
        <v>106</v>
      </c>
      <c r="B91" s="7" t="s">
        <v>2</v>
      </c>
      <c r="C91" s="7" t="s">
        <v>1</v>
      </c>
      <c r="E91" s="8">
        <v>485496.7159651519</v>
      </c>
      <c r="F91" s="8">
        <v>442441.3795415248</v>
      </c>
      <c r="G91" s="8">
        <v>927938.09550667671</v>
      </c>
      <c r="H91" s="8">
        <v>927938.09550667671</v>
      </c>
      <c r="J91" s="8">
        <v>15403423.931913238</v>
      </c>
      <c r="K91" s="8">
        <v>15384472.880161624</v>
      </c>
      <c r="M91" s="8">
        <v>21518467.120000001</v>
      </c>
      <c r="N91" s="8">
        <v>2092322.8903309405</v>
      </c>
      <c r="O91" s="30"/>
      <c r="P91" s="8">
        <v>-21518467.120000001</v>
      </c>
      <c r="Q91" s="30"/>
      <c r="R91" s="8">
        <v>0</v>
      </c>
      <c r="S91" s="8">
        <f t="shared" si="12"/>
        <v>927938.09550667671</v>
      </c>
    </row>
    <row r="92" spans="1:19" x14ac:dyDescent="0.2">
      <c r="A92" s="4" t="s">
        <v>81</v>
      </c>
      <c r="B92" s="4"/>
      <c r="C92" s="4"/>
      <c r="E92" s="9">
        <f>SUBTOTAL(9,E93:E95)</f>
        <v>0</v>
      </c>
      <c r="F92" s="9">
        <f>SUBTOTAL(9,F93:F95)</f>
        <v>0</v>
      </c>
      <c r="G92" s="9">
        <f>SUBTOTAL(9,G93:G95)</f>
        <v>0</v>
      </c>
      <c r="H92" s="9">
        <f>SUBTOTAL(9,H93:H95)</f>
        <v>0</v>
      </c>
      <c r="J92" s="9">
        <f>SUBTOTAL(9,J93:J95)</f>
        <v>5438000</v>
      </c>
      <c r="K92" s="9">
        <f>SUBTOTAL(9,K93:K95)</f>
        <v>22226024.32</v>
      </c>
      <c r="M92" s="9">
        <f>SUBTOTAL(9,M93:M95)</f>
        <v>2135341.6100000003</v>
      </c>
      <c r="N92" s="9">
        <f>SUBTOTAL(9,N93:N95)</f>
        <v>-20090682.710000001</v>
      </c>
      <c r="O92" s="38"/>
      <c r="P92" s="9">
        <f>SUBTOTAL(9,P93:P95)</f>
        <v>20090682.710000001</v>
      </c>
      <c r="Q92" s="38"/>
      <c r="R92" s="9">
        <f>SUBTOTAL(9,R93:R95)</f>
        <v>22226024.32</v>
      </c>
      <c r="S92" s="9">
        <f>SUBTOTAL(9,S93:S95)</f>
        <v>22226024.32</v>
      </c>
    </row>
    <row r="93" spans="1:19" ht="15.75" x14ac:dyDescent="0.2">
      <c r="A93" s="6" t="s">
        <v>107</v>
      </c>
      <c r="B93" s="7" t="s">
        <v>2</v>
      </c>
      <c r="C93" s="7" t="s">
        <v>1</v>
      </c>
      <c r="E93" s="8">
        <v>0</v>
      </c>
      <c r="F93" s="8">
        <v>0</v>
      </c>
      <c r="G93" s="8">
        <v>0</v>
      </c>
      <c r="H93" s="8">
        <v>0</v>
      </c>
      <c r="J93" s="8">
        <v>1356000</v>
      </c>
      <c r="K93" s="8">
        <v>22226024.32</v>
      </c>
      <c r="M93" s="8">
        <v>2135341.6100000003</v>
      </c>
      <c r="N93" s="8">
        <v>-20090682.710000001</v>
      </c>
      <c r="O93" s="30"/>
      <c r="P93" s="8">
        <v>20090682.710000001</v>
      </c>
      <c r="Q93" s="30"/>
      <c r="R93" s="8">
        <v>22226024.32</v>
      </c>
      <c r="S93" s="8">
        <f t="shared" ref="S93:S95" si="13">R93+G93</f>
        <v>22226024.32</v>
      </c>
    </row>
    <row r="94" spans="1:19" ht="15.75" x14ac:dyDescent="0.2">
      <c r="A94" s="6" t="s">
        <v>108</v>
      </c>
      <c r="B94" s="7" t="s">
        <v>2</v>
      </c>
      <c r="C94" s="7" t="s">
        <v>1</v>
      </c>
      <c r="E94" s="8">
        <v>0</v>
      </c>
      <c r="F94" s="8">
        <v>0</v>
      </c>
      <c r="G94" s="8">
        <v>0</v>
      </c>
      <c r="H94" s="8">
        <v>0</v>
      </c>
      <c r="J94" s="8">
        <v>2041000</v>
      </c>
      <c r="K94" s="8">
        <v>0</v>
      </c>
      <c r="M94" s="8">
        <v>0</v>
      </c>
      <c r="N94" s="8">
        <v>0</v>
      </c>
      <c r="O94" s="30"/>
      <c r="P94" s="8">
        <v>0</v>
      </c>
      <c r="Q94" s="30"/>
      <c r="R94" s="8">
        <v>0</v>
      </c>
      <c r="S94" s="8">
        <f t="shared" si="13"/>
        <v>0</v>
      </c>
    </row>
    <row r="95" spans="1:19" ht="15.75" x14ac:dyDescent="0.2">
      <c r="A95" s="6" t="s">
        <v>109</v>
      </c>
      <c r="B95" s="7" t="s">
        <v>2</v>
      </c>
      <c r="C95" s="7" t="s">
        <v>1</v>
      </c>
      <c r="E95" s="8">
        <v>0</v>
      </c>
      <c r="F95" s="8">
        <v>0</v>
      </c>
      <c r="G95" s="8">
        <v>0</v>
      </c>
      <c r="H95" s="8">
        <v>0</v>
      </c>
      <c r="J95" s="8">
        <v>2041000</v>
      </c>
      <c r="K95" s="8">
        <v>0</v>
      </c>
      <c r="M95" s="8">
        <v>0</v>
      </c>
      <c r="N95" s="8">
        <v>0</v>
      </c>
      <c r="O95" s="30"/>
      <c r="P95" s="8">
        <v>0</v>
      </c>
      <c r="Q95" s="30"/>
      <c r="R95" s="8">
        <v>0</v>
      </c>
      <c r="S95" s="8">
        <f t="shared" si="13"/>
        <v>0</v>
      </c>
    </row>
    <row r="96" spans="1:19" x14ac:dyDescent="0.2">
      <c r="A96" s="4" t="s">
        <v>110</v>
      </c>
      <c r="B96" s="4"/>
      <c r="C96" s="4"/>
      <c r="E96" s="9">
        <f>SUBTOTAL(9,E97:E100)</f>
        <v>958937.06805870833</v>
      </c>
      <c r="F96" s="9">
        <f>SUBTOTAL(9,F97:F100)</f>
        <v>-958937.0680587102</v>
      </c>
      <c r="G96" s="9">
        <f>SUBTOTAL(9,G97:G100)</f>
        <v>0</v>
      </c>
      <c r="H96" s="9">
        <f>SUBTOTAL(9,H97:H100)</f>
        <v>0</v>
      </c>
      <c r="J96" s="9">
        <f>SUBTOTAL(9,J97:J100)</f>
        <v>22187355.444150485</v>
      </c>
      <c r="K96" s="9">
        <f>SUBTOTAL(9,K97:K100)</f>
        <v>0</v>
      </c>
      <c r="M96" s="9">
        <f>SUBTOTAL(9,M97:M100)</f>
        <v>9595603.1820670534</v>
      </c>
      <c r="N96" s="9">
        <f>SUBTOTAL(9,N97:N100)</f>
        <v>9595603.1820670534</v>
      </c>
      <c r="O96" s="38"/>
      <c r="P96" s="9">
        <f>SUBTOTAL(9,P97:P100)</f>
        <v>-9595603.1820670515</v>
      </c>
      <c r="Q96" s="38"/>
      <c r="R96" s="9">
        <f>SUBTOTAL(9,R97:R100)</f>
        <v>0</v>
      </c>
      <c r="S96" s="9">
        <f>SUBTOTAL(9,S97:S100)</f>
        <v>0</v>
      </c>
    </row>
    <row r="97" spans="1:19" ht="15.75" x14ac:dyDescent="0.2">
      <c r="A97" s="6" t="s">
        <v>111</v>
      </c>
      <c r="B97" s="7" t="s">
        <v>2</v>
      </c>
      <c r="C97" s="7" t="s">
        <v>1</v>
      </c>
      <c r="E97" s="8">
        <v>723308.44181230338</v>
      </c>
      <c r="F97" s="8">
        <v>-723308.44181230525</v>
      </c>
      <c r="G97" s="8">
        <v>0</v>
      </c>
      <c r="H97" s="8">
        <v>0</v>
      </c>
      <c r="J97" s="8">
        <v>14532336.383671604</v>
      </c>
      <c r="K97" s="8">
        <v>0</v>
      </c>
      <c r="M97" s="8">
        <v>-1572176.7999999982</v>
      </c>
      <c r="N97" s="8">
        <v>-1572176.7999999982</v>
      </c>
      <c r="O97" s="30"/>
      <c r="P97" s="8">
        <v>1572176.8</v>
      </c>
      <c r="Q97" s="30"/>
      <c r="R97" s="8">
        <v>0</v>
      </c>
      <c r="S97" s="8">
        <f t="shared" ref="S97:S100" si="14">R97+G97</f>
        <v>0</v>
      </c>
    </row>
    <row r="98" spans="1:19" ht="15.75" x14ac:dyDescent="0.2">
      <c r="A98" s="6" t="s">
        <v>112</v>
      </c>
      <c r="B98" s="7" t="s">
        <v>2</v>
      </c>
      <c r="C98" s="7" t="s">
        <v>1</v>
      </c>
      <c r="E98" s="8">
        <v>34407.773537942849</v>
      </c>
      <c r="F98" s="8">
        <v>-34407.773537942849</v>
      </c>
      <c r="G98" s="8">
        <v>0</v>
      </c>
      <c r="H98" s="8">
        <v>0</v>
      </c>
      <c r="J98" s="8">
        <v>1137429.4817538406</v>
      </c>
      <c r="K98" s="8">
        <v>0</v>
      </c>
      <c r="M98" s="8">
        <v>1568018.0735410198</v>
      </c>
      <c r="N98" s="8">
        <v>1568018.0735410198</v>
      </c>
      <c r="O98" s="30"/>
      <c r="P98" s="8">
        <v>-1568018.07354102</v>
      </c>
      <c r="Q98" s="30"/>
      <c r="R98" s="8">
        <v>0</v>
      </c>
      <c r="S98" s="8">
        <f t="shared" si="14"/>
        <v>0</v>
      </c>
    </row>
    <row r="99" spans="1:19" ht="15.75" x14ac:dyDescent="0.2">
      <c r="A99" s="6" t="s">
        <v>113</v>
      </c>
      <c r="B99" s="7" t="s">
        <v>2</v>
      </c>
      <c r="C99" s="7" t="s">
        <v>1</v>
      </c>
      <c r="E99" s="8">
        <v>99614.283519040589</v>
      </c>
      <c r="F99" s="8">
        <v>-99614.283519040589</v>
      </c>
      <c r="G99" s="8">
        <v>0</v>
      </c>
      <c r="H99" s="8">
        <v>0</v>
      </c>
      <c r="J99" s="8">
        <v>3258794.7893625195</v>
      </c>
      <c r="K99" s="8">
        <v>0</v>
      </c>
      <c r="M99" s="8">
        <v>4825190.1857633609</v>
      </c>
      <c r="N99" s="8">
        <v>4825190.1857633609</v>
      </c>
      <c r="O99" s="30"/>
      <c r="P99" s="8">
        <v>-4825190.18576336</v>
      </c>
      <c r="Q99" s="30"/>
      <c r="R99" s="8">
        <v>0</v>
      </c>
      <c r="S99" s="8">
        <f t="shared" si="14"/>
        <v>0</v>
      </c>
    </row>
    <row r="100" spans="1:19" ht="15.75" x14ac:dyDescent="0.2">
      <c r="A100" s="6" t="s">
        <v>114</v>
      </c>
      <c r="B100" s="7" t="s">
        <v>2</v>
      </c>
      <c r="C100" s="7" t="s">
        <v>1</v>
      </c>
      <c r="E100" s="8">
        <v>101606.56918942153</v>
      </c>
      <c r="F100" s="8">
        <v>-101606.56918942153</v>
      </c>
      <c r="G100" s="8">
        <v>0</v>
      </c>
      <c r="H100" s="8">
        <v>0</v>
      </c>
      <c r="J100" s="8">
        <v>3258794.7893625195</v>
      </c>
      <c r="K100" s="8">
        <v>0</v>
      </c>
      <c r="M100" s="8">
        <v>4774571.7227626704</v>
      </c>
      <c r="N100" s="8">
        <v>4774571.7227626704</v>
      </c>
      <c r="O100" s="30"/>
      <c r="P100" s="8">
        <v>-4774571.7227626704</v>
      </c>
      <c r="Q100" s="30"/>
      <c r="R100" s="8">
        <v>0</v>
      </c>
      <c r="S100" s="8">
        <f t="shared" si="14"/>
        <v>0</v>
      </c>
    </row>
    <row r="101" spans="1:19" x14ac:dyDescent="0.2">
      <c r="A101" s="4" t="s">
        <v>82</v>
      </c>
      <c r="B101" s="4"/>
      <c r="C101" s="4"/>
      <c r="E101" s="9">
        <f>SUBTOTAL(9,E102:E106)</f>
        <v>0</v>
      </c>
      <c r="F101" s="9">
        <f>SUBTOTAL(9,F102:F106)</f>
        <v>0</v>
      </c>
      <c r="G101" s="9">
        <f>SUBTOTAL(9,G102:G106)</f>
        <v>0</v>
      </c>
      <c r="H101" s="9">
        <f>SUBTOTAL(9,H102:H106)</f>
        <v>0</v>
      </c>
      <c r="J101" s="9">
        <f>SUBTOTAL(9,J102:J106)</f>
        <v>11332000</v>
      </c>
      <c r="K101" s="9">
        <f>SUBTOTAL(9,K102:K106)</f>
        <v>17404272.880000003</v>
      </c>
      <c r="M101" s="9">
        <f>SUBTOTAL(9,M102:M106)</f>
        <v>15604485.969999999</v>
      </c>
      <c r="N101" s="9">
        <f>SUBTOTAL(9,N102:N106)</f>
        <v>-1799786.9100000001</v>
      </c>
      <c r="O101" s="38"/>
      <c r="P101" s="9">
        <f>SUBTOTAL(9,P102:P106)</f>
        <v>1799786.9100000001</v>
      </c>
      <c r="Q101" s="38"/>
      <c r="R101" s="9">
        <f>SUBTOTAL(9,R102:R106)</f>
        <v>17404272.879999999</v>
      </c>
      <c r="S101" s="9">
        <f>SUBTOTAL(9,S102:S106)</f>
        <v>17404272.879999999</v>
      </c>
    </row>
    <row r="102" spans="1:19" s="26" customFormat="1" ht="15.75" x14ac:dyDescent="0.2">
      <c r="A102" s="28" t="s">
        <v>115</v>
      </c>
      <c r="B102" s="29" t="s">
        <v>2</v>
      </c>
      <c r="C102" s="29" t="s">
        <v>1</v>
      </c>
      <c r="E102" s="30">
        <v>0</v>
      </c>
      <c r="F102" s="30">
        <v>0</v>
      </c>
      <c r="G102" s="30">
        <v>0</v>
      </c>
      <c r="H102" s="30">
        <v>0</v>
      </c>
      <c r="J102" s="30">
        <v>4069000</v>
      </c>
      <c r="K102" s="30">
        <v>17404272.880000003</v>
      </c>
      <c r="M102" s="30">
        <v>15604485.969999999</v>
      </c>
      <c r="N102" s="30">
        <v>-1799786.9100000001</v>
      </c>
      <c r="O102" s="30"/>
      <c r="P102" s="30">
        <v>1799786.9100000001</v>
      </c>
      <c r="Q102" s="30"/>
      <c r="R102" s="30">
        <v>17404272.879999999</v>
      </c>
      <c r="S102" s="30">
        <f t="shared" ref="S102:S106" si="15">R102+G102</f>
        <v>17404272.879999999</v>
      </c>
    </row>
    <row r="103" spans="1:19" s="26" customFormat="1" ht="15.75" x14ac:dyDescent="0.2">
      <c r="A103" s="28" t="s">
        <v>116</v>
      </c>
      <c r="B103" s="29" t="s">
        <v>2</v>
      </c>
      <c r="C103" s="29" t="s">
        <v>1</v>
      </c>
      <c r="E103" s="30">
        <v>0</v>
      </c>
      <c r="F103" s="30">
        <v>0</v>
      </c>
      <c r="G103" s="30">
        <v>0</v>
      </c>
      <c r="H103" s="30">
        <v>0</v>
      </c>
      <c r="J103" s="30">
        <v>3334000</v>
      </c>
      <c r="K103" s="30">
        <v>0</v>
      </c>
      <c r="M103" s="30">
        <v>0</v>
      </c>
      <c r="N103" s="30">
        <v>0</v>
      </c>
      <c r="O103" s="30"/>
      <c r="P103" s="30">
        <v>0</v>
      </c>
      <c r="Q103" s="30"/>
      <c r="R103" s="30">
        <v>0</v>
      </c>
      <c r="S103" s="30">
        <f t="shared" si="15"/>
        <v>0</v>
      </c>
    </row>
    <row r="104" spans="1:19" s="26" customFormat="1" ht="15.75" x14ac:dyDescent="0.2">
      <c r="A104" s="28" t="s">
        <v>117</v>
      </c>
      <c r="B104" s="29" t="s">
        <v>2</v>
      </c>
      <c r="C104" s="29" t="s">
        <v>1</v>
      </c>
      <c r="E104" s="30">
        <v>0</v>
      </c>
      <c r="F104" s="30">
        <v>0</v>
      </c>
      <c r="G104" s="30">
        <v>0</v>
      </c>
      <c r="H104" s="30">
        <v>0</v>
      </c>
      <c r="J104" s="30">
        <v>3513000</v>
      </c>
      <c r="K104" s="30">
        <v>0</v>
      </c>
      <c r="M104" s="30">
        <v>0</v>
      </c>
      <c r="N104" s="30">
        <v>0</v>
      </c>
      <c r="O104" s="30"/>
      <c r="P104" s="30">
        <v>0</v>
      </c>
      <c r="Q104" s="30"/>
      <c r="R104" s="30">
        <v>0</v>
      </c>
      <c r="S104" s="30">
        <f t="shared" si="15"/>
        <v>0</v>
      </c>
    </row>
    <row r="105" spans="1:19" s="26" customFormat="1" ht="15.75" x14ac:dyDescent="0.2">
      <c r="A105" s="28" t="s">
        <v>199</v>
      </c>
      <c r="B105" s="29" t="s">
        <v>2</v>
      </c>
      <c r="C105" s="29" t="s">
        <v>4</v>
      </c>
      <c r="E105" s="30">
        <v>0</v>
      </c>
      <c r="F105" s="30">
        <v>0</v>
      </c>
      <c r="G105" s="30">
        <v>0</v>
      </c>
      <c r="H105" s="30">
        <v>0</v>
      </c>
      <c r="J105" s="30">
        <v>23000</v>
      </c>
      <c r="K105" s="30">
        <v>0</v>
      </c>
      <c r="M105" s="30">
        <v>0</v>
      </c>
      <c r="N105" s="30">
        <v>0</v>
      </c>
      <c r="O105" s="30"/>
      <c r="P105" s="30">
        <v>0</v>
      </c>
      <c r="Q105" s="30"/>
      <c r="R105" s="30">
        <v>0</v>
      </c>
      <c r="S105" s="30">
        <f t="shared" si="15"/>
        <v>0</v>
      </c>
    </row>
    <row r="106" spans="1:19" s="26" customFormat="1" ht="15.75" x14ac:dyDescent="0.2">
      <c r="A106" s="28" t="s">
        <v>198</v>
      </c>
      <c r="B106" s="29" t="s">
        <v>2</v>
      </c>
      <c r="C106" s="29" t="s">
        <v>4</v>
      </c>
      <c r="E106" s="30">
        <v>0</v>
      </c>
      <c r="F106" s="30">
        <v>0</v>
      </c>
      <c r="G106" s="30">
        <v>0</v>
      </c>
      <c r="H106" s="30">
        <v>0</v>
      </c>
      <c r="J106" s="30">
        <v>393000</v>
      </c>
      <c r="K106" s="30">
        <v>0</v>
      </c>
      <c r="M106" s="30">
        <v>0</v>
      </c>
      <c r="N106" s="30">
        <v>0</v>
      </c>
      <c r="O106" s="30"/>
      <c r="P106" s="30">
        <v>0</v>
      </c>
      <c r="Q106" s="30"/>
      <c r="R106" s="30">
        <v>0</v>
      </c>
      <c r="S106" s="30">
        <f t="shared" si="15"/>
        <v>0</v>
      </c>
    </row>
    <row r="107" spans="1:19" x14ac:dyDescent="0.2">
      <c r="A107" s="4" t="s">
        <v>50</v>
      </c>
      <c r="B107" s="4"/>
      <c r="C107" s="4"/>
      <c r="E107" s="9">
        <f>SUBTOTAL(9,E108:E147)</f>
        <v>1340046.5987836074</v>
      </c>
      <c r="F107" s="9">
        <f>SUBTOTAL(9,F108:F147)</f>
        <v>22221893.238446001</v>
      </c>
      <c r="G107" s="9">
        <f>SUBTOTAL(9,G108:G147)</f>
        <v>23561939.837229606</v>
      </c>
      <c r="H107" s="9">
        <f>SUBTOTAL(9,H108:H147)</f>
        <v>23561939.837229606</v>
      </c>
      <c r="J107" s="9">
        <f>SUBTOTAL(9,J108:J147)</f>
        <v>23027845.319534648</v>
      </c>
      <c r="K107" s="9">
        <f>SUBTOTAL(9,K108:K147)</f>
        <v>507642264.49041444</v>
      </c>
      <c r="M107" s="9">
        <f>SUBTOTAL(9,M108:M147)</f>
        <v>7445060.9999999991</v>
      </c>
      <c r="N107" s="9">
        <f>SUBTOTAL(9,N108:N147)</f>
        <v>-26623574.55453451</v>
      </c>
      <c r="O107" s="38"/>
      <c r="P107" s="9">
        <f>SUBTOTAL(9,P108:P147)</f>
        <v>-5975771.3660780452</v>
      </c>
      <c r="Q107" s="38"/>
      <c r="R107" s="9">
        <f>SUBTOTAL(9,R108:R147)</f>
        <v>1469289.6339219552</v>
      </c>
      <c r="S107" s="9">
        <f>SUBTOTAL(9,S108:S147)</f>
        <v>25031229.471151561</v>
      </c>
    </row>
    <row r="108" spans="1:19" ht="15.75" x14ac:dyDescent="0.2">
      <c r="A108" s="6" t="s">
        <v>120</v>
      </c>
      <c r="B108" s="7" t="s">
        <v>2</v>
      </c>
      <c r="C108" s="7" t="s">
        <v>4</v>
      </c>
      <c r="E108" s="8">
        <v>0</v>
      </c>
      <c r="F108" s="8">
        <v>364328.4966270859</v>
      </c>
      <c r="G108" s="8">
        <v>364328.4966270859</v>
      </c>
      <c r="H108" s="8">
        <v>364328.4966270859</v>
      </c>
      <c r="J108" s="8">
        <v>0</v>
      </c>
      <c r="K108" s="8">
        <v>6435095.9343235428</v>
      </c>
      <c r="M108" s="8">
        <v>0</v>
      </c>
      <c r="N108" s="8">
        <v>-545631.55807332322</v>
      </c>
      <c r="O108" s="30"/>
      <c r="P108" s="8"/>
      <c r="Q108" s="30"/>
      <c r="R108" s="8">
        <v>0</v>
      </c>
      <c r="S108" s="8">
        <f t="shared" ref="S108:S147" si="16">R108+G108</f>
        <v>364328.4966270859</v>
      </c>
    </row>
    <row r="109" spans="1:19" x14ac:dyDescent="0.2">
      <c r="A109" s="6" t="s">
        <v>51</v>
      </c>
      <c r="B109" s="7" t="s">
        <v>2</v>
      </c>
      <c r="C109" s="7" t="s">
        <v>4</v>
      </c>
      <c r="E109" s="8">
        <v>380368.92724113504</v>
      </c>
      <c r="F109" s="8">
        <v>20492.476078669541</v>
      </c>
      <c r="G109" s="8">
        <v>400861.40331980458</v>
      </c>
      <c r="H109" s="8">
        <v>400861.40331980458</v>
      </c>
      <c r="J109" s="8">
        <v>6601100.6268067798</v>
      </c>
      <c r="K109" s="8">
        <v>6495540.3151662322</v>
      </c>
      <c r="M109" s="8">
        <v>1901844.6</v>
      </c>
      <c r="N109" s="8">
        <v>-486419.15130279539</v>
      </c>
      <c r="O109" s="30"/>
      <c r="P109" s="8">
        <v>-1901844.6</v>
      </c>
      <c r="Q109" s="30"/>
      <c r="R109" s="8">
        <v>0</v>
      </c>
      <c r="S109" s="8">
        <f t="shared" si="16"/>
        <v>400861.40331980458</v>
      </c>
    </row>
    <row r="110" spans="1:19" ht="15.75" x14ac:dyDescent="0.2">
      <c r="A110" s="6" t="s">
        <v>121</v>
      </c>
      <c r="B110" s="7" t="s">
        <v>2</v>
      </c>
      <c r="C110" s="7" t="s">
        <v>4</v>
      </c>
      <c r="E110" s="8">
        <v>0</v>
      </c>
      <c r="F110" s="8">
        <v>404909.98436304805</v>
      </c>
      <c r="G110" s="8">
        <v>404909.98436304805</v>
      </c>
      <c r="H110" s="8">
        <v>404909.98436304805</v>
      </c>
      <c r="J110" s="8">
        <v>0</v>
      </c>
      <c r="K110" s="8">
        <v>6918223.8307959996</v>
      </c>
      <c r="M110" s="8">
        <v>0</v>
      </c>
      <c r="N110" s="8">
        <v>-1615067.0177404881</v>
      </c>
      <c r="O110" s="30"/>
      <c r="P110" s="8"/>
      <c r="Q110" s="30"/>
      <c r="R110" s="8">
        <v>0</v>
      </c>
      <c r="S110" s="8">
        <f t="shared" si="16"/>
        <v>404909.98436304805</v>
      </c>
    </row>
    <row r="111" spans="1:19" ht="15.75" x14ac:dyDescent="0.2">
      <c r="A111" s="6" t="s">
        <v>122</v>
      </c>
      <c r="B111" s="7" t="s">
        <v>2</v>
      </c>
      <c r="C111" s="7" t="s">
        <v>4</v>
      </c>
      <c r="E111" s="8">
        <v>0</v>
      </c>
      <c r="F111" s="8">
        <v>374291.56265028048</v>
      </c>
      <c r="G111" s="8">
        <v>374291.56265028048</v>
      </c>
      <c r="H111" s="8">
        <v>374291.56265028048</v>
      </c>
      <c r="J111" s="8">
        <v>0</v>
      </c>
      <c r="K111" s="8">
        <v>6431737.3207385</v>
      </c>
      <c r="M111" s="8">
        <v>0</v>
      </c>
      <c r="N111" s="8">
        <v>-1484640.3111120407</v>
      </c>
      <c r="O111" s="30"/>
      <c r="P111" s="8"/>
      <c r="Q111" s="30"/>
      <c r="R111" s="8">
        <v>0</v>
      </c>
      <c r="S111" s="8">
        <f t="shared" si="16"/>
        <v>374291.56265028048</v>
      </c>
    </row>
    <row r="112" spans="1:19" ht="15.75" x14ac:dyDescent="0.2">
      <c r="A112" s="6" t="s">
        <v>123</v>
      </c>
      <c r="B112" s="7" t="s">
        <v>2</v>
      </c>
      <c r="C112" s="7" t="s">
        <v>4</v>
      </c>
      <c r="E112" s="8">
        <v>0</v>
      </c>
      <c r="F112" s="8">
        <v>363423.56637762499</v>
      </c>
      <c r="G112" s="8">
        <v>363423.56637762499</v>
      </c>
      <c r="H112" s="8">
        <v>363423.56637762499</v>
      </c>
      <c r="J112" s="8">
        <v>0</v>
      </c>
      <c r="K112" s="8">
        <v>6458741.8569840342</v>
      </c>
      <c r="M112" s="8">
        <v>0</v>
      </c>
      <c r="N112" s="8">
        <v>-540859.10730353743</v>
      </c>
      <c r="O112" s="30"/>
      <c r="P112" s="8"/>
      <c r="Q112" s="30"/>
      <c r="R112" s="8">
        <v>0</v>
      </c>
      <c r="S112" s="8">
        <f t="shared" si="16"/>
        <v>363423.56637762499</v>
      </c>
    </row>
    <row r="113" spans="1:19" ht="15.75" x14ac:dyDescent="0.2">
      <c r="A113" s="6" t="s">
        <v>124</v>
      </c>
      <c r="B113" s="7" t="s">
        <v>2</v>
      </c>
      <c r="C113" s="7" t="s">
        <v>4</v>
      </c>
      <c r="E113" s="8">
        <v>0</v>
      </c>
      <c r="F113" s="8">
        <v>302660.14992719109</v>
      </c>
      <c r="G113" s="8">
        <v>302660.14992719109</v>
      </c>
      <c r="H113" s="8">
        <v>302660.14992719109</v>
      </c>
      <c r="J113" s="8">
        <v>0</v>
      </c>
      <c r="K113" s="8">
        <v>5109596.8722837642</v>
      </c>
      <c r="M113" s="8">
        <v>0</v>
      </c>
      <c r="N113" s="8">
        <v>-475095.29803701118</v>
      </c>
      <c r="O113" s="30"/>
      <c r="P113" s="8"/>
      <c r="Q113" s="30"/>
      <c r="R113" s="8">
        <v>0</v>
      </c>
      <c r="S113" s="8">
        <f t="shared" si="16"/>
        <v>302660.14992719109</v>
      </c>
    </row>
    <row r="114" spans="1:19" ht="15.75" x14ac:dyDescent="0.2">
      <c r="A114" s="6" t="s">
        <v>125</v>
      </c>
      <c r="B114" s="7" t="s">
        <v>2</v>
      </c>
      <c r="C114" s="7" t="s">
        <v>4</v>
      </c>
      <c r="E114" s="8">
        <v>0</v>
      </c>
      <c r="F114" s="8">
        <v>286572.17397911701</v>
      </c>
      <c r="G114" s="8">
        <v>286572.17397911701</v>
      </c>
      <c r="H114" s="8">
        <v>286572.17397911701</v>
      </c>
      <c r="J114" s="8">
        <v>0</v>
      </c>
      <c r="K114" s="8">
        <v>5022744.539117096</v>
      </c>
      <c r="M114" s="8">
        <v>0</v>
      </c>
      <c r="N114" s="8">
        <v>-432602.00436694734</v>
      </c>
      <c r="O114" s="30"/>
      <c r="P114" s="8"/>
      <c r="Q114" s="30"/>
      <c r="R114" s="8">
        <v>0</v>
      </c>
      <c r="S114" s="8">
        <f t="shared" si="16"/>
        <v>286572.17397911701</v>
      </c>
    </row>
    <row r="115" spans="1:19" x14ac:dyDescent="0.2">
      <c r="A115" s="6" t="s">
        <v>52</v>
      </c>
      <c r="B115" s="7" t="s">
        <v>2</v>
      </c>
      <c r="C115" s="7" t="s">
        <v>4</v>
      </c>
      <c r="E115" s="8">
        <v>380368.92724113504</v>
      </c>
      <c r="F115" s="8">
        <v>10632.820875891892</v>
      </c>
      <c r="G115" s="8">
        <v>391001.74811702693</v>
      </c>
      <c r="H115" s="8">
        <v>391001.74811702693</v>
      </c>
      <c r="J115" s="8">
        <v>6601100.6268067798</v>
      </c>
      <c r="K115" s="8">
        <v>6347309.133793924</v>
      </c>
      <c r="M115" s="8">
        <v>1901844.6</v>
      </c>
      <c r="N115" s="8">
        <v>-423715.17658832436</v>
      </c>
      <c r="O115" s="30"/>
      <c r="P115" s="8">
        <v>-1901844.6</v>
      </c>
      <c r="Q115" s="30"/>
      <c r="R115" s="8">
        <v>0</v>
      </c>
      <c r="S115" s="8">
        <f t="shared" si="16"/>
        <v>391001.74811702693</v>
      </c>
    </row>
    <row r="116" spans="1:19" ht="15.75" x14ac:dyDescent="0.2">
      <c r="A116" s="6" t="s">
        <v>126</v>
      </c>
      <c r="B116" s="7" t="s">
        <v>2</v>
      </c>
      <c r="C116" s="7" t="s">
        <v>4</v>
      </c>
      <c r="E116" s="8">
        <v>0</v>
      </c>
      <c r="F116" s="8">
        <v>374113.46102672623</v>
      </c>
      <c r="G116" s="8">
        <v>374113.46102672623</v>
      </c>
      <c r="H116" s="8">
        <v>374113.46102672623</v>
      </c>
      <c r="J116" s="8">
        <v>0</v>
      </c>
      <c r="K116" s="8">
        <v>6433822.2364191804</v>
      </c>
      <c r="M116" s="8">
        <v>0</v>
      </c>
      <c r="N116" s="8">
        <v>-1482778.7379130237</v>
      </c>
      <c r="O116" s="30"/>
      <c r="P116" s="8"/>
      <c r="Q116" s="30"/>
      <c r="R116" s="8">
        <v>0</v>
      </c>
      <c r="S116" s="8">
        <f t="shared" si="16"/>
        <v>374113.46102672623</v>
      </c>
    </row>
    <row r="117" spans="1:19" x14ac:dyDescent="0.2">
      <c r="A117" s="6" t="s">
        <v>127</v>
      </c>
      <c r="B117" s="7" t="s">
        <v>3</v>
      </c>
      <c r="C117" s="7" t="s">
        <v>4</v>
      </c>
      <c r="E117" s="8">
        <v>146240.88442803311</v>
      </c>
      <c r="F117" s="8">
        <v>-69141.719986117532</v>
      </c>
      <c r="G117" s="8">
        <v>77099.164441915578</v>
      </c>
      <c r="H117" s="8">
        <v>77099.164441915578</v>
      </c>
      <c r="J117" s="8">
        <v>2338489.6637040032</v>
      </c>
      <c r="K117" s="8">
        <v>1628168.8872261771</v>
      </c>
      <c r="M117" s="8">
        <v>1240160.3999999999</v>
      </c>
      <c r="N117" s="8">
        <v>56360.087405290687</v>
      </c>
      <c r="O117" s="30"/>
      <c r="P117" s="8">
        <v>-56360.0874052906</v>
      </c>
      <c r="Q117" s="30"/>
      <c r="R117" s="8">
        <v>1183800.3125947092</v>
      </c>
      <c r="S117" s="8">
        <f t="shared" si="16"/>
        <v>1260899.4770366247</v>
      </c>
    </row>
    <row r="118" spans="1:19" ht="15.75" x14ac:dyDescent="0.2">
      <c r="A118" s="6" t="s">
        <v>128</v>
      </c>
      <c r="B118" s="7" t="s">
        <v>2</v>
      </c>
      <c r="C118" s="7" t="s">
        <v>4</v>
      </c>
      <c r="E118" s="8">
        <v>0</v>
      </c>
      <c r="F118" s="8">
        <v>310996.88111453812</v>
      </c>
      <c r="G118" s="8">
        <v>310996.88111453812</v>
      </c>
      <c r="H118" s="8">
        <v>310996.88111453812</v>
      </c>
      <c r="J118" s="8">
        <v>0</v>
      </c>
      <c r="K118" s="8">
        <v>5483350.2573592402</v>
      </c>
      <c r="M118" s="8">
        <v>0</v>
      </c>
      <c r="N118" s="8">
        <v>-466610.26446214132</v>
      </c>
      <c r="O118" s="30"/>
      <c r="P118" s="8"/>
      <c r="Q118" s="30"/>
      <c r="R118" s="8">
        <v>0</v>
      </c>
      <c r="S118" s="8">
        <f t="shared" si="16"/>
        <v>310996.88111453812</v>
      </c>
    </row>
    <row r="119" spans="1:19" ht="15.75" x14ac:dyDescent="0.2">
      <c r="A119" s="6" t="s">
        <v>129</v>
      </c>
      <c r="B119" s="7" t="s">
        <v>2</v>
      </c>
      <c r="C119" s="7" t="s">
        <v>4</v>
      </c>
      <c r="E119" s="8">
        <v>0</v>
      </c>
      <c r="F119" s="8">
        <v>392720.45981832506</v>
      </c>
      <c r="G119" s="8">
        <v>392720.45981832506</v>
      </c>
      <c r="H119" s="8">
        <v>392720.45981832506</v>
      </c>
      <c r="J119" s="8">
        <v>0</v>
      </c>
      <c r="K119" s="8">
        <v>7034483.2271660306</v>
      </c>
      <c r="M119" s="8">
        <v>0</v>
      </c>
      <c r="N119" s="8">
        <v>-579797.89299915358</v>
      </c>
      <c r="O119" s="30"/>
      <c r="P119" s="8"/>
      <c r="Q119" s="30"/>
      <c r="R119" s="8">
        <v>0</v>
      </c>
      <c r="S119" s="8">
        <f t="shared" si="16"/>
        <v>392720.45981832506</v>
      </c>
    </row>
    <row r="120" spans="1:19" ht="15.75" x14ac:dyDescent="0.2">
      <c r="A120" s="6" t="s">
        <v>130</v>
      </c>
      <c r="B120" s="7" t="s">
        <v>2</v>
      </c>
      <c r="C120" s="7" t="s">
        <v>4</v>
      </c>
      <c r="E120" s="8">
        <v>0</v>
      </c>
      <c r="F120" s="8">
        <v>373334.14086742781</v>
      </c>
      <c r="G120" s="8">
        <v>373334.14086742781</v>
      </c>
      <c r="H120" s="8">
        <v>373334.14086742781</v>
      </c>
      <c r="J120" s="8">
        <v>0</v>
      </c>
      <c r="K120" s="8">
        <v>6378054.2240608037</v>
      </c>
      <c r="M120" s="8">
        <v>0</v>
      </c>
      <c r="N120" s="8">
        <v>-1489273.1068026777</v>
      </c>
      <c r="O120" s="30"/>
      <c r="P120" s="8"/>
      <c r="Q120" s="30"/>
      <c r="R120" s="8">
        <v>0</v>
      </c>
      <c r="S120" s="8">
        <f t="shared" si="16"/>
        <v>373334.14086742781</v>
      </c>
    </row>
    <row r="121" spans="1:19" ht="15.75" x14ac:dyDescent="0.2">
      <c r="A121" s="6" t="s">
        <v>131</v>
      </c>
      <c r="B121" s="7" t="s">
        <v>2</v>
      </c>
      <c r="C121" s="7" t="s">
        <v>4</v>
      </c>
      <c r="E121" s="8">
        <v>0</v>
      </c>
      <c r="F121" s="8">
        <v>298295.40302466007</v>
      </c>
      <c r="G121" s="8">
        <v>298295.40302466007</v>
      </c>
      <c r="H121" s="8">
        <v>298295.40302466007</v>
      </c>
      <c r="J121" s="8">
        <v>0</v>
      </c>
      <c r="K121" s="8">
        <v>5296830.2020667931</v>
      </c>
      <c r="M121" s="8">
        <v>0</v>
      </c>
      <c r="N121" s="8">
        <v>-444314.88359251432</v>
      </c>
      <c r="O121" s="30"/>
      <c r="P121" s="8"/>
      <c r="Q121" s="30"/>
      <c r="R121" s="8">
        <v>0</v>
      </c>
      <c r="S121" s="8">
        <f t="shared" si="16"/>
        <v>298295.40302466007</v>
      </c>
    </row>
    <row r="122" spans="1:19" ht="15.75" x14ac:dyDescent="0.2">
      <c r="A122" s="6" t="s">
        <v>132</v>
      </c>
      <c r="B122" s="7" t="s">
        <v>2</v>
      </c>
      <c r="C122" s="7" t="s">
        <v>4</v>
      </c>
      <c r="E122" s="8">
        <v>0</v>
      </c>
      <c r="F122" s="8">
        <v>422446.55868764204</v>
      </c>
      <c r="G122" s="8">
        <v>422446.55868764204</v>
      </c>
      <c r="H122" s="8">
        <v>422446.55868764204</v>
      </c>
      <c r="J122" s="8">
        <v>0</v>
      </c>
      <c r="K122" s="8">
        <v>7195906.6431992687</v>
      </c>
      <c r="M122" s="8">
        <v>0</v>
      </c>
      <c r="N122" s="8">
        <v>-1690040.3853182532</v>
      </c>
      <c r="O122" s="30"/>
      <c r="P122" s="8"/>
      <c r="Q122" s="30"/>
      <c r="R122" s="8">
        <v>0</v>
      </c>
      <c r="S122" s="8">
        <f t="shared" si="16"/>
        <v>422446.55868764204</v>
      </c>
    </row>
    <row r="123" spans="1:19" ht="15.75" x14ac:dyDescent="0.2">
      <c r="A123" s="6" t="s">
        <v>133</v>
      </c>
      <c r="B123" s="7" t="s">
        <v>2</v>
      </c>
      <c r="C123" s="7" t="s">
        <v>4</v>
      </c>
      <c r="E123" s="8">
        <v>0</v>
      </c>
      <c r="F123" s="8">
        <v>438024.42780013569</v>
      </c>
      <c r="G123" s="8">
        <v>438024.42780013569</v>
      </c>
      <c r="H123" s="8">
        <v>438024.42780013569</v>
      </c>
      <c r="J123" s="8">
        <v>0</v>
      </c>
      <c r="K123" s="8">
        <v>7523871.1792281894</v>
      </c>
      <c r="M123" s="8">
        <v>0</v>
      </c>
      <c r="N123" s="8">
        <v>-1738121.6727003232</v>
      </c>
      <c r="O123" s="30"/>
      <c r="P123" s="8"/>
      <c r="Q123" s="30"/>
      <c r="R123" s="8">
        <v>0</v>
      </c>
      <c r="S123" s="8">
        <f t="shared" si="16"/>
        <v>438024.42780013569</v>
      </c>
    </row>
    <row r="124" spans="1:19" ht="15.75" x14ac:dyDescent="0.2">
      <c r="A124" s="6" t="s">
        <v>134</v>
      </c>
      <c r="B124" s="7" t="s">
        <v>2</v>
      </c>
      <c r="C124" s="7" t="s">
        <v>4</v>
      </c>
      <c r="E124" s="8">
        <v>0</v>
      </c>
      <c r="F124" s="8">
        <v>322549.68340164481</v>
      </c>
      <c r="G124" s="8">
        <v>322549.68340164481</v>
      </c>
      <c r="H124" s="8">
        <v>322549.68340164481</v>
      </c>
      <c r="J124" s="8">
        <v>0</v>
      </c>
      <c r="K124" s="8">
        <v>5603001.2466933262</v>
      </c>
      <c r="M124" s="8">
        <v>0</v>
      </c>
      <c r="N124" s="8">
        <v>-911329.96520032547</v>
      </c>
      <c r="O124" s="30"/>
      <c r="P124" s="8"/>
      <c r="Q124" s="30"/>
      <c r="R124" s="8">
        <v>0</v>
      </c>
      <c r="S124" s="8">
        <f t="shared" si="16"/>
        <v>322549.68340164481</v>
      </c>
    </row>
    <row r="125" spans="1:19" ht="15.75" x14ac:dyDescent="0.2">
      <c r="A125" s="6" t="s">
        <v>135</v>
      </c>
      <c r="B125" s="7" t="s">
        <v>2</v>
      </c>
      <c r="C125" s="7" t="s">
        <v>4</v>
      </c>
      <c r="E125" s="8">
        <v>0</v>
      </c>
      <c r="F125" s="8">
        <v>392720.45981832506</v>
      </c>
      <c r="G125" s="8">
        <v>392720.45981832506</v>
      </c>
      <c r="H125" s="8">
        <v>392720.45981832506</v>
      </c>
      <c r="J125" s="8">
        <v>0</v>
      </c>
      <c r="K125" s="8">
        <v>7034483.2271660306</v>
      </c>
      <c r="M125" s="8">
        <v>0</v>
      </c>
      <c r="N125" s="8">
        <v>-579797.89299915358</v>
      </c>
      <c r="O125" s="30"/>
      <c r="P125" s="8"/>
      <c r="Q125" s="30"/>
      <c r="R125" s="8">
        <v>0</v>
      </c>
      <c r="S125" s="8">
        <f t="shared" si="16"/>
        <v>392720.45981832506</v>
      </c>
    </row>
    <row r="126" spans="1:19" ht="15.75" x14ac:dyDescent="0.2">
      <c r="A126" s="6" t="s">
        <v>136</v>
      </c>
      <c r="B126" s="7" t="s">
        <v>2</v>
      </c>
      <c r="C126" s="7" t="s">
        <v>4</v>
      </c>
      <c r="E126" s="8">
        <v>0</v>
      </c>
      <c r="F126" s="8">
        <v>383413.19881689193</v>
      </c>
      <c r="G126" s="8">
        <v>383413.19881689193</v>
      </c>
      <c r="H126" s="8">
        <v>383413.19881689193</v>
      </c>
      <c r="J126" s="8">
        <v>0</v>
      </c>
      <c r="K126" s="8">
        <v>6529704.7451199666</v>
      </c>
      <c r="M126" s="8">
        <v>0</v>
      </c>
      <c r="N126" s="8">
        <v>-1534185.1953194439</v>
      </c>
      <c r="O126" s="30"/>
      <c r="P126" s="8"/>
      <c r="Q126" s="30"/>
      <c r="R126" s="8">
        <v>0</v>
      </c>
      <c r="S126" s="8">
        <f t="shared" si="16"/>
        <v>383413.19881689193</v>
      </c>
    </row>
    <row r="127" spans="1:19" ht="15.75" x14ac:dyDescent="0.2">
      <c r="A127" s="6" t="s">
        <v>137</v>
      </c>
      <c r="B127" s="7" t="s">
        <v>2</v>
      </c>
      <c r="C127" s="7" t="s">
        <v>4</v>
      </c>
      <c r="E127" s="8">
        <v>0</v>
      </c>
      <c r="F127" s="8">
        <v>392720.45981832506</v>
      </c>
      <c r="G127" s="8">
        <v>392720.45981832506</v>
      </c>
      <c r="H127" s="8">
        <v>392720.45981832506</v>
      </c>
      <c r="J127" s="8">
        <v>0</v>
      </c>
      <c r="K127" s="8">
        <v>7034483.2271660306</v>
      </c>
      <c r="M127" s="8">
        <v>0</v>
      </c>
      <c r="N127" s="8">
        <v>-579797.89299915358</v>
      </c>
      <c r="O127" s="30"/>
      <c r="P127" s="8"/>
      <c r="Q127" s="30"/>
      <c r="R127" s="8">
        <v>0</v>
      </c>
      <c r="S127" s="8">
        <f t="shared" si="16"/>
        <v>392720.45981832506</v>
      </c>
    </row>
    <row r="128" spans="1:19" x14ac:dyDescent="0.2">
      <c r="A128" s="6" t="s">
        <v>53</v>
      </c>
      <c r="B128" s="7" t="s">
        <v>2</v>
      </c>
      <c r="C128" s="7" t="s">
        <v>4</v>
      </c>
      <c r="E128" s="8">
        <v>380368.92724113504</v>
      </c>
      <c r="F128" s="8">
        <v>36355.68884736381</v>
      </c>
      <c r="G128" s="8">
        <v>416724.61608849885</v>
      </c>
      <c r="H128" s="8">
        <v>416724.61608849885</v>
      </c>
      <c r="J128" s="8">
        <v>6601100.6268067798</v>
      </c>
      <c r="K128" s="8">
        <v>6759240.1771117244</v>
      </c>
      <c r="M128" s="8">
        <v>1901844.6</v>
      </c>
      <c r="N128" s="8">
        <v>-578641.8073970261</v>
      </c>
      <c r="O128" s="30"/>
      <c r="P128" s="8">
        <v>-1901844.6</v>
      </c>
      <c r="Q128" s="30"/>
      <c r="R128" s="8">
        <v>0</v>
      </c>
      <c r="S128" s="8">
        <f t="shared" si="16"/>
        <v>416724.61608849885</v>
      </c>
    </row>
    <row r="129" spans="1:19" ht="15.75" x14ac:dyDescent="0.2">
      <c r="A129" s="6" t="s">
        <v>138</v>
      </c>
      <c r="B129" s="7" t="s">
        <v>2</v>
      </c>
      <c r="C129" s="7" t="s">
        <v>4</v>
      </c>
      <c r="E129" s="8">
        <v>0</v>
      </c>
      <c r="F129" s="8">
        <v>303655.61362239346</v>
      </c>
      <c r="G129" s="8">
        <v>303655.61362239346</v>
      </c>
      <c r="H129" s="8">
        <v>303655.61362239346</v>
      </c>
      <c r="J129" s="8">
        <v>0</v>
      </c>
      <c r="K129" s="8">
        <v>5244173.1884626932</v>
      </c>
      <c r="M129" s="8">
        <v>0</v>
      </c>
      <c r="N129" s="8">
        <v>-862973.67028745078</v>
      </c>
      <c r="O129" s="30"/>
      <c r="P129" s="8"/>
      <c r="Q129" s="30"/>
      <c r="R129" s="8">
        <v>0</v>
      </c>
      <c r="S129" s="8">
        <f t="shared" si="16"/>
        <v>303655.61362239346</v>
      </c>
    </row>
    <row r="130" spans="1:19" ht="15.75" x14ac:dyDescent="0.2">
      <c r="A130" s="6" t="s">
        <v>139</v>
      </c>
      <c r="B130" s="7" t="s">
        <v>2</v>
      </c>
      <c r="C130" s="7" t="s">
        <v>4</v>
      </c>
      <c r="E130" s="8">
        <v>0</v>
      </c>
      <c r="F130" s="8">
        <v>392720.45981832506</v>
      </c>
      <c r="G130" s="8">
        <v>392720.45981832506</v>
      </c>
      <c r="H130" s="8">
        <v>392720.45981832506</v>
      </c>
      <c r="J130" s="8">
        <v>0</v>
      </c>
      <c r="K130" s="8">
        <v>7034483.2271660306</v>
      </c>
      <c r="M130" s="8">
        <v>0</v>
      </c>
      <c r="N130" s="8">
        <v>-579797.89299915358</v>
      </c>
      <c r="O130" s="30"/>
      <c r="P130" s="8"/>
      <c r="Q130" s="30"/>
      <c r="R130" s="8">
        <v>0</v>
      </c>
      <c r="S130" s="8">
        <f t="shared" si="16"/>
        <v>392720.45981832506</v>
      </c>
    </row>
    <row r="131" spans="1:19" ht="15.75" x14ac:dyDescent="0.2">
      <c r="A131" s="6" t="s">
        <v>140</v>
      </c>
      <c r="B131" s="7" t="s">
        <v>2</v>
      </c>
      <c r="C131" s="7" t="s">
        <v>4</v>
      </c>
      <c r="E131" s="8">
        <v>0</v>
      </c>
      <c r="F131" s="8">
        <v>335534.90502603637</v>
      </c>
      <c r="G131" s="8">
        <v>335534.90502603637</v>
      </c>
      <c r="H131" s="8">
        <v>335534.90502603637</v>
      </c>
      <c r="J131" s="8">
        <v>0</v>
      </c>
      <c r="K131" s="8">
        <v>5928396.2288355576</v>
      </c>
      <c r="M131" s="8">
        <v>0</v>
      </c>
      <c r="N131" s="8">
        <v>-502345.99317277968</v>
      </c>
      <c r="O131" s="30"/>
      <c r="P131" s="8"/>
      <c r="Q131" s="30"/>
      <c r="R131" s="8">
        <v>0</v>
      </c>
      <c r="S131" s="8">
        <f t="shared" si="16"/>
        <v>335534.90502603637</v>
      </c>
    </row>
    <row r="132" spans="1:19" ht="15.75" x14ac:dyDescent="0.2">
      <c r="A132" s="6" t="s">
        <v>141</v>
      </c>
      <c r="B132" s="7" t="s">
        <v>2</v>
      </c>
      <c r="C132" s="7" t="s">
        <v>4</v>
      </c>
      <c r="E132" s="8">
        <v>0</v>
      </c>
      <c r="F132" s="8">
        <v>404007.79732675152</v>
      </c>
      <c r="G132" s="8">
        <v>404007.79732675152</v>
      </c>
      <c r="H132" s="8">
        <v>404007.79732675152</v>
      </c>
      <c r="J132" s="8">
        <v>0</v>
      </c>
      <c r="K132" s="8">
        <v>7298294.4396212567</v>
      </c>
      <c r="M132" s="8">
        <v>0</v>
      </c>
      <c r="N132" s="8">
        <v>-591357.42332522199</v>
      </c>
      <c r="O132" s="30"/>
      <c r="P132" s="8"/>
      <c r="Q132" s="30"/>
      <c r="R132" s="8">
        <v>0</v>
      </c>
      <c r="S132" s="8">
        <f t="shared" si="16"/>
        <v>404007.79732675152</v>
      </c>
    </row>
    <row r="133" spans="1:19" ht="15.75" x14ac:dyDescent="0.2">
      <c r="A133" s="6" t="s">
        <v>142</v>
      </c>
      <c r="B133" s="7" t="s">
        <v>2</v>
      </c>
      <c r="C133" s="7" t="s">
        <v>4</v>
      </c>
      <c r="E133" s="8">
        <v>0</v>
      </c>
      <c r="F133" s="8">
        <v>398209.64976696344</v>
      </c>
      <c r="G133" s="8">
        <v>398209.64976696344</v>
      </c>
      <c r="H133" s="8">
        <v>398209.64976696344</v>
      </c>
      <c r="J133" s="8">
        <v>0</v>
      </c>
      <c r="K133" s="8">
        <v>6916460.1024836954</v>
      </c>
      <c r="M133" s="8">
        <v>0</v>
      </c>
      <c r="N133" s="8">
        <v>-1125234.1430044752</v>
      </c>
      <c r="O133" s="30"/>
      <c r="P133" s="8"/>
      <c r="Q133" s="30"/>
      <c r="R133" s="8">
        <v>0</v>
      </c>
      <c r="S133" s="8">
        <f t="shared" si="16"/>
        <v>398209.64976696344</v>
      </c>
    </row>
    <row r="134" spans="1:19" ht="15.75" x14ac:dyDescent="0.2">
      <c r="A134" s="6" t="s">
        <v>143</v>
      </c>
      <c r="B134" s="7" t="s">
        <v>2</v>
      </c>
      <c r="C134" s="7" t="s">
        <v>4</v>
      </c>
      <c r="E134" s="8">
        <v>0</v>
      </c>
      <c r="F134" s="8">
        <v>770266.82814322331</v>
      </c>
      <c r="G134" s="8">
        <v>770266.82814322331</v>
      </c>
      <c r="H134" s="8">
        <v>770266.82814322331</v>
      </c>
      <c r="J134" s="8">
        <v>0</v>
      </c>
      <c r="K134" s="8">
        <v>14068966.454332061</v>
      </c>
      <c r="M134" s="8">
        <v>0</v>
      </c>
      <c r="N134" s="8">
        <v>0</v>
      </c>
      <c r="O134" s="30"/>
      <c r="P134" s="8"/>
      <c r="Q134" s="30"/>
      <c r="R134" s="8">
        <v>0</v>
      </c>
      <c r="S134" s="8">
        <f t="shared" si="16"/>
        <v>770266.82814322331</v>
      </c>
    </row>
    <row r="135" spans="1:19" ht="15.75" x14ac:dyDescent="0.2">
      <c r="A135" s="6" t="s">
        <v>144</v>
      </c>
      <c r="B135" s="7" t="s">
        <v>2</v>
      </c>
      <c r="C135" s="7" t="s">
        <v>4</v>
      </c>
      <c r="E135" s="8">
        <v>0</v>
      </c>
      <c r="F135" s="8">
        <v>3081067.3125728932</v>
      </c>
      <c r="G135" s="8">
        <v>3081067.3125728932</v>
      </c>
      <c r="H135" s="8">
        <v>3081067.3125728932</v>
      </c>
      <c r="J135" s="8">
        <v>0</v>
      </c>
      <c r="K135" s="8">
        <v>56275865.817328244</v>
      </c>
      <c r="M135" s="8">
        <v>0</v>
      </c>
      <c r="N135" s="8">
        <v>0</v>
      </c>
      <c r="O135" s="30"/>
      <c r="P135" s="8"/>
      <c r="Q135" s="30"/>
      <c r="R135" s="8">
        <v>0</v>
      </c>
      <c r="S135" s="8">
        <f t="shared" si="16"/>
        <v>3081067.3125728932</v>
      </c>
    </row>
    <row r="136" spans="1:19" ht="15.75" x14ac:dyDescent="0.2">
      <c r="A136" s="6" t="s">
        <v>145</v>
      </c>
      <c r="B136" s="7" t="s">
        <v>2</v>
      </c>
      <c r="C136" s="7" t="s">
        <v>4</v>
      </c>
      <c r="E136" s="8">
        <v>0</v>
      </c>
      <c r="F136" s="8">
        <v>2349135.7835003249</v>
      </c>
      <c r="G136" s="8">
        <v>2349135.7835003249</v>
      </c>
      <c r="H136" s="8">
        <v>2349135.7835003249</v>
      </c>
      <c r="J136" s="8">
        <v>0</v>
      </c>
      <c r="K136" s="8">
        <v>42206899.362996176</v>
      </c>
      <c r="M136" s="8">
        <v>0</v>
      </c>
      <c r="N136" s="8">
        <v>0</v>
      </c>
      <c r="O136" s="30"/>
      <c r="P136" s="8"/>
      <c r="Q136" s="30"/>
      <c r="R136" s="8">
        <v>0</v>
      </c>
      <c r="S136" s="8">
        <f t="shared" si="16"/>
        <v>2349135.7835003249</v>
      </c>
    </row>
    <row r="137" spans="1:19" ht="15.75" x14ac:dyDescent="0.2">
      <c r="A137" s="6" t="s">
        <v>146</v>
      </c>
      <c r="B137" s="7" t="s">
        <v>2</v>
      </c>
      <c r="C137" s="7" t="s">
        <v>4</v>
      </c>
      <c r="E137" s="8">
        <v>0</v>
      </c>
      <c r="F137" s="8">
        <v>2934344.9215989644</v>
      </c>
      <c r="G137" s="8">
        <v>2934344.9215989644</v>
      </c>
      <c r="H137" s="8">
        <v>2934344.9215989644</v>
      </c>
      <c r="J137" s="8">
        <v>0</v>
      </c>
      <c r="K137" s="8">
        <v>70344832.271660298</v>
      </c>
      <c r="M137" s="8">
        <v>0</v>
      </c>
      <c r="N137" s="8">
        <v>0</v>
      </c>
      <c r="O137" s="30"/>
      <c r="P137" s="8"/>
      <c r="Q137" s="30"/>
      <c r="R137" s="8">
        <v>0</v>
      </c>
      <c r="S137" s="8">
        <f t="shared" si="16"/>
        <v>2934344.9215989644</v>
      </c>
    </row>
    <row r="138" spans="1:19" ht="15.75" x14ac:dyDescent="0.2">
      <c r="A138" s="6" t="s">
        <v>147</v>
      </c>
      <c r="B138" s="7" t="s">
        <v>2</v>
      </c>
      <c r="C138" s="7" t="s">
        <v>4</v>
      </c>
      <c r="E138" s="8">
        <v>0</v>
      </c>
      <c r="F138" s="8">
        <v>1952635.4500116361</v>
      </c>
      <c r="G138" s="8">
        <v>1952635.4500116361</v>
      </c>
      <c r="H138" s="8">
        <v>1952635.4500116361</v>
      </c>
      <c r="J138" s="8">
        <v>0</v>
      </c>
      <c r="K138" s="8">
        <v>70344832.271660298</v>
      </c>
      <c r="M138" s="8">
        <v>0</v>
      </c>
      <c r="N138" s="8">
        <v>0</v>
      </c>
      <c r="O138" s="30"/>
      <c r="P138" s="8"/>
      <c r="Q138" s="30"/>
      <c r="R138" s="8">
        <v>0</v>
      </c>
      <c r="S138" s="8">
        <f t="shared" si="16"/>
        <v>1952635.4500116361</v>
      </c>
    </row>
    <row r="139" spans="1:19" ht="15.75" x14ac:dyDescent="0.2">
      <c r="A139" s="6" t="s">
        <v>148</v>
      </c>
      <c r="B139" s="7" t="s">
        <v>2</v>
      </c>
      <c r="C139" s="7" t="s">
        <v>4</v>
      </c>
      <c r="E139" s="8">
        <v>0</v>
      </c>
      <c r="F139" s="8">
        <v>681404.67861172429</v>
      </c>
      <c r="G139" s="8">
        <v>681404.67861172429</v>
      </c>
      <c r="H139" s="8">
        <v>681404.67861172429</v>
      </c>
      <c r="J139" s="8">
        <v>0</v>
      </c>
      <c r="K139" s="8">
        <v>49241382.59016221</v>
      </c>
      <c r="M139" s="8">
        <v>0</v>
      </c>
      <c r="N139" s="8">
        <v>0</v>
      </c>
      <c r="O139" s="30"/>
      <c r="P139" s="8"/>
      <c r="Q139" s="30"/>
      <c r="R139" s="8">
        <v>0</v>
      </c>
      <c r="S139" s="8">
        <f t="shared" si="16"/>
        <v>681404.67861172429</v>
      </c>
    </row>
    <row r="140" spans="1:19" ht="15.75" x14ac:dyDescent="0.2">
      <c r="A140" s="6" t="s">
        <v>149</v>
      </c>
      <c r="B140" s="7" t="s">
        <v>2</v>
      </c>
      <c r="C140" s="7" t="s">
        <v>4</v>
      </c>
      <c r="E140" s="8">
        <v>0</v>
      </c>
      <c r="F140" s="8">
        <v>287043.42110302905</v>
      </c>
      <c r="G140" s="8">
        <v>287043.42110302905</v>
      </c>
      <c r="H140" s="8">
        <v>287043.42110302905</v>
      </c>
      <c r="J140" s="8">
        <v>0</v>
      </c>
      <c r="K140" s="8">
        <v>5095345.889529299</v>
      </c>
      <c r="M140" s="8">
        <v>0</v>
      </c>
      <c r="N140" s="8">
        <v>-427699.2286155019</v>
      </c>
      <c r="O140" s="30"/>
      <c r="P140" s="8"/>
      <c r="Q140" s="30"/>
      <c r="R140" s="8">
        <v>0</v>
      </c>
      <c r="S140" s="8">
        <f t="shared" si="16"/>
        <v>287043.42110302905</v>
      </c>
    </row>
    <row r="141" spans="1:19" x14ac:dyDescent="0.2">
      <c r="A141" s="6" t="s">
        <v>54</v>
      </c>
      <c r="B141" s="7" t="s">
        <v>3</v>
      </c>
      <c r="C141" s="7" t="s">
        <v>4</v>
      </c>
      <c r="E141" s="8">
        <v>52698.932632169002</v>
      </c>
      <c r="F141" s="8">
        <v>-34210.624474500146</v>
      </c>
      <c r="G141" s="8">
        <v>18488.308157668853</v>
      </c>
      <c r="H141" s="8">
        <v>18488.308157668853</v>
      </c>
      <c r="J141" s="8">
        <v>886053.77541030594</v>
      </c>
      <c r="K141" s="8">
        <v>336062.24178091018</v>
      </c>
      <c r="M141" s="8">
        <v>499366.80000000005</v>
      </c>
      <c r="N141" s="8">
        <v>213877.47867275443</v>
      </c>
      <c r="O141" s="30"/>
      <c r="P141" s="8">
        <v>-213877.47867275399</v>
      </c>
      <c r="Q141" s="30"/>
      <c r="R141" s="8">
        <v>285489.32132724603</v>
      </c>
      <c r="S141" s="8">
        <f t="shared" si="16"/>
        <v>303977.62948491488</v>
      </c>
    </row>
    <row r="142" spans="1:19" ht="15.75" x14ac:dyDescent="0.2">
      <c r="A142" s="6" t="s">
        <v>150</v>
      </c>
      <c r="B142" s="7" t="s">
        <v>2</v>
      </c>
      <c r="C142" s="7" t="s">
        <v>4</v>
      </c>
      <c r="E142" s="8">
        <v>0</v>
      </c>
      <c r="F142" s="8">
        <v>409933.17377380701</v>
      </c>
      <c r="G142" s="8">
        <v>409933.17377380701</v>
      </c>
      <c r="H142" s="8">
        <v>409933.17377380701</v>
      </c>
      <c r="J142" s="8">
        <v>0</v>
      </c>
      <c r="K142" s="8">
        <v>7156786.0122801755</v>
      </c>
      <c r="M142" s="8">
        <v>0</v>
      </c>
      <c r="N142" s="8">
        <v>-1152420.7350929808</v>
      </c>
      <c r="O142" s="30"/>
      <c r="P142" s="8"/>
      <c r="Q142" s="30"/>
      <c r="R142" s="8">
        <v>0</v>
      </c>
      <c r="S142" s="8">
        <f t="shared" si="16"/>
        <v>409933.17377380701</v>
      </c>
    </row>
    <row r="143" spans="1:19" ht="15.75" x14ac:dyDescent="0.2">
      <c r="A143" s="6" t="s">
        <v>151</v>
      </c>
      <c r="B143" s="7" t="s">
        <v>2</v>
      </c>
      <c r="C143" s="7" t="s">
        <v>4</v>
      </c>
      <c r="E143" s="8">
        <v>0</v>
      </c>
      <c r="F143" s="8">
        <v>265427.16249597643</v>
      </c>
      <c r="G143" s="8">
        <v>265427.16249597643</v>
      </c>
      <c r="H143" s="8">
        <v>265427.16249597643</v>
      </c>
      <c r="J143" s="8">
        <v>0</v>
      </c>
      <c r="K143" s="8">
        <v>4594343.9411226586</v>
      </c>
      <c r="M143" s="8">
        <v>0</v>
      </c>
      <c r="N143" s="8">
        <v>-405896.98430105112</v>
      </c>
      <c r="O143" s="30"/>
      <c r="P143" s="8"/>
      <c r="Q143" s="30"/>
      <c r="R143" s="8">
        <v>0</v>
      </c>
      <c r="S143" s="8">
        <f t="shared" si="16"/>
        <v>265427.16249597643</v>
      </c>
    </row>
    <row r="144" spans="1:19" ht="15.75" x14ac:dyDescent="0.2">
      <c r="A144" s="6" t="s">
        <v>152</v>
      </c>
      <c r="B144" s="7" t="s">
        <v>2</v>
      </c>
      <c r="C144" s="7" t="s">
        <v>4</v>
      </c>
      <c r="E144" s="8">
        <v>0</v>
      </c>
      <c r="F144" s="8">
        <v>392720.45981832506</v>
      </c>
      <c r="G144" s="8">
        <v>392720.45981832506</v>
      </c>
      <c r="H144" s="8">
        <v>392720.45981832506</v>
      </c>
      <c r="J144" s="8">
        <v>0</v>
      </c>
      <c r="K144" s="8">
        <v>7034483.2271660306</v>
      </c>
      <c r="M144" s="8">
        <v>0</v>
      </c>
      <c r="N144" s="8">
        <v>-579797.89299915358</v>
      </c>
      <c r="O144" s="30"/>
      <c r="P144" s="8"/>
      <c r="Q144" s="30"/>
      <c r="R144" s="8">
        <v>0</v>
      </c>
      <c r="S144" s="8">
        <f t="shared" si="16"/>
        <v>392720.45981832506</v>
      </c>
    </row>
    <row r="145" spans="1:19" ht="15.75" x14ac:dyDescent="0.2">
      <c r="A145" s="6" t="s">
        <v>153</v>
      </c>
      <c r="B145" s="7" t="s">
        <v>2</v>
      </c>
      <c r="C145" s="7" t="s">
        <v>4</v>
      </c>
      <c r="E145" s="8">
        <v>0</v>
      </c>
      <c r="F145" s="8">
        <v>329403.24029854167</v>
      </c>
      <c r="G145" s="8">
        <v>329403.24029854167</v>
      </c>
      <c r="H145" s="8">
        <v>329403.24029854167</v>
      </c>
      <c r="J145" s="8">
        <v>0</v>
      </c>
      <c r="K145" s="8">
        <v>5842353.9602551889</v>
      </c>
      <c r="M145" s="8">
        <v>0</v>
      </c>
      <c r="N145" s="8">
        <v>-491239.17589517869</v>
      </c>
      <c r="O145" s="30"/>
      <c r="P145" s="8"/>
      <c r="Q145" s="30"/>
      <c r="R145" s="8">
        <v>0</v>
      </c>
      <c r="S145" s="8">
        <f t="shared" si="16"/>
        <v>329403.24029854167</v>
      </c>
    </row>
    <row r="146" spans="1:19" ht="15.75" x14ac:dyDescent="0.2">
      <c r="A146" s="6" t="s">
        <v>154</v>
      </c>
      <c r="B146" s="7" t="s">
        <v>2</v>
      </c>
      <c r="C146" s="7" t="s">
        <v>4</v>
      </c>
      <c r="E146" s="8">
        <v>0</v>
      </c>
      <c r="F146" s="8">
        <v>392720.45981832506</v>
      </c>
      <c r="G146" s="8">
        <v>392720.45981832506</v>
      </c>
      <c r="H146" s="8">
        <v>392720.45981832506</v>
      </c>
      <c r="J146" s="8">
        <v>0</v>
      </c>
      <c r="K146" s="8">
        <v>7034483.2271660306</v>
      </c>
      <c r="M146" s="8">
        <v>0</v>
      </c>
      <c r="N146" s="8">
        <v>-579797.89299915358</v>
      </c>
      <c r="O146" s="30"/>
      <c r="P146" s="8"/>
      <c r="Q146" s="30"/>
      <c r="R146" s="8">
        <v>0</v>
      </c>
      <c r="S146" s="8">
        <f t="shared" si="16"/>
        <v>392720.45981832506</v>
      </c>
    </row>
    <row r="147" spans="1:19" ht="15.75" x14ac:dyDescent="0.2">
      <c r="A147" s="6" t="s">
        <v>155</v>
      </c>
      <c r="B147" s="7" t="s">
        <v>2</v>
      </c>
      <c r="C147" s="7" t="s">
        <v>4</v>
      </c>
      <c r="E147" s="8">
        <v>0</v>
      </c>
      <c r="F147" s="8">
        <v>380012.21167845302</v>
      </c>
      <c r="G147" s="8">
        <v>380012.21167845302</v>
      </c>
      <c r="H147" s="8">
        <v>380012.21167845302</v>
      </c>
      <c r="J147" s="8">
        <v>0</v>
      </c>
      <c r="K147" s="8">
        <v>6489430.7532197479</v>
      </c>
      <c r="M147" s="8">
        <v>0</v>
      </c>
      <c r="N147" s="8">
        <v>-1516531.7656927872</v>
      </c>
      <c r="O147" s="30"/>
      <c r="P147" s="8"/>
      <c r="Q147" s="30"/>
      <c r="R147" s="8">
        <v>0</v>
      </c>
      <c r="S147" s="8">
        <f t="shared" si="16"/>
        <v>380012.21167845302</v>
      </c>
    </row>
    <row r="148" spans="1:19" x14ac:dyDescent="0.2">
      <c r="A148" s="4" t="s">
        <v>55</v>
      </c>
      <c r="B148" s="4"/>
      <c r="C148" s="4"/>
      <c r="E148" s="9">
        <f>SUBTOTAL(9,E149:E155)</f>
        <v>3258890.8564694687</v>
      </c>
      <c r="F148" s="9">
        <f>SUBTOTAL(9,F149:F155)</f>
        <v>-2784310.6340080197</v>
      </c>
      <c r="G148" s="9">
        <f>SUBTOTAL(9,G149:G155)</f>
        <v>474580.2224614491</v>
      </c>
      <c r="H148" s="9">
        <f>SUBTOTAL(9,H149:H155)</f>
        <v>474580.2224614491</v>
      </c>
      <c r="J148" s="9">
        <f>SUBTOTAL(9,J149:J155)</f>
        <v>45253682.095447116</v>
      </c>
      <c r="K148" s="9">
        <f>SUBTOTAL(9,K149:K155)</f>
        <v>7398022.1614823295</v>
      </c>
      <c r="M148" s="9">
        <f>SUBTOTAL(9,M149:M155)</f>
        <v>-18686669.260000005</v>
      </c>
      <c r="N148" s="9">
        <f>SUBTOTAL(9,N149:N155)</f>
        <v>-6074517.7629927192</v>
      </c>
      <c r="O148" s="38"/>
      <c r="P148" s="9">
        <f>SUBTOTAL(9,P149:P155)</f>
        <v>18686669.260000005</v>
      </c>
      <c r="Q148" s="38"/>
      <c r="R148" s="9">
        <f>SUBTOTAL(9,R149:R155)</f>
        <v>0</v>
      </c>
      <c r="S148" s="9">
        <f>SUBTOTAL(9,S149:S155)</f>
        <v>474580.2224614491</v>
      </c>
    </row>
    <row r="149" spans="1:19" x14ac:dyDescent="0.2">
      <c r="A149" s="6" t="s">
        <v>56</v>
      </c>
      <c r="B149" s="7" t="s">
        <v>2</v>
      </c>
      <c r="C149" s="7" t="s">
        <v>4</v>
      </c>
      <c r="E149" s="8">
        <v>0</v>
      </c>
      <c r="F149" s="8">
        <v>223821.59883451357</v>
      </c>
      <c r="G149" s="8">
        <v>223821.59883451357</v>
      </c>
      <c r="H149" s="8">
        <v>223821.59883451357</v>
      </c>
      <c r="J149" s="8">
        <v>0</v>
      </c>
      <c r="K149" s="8">
        <v>3962350.172020054</v>
      </c>
      <c r="M149" s="8">
        <v>0</v>
      </c>
      <c r="N149" s="8">
        <v>-5389660.1465656497</v>
      </c>
      <c r="O149" s="30"/>
      <c r="P149" s="8">
        <v>0</v>
      </c>
      <c r="Q149" s="30"/>
      <c r="R149" s="8">
        <v>0</v>
      </c>
      <c r="S149" s="8">
        <f t="shared" ref="S149:S155" si="17">R149+G149</f>
        <v>223821.59883451357</v>
      </c>
    </row>
    <row r="150" spans="1:19" ht="15.75" x14ac:dyDescent="0.2">
      <c r="A150" s="6" t="s">
        <v>172</v>
      </c>
      <c r="B150" s="7" t="s">
        <v>2</v>
      </c>
      <c r="C150" s="7" t="s">
        <v>1</v>
      </c>
      <c r="E150" s="8">
        <v>786478.44057850307</v>
      </c>
      <c r="F150" s="8">
        <v>-786478.44057850307</v>
      </c>
      <c r="G150" s="8">
        <v>0</v>
      </c>
      <c r="H150" s="8">
        <v>0</v>
      </c>
      <c r="J150" s="8">
        <v>14068273.720599046</v>
      </c>
      <c r="K150" s="8">
        <v>0</v>
      </c>
      <c r="M150" s="8">
        <v>3932392.1999999997</v>
      </c>
      <c r="N150" s="45">
        <v>0</v>
      </c>
      <c r="O150" s="30"/>
      <c r="P150" s="8">
        <v>-3932392.1999999997</v>
      </c>
      <c r="Q150" s="30"/>
      <c r="R150" s="8">
        <v>0</v>
      </c>
      <c r="S150" s="8">
        <f t="shared" si="17"/>
        <v>0</v>
      </c>
    </row>
    <row r="151" spans="1:19" ht="15.75" x14ac:dyDescent="0.2">
      <c r="A151" s="6" t="s">
        <v>156</v>
      </c>
      <c r="B151" s="7" t="s">
        <v>2</v>
      </c>
      <c r="C151" s="7" t="s">
        <v>1</v>
      </c>
      <c r="E151" s="8">
        <v>815845.81461302238</v>
      </c>
      <c r="F151" s="8">
        <v>-815845.81461302238</v>
      </c>
      <c r="G151" s="8">
        <v>0</v>
      </c>
      <c r="H151" s="8">
        <v>0</v>
      </c>
      <c r="J151" s="8">
        <v>13564981.250655329</v>
      </c>
      <c r="K151" s="8">
        <v>0</v>
      </c>
      <c r="M151" s="8">
        <v>-21285945.140000004</v>
      </c>
      <c r="N151" s="45">
        <v>0</v>
      </c>
      <c r="O151" s="30"/>
      <c r="P151" s="8">
        <v>21285945.140000004</v>
      </c>
      <c r="Q151" s="30"/>
      <c r="R151" s="8">
        <v>0</v>
      </c>
      <c r="S151" s="8">
        <f t="shared" si="17"/>
        <v>0</v>
      </c>
    </row>
    <row r="152" spans="1:19" ht="15.75" x14ac:dyDescent="0.2">
      <c r="A152" s="6" t="s">
        <v>157</v>
      </c>
      <c r="B152" s="7" t="s">
        <v>2</v>
      </c>
      <c r="C152" s="7" t="s">
        <v>1</v>
      </c>
      <c r="E152" s="8">
        <v>1029988.9340428873</v>
      </c>
      <c r="F152" s="8">
        <v>-1029988.9340428873</v>
      </c>
      <c r="G152" s="8">
        <v>0</v>
      </c>
      <c r="H152" s="8">
        <v>0</v>
      </c>
      <c r="J152" s="8">
        <v>7384544.6277962551</v>
      </c>
      <c r="K152" s="8">
        <v>0</v>
      </c>
      <c r="M152" s="8">
        <v>-4466004.9199999981</v>
      </c>
      <c r="N152" s="45">
        <v>0</v>
      </c>
      <c r="O152" s="30"/>
      <c r="P152" s="8">
        <v>4466004.9199999981</v>
      </c>
      <c r="Q152" s="30"/>
      <c r="R152" s="8">
        <v>0</v>
      </c>
      <c r="S152" s="8">
        <f t="shared" si="17"/>
        <v>0</v>
      </c>
    </row>
    <row r="153" spans="1:19" x14ac:dyDescent="0.2">
      <c r="A153" s="6" t="s">
        <v>57</v>
      </c>
      <c r="B153" s="7" t="s">
        <v>2</v>
      </c>
      <c r="C153" s="7" t="s">
        <v>4</v>
      </c>
      <c r="E153" s="8">
        <v>0</v>
      </c>
      <c r="F153" s="8">
        <v>49985.062200922679</v>
      </c>
      <c r="G153" s="8">
        <v>49985.062200922679</v>
      </c>
      <c r="H153" s="8">
        <v>49985.062200922679</v>
      </c>
      <c r="J153" s="8">
        <v>0</v>
      </c>
      <c r="K153" s="8">
        <v>808896.89126154571</v>
      </c>
      <c r="M153" s="8">
        <v>0</v>
      </c>
      <c r="N153" s="8">
        <v>-504658.79394387128</v>
      </c>
      <c r="O153" s="30"/>
      <c r="P153" s="8">
        <v>0</v>
      </c>
      <c r="Q153" s="30"/>
      <c r="R153" s="8">
        <v>0</v>
      </c>
      <c r="S153" s="8">
        <f t="shared" si="17"/>
        <v>49985.062200922679</v>
      </c>
    </row>
    <row r="154" spans="1:19" x14ac:dyDescent="0.2">
      <c r="A154" s="6" t="s">
        <v>58</v>
      </c>
      <c r="B154" s="7" t="s">
        <v>2</v>
      </c>
      <c r="C154" s="7" t="s">
        <v>4</v>
      </c>
      <c r="E154" s="8">
        <v>0</v>
      </c>
      <c r="F154" s="8">
        <v>49985.062200922679</v>
      </c>
      <c r="G154" s="8">
        <v>49985.062200922679</v>
      </c>
      <c r="H154" s="8">
        <v>49985.062200922679</v>
      </c>
      <c r="J154" s="8">
        <v>0</v>
      </c>
      <c r="K154" s="8">
        <v>808896.89126154571</v>
      </c>
      <c r="M154" s="8">
        <v>0</v>
      </c>
      <c r="N154" s="8">
        <v>-504658.79394387128</v>
      </c>
      <c r="O154" s="30"/>
      <c r="P154" s="8">
        <v>0</v>
      </c>
      <c r="Q154" s="30"/>
      <c r="R154" s="8">
        <v>0</v>
      </c>
      <c r="S154" s="8">
        <f t="shared" si="17"/>
        <v>49985.062200922679</v>
      </c>
    </row>
    <row r="155" spans="1:19" x14ac:dyDescent="0.2">
      <c r="A155" s="6" t="s">
        <v>59</v>
      </c>
      <c r="B155" s="7" t="s">
        <v>2</v>
      </c>
      <c r="C155" s="7" t="s">
        <v>4</v>
      </c>
      <c r="E155" s="8">
        <v>626577.66723505594</v>
      </c>
      <c r="F155" s="8">
        <v>-475789.1680099658</v>
      </c>
      <c r="G155" s="8">
        <v>150788.49922509014</v>
      </c>
      <c r="H155" s="8">
        <v>150788.49922509014</v>
      </c>
      <c r="J155" s="8">
        <v>10235882.496396489</v>
      </c>
      <c r="K155" s="8">
        <v>1817878.2069391841</v>
      </c>
      <c r="M155" s="8">
        <v>3132888.5999999996</v>
      </c>
      <c r="N155" s="8">
        <v>324459.9714606721</v>
      </c>
      <c r="O155" s="30"/>
      <c r="P155" s="8">
        <v>-3132888.5999999996</v>
      </c>
      <c r="Q155" s="30"/>
      <c r="R155" s="8">
        <v>0</v>
      </c>
      <c r="S155" s="8">
        <f t="shared" si="17"/>
        <v>150788.49922509014</v>
      </c>
    </row>
    <row r="156" spans="1:19" x14ac:dyDescent="0.2">
      <c r="A156" s="4" t="s">
        <v>60</v>
      </c>
      <c r="B156" s="4"/>
      <c r="C156" s="4"/>
      <c r="E156" s="9">
        <f>SUBTOTAL(9,E157:E160)</f>
        <v>2177192.7894898201</v>
      </c>
      <c r="F156" s="9">
        <f>SUBTOTAL(9,F157:F160)</f>
        <v>-667872.86473266128</v>
      </c>
      <c r="G156" s="9">
        <f>SUBTOTAL(9,G157:G160)</f>
        <v>1509319.9247571591</v>
      </c>
      <c r="H156" s="9">
        <f>SUBTOTAL(9,H157:H160)</f>
        <v>1509319.9247571591</v>
      </c>
      <c r="J156" s="9">
        <f>SUBTOTAL(9,J157:J160)</f>
        <v>39913221.330901876</v>
      </c>
      <c r="K156" s="9">
        <f>SUBTOTAL(9,K157:K160)</f>
        <v>26293457.865041275</v>
      </c>
      <c r="M156" s="9">
        <f>SUBTOTAL(9,M157:M160)</f>
        <v>10885964.4</v>
      </c>
      <c r="N156" s="9">
        <f>SUBTOTAL(9,N157:N160)</f>
        <v>-8919621.169225717</v>
      </c>
      <c r="O156" s="38"/>
      <c r="P156" s="9">
        <f>SUBTOTAL(9,P157:P160)</f>
        <v>-10885964.4</v>
      </c>
      <c r="Q156" s="38"/>
      <c r="R156" s="9">
        <f>SUBTOTAL(9,R157:R160)</f>
        <v>0</v>
      </c>
      <c r="S156" s="9">
        <f>SUBTOTAL(9,S157:S160)</f>
        <v>1509319.9247571591</v>
      </c>
    </row>
    <row r="157" spans="1:19" x14ac:dyDescent="0.2">
      <c r="A157" s="6" t="s">
        <v>61</v>
      </c>
      <c r="B157" s="7" t="s">
        <v>2</v>
      </c>
      <c r="C157" s="7" t="s">
        <v>4</v>
      </c>
      <c r="E157" s="8">
        <v>1023233.6333689806</v>
      </c>
      <c r="F157" s="8">
        <v>-431811.64533429488</v>
      </c>
      <c r="G157" s="8">
        <v>591421.98803468572</v>
      </c>
      <c r="H157" s="8">
        <v>591421.98803468572</v>
      </c>
      <c r="J157" s="8">
        <v>20101515.3931458</v>
      </c>
      <c r="K157" s="8">
        <v>10978712.503932603</v>
      </c>
      <c r="M157" s="8">
        <v>5116168.2</v>
      </c>
      <c r="N157" s="8">
        <v>-2645111.4085779293</v>
      </c>
      <c r="O157" s="30"/>
      <c r="P157" s="8">
        <v>-5116168.2</v>
      </c>
      <c r="Q157" s="30"/>
      <c r="R157" s="8">
        <v>0</v>
      </c>
      <c r="S157" s="8">
        <f t="shared" ref="S157:S160" si="18">R157+G157</f>
        <v>591421.98803468572</v>
      </c>
    </row>
    <row r="158" spans="1:19" x14ac:dyDescent="0.2">
      <c r="A158" s="6" t="s">
        <v>62</v>
      </c>
      <c r="B158" s="7" t="s">
        <v>2</v>
      </c>
      <c r="C158" s="7" t="s">
        <v>4</v>
      </c>
      <c r="E158" s="8">
        <v>387333.3515033187</v>
      </c>
      <c r="F158" s="8">
        <v>-77538.990029843932</v>
      </c>
      <c r="G158" s="8">
        <v>309794.36147347477</v>
      </c>
      <c r="H158" s="8">
        <v>309794.36147347477</v>
      </c>
      <c r="J158" s="8">
        <v>6576916.6628913293</v>
      </c>
      <c r="K158" s="8">
        <v>5104915.1203695582</v>
      </c>
      <c r="M158" s="8">
        <v>1936666.7999999998</v>
      </c>
      <c r="N158" s="8">
        <v>-2219540.1058194516</v>
      </c>
      <c r="O158" s="30"/>
      <c r="P158" s="8">
        <v>-1936666.7999999998</v>
      </c>
      <c r="Q158" s="30"/>
      <c r="R158" s="8">
        <v>0</v>
      </c>
      <c r="S158" s="8">
        <f t="shared" si="18"/>
        <v>309794.36147347477</v>
      </c>
    </row>
    <row r="159" spans="1:19" x14ac:dyDescent="0.2">
      <c r="A159" s="6" t="s">
        <v>63</v>
      </c>
      <c r="B159" s="7" t="s">
        <v>2</v>
      </c>
      <c r="C159" s="7" t="s">
        <v>4</v>
      </c>
      <c r="E159" s="8">
        <v>388871.94247850182</v>
      </c>
      <c r="F159" s="8">
        <v>-79077.581005027052</v>
      </c>
      <c r="G159" s="8">
        <v>309794.36147347477</v>
      </c>
      <c r="H159" s="8">
        <v>309794.36147347477</v>
      </c>
      <c r="J159" s="8">
        <v>6603613.9199975152</v>
      </c>
      <c r="K159" s="8">
        <v>5104915.1203695582</v>
      </c>
      <c r="M159" s="8">
        <v>1944360</v>
      </c>
      <c r="N159" s="8">
        <v>-2211846.9058194514</v>
      </c>
      <c r="O159" s="30"/>
      <c r="P159" s="8">
        <v>-1944360</v>
      </c>
      <c r="Q159" s="30"/>
      <c r="R159" s="8">
        <v>0</v>
      </c>
      <c r="S159" s="8">
        <f t="shared" si="18"/>
        <v>309794.36147347477</v>
      </c>
    </row>
    <row r="160" spans="1:19" x14ac:dyDescent="0.2">
      <c r="A160" s="10" t="s">
        <v>64</v>
      </c>
      <c r="B160" s="11" t="s">
        <v>2</v>
      </c>
      <c r="C160" s="11" t="s">
        <v>4</v>
      </c>
      <c r="E160" s="12">
        <v>377753.86213901918</v>
      </c>
      <c r="F160" s="12">
        <v>-79444.64836349542</v>
      </c>
      <c r="G160" s="12">
        <v>298309.21377552376</v>
      </c>
      <c r="H160" s="12">
        <v>298309.21377552376</v>
      </c>
      <c r="J160" s="12">
        <v>6631175.3548672376</v>
      </c>
      <c r="K160" s="12">
        <v>5104915.1203695582</v>
      </c>
      <c r="M160" s="12">
        <v>1888769.4000000001</v>
      </c>
      <c r="N160" s="12">
        <v>-1843122.7490088849</v>
      </c>
      <c r="O160" s="32"/>
      <c r="P160" s="12">
        <v>-1888769.4000000001</v>
      </c>
      <c r="Q160" s="32"/>
      <c r="R160" s="12">
        <v>0</v>
      </c>
      <c r="S160" s="12">
        <f t="shared" si="18"/>
        <v>298309.21377552376</v>
      </c>
    </row>
    <row r="161" spans="1:19" x14ac:dyDescent="0.2">
      <c r="A161" s="13"/>
      <c r="B161" s="13"/>
      <c r="C161" s="13"/>
      <c r="E161" s="14"/>
      <c r="F161" s="14"/>
      <c r="G161" s="14"/>
      <c r="H161" s="14"/>
      <c r="J161" s="14"/>
      <c r="K161" s="14"/>
      <c r="M161" s="14"/>
      <c r="N161" s="14"/>
      <c r="O161" s="39"/>
      <c r="P161" s="14"/>
      <c r="Q161" s="39"/>
      <c r="R161" s="14"/>
      <c r="S161" s="14"/>
    </row>
    <row r="162" spans="1:19" ht="13.5" x14ac:dyDescent="0.25">
      <c r="A162" s="27" t="s">
        <v>173</v>
      </c>
      <c r="E162" s="20"/>
      <c r="F162" s="20"/>
      <c r="J162" s="20"/>
      <c r="K162" s="20"/>
      <c r="M162" s="20"/>
      <c r="N162" s="20"/>
      <c r="O162" s="40"/>
      <c r="P162" s="20"/>
      <c r="Q162" s="40"/>
      <c r="R162" s="20"/>
      <c r="S162" s="20"/>
    </row>
    <row r="163" spans="1:19" x14ac:dyDescent="0.2">
      <c r="A163" s="33" t="s">
        <v>34</v>
      </c>
      <c r="B163" s="33"/>
      <c r="C163" s="33"/>
      <c r="E163" s="31">
        <f>SUBTOTAL(9,E164)</f>
        <v>0</v>
      </c>
      <c r="F163" s="31">
        <f>SUBTOTAL(9,F164)</f>
        <v>0</v>
      </c>
      <c r="G163" s="31">
        <f>SUBTOTAL(9,G164)</f>
        <v>0</v>
      </c>
      <c r="H163" s="31">
        <f>SUBTOTAL(9,H164)</f>
        <v>0</v>
      </c>
      <c r="J163" s="31">
        <f>SUBTOTAL(9,J164)</f>
        <v>0</v>
      </c>
      <c r="K163" s="31">
        <f>SUBTOTAL(9,K164)</f>
        <v>0</v>
      </c>
      <c r="M163" s="31">
        <f>SUBTOTAL(9,M164)</f>
        <v>-1184370.2200000002</v>
      </c>
      <c r="N163" s="31">
        <f>SUBTOTAL(9,N164)</f>
        <v>0</v>
      </c>
      <c r="O163" s="41"/>
      <c r="P163" s="31">
        <f>SUBTOTAL(9,P164)</f>
        <v>1184370.22</v>
      </c>
      <c r="Q163" s="41"/>
      <c r="R163" s="31">
        <f>SUBTOTAL(9,R164)</f>
        <v>0</v>
      </c>
      <c r="S163" s="31">
        <f>SUBTOTAL(9,S164)</f>
        <v>0</v>
      </c>
    </row>
    <row r="164" spans="1:19" s="26" customFormat="1" x14ac:dyDescent="0.2">
      <c r="A164" s="28" t="s">
        <v>34</v>
      </c>
      <c r="B164" s="29" t="s">
        <v>2</v>
      </c>
      <c r="C164" s="29" t="s">
        <v>1</v>
      </c>
      <c r="E164" s="30">
        <v>0</v>
      </c>
      <c r="F164" s="30">
        <v>0</v>
      </c>
      <c r="G164" s="30">
        <v>0</v>
      </c>
      <c r="H164" s="30">
        <v>0</v>
      </c>
      <c r="J164" s="30">
        <v>0</v>
      </c>
      <c r="K164" s="30">
        <v>0</v>
      </c>
      <c r="M164" s="30">
        <v>-1184370.2200000002</v>
      </c>
      <c r="N164" s="45">
        <v>0</v>
      </c>
      <c r="O164" s="30"/>
      <c r="P164" s="30">
        <v>1184370.22</v>
      </c>
      <c r="Q164" s="30"/>
      <c r="R164" s="30">
        <v>0</v>
      </c>
      <c r="S164" s="30">
        <v>0</v>
      </c>
    </row>
    <row r="165" spans="1:19" x14ac:dyDescent="0.2">
      <c r="A165" s="4" t="s">
        <v>74</v>
      </c>
      <c r="B165" s="4"/>
      <c r="C165" s="4"/>
      <c r="E165" s="9">
        <f>SUBTOTAL(9,E166)</f>
        <v>0</v>
      </c>
      <c r="F165" s="9">
        <f>SUBTOTAL(9,F166)</f>
        <v>0</v>
      </c>
      <c r="G165" s="9">
        <f>SUBTOTAL(9,G166)</f>
        <v>0</v>
      </c>
      <c r="H165" s="9">
        <f>SUBTOTAL(9,H166)</f>
        <v>0</v>
      </c>
      <c r="J165" s="9">
        <f>SUBTOTAL(9,J166)</f>
        <v>0</v>
      </c>
      <c r="K165" s="9">
        <f>SUBTOTAL(9,K166)</f>
        <v>0</v>
      </c>
      <c r="M165" s="9">
        <f>SUBTOTAL(9,M166)</f>
        <v>-29887</v>
      </c>
      <c r="N165" s="9">
        <f>SUBTOTAL(9,N166)</f>
        <v>0</v>
      </c>
      <c r="O165" s="38"/>
      <c r="P165" s="9">
        <f>SUBTOTAL(9,P166)</f>
        <v>29887</v>
      </c>
      <c r="Q165" s="38"/>
      <c r="R165" s="9">
        <f>SUBTOTAL(9,R166)</f>
        <v>0</v>
      </c>
      <c r="S165" s="9">
        <f>SUBTOTAL(9,S166)</f>
        <v>0</v>
      </c>
    </row>
    <row r="166" spans="1:19" s="26" customFormat="1" x14ac:dyDescent="0.2">
      <c r="A166" s="28" t="s">
        <v>75</v>
      </c>
      <c r="B166" s="29" t="s">
        <v>2</v>
      </c>
      <c r="C166" s="29" t="s">
        <v>1</v>
      </c>
      <c r="E166" s="30">
        <v>0</v>
      </c>
      <c r="F166" s="30">
        <v>0</v>
      </c>
      <c r="G166" s="30">
        <v>0</v>
      </c>
      <c r="H166" s="30">
        <v>0</v>
      </c>
      <c r="J166" s="30">
        <v>0</v>
      </c>
      <c r="K166" s="30">
        <v>0</v>
      </c>
      <c r="M166" s="30">
        <v>-29887</v>
      </c>
      <c r="N166" s="45">
        <v>0</v>
      </c>
      <c r="O166" s="30"/>
      <c r="P166" s="30">
        <v>29887</v>
      </c>
      <c r="Q166" s="30"/>
      <c r="R166" s="30">
        <v>0</v>
      </c>
      <c r="S166" s="30">
        <v>0</v>
      </c>
    </row>
    <row r="167" spans="1:19" x14ac:dyDescent="0.2">
      <c r="A167" s="4" t="s">
        <v>35</v>
      </c>
      <c r="B167" s="4"/>
      <c r="C167" s="4"/>
      <c r="E167" s="9">
        <f>SUBTOTAL(9,E168)</f>
        <v>0</v>
      </c>
      <c r="F167" s="9">
        <f>SUBTOTAL(9,F168)</f>
        <v>0</v>
      </c>
      <c r="G167" s="9">
        <f>SUBTOTAL(9,G168)</f>
        <v>0</v>
      </c>
      <c r="H167" s="9">
        <f>SUBTOTAL(9,H168)</f>
        <v>0</v>
      </c>
      <c r="J167" s="9">
        <f>SUBTOTAL(9,J168)</f>
        <v>0</v>
      </c>
      <c r="K167" s="9">
        <f>SUBTOTAL(9,K168)</f>
        <v>0</v>
      </c>
      <c r="M167" s="9">
        <f>SUBTOTAL(9,M168)</f>
        <v>-498426.03999999957</v>
      </c>
      <c r="N167" s="9">
        <f>SUBTOTAL(9,N168)</f>
        <v>0</v>
      </c>
      <c r="O167" s="38"/>
      <c r="P167" s="9">
        <f>SUBTOTAL(9,P168)</f>
        <v>498426.04</v>
      </c>
      <c r="Q167" s="38"/>
      <c r="R167" s="9">
        <f>SUBTOTAL(9,R168)</f>
        <v>0</v>
      </c>
      <c r="S167" s="9">
        <f>SUBTOTAL(9,S168)</f>
        <v>0</v>
      </c>
    </row>
    <row r="168" spans="1:19" s="26" customFormat="1" x14ac:dyDescent="0.2">
      <c r="A168" s="28" t="s">
        <v>35</v>
      </c>
      <c r="B168" s="29" t="s">
        <v>2</v>
      </c>
      <c r="C168" s="29" t="s">
        <v>4</v>
      </c>
      <c r="E168" s="30">
        <v>0</v>
      </c>
      <c r="F168" s="30">
        <v>0</v>
      </c>
      <c r="G168" s="30">
        <v>0</v>
      </c>
      <c r="H168" s="30">
        <v>0</v>
      </c>
      <c r="J168" s="30">
        <v>0</v>
      </c>
      <c r="K168" s="30">
        <v>0</v>
      </c>
      <c r="M168" s="30">
        <v>-498426.03999999957</v>
      </c>
      <c r="N168" s="45">
        <v>0</v>
      </c>
      <c r="O168" s="30"/>
      <c r="P168" s="30">
        <v>498426.04</v>
      </c>
      <c r="Q168" s="30"/>
      <c r="R168" s="30">
        <v>0</v>
      </c>
      <c r="S168" s="30">
        <v>0</v>
      </c>
    </row>
    <row r="169" spans="1:19" x14ac:dyDescent="0.2">
      <c r="A169" s="4" t="s">
        <v>45</v>
      </c>
      <c r="B169" s="4"/>
      <c r="C169" s="4"/>
      <c r="E169" s="9">
        <f>SUBTOTAL(9,E170)</f>
        <v>0</v>
      </c>
      <c r="F169" s="9">
        <f>SUBTOTAL(9,F170)</f>
        <v>0</v>
      </c>
      <c r="G169" s="9">
        <f>SUBTOTAL(9,G170)</f>
        <v>0</v>
      </c>
      <c r="H169" s="9">
        <f>SUBTOTAL(9,H170)</f>
        <v>0</v>
      </c>
      <c r="J169" s="9">
        <f>SUBTOTAL(9,J170)</f>
        <v>0</v>
      </c>
      <c r="K169" s="9">
        <f>SUBTOTAL(9,K170)</f>
        <v>0</v>
      </c>
      <c r="M169" s="9">
        <f>SUBTOTAL(9,M170)</f>
        <v>937.9</v>
      </c>
      <c r="N169" s="9">
        <f>SUBTOTAL(9,N170)</f>
        <v>0</v>
      </c>
      <c r="O169" s="38"/>
      <c r="P169" s="9">
        <f>SUBTOTAL(9,P170)</f>
        <v>-937.9</v>
      </c>
      <c r="Q169" s="38"/>
      <c r="R169" s="9">
        <f>SUBTOTAL(9,R170)</f>
        <v>0</v>
      </c>
      <c r="S169" s="9">
        <f>SUBTOTAL(9,S170)</f>
        <v>0</v>
      </c>
    </row>
    <row r="170" spans="1:19" s="26" customFormat="1" x14ac:dyDescent="0.2">
      <c r="A170" s="28" t="s">
        <v>166</v>
      </c>
      <c r="B170" s="29" t="s">
        <v>2</v>
      </c>
      <c r="C170" s="29" t="s">
        <v>1</v>
      </c>
      <c r="E170" s="30">
        <v>0</v>
      </c>
      <c r="F170" s="30">
        <v>0</v>
      </c>
      <c r="G170" s="30">
        <v>0</v>
      </c>
      <c r="H170" s="30">
        <v>0</v>
      </c>
      <c r="J170" s="30">
        <v>0</v>
      </c>
      <c r="K170" s="30">
        <v>0</v>
      </c>
      <c r="M170" s="30">
        <v>937.9</v>
      </c>
      <c r="N170" s="45">
        <v>0</v>
      </c>
      <c r="O170" s="30"/>
      <c r="P170" s="30">
        <v>-937.9</v>
      </c>
      <c r="Q170" s="30"/>
      <c r="R170" s="30">
        <v>0</v>
      </c>
      <c r="S170" s="30">
        <v>0</v>
      </c>
    </row>
    <row r="171" spans="1:19" x14ac:dyDescent="0.2">
      <c r="A171" s="4" t="s">
        <v>82</v>
      </c>
      <c r="B171" s="4"/>
      <c r="C171" s="4"/>
      <c r="E171" s="9">
        <f>SUBTOTAL(9,E172:E173)</f>
        <v>0</v>
      </c>
      <c r="F171" s="9">
        <f>SUBTOTAL(9,F172:F173)</f>
        <v>0</v>
      </c>
      <c r="G171" s="9">
        <f>SUBTOTAL(9,G172:G173)</f>
        <v>0</v>
      </c>
      <c r="H171" s="9">
        <f>SUBTOTAL(9,H172:H173)</f>
        <v>0</v>
      </c>
      <c r="J171" s="9">
        <f>SUBTOTAL(9,J172:J173)</f>
        <v>0</v>
      </c>
      <c r="K171" s="9">
        <f>SUBTOTAL(9,K172:K173)</f>
        <v>0</v>
      </c>
      <c r="M171" s="9">
        <f t="shared" ref="M171:R171" si="19">SUBTOTAL(9,M172:M173)</f>
        <v>721674.34</v>
      </c>
      <c r="N171" s="9">
        <f t="shared" si="19"/>
        <v>0</v>
      </c>
      <c r="O171" s="38"/>
      <c r="P171" s="9">
        <f t="shared" si="19"/>
        <v>-721674.34</v>
      </c>
      <c r="Q171" s="38"/>
      <c r="R171" s="9">
        <f t="shared" si="19"/>
        <v>0</v>
      </c>
      <c r="S171" s="9">
        <f t="shared" ref="S171" si="20">SUBTOTAL(9,S172:S173)</f>
        <v>0</v>
      </c>
    </row>
    <row r="172" spans="1:19" s="26" customFormat="1" x14ac:dyDescent="0.2">
      <c r="A172" s="28" t="s">
        <v>118</v>
      </c>
      <c r="B172" s="29" t="s">
        <v>2</v>
      </c>
      <c r="C172" s="29" t="s">
        <v>1</v>
      </c>
      <c r="E172" s="30">
        <v>0</v>
      </c>
      <c r="F172" s="30">
        <v>0</v>
      </c>
      <c r="G172" s="30">
        <v>0</v>
      </c>
      <c r="H172" s="30">
        <v>0</v>
      </c>
      <c r="J172" s="30">
        <v>0</v>
      </c>
      <c r="K172" s="30">
        <v>0</v>
      </c>
      <c r="M172" s="30">
        <v>31078.57</v>
      </c>
      <c r="N172" s="45">
        <v>0</v>
      </c>
      <c r="O172" s="30"/>
      <c r="P172" s="30">
        <v>-31078.57</v>
      </c>
      <c r="Q172" s="30"/>
      <c r="R172" s="30">
        <v>0</v>
      </c>
      <c r="S172" s="30">
        <v>0</v>
      </c>
    </row>
    <row r="173" spans="1:19" s="26" customFormat="1" x14ac:dyDescent="0.2">
      <c r="A173" s="34" t="s">
        <v>119</v>
      </c>
      <c r="B173" s="35" t="s">
        <v>2</v>
      </c>
      <c r="C173" s="35" t="s">
        <v>1</v>
      </c>
      <c r="E173" s="32">
        <v>0</v>
      </c>
      <c r="F173" s="32">
        <v>0</v>
      </c>
      <c r="G173" s="32">
        <v>0</v>
      </c>
      <c r="H173" s="32">
        <v>0</v>
      </c>
      <c r="J173" s="32">
        <v>0</v>
      </c>
      <c r="K173" s="32">
        <v>0</v>
      </c>
      <c r="M173" s="32">
        <v>690595.77</v>
      </c>
      <c r="N173" s="46">
        <v>0</v>
      </c>
      <c r="O173" s="32"/>
      <c r="P173" s="32">
        <v>-690595.77</v>
      </c>
      <c r="Q173" s="32"/>
      <c r="R173" s="32">
        <v>0</v>
      </c>
      <c r="S173" s="32">
        <v>0</v>
      </c>
    </row>
    <row r="174" spans="1:19" x14ac:dyDescent="0.2">
      <c r="E174" s="20"/>
      <c r="F174" s="20"/>
      <c r="J174" s="20"/>
      <c r="K174" s="20"/>
      <c r="M174" s="20"/>
      <c r="N174" s="20"/>
      <c r="O174" s="40"/>
      <c r="P174" s="20"/>
      <c r="Q174" s="40"/>
      <c r="R174" s="20"/>
    </row>
    <row r="175" spans="1:19" ht="13.5" thickBot="1" x14ac:dyDescent="0.25">
      <c r="A175" s="15" t="s">
        <v>83</v>
      </c>
      <c r="B175" s="15"/>
      <c r="C175" s="15"/>
      <c r="E175" s="16">
        <f>+SUBTOTAL(9, E8:E173)</f>
        <v>26839546.186284974</v>
      </c>
      <c r="F175" s="16">
        <v>25075074.210220952</v>
      </c>
      <c r="G175" s="16">
        <v>51914620.396505937</v>
      </c>
      <c r="H175" s="16">
        <v>51914620.396505937</v>
      </c>
      <c r="J175" s="16">
        <f>478276387.480256+79824000</f>
        <v>558100387.48025608</v>
      </c>
      <c r="K175" s="16">
        <v>1168490096.1622159</v>
      </c>
      <c r="M175" s="16">
        <v>300788934.66344279</v>
      </c>
      <c r="N175" s="16">
        <v>-344593269.79474658</v>
      </c>
      <c r="O175" s="42"/>
      <c r="P175" s="16">
        <v>0</v>
      </c>
      <c r="Q175" s="42"/>
      <c r="R175" s="16">
        <v>300788934.66344279</v>
      </c>
      <c r="S175" s="42">
        <f>G175+R175</f>
        <v>352703555.05994874</v>
      </c>
    </row>
    <row r="176" spans="1:19" ht="13.5" thickTop="1" x14ac:dyDescent="0.2">
      <c r="D176" s="48"/>
      <c r="E176" s="20"/>
      <c r="F176" s="20"/>
      <c r="G176" s="20"/>
      <c r="H176" s="20"/>
      <c r="J176" s="20"/>
      <c r="K176" s="20"/>
      <c r="M176" s="20"/>
      <c r="N176" s="20"/>
      <c r="O176" s="40"/>
      <c r="P176" s="20"/>
      <c r="Q176" s="40"/>
      <c r="R176" s="20"/>
      <c r="S176" s="40"/>
    </row>
    <row r="177" spans="3:21" x14ac:dyDescent="0.2">
      <c r="E177" s="20"/>
      <c r="F177" s="20"/>
      <c r="J177" s="20"/>
      <c r="K177" s="20"/>
      <c r="M177" s="20"/>
      <c r="N177" s="20"/>
      <c r="O177" s="40"/>
      <c r="P177" s="20"/>
      <c r="Q177" s="40"/>
      <c r="R177" s="20"/>
    </row>
    <row r="178" spans="3:21" x14ac:dyDescent="0.2">
      <c r="C178" s="3" t="s">
        <v>2</v>
      </c>
      <c r="E178" s="23">
        <f t="shared" ref="E178:H179" si="21">SUMIF($B$8:$B$173,$C178,E$8:E$173)</f>
        <v>25387616.635363668</v>
      </c>
      <c r="F178" s="23">
        <f t="shared" si="21"/>
        <v>23109834.854611959</v>
      </c>
      <c r="G178" s="23">
        <f t="shared" si="21"/>
        <v>48497451.489975654</v>
      </c>
      <c r="H178" s="23">
        <f t="shared" si="21"/>
        <v>48497451.489975654</v>
      </c>
      <c r="J178" s="23">
        <f>SUMIF($B$8:$B$173,$C178,J$8:J$173)</f>
        <v>512818147.0123629</v>
      </c>
      <c r="K178" s="23">
        <f>SUMIF($B$8:$B$173,$C178,K$8:K$173)</f>
        <v>1079771531.1172311</v>
      </c>
      <c r="M178" s="23">
        <f>SUMIF($B$8:$B$173,$C178,M$8:M$173)</f>
        <v>258634769.43479788</v>
      </c>
      <c r="N178" s="23">
        <f>SUMIF($B$8:$B$173,$C178,N$8:N$173)</f>
        <v>-320308056.55123073</v>
      </c>
      <c r="O178" s="43"/>
      <c r="P178" s="23">
        <f>SUMIF($B$8:$B$173,$C178,P$8:P$173)</f>
        <v>-15866821.515641231</v>
      </c>
      <c r="Q178" s="43"/>
      <c r="R178" s="23">
        <f>SUMIF($B$8:$B$173,$C178,R$8:R$173)</f>
        <v>242767947.91915658</v>
      </c>
      <c r="S178" s="43">
        <f>SUMIF($B$8:$B$173,$C178,S$8:S$173)</f>
        <v>291265399.40913212</v>
      </c>
      <c r="U178" s="54"/>
    </row>
    <row r="179" spans="3:21" x14ac:dyDescent="0.2">
      <c r="C179" s="3" t="s">
        <v>3</v>
      </c>
      <c r="E179" s="23">
        <f t="shared" si="21"/>
        <v>1451929.550921306</v>
      </c>
      <c r="F179" s="23">
        <f t="shared" si="21"/>
        <v>1965239.3556089744</v>
      </c>
      <c r="G179" s="23">
        <f t="shared" si="21"/>
        <v>3417168.9065302806</v>
      </c>
      <c r="H179" s="23">
        <f t="shared" si="21"/>
        <v>3417168.9065302806</v>
      </c>
      <c r="J179" s="23">
        <f>SUMIF($B$8:$B$173,$C179,J$8:J$173)</f>
        <v>45282240.467893615</v>
      </c>
      <c r="K179" s="23">
        <f>SUMIF($B$8:$B$173,$C179,K$8:K$173)</f>
        <v>88718565.044984713</v>
      </c>
      <c r="M179" s="23">
        <f>SUMIF($B$8:$B$173,$C179,M$8:M$173)</f>
        <v>42154165.22864484</v>
      </c>
      <c r="N179" s="23">
        <f>SUMIF($B$8:$B$173,$C179,N$8:N$173)</f>
        <v>-24285213.24351583</v>
      </c>
      <c r="O179" s="43"/>
      <c r="P179" s="23">
        <f>SUMIF($B$8:$B$173,$C179,P$8:P$173)</f>
        <v>15866821.515641224</v>
      </c>
      <c r="Q179" s="43"/>
      <c r="R179" s="23">
        <f>SUMIF($B$8:$B$173,$C179,R$8:R$173)</f>
        <v>58020986.744286068</v>
      </c>
      <c r="S179" s="43">
        <f>SUMIF($B$8:$B$173,$C179,S$8:S$173)</f>
        <v>61438155.650816344</v>
      </c>
      <c r="U179" s="54"/>
    </row>
    <row r="180" spans="3:21" ht="13.5" thickBot="1" x14ac:dyDescent="0.25">
      <c r="C180" s="3" t="s">
        <v>174</v>
      </c>
      <c r="E180" s="24">
        <f>SUM(E178:E179)</f>
        <v>26839546.186284974</v>
      </c>
      <c r="F180" s="24">
        <f>SUM(F178:F179)</f>
        <v>25075074.210220933</v>
      </c>
      <c r="G180" s="24">
        <f>SUM(G178:G179)</f>
        <v>51914620.396505937</v>
      </c>
      <c r="H180" s="24">
        <f>SUM(H178:H179)</f>
        <v>51914620.396505937</v>
      </c>
      <c r="J180" s="21">
        <f>SUM(J178:J179)</f>
        <v>558100387.48025656</v>
      </c>
      <c r="K180" s="21">
        <f>SUM(K178:K179)</f>
        <v>1168490096.1622159</v>
      </c>
      <c r="M180" s="24">
        <f>SUM(M178:M179)</f>
        <v>300788934.66344273</v>
      </c>
      <c r="N180" s="24">
        <f>SUM(N178:N179)</f>
        <v>-344593269.79474658</v>
      </c>
      <c r="O180" s="44"/>
      <c r="P180" s="24">
        <f t="shared" ref="P180:S180" si="22">SUM(P178:P179)</f>
        <v>0</v>
      </c>
      <c r="Q180" s="44"/>
      <c r="R180" s="24">
        <f t="shared" si="22"/>
        <v>300788934.66344267</v>
      </c>
      <c r="S180" s="44">
        <f t="shared" si="22"/>
        <v>352703555.05994844</v>
      </c>
      <c r="U180" s="54"/>
    </row>
    <row r="181" spans="3:21" ht="13.5" thickTop="1" x14ac:dyDescent="0.2">
      <c r="D181" s="48"/>
      <c r="E181" s="20"/>
      <c r="F181" s="20"/>
      <c r="G181" s="20"/>
      <c r="H181" s="20"/>
      <c r="J181" s="20"/>
      <c r="K181" s="20"/>
      <c r="M181" s="20"/>
      <c r="N181" s="20"/>
      <c r="O181" s="40"/>
      <c r="P181" s="20"/>
      <c r="Q181" s="40"/>
      <c r="R181" s="20"/>
      <c r="S181" s="40"/>
    </row>
    <row r="182" spans="3:21" ht="15.75" x14ac:dyDescent="0.2">
      <c r="C182" s="53" t="s">
        <v>195</v>
      </c>
      <c r="E182" s="20">
        <v>0</v>
      </c>
      <c r="F182" s="23">
        <f>F84</f>
        <v>8275344.9120449871</v>
      </c>
      <c r="G182" s="23">
        <f t="shared" ref="G182:H182" si="23">G84</f>
        <v>8275344.9120449871</v>
      </c>
      <c r="H182" s="23">
        <f t="shared" si="23"/>
        <v>8275344.9120449871</v>
      </c>
      <c r="J182" s="20"/>
      <c r="K182" s="20"/>
      <c r="M182" s="20">
        <v>0</v>
      </c>
      <c r="N182" s="23">
        <v>0</v>
      </c>
      <c r="O182" s="40"/>
      <c r="P182" s="23">
        <f t="shared" ref="P182:S182" si="24">P84</f>
        <v>62821861.041096091</v>
      </c>
      <c r="Q182" s="40"/>
      <c r="R182" s="23">
        <f t="shared" si="24"/>
        <v>62821861.041096091</v>
      </c>
      <c r="S182" s="23">
        <f t="shared" si="24"/>
        <v>71097205.953141078</v>
      </c>
    </row>
    <row r="183" spans="3:21" x14ac:dyDescent="0.2">
      <c r="C183" s="53"/>
      <c r="E183" s="20"/>
      <c r="F183" s="23"/>
      <c r="G183" s="23"/>
      <c r="H183" s="23"/>
      <c r="J183" s="20"/>
      <c r="K183" s="20"/>
      <c r="M183" s="20"/>
      <c r="N183" s="23"/>
      <c r="O183" s="40"/>
      <c r="P183" s="23"/>
      <c r="Q183" s="40"/>
      <c r="R183" s="23"/>
      <c r="S183" s="40"/>
    </row>
    <row r="184" spans="3:21" x14ac:dyDescent="0.2">
      <c r="C184" s="53" t="s">
        <v>181</v>
      </c>
      <c r="E184" s="23">
        <f>E178</f>
        <v>25387616.635363668</v>
      </c>
      <c r="F184" s="23">
        <f>F178-F182</f>
        <v>14834489.942566972</v>
      </c>
      <c r="G184" s="23">
        <f>G178-G182</f>
        <v>40222106.577930667</v>
      </c>
      <c r="H184" s="23">
        <f>H178-H182</f>
        <v>40222106.577930667</v>
      </c>
      <c r="J184" s="23"/>
      <c r="K184" s="23"/>
      <c r="M184" s="23">
        <f>M178</f>
        <v>258634769.43479788</v>
      </c>
      <c r="N184" s="23">
        <f>N178</f>
        <v>-320308056.55123073</v>
      </c>
      <c r="O184" s="43"/>
      <c r="P184" s="23">
        <f>P178-P182</f>
        <v>-78688682.556737319</v>
      </c>
      <c r="Q184" s="43"/>
      <c r="R184" s="23">
        <f>R178-R182</f>
        <v>179946086.87806049</v>
      </c>
      <c r="S184" s="23">
        <f>S178-S182</f>
        <v>220168193.45599103</v>
      </c>
      <c r="U184" s="54"/>
    </row>
    <row r="185" spans="3:21" x14ac:dyDescent="0.2">
      <c r="C185" s="53" t="s">
        <v>182</v>
      </c>
      <c r="E185" s="23">
        <f>E179</f>
        <v>1451929.550921306</v>
      </c>
      <c r="F185" s="23">
        <f>F179+F182</f>
        <v>10240584.267653961</v>
      </c>
      <c r="G185" s="23">
        <f>G179+G182</f>
        <v>11692513.818575267</v>
      </c>
      <c r="H185" s="23">
        <f>H179+H182</f>
        <v>11692513.818575267</v>
      </c>
      <c r="J185" s="23"/>
      <c r="K185" s="23"/>
      <c r="M185" s="23">
        <f>M179</f>
        <v>42154165.22864484</v>
      </c>
      <c r="N185" s="23">
        <f>N179</f>
        <v>-24285213.24351583</v>
      </c>
      <c r="O185" s="43"/>
      <c r="P185" s="23">
        <f>P179+P182</f>
        <v>78688682.556737319</v>
      </c>
      <c r="Q185" s="43"/>
      <c r="R185" s="23">
        <f>R179+R182</f>
        <v>120842847.78538215</v>
      </c>
      <c r="S185" s="23">
        <f>S179+S182</f>
        <v>132535361.60395741</v>
      </c>
      <c r="U185" s="54"/>
    </row>
    <row r="186" spans="3:21" ht="13.5" thickBot="1" x14ac:dyDescent="0.25">
      <c r="C186" s="53" t="s">
        <v>174</v>
      </c>
      <c r="E186" s="24">
        <f t="shared" ref="E186:H186" si="25">SUM(E184:E185)</f>
        <v>26839546.186284974</v>
      </c>
      <c r="F186" s="24">
        <f t="shared" si="25"/>
        <v>25075074.210220933</v>
      </c>
      <c r="G186" s="24">
        <f t="shared" si="25"/>
        <v>51914620.396505937</v>
      </c>
      <c r="H186" s="24">
        <f t="shared" si="25"/>
        <v>51914620.396505937</v>
      </c>
      <c r="I186" s="51"/>
      <c r="J186" s="47"/>
      <c r="K186" s="47"/>
      <c r="M186" s="24">
        <f t="shared" ref="M186" si="26">SUM(M184:M185)</f>
        <v>300788934.66344273</v>
      </c>
      <c r="N186" s="24">
        <f t="shared" ref="N186" si="27">SUM(N184:N185)</f>
        <v>-344593269.79474658</v>
      </c>
      <c r="O186" s="24">
        <f t="shared" ref="O186" si="28">SUM(O184:O185)</f>
        <v>0</v>
      </c>
      <c r="P186" s="24">
        <f t="shared" ref="P186" si="29">SUM(P184:P185)</f>
        <v>0</v>
      </c>
      <c r="Q186" s="24">
        <f t="shared" ref="Q186" si="30">SUM(Q184:Q185)</f>
        <v>0</v>
      </c>
      <c r="R186" s="24">
        <f t="shared" ref="R186:S186" si="31">SUM(R184:R185)</f>
        <v>300788934.66344261</v>
      </c>
      <c r="S186" s="24">
        <f t="shared" si="31"/>
        <v>352703555.05994844</v>
      </c>
      <c r="U186" s="54"/>
    </row>
    <row r="187" spans="3:21" ht="13.5" thickTop="1" x14ac:dyDescent="0.2">
      <c r="C187" s="53"/>
      <c r="E187" s="20"/>
      <c r="F187" s="20"/>
      <c r="G187" s="20"/>
      <c r="H187" s="20"/>
      <c r="I187" s="51"/>
      <c r="J187" s="52"/>
      <c r="K187" s="52"/>
      <c r="M187" s="20"/>
      <c r="N187" s="20"/>
      <c r="O187" s="40"/>
      <c r="P187" s="20"/>
      <c r="Q187" s="40"/>
      <c r="R187" s="20"/>
      <c r="S187" s="40"/>
    </row>
    <row r="188" spans="3:21" ht="15.75" x14ac:dyDescent="0.2">
      <c r="C188" s="53" t="s">
        <v>183</v>
      </c>
      <c r="E188" s="49">
        <v>0.95550868780253795</v>
      </c>
      <c r="F188" s="49">
        <v>0.95318667761742693</v>
      </c>
      <c r="G188" s="49">
        <v>0.95465229713411637</v>
      </c>
      <c r="H188" s="49">
        <v>0.95436327276910859</v>
      </c>
      <c r="J188" s="20"/>
      <c r="K188" s="20"/>
      <c r="M188" s="49">
        <v>0.95562813136363256</v>
      </c>
      <c r="N188" s="49">
        <v>0.95586885921972442</v>
      </c>
      <c r="O188" s="50"/>
      <c r="P188" s="49">
        <v>0.95439054364143017</v>
      </c>
      <c r="Q188" s="50"/>
      <c r="R188" s="49">
        <v>0.9561693164991254</v>
      </c>
      <c r="S188" s="49">
        <v>0.95589217512996427</v>
      </c>
    </row>
    <row r="189" spans="3:21" ht="15.75" x14ac:dyDescent="0.2">
      <c r="C189" s="53" t="s">
        <v>184</v>
      </c>
      <c r="E189" s="49">
        <v>0.95330341999999979</v>
      </c>
      <c r="F189" s="49">
        <v>0.95330341999999979</v>
      </c>
      <c r="G189" s="49">
        <v>0.95330341999999979</v>
      </c>
      <c r="H189" s="49">
        <v>0.95330341999999979</v>
      </c>
      <c r="J189" s="20"/>
      <c r="K189" s="20"/>
      <c r="M189" s="49">
        <v>0.95330341999999979</v>
      </c>
      <c r="N189" s="49">
        <v>0.95330341999999979</v>
      </c>
      <c r="O189" s="50"/>
      <c r="P189" s="49">
        <v>0.95330341999999979</v>
      </c>
      <c r="Q189" s="50"/>
      <c r="R189" s="49">
        <v>0.95330341999999979</v>
      </c>
      <c r="S189" s="49">
        <v>0.95330341999999979</v>
      </c>
    </row>
    <row r="190" spans="3:21" x14ac:dyDescent="0.2">
      <c r="C190" s="53"/>
      <c r="E190" s="20"/>
      <c r="F190" s="20"/>
      <c r="G190" s="20"/>
      <c r="H190" s="20"/>
      <c r="J190" s="20"/>
      <c r="K190" s="20"/>
      <c r="M190" s="20"/>
      <c r="N190" s="20"/>
      <c r="O190" s="40"/>
      <c r="P190" s="20"/>
      <c r="Q190" s="40"/>
      <c r="R190" s="20"/>
      <c r="S190" s="40"/>
    </row>
    <row r="191" spans="3:21" x14ac:dyDescent="0.2">
      <c r="C191" s="53" t="s">
        <v>178</v>
      </c>
      <c r="E191" s="23">
        <f>E178*E188</f>
        <v>24258088.257690221</v>
      </c>
      <c r="F191" s="23">
        <f>(F178-F182)*F188</f>
        <v>14140038.182504546</v>
      </c>
      <c r="G191" s="23">
        <f>(G178-G182)*G188</f>
        <v>38398126.440194763</v>
      </c>
      <c r="H191" s="23">
        <f>(H178-H182)*H188</f>
        <v>38386501.271381803</v>
      </c>
      <c r="J191" s="20"/>
      <c r="K191" s="20"/>
      <c r="M191" s="23">
        <f>M178*M188</f>
        <v>247158661.42063984</v>
      </c>
      <c r="N191" s="23">
        <f>N178*N188</f>
        <v>-306172496.61451191</v>
      </c>
      <c r="O191" s="40"/>
      <c r="P191" s="23">
        <f>(P178-P182)*P188</f>
        <v>-75099734.523752451</v>
      </c>
      <c r="Q191" s="40"/>
      <c r="R191" s="23">
        <f>(R178-R182)*R188</f>
        <v>172058926.89688733</v>
      </c>
      <c r="S191" s="23">
        <f>(S178-S182)*S188</f>
        <v>210457053.33708203</v>
      </c>
    </row>
    <row r="192" spans="3:21" x14ac:dyDescent="0.2">
      <c r="C192" s="53" t="s">
        <v>179</v>
      </c>
      <c r="E192" s="23">
        <f>E179*E189</f>
        <v>1384129.4064923448</v>
      </c>
      <c r="F192" s="23">
        <f>(F179+F182)*F189</f>
        <v>9762384.0051527135</v>
      </c>
      <c r="G192" s="23">
        <f>(G179+G182)*G189</f>
        <v>11146513.411645059</v>
      </c>
      <c r="H192" s="23">
        <f>(H179+H182)*H189</f>
        <v>11146513.411645059</v>
      </c>
      <c r="J192" s="20"/>
      <c r="K192" s="20"/>
      <c r="M192" s="23">
        <f>M179*M189</f>
        <v>40185709.879712202</v>
      </c>
      <c r="N192" s="23">
        <f>N179*N189</f>
        <v>-23151176.840472929</v>
      </c>
      <c r="O192" s="40"/>
      <c r="P192" s="23">
        <f>(P179+P182)*P189</f>
        <v>75014190.196632013</v>
      </c>
      <c r="Q192" s="40"/>
      <c r="R192" s="23">
        <f>(R179+R182)*R189</f>
        <v>115199900.07634421</v>
      </c>
      <c r="S192" s="23">
        <f>(S179+S182)*S189</f>
        <v>126346413.48798926</v>
      </c>
    </row>
    <row r="193" spans="1:19" ht="13.5" thickBot="1" x14ac:dyDescent="0.25">
      <c r="C193" s="53" t="s">
        <v>180</v>
      </c>
      <c r="E193" s="24">
        <f>SUM(E191:E192)</f>
        <v>25642217.664182566</v>
      </c>
      <c r="F193" s="24">
        <f t="shared" ref="F193:H193" si="32">SUM(F191:F192)</f>
        <v>23902422.187657259</v>
      </c>
      <c r="G193" s="24">
        <f t="shared" si="32"/>
        <v>49544639.851839826</v>
      </c>
      <c r="H193" s="24">
        <f t="shared" si="32"/>
        <v>49533014.683026865</v>
      </c>
      <c r="J193" s="20"/>
      <c r="K193" s="20"/>
      <c r="M193" s="24">
        <f>SUM(M191:M192)</f>
        <v>287344371.30035204</v>
      </c>
      <c r="N193" s="24">
        <f>SUM(N191:N192)</f>
        <v>-329323673.45498484</v>
      </c>
      <c r="O193" s="40"/>
      <c r="P193" s="24">
        <f t="shared" ref="P193:R193" si="33">SUM(P191:P192)</f>
        <v>-85544.327120438218</v>
      </c>
      <c r="Q193" s="40"/>
      <c r="R193" s="24">
        <f t="shared" si="33"/>
        <v>287258826.97323155</v>
      </c>
      <c r="S193" s="24">
        <f t="shared" ref="S193" si="34">SUM(S191:S192)</f>
        <v>336803466.82507128</v>
      </c>
    </row>
    <row r="194" spans="1:19" ht="13.5" thickTop="1" x14ac:dyDescent="0.2">
      <c r="E194" s="20"/>
      <c r="F194" s="20"/>
      <c r="G194" s="20"/>
      <c r="H194" s="20"/>
      <c r="J194" s="20"/>
      <c r="K194" s="20"/>
      <c r="M194" s="20"/>
      <c r="N194" s="20"/>
      <c r="O194" s="40"/>
      <c r="P194" s="20"/>
      <c r="Q194" s="40"/>
      <c r="R194" s="20"/>
      <c r="S194" s="40"/>
    </row>
    <row r="195" spans="1:19" x14ac:dyDescent="0.2">
      <c r="A195" s="17" t="s">
        <v>158</v>
      </c>
      <c r="B195" s="17"/>
      <c r="C195" s="17"/>
      <c r="M195" s="23"/>
      <c r="N195" s="23"/>
      <c r="O195" s="23"/>
      <c r="P195" s="23"/>
      <c r="Q195" s="23"/>
      <c r="R195" s="23"/>
    </row>
    <row r="196" spans="1:19" ht="15.75" x14ac:dyDescent="0.2">
      <c r="A196" s="18" t="s">
        <v>188</v>
      </c>
      <c r="B196" s="18"/>
      <c r="C196" s="18"/>
      <c r="M196" s="23"/>
      <c r="N196" s="23"/>
      <c r="O196" s="23"/>
      <c r="P196" s="23"/>
      <c r="Q196" s="23"/>
      <c r="R196" s="23"/>
    </row>
    <row r="197" spans="1:19" ht="15.75" x14ac:dyDescent="0.2">
      <c r="A197" s="19" t="s">
        <v>189</v>
      </c>
      <c r="B197" s="19"/>
      <c r="C197" s="19"/>
    </row>
    <row r="198" spans="1:19" ht="15.75" x14ac:dyDescent="0.2">
      <c r="A198" s="19" t="s">
        <v>159</v>
      </c>
      <c r="B198" s="19"/>
      <c r="C198" s="19"/>
    </row>
    <row r="199" spans="1:19" ht="15.75" x14ac:dyDescent="0.2">
      <c r="A199" s="19" t="s">
        <v>160</v>
      </c>
      <c r="B199" s="19"/>
      <c r="C199" s="19"/>
    </row>
    <row r="200" spans="1:19" ht="15.75" x14ac:dyDescent="0.2">
      <c r="A200" s="19" t="s">
        <v>200</v>
      </c>
      <c r="B200" s="19"/>
      <c r="C200" s="19"/>
    </row>
    <row r="201" spans="1:19" ht="15.75" x14ac:dyDescent="0.2">
      <c r="A201" s="22" t="s">
        <v>185</v>
      </c>
    </row>
    <row r="202" spans="1:19" ht="15.75" x14ac:dyDescent="0.2">
      <c r="A202" s="22" t="s">
        <v>167</v>
      </c>
    </row>
    <row r="203" spans="1:19" ht="15.75" x14ac:dyDescent="0.2">
      <c r="A203" s="3" t="s">
        <v>190</v>
      </c>
    </row>
    <row r="204" spans="1:19" ht="15.75" x14ac:dyDescent="0.2">
      <c r="A204" s="3" t="s">
        <v>191</v>
      </c>
    </row>
    <row r="205" spans="1:19" ht="15.75" x14ac:dyDescent="0.2">
      <c r="A205" s="3" t="s">
        <v>196</v>
      </c>
    </row>
  </sheetData>
  <mergeCells count="3">
    <mergeCell ref="E6:H6"/>
    <mergeCell ref="J6:K6"/>
    <mergeCell ref="M6:S6"/>
  </mergeCells>
  <pageMargins left="0.7" right="0.7" top="0.75" bottom="0.75" header="0.3" footer="0.3"/>
  <pageSetup scale="50" fitToHeight="0" orientation="landscape" r:id="rId1"/>
  <rowBreaks count="2" manualBreakCount="2">
    <brk id="68" max="16383" man="1"/>
    <brk id="19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A0E214455ECB43AEA9DCED99D466D1" ma:contentTypeVersion="" ma:contentTypeDescription="Create a new document." ma:contentTypeScope="" ma:versionID="43887c6d69b4dd5c4a1eb0cd509a44af">
  <xsd:schema xmlns:xsd="http://www.w3.org/2001/XMLSchema" xmlns:xs="http://www.w3.org/2001/XMLSchema" xmlns:p="http://schemas.microsoft.com/office/2006/metadata/properties" xmlns:ns2="c85253b9-0a55-49a1-98ad-b5b6252d7079" xmlns:ns3="C3AB4C48-9C09-4D36-8224-052E0A149E0D" xmlns:ns4="8b86ae58-4ff9-4300-8876-bb89783e485c" xmlns:ns5="3a6ed07f-74d3-4d6b-b2d6-faf8761c8676" targetNamespace="http://schemas.microsoft.com/office/2006/metadata/properties" ma:root="true" ma:fieldsID="a433dc915dd5ad30f8c5ed5a9f6327e0" ns2:_="" ns3:_="" ns4:_="" ns5:_="">
    <xsd:import namespace="c85253b9-0a55-49a1-98ad-b5b6252d7079"/>
    <xsd:import namespace="C3AB4C48-9C09-4D36-8224-052E0A149E0D"/>
    <xsd:import namespace="8b86ae58-4ff9-4300-8876-bb89783e485c"/>
    <xsd:import namespace="3a6ed07f-74d3-4d6b-b2d6-faf8761c8676"/>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CaseCompanyName" minOccurs="0"/>
                <xsd:element ref="ns4:CaseJurisdiction" minOccurs="0"/>
                <xsd:element ref="ns4:CaseType" minOccurs="0"/>
                <xsd:element ref="ns4:CasePracticeArea" minOccurs="0"/>
                <xsd:element ref="ns4:CaseStatus" minOccurs="0"/>
                <xsd:element ref="ns4:CaseNumber" minOccurs="0"/>
                <xsd:element ref="ns4:IsKeyDocket" minOccurs="0"/>
                <xsd:element ref="ns4:CaseSubjects" minOccurs="0"/>
                <xsd:element ref="ns4:SRCH_DocketId" minOccurs="0"/>
                <xsd:element ref="ns5:SharedWithUsers" minOccurs="0"/>
                <xsd:element ref="ns4:SRCH_ObjectType" minOccurs="0"/>
                <xsd:element ref="ns4:SRCH_DRSetNumber" minOccurs="0"/>
                <xsd:element ref="ns4:SRCH_DRItemNumber" minOccurs="0"/>
                <xsd:element ref="ns4:SRCH_DrSiteId" minOccurs="0"/>
                <xsd:element ref="ns3:MB" minOccurs="0"/>
                <xsd:element ref="ns3:P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C3AB4C48-9C09-4D36-8224-052E0A149E0D"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element name="MB" ma:index="26" nillable="true" ma:displayName="MB" ma:decimals="0" ma:internalName="MB">
      <xsd:simpleType>
        <xsd:restriction base="dms:Number"/>
      </xsd:simpleType>
    </xsd:element>
    <xsd:element name="Pgs" ma:index="27" nillable="true" ma:displayName="Pgs" ma:decimals="0" ma:internalName="Pg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b86ae58-4ff9-4300-8876-bb89783e485c" elementFormDefault="qualified">
    <xsd:import namespace="http://schemas.microsoft.com/office/2006/documentManagement/types"/>
    <xsd:import namespace="http://schemas.microsoft.com/office/infopath/2007/PartnerControls"/>
    <xsd:element name="CaseCompanyName" ma:index="12" nillable="true" ma:displayName="Company Name" ma:internalName="CaseCompanyName">
      <xsd:simpleType>
        <xsd:restriction base="dms:Text"/>
      </xsd:simpleType>
    </xsd:element>
    <xsd:element name="CaseJurisdiction" ma:index="13" nillable="true" ma:displayName="Jurisdiction" ma:internalName="CaseJurisdiction">
      <xsd:simpleType>
        <xsd:restriction base="dms:Text"/>
      </xsd:simpleType>
    </xsd:element>
    <xsd:element name="CaseType" ma:index="14" nillable="true" ma:displayName="Case Type" ma:internalName="CaseType">
      <xsd:simpleType>
        <xsd:restriction base="dms:Text"/>
      </xsd:simpleType>
    </xsd:element>
    <xsd:element name="CasePracticeArea" ma:index="15" nillable="true" ma:displayName="Practie Area" ma:internalName="CasePracticeArea">
      <xsd:simpleType>
        <xsd:restriction base="dms:Text"/>
      </xsd:simpleType>
    </xsd:element>
    <xsd:element name="CaseStatus" ma:index="16" nillable="true" ma:displayName="Case Status" ma:internalName="CaseStatus">
      <xsd:simpleType>
        <xsd:restriction base="dms:Text"/>
      </xsd:simpleType>
    </xsd:element>
    <xsd:element name="CaseNumber" ma:index="17" nillable="true" ma:displayName="Case Number" ma:internalName="CaseNumber">
      <xsd:simpleType>
        <xsd:restriction base="dms:Text"/>
      </xsd:simpleType>
    </xsd:element>
    <xsd:element name="IsKeyDocket" ma:index="18" nillable="true" ma:displayName="Key Docket" ma:default="0" ma:internalName="IsKeyDocket">
      <xsd:simpleType>
        <xsd:restriction base="dms:Boolean"/>
      </xsd:simpleType>
    </xsd:element>
    <xsd:element name="CaseSubjects" ma:index="19" nillable="true" ma:displayName="Subjects" ma:internalName="CaseSubjects">
      <xsd:simpleType>
        <xsd:restriction base="dms:Note">
          <xsd:maxLength value="255"/>
        </xsd:restriction>
      </xsd:simpleType>
    </xsd:element>
    <xsd:element name="SRCH_DocketId" ma:index="20" nillable="true" ma:displayName="Search DocketId" ma:internalName="SRCH_DocketId">
      <xsd:simpleType>
        <xsd:restriction base="dms:Number"/>
      </xsd:simpleType>
    </xsd:element>
    <xsd:element name="SRCH_ObjectType" ma:index="22" nillable="true" ma:displayName="Search ObjectType" ma:internalName="SRCH_ObjectType">
      <xsd:simpleType>
        <xsd:restriction base="dms:Text"/>
      </xsd:simpleType>
    </xsd:element>
    <xsd:element name="SRCH_DRSetNumber" ma:index="23" nillable="true" ma:displayName="Search DRSetNumber" ma:internalName="SRCH_DRSetNumber">
      <xsd:simpleType>
        <xsd:restriction base="dms:Text"/>
      </xsd:simpleType>
    </xsd:element>
    <xsd:element name="SRCH_DRItemNumber" ma:index="24" nillable="true" ma:displayName="Search DRItemNumber" ma:internalName="SRCH_DRItemNumber">
      <xsd:simpleType>
        <xsd:restriction base="dms:Text"/>
      </xsd:simpleType>
    </xsd:element>
    <xsd:element name="SRCH_DrSiteId" ma:index="25" nillable="true" ma:displayName="Search DrSiteId" ma:internalName="SRCH_DrSite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a6ed07f-74d3-4d6b-b2d6-faf8761c867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a6ed07f-74d3-4d6b-b2d6-faf8761c8676">
      <UserInfo>
        <DisplayName/>
        <AccountId xsi:nil="true"/>
        <AccountType/>
      </UserInfo>
    </SharedWithUsers>
    <CaseSubjects xmlns="8b86ae58-4ff9-4300-8876-bb89783e485c" xsi:nil="true"/>
    <Document_x0020_Status xmlns="c85253b9-0a55-49a1-98ad-b5b6252d7079">Draft</Document_x0020_Status>
    <CaseNumber xmlns="8b86ae58-4ff9-4300-8876-bb89783e485c" xsi:nil="true"/>
    <Comments xmlns="c85253b9-0a55-49a1-98ad-b5b6252d7079" xsi:nil="true"/>
    <MB xmlns="C3AB4C48-9C09-4D36-8224-052E0A149E0D" xsi:nil="true"/>
    <CaseJurisdiction xmlns="8b86ae58-4ff9-4300-8876-bb89783e485c" xsi:nil="true"/>
    <SRCH_DRItemNumber xmlns="8b86ae58-4ff9-4300-8876-bb89783e485c" xsi:nil="true"/>
    <Sequence_x0020_Number xmlns="C3AB4C48-9C09-4D36-8224-052E0A149E0D" xsi:nil="true"/>
    <CaseCompanyName xmlns="8b86ae58-4ff9-4300-8876-bb89783e485c" xsi:nil="true"/>
    <Pgs xmlns="C3AB4C48-9C09-4D36-8224-052E0A149E0D" xsi:nil="true"/>
    <CaseStatus xmlns="8b86ae58-4ff9-4300-8876-bb89783e485c" xsi:nil="true"/>
    <IsKeyDocket xmlns="8b86ae58-4ff9-4300-8876-bb89783e485c">false</IsKeyDocket>
    <SRCH_ObjectType xmlns="8b86ae58-4ff9-4300-8876-bb89783e485c">DRI</SRCH_ObjectType>
    <SRCH_DRSetNumber xmlns="8b86ae58-4ff9-4300-8876-bb89783e485c" xsi:nil="true"/>
    <SRCH_DocketId xmlns="8b86ae58-4ff9-4300-8876-bb89783e485c">178</SRCH_DocketId>
    <CaseType xmlns="8b86ae58-4ff9-4300-8876-bb89783e485c" xsi:nil="true"/>
    <Document_x0020_Type xmlns="c85253b9-0a55-49a1-98ad-b5b6252d7079">Question</Document_x0020_Type>
    <CasePracticeArea xmlns="8b86ae58-4ff9-4300-8876-bb89783e485c" xsi:nil="true"/>
    <SRCH_DrSiteId xmlns="8b86ae58-4ff9-4300-8876-bb89783e485c" xsi:nil="true"/>
  </documentManagement>
</p:properties>
</file>

<file path=customXml/itemProps1.xml><?xml version="1.0" encoding="utf-8"?>
<ds:datastoreItem xmlns:ds="http://schemas.openxmlformats.org/officeDocument/2006/customXml" ds:itemID="{19172A06-7B77-4658-9FD1-0B8A766DA1C4}">
  <ds:schemaRefs>
    <ds:schemaRef ds:uri="http://schemas.microsoft.com/sharepoint/v3/contenttype/forms"/>
  </ds:schemaRefs>
</ds:datastoreItem>
</file>

<file path=customXml/itemProps2.xml><?xml version="1.0" encoding="utf-8"?>
<ds:datastoreItem xmlns:ds="http://schemas.openxmlformats.org/officeDocument/2006/customXml" ds:itemID="{A539001B-9284-43B3-87C9-72533161F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C3AB4C48-9C09-4D36-8224-052E0A149E0D"/>
    <ds:schemaRef ds:uri="8b86ae58-4ff9-4300-8876-bb89783e485c"/>
    <ds:schemaRef ds:uri="3a6ed07f-74d3-4d6b-b2d6-faf8761c8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E55C23-0E5E-4E73-9B12-17B9C1692A1B}">
  <ds:schemaRefs>
    <ds:schemaRef ds:uri="http://schemas.microsoft.com/office/2006/metadata/properties"/>
    <ds:schemaRef ds:uri="http://purl.org/dc/terms/"/>
    <ds:schemaRef ds:uri="c85253b9-0a55-49a1-98ad-b5b6252d7079"/>
    <ds:schemaRef ds:uri="http://schemas.microsoft.com/office/2006/documentManagement/types"/>
    <ds:schemaRef ds:uri="8b86ae58-4ff9-4300-8876-bb89783e485c"/>
    <ds:schemaRef ds:uri="http://purl.org/dc/elements/1.1/"/>
    <ds:schemaRef ds:uri="http://schemas.microsoft.com/office/infopath/2007/PartnerControls"/>
    <ds:schemaRef ds:uri="http://schemas.openxmlformats.org/package/2006/metadata/core-properties"/>
    <ds:schemaRef ds:uri="3a6ed07f-74d3-4d6b-b2d6-faf8761c8676"/>
    <ds:schemaRef ds:uri="C3AB4C48-9C09-4D36-8224-052E0A149E0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1-3</vt:lpstr>
      <vt:lpstr>'Table 1-3'!Print_Titles</vt:lpstr>
    </vt:vector>
  </TitlesOfParts>
  <Company>NextEra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Sean McCready</dc:creator>
  <cp:lastModifiedBy>Adams, Starr</cp:lastModifiedBy>
  <cp:lastPrinted>2021-05-21T13:36:44Z</cp:lastPrinted>
  <dcterms:created xsi:type="dcterms:W3CDTF">2020-10-22T00:47:22Z</dcterms:created>
  <dcterms:modified xsi:type="dcterms:W3CDTF">2021-05-26T14:34:39Z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0x01010095A0E214455ECB43AEA9DCED99D466D1</vt:lpwstr>
  </property>
  <property fmtid="{D5CDD505-2E9C-101B-9397-08002B2CF9AE}" pid="3" name="Order">
    <vt:r8>2520900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