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codeName="ThisWorkbook" defaultThemeVersion="124226"/>
  <xr:revisionPtr revIDLastSave="0" documentId="8_{1448F953-843E-4910-A1A1-EFFC9F8969FE}" xr6:coauthVersionLast="45" xr6:coauthVersionMax="45" xr10:uidLastSave="{00000000-0000-0000-0000-000000000000}"/>
  <bookViews>
    <workbookView xWindow="29790" yWindow="1035" windowWidth="25920" windowHeight="14025" tabRatio="769" xr2:uid="{00000000-000D-0000-FFFF-FFFF00000000}"/>
  </bookViews>
  <sheets>
    <sheet name="Rate Breakdown" sheetId="36" r:id="rId1"/>
  </sheets>
  <definedNames>
    <definedName name="_xlnm._FilterDatabase" localSheetId="0" hidden="1">'Rate Breakdown'!$A$17:$M$70</definedName>
    <definedName name="_xlnm.Print_Area" localSheetId="0">'Rate Breakdown'!$A$7:$U$70</definedName>
    <definedName name="_xlnm.Print_Titles" localSheetId="0">'Rate Breakdown'!$7:$18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6" i="36" l="1"/>
  <c r="S66" i="36" l="1"/>
  <c r="U66" i="36" s="1"/>
  <c r="S65" i="36"/>
  <c r="U65" i="36" s="1"/>
  <c r="S64" i="36"/>
  <c r="U64" i="36" s="1"/>
  <c r="S63" i="36"/>
  <c r="U63" i="36" s="1"/>
  <c r="S62" i="36"/>
  <c r="U62" i="36" s="1"/>
  <c r="S61" i="36"/>
  <c r="S60" i="36"/>
  <c r="S59" i="36"/>
  <c r="S53" i="36"/>
  <c r="S52" i="36"/>
  <c r="S51" i="36"/>
  <c r="U51" i="36" s="1"/>
  <c r="S50" i="36"/>
  <c r="U50" i="36" s="1"/>
  <c r="S49" i="36"/>
  <c r="U49" i="36" s="1"/>
  <c r="S48" i="36"/>
  <c r="S47" i="36"/>
  <c r="S46" i="36"/>
  <c r="S45" i="36"/>
  <c r="U45" i="36" s="1"/>
  <c r="S44" i="36"/>
  <c r="U44" i="36" s="1"/>
  <c r="S43" i="36"/>
  <c r="U43" i="36" s="1"/>
  <c r="S42" i="36"/>
  <c r="S41" i="36"/>
  <c r="S40" i="36"/>
  <c r="S39" i="36"/>
  <c r="U39" i="36" s="1"/>
  <c r="S38" i="36"/>
  <c r="U38" i="36" s="1"/>
  <c r="S37" i="36"/>
  <c r="U37" i="36" s="1"/>
  <c r="S36" i="36"/>
  <c r="S30" i="36"/>
  <c r="S29" i="36"/>
  <c r="S28" i="36"/>
  <c r="S27" i="36"/>
  <c r="S25" i="36"/>
  <c r="S24" i="36"/>
  <c r="S23" i="36"/>
  <c r="S22" i="36"/>
  <c r="S21" i="36"/>
  <c r="U21" i="36" s="1"/>
  <c r="U61" i="36"/>
  <c r="U60" i="36"/>
  <c r="U59" i="36"/>
  <c r="U53" i="36"/>
  <c r="U52" i="36"/>
  <c r="U48" i="36"/>
  <c r="U47" i="36"/>
  <c r="U46" i="36"/>
  <c r="U42" i="36"/>
  <c r="U41" i="36"/>
  <c r="U40" i="36"/>
  <c r="U36" i="36"/>
  <c r="U30" i="36"/>
  <c r="U29" i="36"/>
  <c r="U28" i="36"/>
  <c r="U27" i="36"/>
  <c r="U26" i="36"/>
  <c r="U25" i="36"/>
  <c r="U24" i="36"/>
  <c r="U23" i="36"/>
  <c r="U22" i="36"/>
  <c r="E17" i="36" l="1"/>
  <c r="G17" i="36" l="1"/>
  <c r="I17" i="36" l="1"/>
  <c r="K17" i="36"/>
  <c r="M17" i="36" l="1"/>
  <c r="O17" i="36" s="1"/>
  <c r="Q17" i="36" l="1"/>
  <c r="S17" i="36" s="1"/>
  <c r="U17" i="36" s="1"/>
  <c r="I55" i="36" l="1"/>
  <c r="I32" i="36"/>
  <c r="I68" i="36"/>
  <c r="I70" i="36" l="1"/>
  <c r="M44" i="36" l="1"/>
  <c r="M46" i="36"/>
  <c r="M47" i="36"/>
  <c r="M45" i="36"/>
  <c r="M51" i="36"/>
  <c r="M50" i="36"/>
  <c r="M41" i="36"/>
  <c r="M52" i="36" l="1"/>
  <c r="O47" i="36"/>
  <c r="Q47" i="36" s="1"/>
  <c r="O45" i="36"/>
  <c r="Q45" i="36" s="1"/>
  <c r="O46" i="36"/>
  <c r="Q46" i="36" s="1"/>
  <c r="O51" i="36"/>
  <c r="Q51" i="36" s="1"/>
  <c r="O44" i="36"/>
  <c r="Q44" i="36" s="1"/>
  <c r="O41" i="36"/>
  <c r="Q41" i="36" s="1"/>
  <c r="O50" i="36"/>
  <c r="Q50" i="36" s="1"/>
  <c r="M42" i="36"/>
  <c r="M43" i="36"/>
  <c r="M49" i="36"/>
  <c r="M48" i="36"/>
  <c r="M37" i="36"/>
  <c r="M38" i="36"/>
  <c r="M40" i="36"/>
  <c r="M53" i="36"/>
  <c r="M39" i="36"/>
  <c r="O53" i="36" l="1"/>
  <c r="Q53" i="36" s="1"/>
  <c r="O37" i="36"/>
  <c r="Q37" i="36" s="1"/>
  <c r="O39" i="36"/>
  <c r="Q39" i="36" s="1"/>
  <c r="O43" i="36"/>
  <c r="Q43" i="36" s="1"/>
  <c r="O38" i="36"/>
  <c r="Q38" i="36" s="1"/>
  <c r="O42" i="36"/>
  <c r="Q42" i="36" s="1"/>
  <c r="O48" i="36"/>
  <c r="Q48" i="36" s="1"/>
  <c r="O49" i="36"/>
  <c r="Q49" i="36" s="1"/>
  <c r="O40" i="36"/>
  <c r="Q40" i="36" s="1"/>
  <c r="O52" i="36"/>
  <c r="Q52" i="36" s="1"/>
  <c r="M36" i="36" l="1"/>
  <c r="K55" i="36"/>
  <c r="M55" i="36" s="1"/>
  <c r="O36" i="36" l="1"/>
  <c r="Q36" i="36" s="1"/>
  <c r="S55" i="36" l="1"/>
  <c r="U55" i="36" s="1"/>
  <c r="O55" i="36"/>
  <c r="Q55" i="36" s="1"/>
  <c r="M24" i="36" l="1"/>
  <c r="M23" i="36"/>
  <c r="M22" i="36"/>
  <c r="O24" i="36" l="1"/>
  <c r="Q24" i="36" s="1"/>
  <c r="O22" i="36"/>
  <c r="Q22" i="36" s="1"/>
  <c r="O23" i="36"/>
  <c r="Q23" i="36" s="1"/>
  <c r="M28" i="36"/>
  <c r="M29" i="36"/>
  <c r="M27" i="36"/>
  <c r="M30" i="36"/>
  <c r="O28" i="36" l="1"/>
  <c r="Q28" i="36" s="1"/>
  <c r="O29" i="36"/>
  <c r="Q29" i="36" s="1"/>
  <c r="O30" i="36"/>
  <c r="Q30" i="36" s="1"/>
  <c r="O27" i="36"/>
  <c r="Q27" i="36" s="1"/>
  <c r="M25" i="36"/>
  <c r="M26" i="36"/>
  <c r="O25" i="36" l="1"/>
  <c r="Q25" i="36" s="1"/>
  <c r="O26" i="36"/>
  <c r="Q26" i="36" s="1"/>
  <c r="M21" i="36" l="1"/>
  <c r="K32" i="36"/>
  <c r="M32" i="36" s="1"/>
  <c r="O21" i="36" l="1"/>
  <c r="Q21" i="36" s="1"/>
  <c r="S32" i="36" l="1"/>
  <c r="U32" i="36" s="1"/>
  <c r="O32" i="36" l="1"/>
  <c r="Q32" i="36" s="1"/>
  <c r="M60" i="36" l="1"/>
  <c r="M62" i="36"/>
  <c r="M64" i="36"/>
  <c r="M61" i="36"/>
  <c r="M63" i="36"/>
  <c r="M65" i="36"/>
  <c r="O60" i="36" l="1"/>
  <c r="Q60" i="36" s="1"/>
  <c r="O64" i="36"/>
  <c r="Q64" i="36" s="1"/>
  <c r="O61" i="36"/>
  <c r="Q61" i="36" s="1"/>
  <c r="O65" i="36"/>
  <c r="Q65" i="36" s="1"/>
  <c r="O62" i="36"/>
  <c r="Q62" i="36" s="1"/>
  <c r="O63" i="36"/>
  <c r="Q63" i="36" s="1"/>
  <c r="M66" i="36"/>
  <c r="O66" i="36" l="1"/>
  <c r="Q66" i="36" s="1"/>
  <c r="M59" i="36"/>
  <c r="K68" i="36"/>
  <c r="K70" i="36" s="1"/>
  <c r="M70" i="36" s="1"/>
  <c r="O59" i="36" l="1"/>
  <c r="Q59" i="36" s="1"/>
  <c r="M68" i="36"/>
  <c r="S68" i="36" l="1"/>
  <c r="S70" i="36"/>
  <c r="U70" i="36" s="1"/>
  <c r="O68" i="36" l="1"/>
  <c r="O70" i="36"/>
  <c r="Q70" i="36" s="1"/>
  <c r="U68" i="36"/>
  <c r="Q68" i="36" l="1"/>
</calcChain>
</file>

<file path=xl/sharedStrings.xml><?xml version="1.0" encoding="utf-8"?>
<sst xmlns="http://schemas.openxmlformats.org/spreadsheetml/2006/main" count="121" uniqueCount="96">
  <si>
    <t xml:space="preserve"> </t>
  </si>
  <si>
    <t>SURVIVOR</t>
  </si>
  <si>
    <t>NET</t>
  </si>
  <si>
    <t>ACCOUNT</t>
  </si>
  <si>
    <t>CURVE</t>
  </si>
  <si>
    <t>SALVAGE</t>
  </si>
  <si>
    <t>RATE</t>
  </si>
  <si>
    <t>STRUCTURES AND IMPROVEMENTS</t>
  </si>
  <si>
    <t>METERS</t>
  </si>
  <si>
    <t>POWER OPERATED EQUIPMENT</t>
  </si>
  <si>
    <t>TRANSMISSION PLANT</t>
  </si>
  <si>
    <t>TOTAL TRANSMISSION PLANT</t>
  </si>
  <si>
    <t>DISTRIBUTION PLANT</t>
  </si>
  <si>
    <t>TOTAL DISTRIBUTION PLANT</t>
  </si>
  <si>
    <t>GENERAL PLANT</t>
  </si>
  <si>
    <t>TOTAL GENERAL PLANT</t>
  </si>
  <si>
    <t>ORIGINAL COST</t>
  </si>
  <si>
    <t>AS OF</t>
  </si>
  <si>
    <t>DEPRECIATION</t>
  </si>
  <si>
    <t>ACCRUALS</t>
  </si>
  <si>
    <t>EASEMENTS</t>
  </si>
  <si>
    <t>STATION EQUIPMENT</t>
  </si>
  <si>
    <t>STATION EQUIPMENT - STEP-UP TRANSFORMERS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</si>
  <si>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</si>
  <si>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</si>
  <si>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</si>
  <si>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</si>
  <si>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</si>
  <si>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</si>
  <si>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POLES, TOWERS AND FIXTURES - WOOD</t>
  </si>
  <si>
    <t>POLES, TOWERS AND FIXTURES - CONCRETE</t>
  </si>
  <si>
    <t>UNDERGROUND CONDUIT - DUCT SYSTEM</t>
  </si>
  <si>
    <t>UNDERGROUND CONDUIT - DIRECT BURIED</t>
  </si>
  <si>
    <t>UNDERGROUND CONDUCTORS AND DEVICES - DUCT SYSTEM</t>
  </si>
  <si>
    <t>UNDERGROUND CONDUCTORS AND DEVICES - DIRECT BURIED</t>
  </si>
  <si>
    <t>LINE TRANSFORMERS</t>
  </si>
  <si>
    <t>SERVICES - OVERHEAD</t>
  </si>
  <si>
    <t>SERVICES - UNDERGROUND</t>
  </si>
  <si>
    <t>METERS - AMI</t>
  </si>
  <si>
    <t>INSTALLATIONS ON CUSTOMER'S PREMISES</t>
  </si>
  <si>
    <t>STREET LIGHTING AND SIGNAL SYSTEMS</t>
  </si>
  <si>
    <t>AUTOMOBILES</t>
  </si>
  <si>
    <t>LIGHT TRUCKS</t>
  </si>
  <si>
    <t>HEAVY TRUCKS</t>
  </si>
  <si>
    <t>TRACTOR TRAILERS</t>
  </si>
  <si>
    <t>TRAILERS</t>
  </si>
  <si>
    <t>COMMUNICATION EQUIPMENT - FIBER OPTICS</t>
  </si>
  <si>
    <t>ENERGY STORAGE</t>
  </si>
  <si>
    <t>DECEMBER 31, 2021</t>
  </si>
  <si>
    <t>ANNUAL</t>
  </si>
  <si>
    <t>TOTAL TRANSMISSION, DISTRIBUTION AND GENERAL PLANT</t>
  </si>
  <si>
    <t>65-R3</t>
  </si>
  <si>
    <t>65-R4</t>
  </si>
  <si>
    <t>75-R4</t>
  </si>
  <si>
    <t>70-R3</t>
  </si>
  <si>
    <t>20-R2.5</t>
  </si>
  <si>
    <t>9-L3</t>
  </si>
  <si>
    <t>9-L2.5</t>
  </si>
  <si>
    <t>15-S3</t>
  </si>
  <si>
    <t>55-R4</t>
  </si>
  <si>
    <t>ELECTRIC VEHICLE CHARGERS</t>
  </si>
  <si>
    <t>FLORIDA POWER AND LIGHT COMPANY</t>
  </si>
  <si>
    <t>AND CALCULATED ANNUAL DEPRECIATION ACCRUAL RATES BY COMPONENT AS OF DECEMBER 31, 2021</t>
  </si>
  <si>
    <t>SUMMARY OF ESTIMATED SURVIVOR CURVE, NET SALVAGE PERCENT, ORIGINAL COST, BOOK DEPRECIATION RESERVE</t>
  </si>
  <si>
    <t>TOTAL</t>
  </si>
  <si>
    <t>NET SALVAGE</t>
  </si>
  <si>
    <t>75-S4</t>
  </si>
  <si>
    <t>70-R1.5</t>
  </si>
  <si>
    <t>41-S0</t>
  </si>
  <si>
    <t>30-R1</t>
  </si>
  <si>
    <t>60-R1</t>
  </si>
  <si>
    <t>60-R0.5</t>
  </si>
  <si>
    <t>70-R2.5</t>
  </si>
  <si>
    <t>49-S0.5</t>
  </si>
  <si>
    <t>20-S3</t>
  </si>
  <si>
    <t>40-R2</t>
  </si>
  <si>
    <t>50-R1.5</t>
  </si>
  <si>
    <t>55-R0.5</t>
  </si>
  <si>
    <t>44-S0</t>
  </si>
  <si>
    <t>40-S0.5</t>
  </si>
  <si>
    <t>40-R0.5</t>
  </si>
  <si>
    <t>56-R1</t>
  </si>
  <si>
    <t>55-R2</t>
  </si>
  <si>
    <t>30-L0.5</t>
  </si>
  <si>
    <t>30-O1</t>
  </si>
  <si>
    <t>7-L2.5</t>
  </si>
  <si>
    <t>13-L3</t>
  </si>
  <si>
    <t>20-S0.5</t>
  </si>
  <si>
    <t>13-L1.5</t>
  </si>
  <si>
    <t>25-S2</t>
  </si>
  <si>
    <t>Florida Power &amp; Light Company</t>
  </si>
  <si>
    <t>Docket No: 20210015-EI</t>
  </si>
  <si>
    <t>OPCs Seventh Set of Interrogatories</t>
  </si>
  <si>
    <t>Attachment No. 1 of 1</t>
  </si>
  <si>
    <t>Tab 1 of 1</t>
  </si>
  <si>
    <t>Interrogatory No: 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</si>
</sst>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0.00_);\(0.00\)"/>
    <numFmt numFmtId="167" formatCode="[$-409]mmmm\ d\,\ yyyy;@"/>
    <numFmt numFmtId="168" formatCode="\(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7" fontId="7" fillId="0" borderId="0"/>
    <xf numFmtId="43" fontId="8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1" xfId="0" applyFont="1" applyBorder="1" applyAlignment="1">
      <alignment horizontal="center"/>
    </xf>
    <xf numFmtId="0" fontId="3" fillId="0" borderId="0" xfId="0" applyFont="1" applyAlignment="1"/>
    <xf numFmtId="164" fontId="2" fillId="0" borderId="0" xfId="0" applyNumberFormat="1" applyFont="1" applyBorder="1" applyAlignment="1">
      <alignment horizontal="centerContinuous"/>
    </xf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Alignment="1"/>
    <xf numFmtId="0" fontId="4" fillId="0" borderId="0" xfId="0" applyFont="1"/>
    <xf numFmtId="0" fontId="2" fillId="0" borderId="0" xfId="0" applyFont="1" applyFill="1" applyAlignment="1">
      <alignment horizontal="centerContinuous"/>
    </xf>
    <xf numFmtId="0" fontId="4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164" fontId="6" fillId="0" borderId="0" xfId="0" applyNumberFormat="1" applyFont="1" applyFill="1" applyBorder="1" applyAlignment="1">
      <alignment horizontal="left"/>
    </xf>
    <xf numFmtId="166" fontId="6" fillId="0" borderId="0" xfId="0" applyNumberFormat="1" applyFont="1" applyFill="1" applyBorder="1" applyAlignment="1">
      <alignment horizontal="right"/>
    </xf>
    <xf numFmtId="39" fontId="2" fillId="0" borderId="1" xfId="0" quotePrefix="1" applyNumberFormat="1" applyFont="1" applyBorder="1" applyAlignment="1">
      <alignment horizontal="center"/>
    </xf>
    <xf numFmtId="39" fontId="2" fillId="0" borderId="0" xfId="0" applyNumberFormat="1" applyFont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 applyAlignment="1">
      <alignment horizontal="centerContinuous"/>
    </xf>
    <xf numFmtId="164" fontId="2" fillId="0" borderId="0" xfId="0" applyNumberFormat="1" applyFont="1" applyFill="1" applyBorder="1" applyAlignment="1">
      <alignment horizontal="centerContinuous"/>
    </xf>
    <xf numFmtId="165" fontId="4" fillId="0" borderId="0" xfId="1" applyNumberFormat="1" applyFont="1" applyFill="1"/>
    <xf numFmtId="165" fontId="4" fillId="0" borderId="1" xfId="1" applyNumberFormat="1" applyFont="1" applyFill="1" applyBorder="1"/>
    <xf numFmtId="0" fontId="5" fillId="0" borderId="0" xfId="0" applyFont="1" applyFill="1"/>
    <xf numFmtId="0" fontId="4" fillId="0" borderId="0" xfId="0" applyFont="1" applyFill="1" applyAlignment="1">
      <alignment horizontal="center"/>
    </xf>
    <xf numFmtId="0" fontId="9" fillId="0" borderId="0" xfId="0" applyFont="1" applyAlignment="1">
      <alignment horizontal="centerContinuous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5" fontId="5" fillId="0" borderId="0" xfId="1" applyNumberFormat="1" applyFont="1" applyFill="1" applyBorder="1"/>
    <xf numFmtId="165" fontId="5" fillId="0" borderId="0" xfId="1" applyNumberFormat="1" applyFont="1" applyFill="1"/>
    <xf numFmtId="165" fontId="5" fillId="0" borderId="1" xfId="1" applyNumberFormat="1" applyFont="1" applyFill="1" applyBorder="1"/>
    <xf numFmtId="165" fontId="5" fillId="0" borderId="2" xfId="1" applyNumberFormat="1" applyFont="1" applyFill="1" applyBorder="1"/>
    <xf numFmtId="39" fontId="4" fillId="0" borderId="0" xfId="0" applyNumberFormat="1" applyFont="1" applyFill="1" applyAlignment="1">
      <alignment horizontal="center"/>
    </xf>
    <xf numFmtId="39" fontId="5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8" fontId="2" fillId="0" borderId="0" xfId="0" applyNumberFormat="1" applyFont="1" applyFill="1" applyAlignment="1">
      <alignment horizontal="centerContinuous"/>
    </xf>
    <xf numFmtId="0" fontId="4" fillId="0" borderId="0" xfId="0" applyFont="1" applyAlignment="1">
      <alignment horizontal="left"/>
    </xf>
    <xf numFmtId="165" fontId="4" fillId="0" borderId="0" xfId="0" applyNumberFormat="1" applyFont="1"/>
    <xf numFmtId="164" fontId="4" fillId="0" borderId="0" xfId="0" applyNumberFormat="1" applyFont="1"/>
    <xf numFmtId="165" fontId="4" fillId="0" borderId="0" xfId="1" applyNumberFormat="1" applyFont="1"/>
    <xf numFmtId="165" fontId="4" fillId="0" borderId="1" xfId="1" applyNumberFormat="1" applyFont="1" applyBorder="1"/>
    <xf numFmtId="165" fontId="5" fillId="0" borderId="0" xfId="1" applyNumberFormat="1" applyFont="1"/>
    <xf numFmtId="165" fontId="5" fillId="0" borderId="1" xfId="1" applyNumberFormat="1" applyFont="1" applyBorder="1"/>
    <xf numFmtId="165" fontId="5" fillId="0" borderId="0" xfId="1" applyNumberFormat="1" applyFont="1" applyBorder="1"/>
    <xf numFmtId="165" fontId="5" fillId="0" borderId="2" xfId="1" applyNumberFormat="1" applyFont="1" applyBorder="1"/>
    <xf numFmtId="0" fontId="0" fillId="0" borderId="0" xfId="0"/>
    <xf numFmtId="0" fontId="14" fillId="0" borderId="0" xfId="5" applyFont="1" applyAlignment="1">
      <alignment vertical="top"/>
    </xf>
  </cellXfs>
  <cellStyles count="8">
    <cellStyle name="Comma" xfId="1" builtinId="3"/>
    <cellStyle name="Comma 2" xfId="3" xr:uid="{221AB1C1-8A40-468E-96E3-2092A5B5BD80}"/>
    <cellStyle name="Comma 2 2" xfId="6" xr:uid="{DEAD8B74-849C-488A-A414-2779C43F25B6}"/>
    <cellStyle name="Currency 2" xfId="7" xr:uid="{DAECDA42-CDB0-46E2-BCEB-8089C847F7BD}"/>
    <cellStyle name="Normal" xfId="0" builtinId="0"/>
    <cellStyle name="Normal 2" xfId="2" xr:uid="{3477E381-F11C-4657-A66D-535888A70918}"/>
    <cellStyle name="Normal 2 2" xfId="5" xr:uid="{B947ECF4-9CFB-49A5-9FA6-6E4326232560}"/>
    <cellStyle name="Normal 3" xfId="4" xr:uid="{F6537E71-88D1-485F-9CBE-81B4EF87BF85}"/>
  </cellStyles>
  <dxfs count="0"/>
  <tableStyles count="0" defaultTableStyle="TableStyleMedium2" defaultPivotStyle="PivotStyleMedium9"/>
  <colors>
    <mruColors>
      <color rgb="FFFFCCCC"/>
      <color rgb="FFCCFFFF"/>
      <color rgb="FF66FFFF"/>
      <color rgb="FFFAF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7E0F2-F5FA-4CC7-A038-D410F7EEC28E}">
  <sheetPr>
    <pageSetUpPr fitToPage="1"/>
  </sheetPr>
  <dimension ref="A1:Y71"/>
  <sheetViews>
    <sheetView tabSelected="1" zoomScale="80" zoomScaleNormal="80" zoomScaleSheetLayoutView="40" workbookViewId="0">
      <selection activeCell="C8" sqref="C8"/>
    </sheetView>
  </sheetViews>
  <sheetFormatPr defaultColWidth="9.140625" defaultRowHeight="12.75" x14ac:dyDescent="0.2"/>
  <cols>
    <col min="1" max="1" width="4.140625" style="12" customWidth="1"/>
    <col min="2" max="2" width="7.7109375" style="22" customWidth="1"/>
    <col min="3" max="3" width="56.42578125" style="22" customWidth="1"/>
    <col min="4" max="4" width="1.5703125" style="22" customWidth="1"/>
    <col min="5" max="5" width="13" style="22" bestFit="1" customWidth="1"/>
    <col min="6" max="6" width="1.5703125" style="12" customWidth="1"/>
    <col min="7" max="7" width="12.140625" style="12" bestFit="1" customWidth="1"/>
    <col min="8" max="8" width="1.5703125" style="12" customWidth="1"/>
    <col min="9" max="9" width="25.140625" style="12" bestFit="1" customWidth="1"/>
    <col min="10" max="10" width="1.5703125" style="12" customWidth="1"/>
    <col min="11" max="11" width="17.85546875" style="22" bestFit="1" customWidth="1"/>
    <col min="12" max="12" width="1.5703125" style="22" customWidth="1"/>
    <col min="13" max="13" width="15.140625" style="30" bestFit="1" customWidth="1"/>
    <col min="14" max="14" width="1.5703125" style="12" customWidth="1"/>
    <col min="15" max="15" width="17.85546875" style="22" bestFit="1" customWidth="1"/>
    <col min="16" max="16" width="1.5703125" style="22" customWidth="1"/>
    <col min="17" max="17" width="15.140625" style="30" bestFit="1" customWidth="1"/>
    <col min="18" max="18" width="1.5703125" style="12" customWidth="1"/>
    <col min="19" max="19" width="17.85546875" style="22" bestFit="1" customWidth="1"/>
    <col min="20" max="20" width="1.5703125" style="22" customWidth="1"/>
    <col min="21" max="21" width="15.140625" style="30" bestFit="1" customWidth="1"/>
    <col min="22" max="22" width="9.140625" style="47"/>
    <col min="23" max="16384" width="9.140625" style="12"/>
  </cols>
  <sheetData>
    <row r="1" spans="1:21" ht="15.75" x14ac:dyDescent="0.25">
      <c r="A1" s="57" t="s">
        <v>90</v>
      </c>
      <c r="B1" s="56"/>
    </row>
    <row r="2" spans="1:21" ht="15.75" x14ac:dyDescent="0.25">
      <c r="A2" s="57" t="s">
        <v>91</v>
      </c>
      <c r="B2" s="56"/>
    </row>
    <row r="3" spans="1:21" ht="15.75" x14ac:dyDescent="0.25">
      <c r="A3" s="57" t="s">
        <v>92</v>
      </c>
      <c r="B3" s="56"/>
    </row>
    <row r="4" spans="1:21" ht="15.75" x14ac:dyDescent="0.25">
      <c r="A4" s="57" t="s">
        <v>95</v>
      </c>
      <c r="B4" s="56"/>
    </row>
    <row r="5" spans="1:21" ht="15.75" x14ac:dyDescent="0.25">
      <c r="A5" s="57" t="s">
        <v>93</v>
      </c>
      <c r="B5" s="56"/>
    </row>
    <row r="6" spans="1:21" ht="15.75" x14ac:dyDescent="0.25">
      <c r="A6" s="57" t="s">
        <v>94</v>
      </c>
      <c r="B6" s="56"/>
    </row>
    <row r="7" spans="1:21" ht="15.75" x14ac:dyDescent="0.25">
      <c r="A7" s="33" t="s">
        <v>61</v>
      </c>
      <c r="B7" s="34"/>
      <c r="C7" s="23"/>
      <c r="D7" s="23"/>
      <c r="E7" s="23"/>
      <c r="F7" s="14"/>
      <c r="G7" s="14"/>
      <c r="H7" s="14"/>
      <c r="I7" s="14"/>
      <c r="J7" s="14"/>
      <c r="K7" s="23"/>
      <c r="L7" s="23"/>
      <c r="M7" s="23"/>
      <c r="N7" s="14"/>
      <c r="O7" s="23"/>
      <c r="P7" s="23"/>
      <c r="Q7" s="23"/>
      <c r="R7" s="14"/>
      <c r="S7" s="23"/>
      <c r="T7" s="23"/>
      <c r="U7" s="23"/>
    </row>
    <row r="8" spans="1:21" x14ac:dyDescent="0.2">
      <c r="A8" s="14"/>
      <c r="B8" s="23"/>
      <c r="C8" s="23"/>
      <c r="D8" s="23"/>
      <c r="E8" s="23"/>
      <c r="F8" s="14"/>
      <c r="G8" s="14"/>
      <c r="H8" s="14"/>
      <c r="I8" s="14"/>
      <c r="J8" s="14"/>
      <c r="K8" s="23"/>
      <c r="L8" s="23"/>
      <c r="M8" s="23"/>
      <c r="N8" s="14"/>
      <c r="O8" s="23"/>
      <c r="P8" s="23"/>
      <c r="Q8" s="23"/>
      <c r="R8" s="14"/>
      <c r="S8" s="23"/>
      <c r="T8" s="23"/>
      <c r="U8" s="23"/>
    </row>
    <row r="9" spans="1:21" x14ac:dyDescent="0.2">
      <c r="A9" s="14"/>
      <c r="B9" s="23"/>
      <c r="C9" s="23"/>
      <c r="D9" s="23"/>
      <c r="E9" s="23"/>
      <c r="F9" s="14"/>
      <c r="G9" s="14"/>
      <c r="H9" s="14"/>
      <c r="I9" s="14"/>
      <c r="J9" s="14"/>
      <c r="K9" s="23"/>
      <c r="L9" s="23"/>
      <c r="M9" s="23"/>
      <c r="N9" s="14"/>
      <c r="O9" s="23"/>
      <c r="P9" s="23"/>
      <c r="Q9" s="23"/>
      <c r="R9" s="14"/>
      <c r="S9" s="23"/>
      <c r="T9" s="23"/>
      <c r="U9" s="23"/>
    </row>
    <row r="10" spans="1:21" x14ac:dyDescent="0.2">
      <c r="A10" s="2" t="s">
        <v>63</v>
      </c>
      <c r="B10" s="23"/>
      <c r="C10" s="23"/>
      <c r="D10" s="23"/>
      <c r="E10" s="23"/>
      <c r="F10" s="14"/>
      <c r="G10" s="14"/>
      <c r="H10" s="14"/>
      <c r="I10" s="14"/>
      <c r="J10" s="14"/>
      <c r="K10" s="23"/>
      <c r="L10" s="23"/>
      <c r="M10" s="23"/>
      <c r="N10" s="14"/>
      <c r="O10" s="23"/>
      <c r="P10" s="23"/>
      <c r="Q10" s="23"/>
      <c r="R10" s="14"/>
      <c r="S10" s="23"/>
      <c r="T10" s="23"/>
      <c r="U10" s="23"/>
    </row>
    <row r="11" spans="1:21" x14ac:dyDescent="0.2">
      <c r="A11" s="13" t="s">
        <v>62</v>
      </c>
      <c r="B11" s="23"/>
      <c r="C11" s="23"/>
      <c r="D11" s="23"/>
      <c r="E11" s="23"/>
      <c r="F11" s="14"/>
      <c r="G11" s="14"/>
      <c r="H11" s="14"/>
      <c r="I11" s="14"/>
      <c r="J11" s="14"/>
      <c r="K11" s="23"/>
      <c r="L11" s="23"/>
      <c r="M11" s="23"/>
      <c r="N11" s="14"/>
      <c r="O11" s="23"/>
      <c r="P11" s="23"/>
      <c r="Q11" s="23"/>
      <c r="R11" s="14"/>
      <c r="S11" s="23"/>
      <c r="T11" s="23"/>
      <c r="U11" s="23"/>
    </row>
    <row r="12" spans="1:21" x14ac:dyDescent="0.2">
      <c r="A12" s="13"/>
      <c r="B12" s="23"/>
      <c r="C12" s="23"/>
      <c r="D12" s="23"/>
      <c r="E12" s="23"/>
      <c r="F12" s="14"/>
      <c r="G12" s="14"/>
      <c r="H12" s="14"/>
      <c r="I12" s="14"/>
      <c r="J12" s="14"/>
      <c r="K12" s="23"/>
      <c r="L12" s="23"/>
      <c r="M12" s="23"/>
      <c r="N12" s="14"/>
      <c r="O12" s="23"/>
      <c r="P12" s="23"/>
      <c r="Q12" s="23"/>
      <c r="R12" s="14"/>
      <c r="S12" s="23"/>
      <c r="T12" s="23"/>
      <c r="U12" s="23"/>
    </row>
    <row r="13" spans="1:21" x14ac:dyDescent="0.2">
      <c r="A13" s="13"/>
      <c r="B13" s="23"/>
      <c r="C13" s="23"/>
      <c r="D13" s="23"/>
      <c r="E13" s="23"/>
      <c r="F13" s="14"/>
      <c r="G13" s="14"/>
      <c r="H13" s="14"/>
      <c r="I13" s="14"/>
      <c r="J13" s="14"/>
      <c r="K13" s="16" t="s">
        <v>64</v>
      </c>
      <c r="L13" s="17"/>
      <c r="M13" s="17"/>
      <c r="N13" s="47"/>
      <c r="O13" s="16" t="s">
        <v>16</v>
      </c>
      <c r="P13" s="17"/>
      <c r="Q13" s="17"/>
      <c r="R13" s="47"/>
      <c r="S13" s="16" t="s">
        <v>65</v>
      </c>
      <c r="T13" s="17"/>
      <c r="U13" s="17"/>
    </row>
    <row r="14" spans="1:21" x14ac:dyDescent="0.2">
      <c r="A14" s="1"/>
      <c r="B14" s="24"/>
      <c r="C14" s="24"/>
      <c r="D14" s="24"/>
      <c r="E14" s="6"/>
      <c r="F14" s="6"/>
      <c r="G14" s="6"/>
      <c r="H14" s="45"/>
      <c r="I14" s="21" t="s">
        <v>16</v>
      </c>
      <c r="J14" s="1"/>
      <c r="K14" s="31" t="s">
        <v>49</v>
      </c>
      <c r="L14" s="2" t="s">
        <v>0</v>
      </c>
      <c r="M14" s="31" t="s">
        <v>49</v>
      </c>
      <c r="N14" s="1"/>
      <c r="O14" s="31" t="s">
        <v>49</v>
      </c>
      <c r="P14" s="2" t="s">
        <v>0</v>
      </c>
      <c r="Q14" s="31" t="s">
        <v>49</v>
      </c>
      <c r="R14" s="1"/>
      <c r="S14" s="31" t="s">
        <v>49</v>
      </c>
      <c r="T14" s="2" t="s">
        <v>0</v>
      </c>
      <c r="U14" s="31" t="s">
        <v>49</v>
      </c>
    </row>
    <row r="15" spans="1:21" x14ac:dyDescent="0.2">
      <c r="A15" s="1" t="s">
        <v>0</v>
      </c>
      <c r="B15" s="24"/>
      <c r="C15" s="24"/>
      <c r="D15" s="24"/>
      <c r="E15" s="35" t="s">
        <v>1</v>
      </c>
      <c r="F15" s="1"/>
      <c r="G15" s="3" t="s">
        <v>2</v>
      </c>
      <c r="H15" s="1"/>
      <c r="I15" s="21" t="s">
        <v>17</v>
      </c>
      <c r="J15" s="1"/>
      <c r="K15" s="31" t="s">
        <v>18</v>
      </c>
      <c r="L15" s="12"/>
      <c r="M15" s="31" t="s">
        <v>18</v>
      </c>
      <c r="N15" s="1"/>
      <c r="O15" s="31" t="s">
        <v>18</v>
      </c>
      <c r="P15" s="12"/>
      <c r="Q15" s="31" t="s">
        <v>18</v>
      </c>
      <c r="R15" s="1"/>
      <c r="S15" s="31" t="s">
        <v>18</v>
      </c>
      <c r="T15" s="12"/>
      <c r="U15" s="31" t="s">
        <v>18</v>
      </c>
    </row>
    <row r="16" spans="1:21" x14ac:dyDescent="0.2">
      <c r="A16" s="4" t="s">
        <v>3</v>
      </c>
      <c r="B16" s="25"/>
      <c r="C16" s="25"/>
      <c r="D16" s="44"/>
      <c r="E16" s="25" t="s">
        <v>4</v>
      </c>
      <c r="F16" s="45"/>
      <c r="G16" s="5" t="s">
        <v>5</v>
      </c>
      <c r="H16" s="6"/>
      <c r="I16" s="20" t="s">
        <v>48</v>
      </c>
      <c r="J16" s="1"/>
      <c r="K16" s="32" t="s">
        <v>19</v>
      </c>
      <c r="L16" s="45"/>
      <c r="M16" s="32" t="s">
        <v>6</v>
      </c>
      <c r="N16" s="1"/>
      <c r="O16" s="32" t="s">
        <v>19</v>
      </c>
      <c r="P16" s="45"/>
      <c r="Q16" s="32" t="s">
        <v>6</v>
      </c>
      <c r="R16" s="1"/>
      <c r="S16" s="32" t="s">
        <v>19</v>
      </c>
      <c r="T16" s="45"/>
      <c r="U16" s="32" t="s">
        <v>6</v>
      </c>
    </row>
    <row r="17" spans="1:25" x14ac:dyDescent="0.2">
      <c r="A17" s="46">
        <v>1</v>
      </c>
      <c r="B17" s="26"/>
      <c r="C17" s="23"/>
      <c r="D17" s="36"/>
      <c r="E17" s="46">
        <f>COUNTA($A17:D17)+1</f>
        <v>2</v>
      </c>
      <c r="F17" s="9"/>
      <c r="G17" s="46">
        <f>COUNTA($A17:F17)+1</f>
        <v>3</v>
      </c>
      <c r="H17" s="11"/>
      <c r="I17" s="46">
        <f>COUNTA($A17:H17)+1</f>
        <v>4</v>
      </c>
      <c r="J17" s="8"/>
      <c r="K17" s="46">
        <f>COUNTA($A17:J17)+1</f>
        <v>5</v>
      </c>
      <c r="L17" s="36"/>
      <c r="M17" s="46">
        <f>COUNTA($A17:L17)+1</f>
        <v>6</v>
      </c>
      <c r="N17" s="8"/>
      <c r="O17" s="46">
        <f>COUNTA($A17:N17)+1</f>
        <v>7</v>
      </c>
      <c r="P17" s="36"/>
      <c r="Q17" s="46">
        <f>COUNTA($A17:P17)+1</f>
        <v>8</v>
      </c>
      <c r="R17" s="8"/>
      <c r="S17" s="46">
        <f>COUNTA($A17:R17)+1</f>
        <v>9</v>
      </c>
      <c r="T17" s="36"/>
      <c r="U17" s="46">
        <f>COUNTA($A17:T17)+1</f>
        <v>10</v>
      </c>
    </row>
    <row r="18" spans="1:25" x14ac:dyDescent="0.2">
      <c r="A18" s="7"/>
      <c r="B18" s="26"/>
      <c r="C18" s="26"/>
      <c r="D18" s="36"/>
      <c r="E18" s="26"/>
      <c r="F18" s="9"/>
      <c r="G18" s="10"/>
      <c r="H18" s="11"/>
      <c r="I18" s="10"/>
      <c r="J18" s="8"/>
      <c r="K18" s="37"/>
      <c r="L18" s="36"/>
      <c r="M18" s="37"/>
      <c r="N18" s="8"/>
      <c r="O18" s="37"/>
      <c r="P18" s="36"/>
      <c r="Q18" s="37"/>
      <c r="R18" s="8"/>
      <c r="S18" s="37"/>
      <c r="T18" s="36"/>
      <c r="U18" s="37"/>
    </row>
    <row r="19" spans="1:25" x14ac:dyDescent="0.2">
      <c r="A19" s="29" t="s">
        <v>10</v>
      </c>
      <c r="B19" s="12"/>
      <c r="M19" s="42"/>
      <c r="Q19" s="42"/>
      <c r="U19" s="42"/>
    </row>
    <row r="20" spans="1:25" x14ac:dyDescent="0.2">
      <c r="M20" s="42"/>
      <c r="Q20" s="42"/>
      <c r="U20" s="42"/>
    </row>
    <row r="21" spans="1:25" x14ac:dyDescent="0.2">
      <c r="B21" s="19">
        <v>350.2</v>
      </c>
      <c r="C21" s="18" t="s">
        <v>20</v>
      </c>
      <c r="E21" s="30" t="s">
        <v>66</v>
      </c>
      <c r="G21" s="15">
        <v>0</v>
      </c>
      <c r="I21" s="50">
        <v>271402573.86000001</v>
      </c>
      <c r="K21" s="27">
        <v>4157592</v>
      </c>
      <c r="M21" s="42">
        <f t="shared" ref="M21:M30" si="0">+ROUND(K21/$I21*100,2)</f>
        <v>1.53</v>
      </c>
      <c r="O21" s="27">
        <f t="shared" ref="O21:O30" si="1">SUM(K21)-SUM(S21)</f>
        <v>4157592</v>
      </c>
      <c r="Q21" s="42">
        <f t="shared" ref="Q21:Q30" si="2">+ROUND(O21/$I21*100,2)</f>
        <v>1.53</v>
      </c>
      <c r="S21" s="27">
        <f>$K21*(-$G21/(100-$G21))</f>
        <v>0</v>
      </c>
      <c r="U21" s="42">
        <f t="shared" ref="U21" si="3">+ROUND(S21/$I21*100,2)</f>
        <v>0</v>
      </c>
      <c r="X21" s="48"/>
      <c r="Y21" s="49"/>
    </row>
    <row r="22" spans="1:25" x14ac:dyDescent="0.2">
      <c r="B22" s="19">
        <v>352</v>
      </c>
      <c r="C22" s="18" t="s">
        <v>7</v>
      </c>
      <c r="E22" s="30" t="s">
        <v>67</v>
      </c>
      <c r="G22" s="15">
        <v>-15</v>
      </c>
      <c r="I22" s="50">
        <v>343077021.97000003</v>
      </c>
      <c r="K22" s="27">
        <v>5595496</v>
      </c>
      <c r="M22" s="42">
        <f t="shared" si="0"/>
        <v>1.63</v>
      </c>
      <c r="O22" s="27">
        <f t="shared" si="1"/>
        <v>4865648.6956521738</v>
      </c>
      <c r="Q22" s="42">
        <f t="shared" si="2"/>
        <v>1.42</v>
      </c>
      <c r="S22" s="27">
        <f t="shared" ref="S22:S30" si="4">$K22*(-$G22/(100-$G22))</f>
        <v>729847.30434782605</v>
      </c>
      <c r="U22" s="42">
        <f t="shared" ref="U22:U30" si="5">+ROUND(S22/$I22*100,2)</f>
        <v>0.21</v>
      </c>
      <c r="X22" s="48"/>
      <c r="Y22" s="49"/>
    </row>
    <row r="23" spans="1:25" x14ac:dyDescent="0.2">
      <c r="B23" s="19">
        <v>353</v>
      </c>
      <c r="C23" s="18" t="s">
        <v>21</v>
      </c>
      <c r="E23" s="30" t="s">
        <v>68</v>
      </c>
      <c r="G23" s="15">
        <v>0</v>
      </c>
      <c r="I23" s="50">
        <v>2928897433.6700001</v>
      </c>
      <c r="K23" s="27">
        <v>73282054</v>
      </c>
      <c r="M23" s="42">
        <f t="shared" si="0"/>
        <v>2.5</v>
      </c>
      <c r="O23" s="27">
        <f t="shared" si="1"/>
        <v>73282054</v>
      </c>
      <c r="Q23" s="42">
        <f t="shared" si="2"/>
        <v>2.5</v>
      </c>
      <c r="S23" s="27">
        <f t="shared" si="4"/>
        <v>0</v>
      </c>
      <c r="U23" s="42">
        <f t="shared" si="5"/>
        <v>0</v>
      </c>
      <c r="X23" s="48"/>
      <c r="Y23" s="49"/>
    </row>
    <row r="24" spans="1:25" x14ac:dyDescent="0.2">
      <c r="B24" s="19">
        <v>353.1</v>
      </c>
      <c r="C24" s="18" t="s">
        <v>22</v>
      </c>
      <c r="E24" s="30" t="s">
        <v>69</v>
      </c>
      <c r="G24" s="15">
        <v>0</v>
      </c>
      <c r="I24" s="50">
        <v>483088284.30000001</v>
      </c>
      <c r="K24" s="27">
        <v>17520865</v>
      </c>
      <c r="M24" s="42">
        <f t="shared" si="0"/>
        <v>3.63</v>
      </c>
      <c r="O24" s="27">
        <f t="shared" si="1"/>
        <v>17520865</v>
      </c>
      <c r="Q24" s="42">
        <f t="shared" si="2"/>
        <v>3.63</v>
      </c>
      <c r="S24" s="27">
        <f t="shared" si="4"/>
        <v>0</v>
      </c>
      <c r="U24" s="42">
        <f t="shared" si="5"/>
        <v>0</v>
      </c>
      <c r="X24" s="48"/>
      <c r="Y24" s="49"/>
    </row>
    <row r="25" spans="1:25" x14ac:dyDescent="0.2">
      <c r="B25" s="19">
        <v>354</v>
      </c>
      <c r="C25" s="18" t="s">
        <v>23</v>
      </c>
      <c r="E25" s="30" t="s">
        <v>52</v>
      </c>
      <c r="G25" s="15">
        <v>-25</v>
      </c>
      <c r="I25" s="50">
        <v>167917204.58000001</v>
      </c>
      <c r="K25" s="27">
        <v>2670252</v>
      </c>
      <c r="M25" s="42">
        <f t="shared" si="0"/>
        <v>1.59</v>
      </c>
      <c r="O25" s="27">
        <f t="shared" si="1"/>
        <v>2136201.6</v>
      </c>
      <c r="Q25" s="42">
        <f t="shared" si="2"/>
        <v>1.27</v>
      </c>
      <c r="S25" s="27">
        <f t="shared" si="4"/>
        <v>534050.4</v>
      </c>
      <c r="U25" s="42">
        <f t="shared" si="5"/>
        <v>0.32</v>
      </c>
      <c r="X25" s="48"/>
      <c r="Y25" s="49"/>
    </row>
    <row r="26" spans="1:25" x14ac:dyDescent="0.2">
      <c r="B26" s="19">
        <v>355</v>
      </c>
      <c r="C26" s="18" t="s">
        <v>24</v>
      </c>
      <c r="E26" s="30" t="s">
        <v>70</v>
      </c>
      <c r="G26" s="15">
        <v>-50</v>
      </c>
      <c r="I26" s="50">
        <v>2338863733.2800002</v>
      </c>
      <c r="K26" s="27">
        <v>58965196</v>
      </c>
      <c r="M26" s="42">
        <f t="shared" si="0"/>
        <v>2.52</v>
      </c>
      <c r="O26" s="27">
        <f t="shared" si="1"/>
        <v>39310130.666666672</v>
      </c>
      <c r="Q26" s="42">
        <f t="shared" si="2"/>
        <v>1.68</v>
      </c>
      <c r="S26" s="27">
        <f>$K26*(-$G26/(100-$G26))</f>
        <v>19655065.333333332</v>
      </c>
      <c r="U26" s="42">
        <f t="shared" si="5"/>
        <v>0.84</v>
      </c>
      <c r="X26" s="48"/>
      <c r="Y26" s="49"/>
    </row>
    <row r="27" spans="1:25" x14ac:dyDescent="0.2">
      <c r="B27" s="19">
        <v>356</v>
      </c>
      <c r="C27" s="18" t="s">
        <v>25</v>
      </c>
      <c r="E27" s="30" t="s">
        <v>71</v>
      </c>
      <c r="G27" s="15">
        <v>-50</v>
      </c>
      <c r="I27" s="50">
        <v>1515639748.1500001</v>
      </c>
      <c r="K27" s="27">
        <v>37723093</v>
      </c>
      <c r="M27" s="42">
        <f t="shared" si="0"/>
        <v>2.4900000000000002</v>
      </c>
      <c r="O27" s="27">
        <f t="shared" si="1"/>
        <v>25148728.666666668</v>
      </c>
      <c r="Q27" s="42">
        <f t="shared" si="2"/>
        <v>1.66</v>
      </c>
      <c r="S27" s="27">
        <f t="shared" si="4"/>
        <v>12574364.333333332</v>
      </c>
      <c r="U27" s="42">
        <f t="shared" si="5"/>
        <v>0.83</v>
      </c>
      <c r="X27" s="48"/>
      <c r="Y27" s="49"/>
    </row>
    <row r="28" spans="1:25" x14ac:dyDescent="0.2">
      <c r="B28" s="19">
        <v>357</v>
      </c>
      <c r="C28" s="18" t="s">
        <v>26</v>
      </c>
      <c r="E28" s="30" t="s">
        <v>52</v>
      </c>
      <c r="G28" s="15">
        <v>0</v>
      </c>
      <c r="I28" s="50">
        <v>157775772.46000001</v>
      </c>
      <c r="K28" s="27">
        <v>2477224</v>
      </c>
      <c r="M28" s="42">
        <f t="shared" si="0"/>
        <v>1.57</v>
      </c>
      <c r="O28" s="27">
        <f t="shared" si="1"/>
        <v>2477224</v>
      </c>
      <c r="Q28" s="42">
        <f t="shared" si="2"/>
        <v>1.57</v>
      </c>
      <c r="S28" s="27">
        <f t="shared" si="4"/>
        <v>0</v>
      </c>
      <c r="U28" s="42">
        <f t="shared" si="5"/>
        <v>0</v>
      </c>
      <c r="X28" s="48"/>
      <c r="Y28" s="49"/>
    </row>
    <row r="29" spans="1:25" x14ac:dyDescent="0.2">
      <c r="B29" s="19">
        <v>358</v>
      </c>
      <c r="C29" s="18" t="s">
        <v>27</v>
      </c>
      <c r="E29" s="30" t="s">
        <v>51</v>
      </c>
      <c r="G29" s="15">
        <v>-20</v>
      </c>
      <c r="I29" s="50">
        <v>205572397.16</v>
      </c>
      <c r="K29" s="27">
        <v>4024552</v>
      </c>
      <c r="M29" s="42">
        <f t="shared" si="0"/>
        <v>1.96</v>
      </c>
      <c r="O29" s="27">
        <f t="shared" si="1"/>
        <v>3353793.3333333335</v>
      </c>
      <c r="Q29" s="42">
        <f t="shared" si="2"/>
        <v>1.63</v>
      </c>
      <c r="S29" s="27">
        <f t="shared" si="4"/>
        <v>670758.66666666663</v>
      </c>
      <c r="U29" s="42">
        <f t="shared" si="5"/>
        <v>0.33</v>
      </c>
      <c r="X29" s="48"/>
      <c r="Y29" s="49"/>
    </row>
    <row r="30" spans="1:25" x14ac:dyDescent="0.2">
      <c r="B30" s="19">
        <v>359</v>
      </c>
      <c r="C30" s="18" t="s">
        <v>28</v>
      </c>
      <c r="E30" s="30" t="s">
        <v>53</v>
      </c>
      <c r="G30" s="15">
        <v>-10</v>
      </c>
      <c r="I30" s="51">
        <v>133034357.83</v>
      </c>
      <c r="K30" s="28">
        <v>1993888</v>
      </c>
      <c r="M30" s="42">
        <f t="shared" si="0"/>
        <v>1.5</v>
      </c>
      <c r="O30" s="28">
        <f t="shared" si="1"/>
        <v>1812625.4545454546</v>
      </c>
      <c r="Q30" s="42">
        <f t="shared" si="2"/>
        <v>1.36</v>
      </c>
      <c r="S30" s="28">
        <f t="shared" si="4"/>
        <v>181262.54545454547</v>
      </c>
      <c r="U30" s="42">
        <f t="shared" si="5"/>
        <v>0.14000000000000001</v>
      </c>
      <c r="X30" s="48"/>
      <c r="Y30" s="49"/>
    </row>
    <row r="31" spans="1:25" x14ac:dyDescent="0.2">
      <c r="I31" s="48"/>
      <c r="M31" s="42"/>
      <c r="Q31" s="42"/>
      <c r="U31" s="42"/>
    </row>
    <row r="32" spans="1:25" x14ac:dyDescent="0.2">
      <c r="A32" s="29" t="s">
        <v>11</v>
      </c>
      <c r="B32" s="12"/>
      <c r="I32" s="52">
        <f>SUBTOTAL(9,I20:I30)</f>
        <v>8545268527.2599993</v>
      </c>
      <c r="K32" s="39">
        <f>SUBTOTAL(9,K20:K30)</f>
        <v>208410212</v>
      </c>
      <c r="M32" s="43">
        <f>K32/$I32*100</f>
        <v>2.4388959964822283</v>
      </c>
      <c r="O32" s="39">
        <f>SUBTOTAL(9,O20:O30)</f>
        <v>174064863.41686431</v>
      </c>
      <c r="Q32" s="43">
        <f>O32/$I32*100</f>
        <v>2.0369735937681224</v>
      </c>
      <c r="S32" s="39">
        <f>SUBTOTAL(9,S20:S30)</f>
        <v>34345348.583135702</v>
      </c>
      <c r="U32" s="43">
        <f>S32/$I32*100</f>
        <v>0.40192240271410612</v>
      </c>
    </row>
    <row r="33" spans="1:25" x14ac:dyDescent="0.2">
      <c r="A33" s="22"/>
      <c r="B33" s="12"/>
      <c r="I33" s="48"/>
      <c r="M33" s="42"/>
      <c r="Q33" s="42"/>
      <c r="U33" s="42"/>
    </row>
    <row r="34" spans="1:25" x14ac:dyDescent="0.2">
      <c r="A34" s="29" t="s">
        <v>12</v>
      </c>
      <c r="B34" s="12"/>
      <c r="I34" s="48"/>
      <c r="M34" s="42"/>
      <c r="Q34" s="42"/>
      <c r="U34" s="42"/>
    </row>
    <row r="35" spans="1:25" x14ac:dyDescent="0.2">
      <c r="I35" s="48"/>
      <c r="M35" s="42"/>
      <c r="Q35" s="42"/>
      <c r="U35" s="42"/>
    </row>
    <row r="36" spans="1:25" x14ac:dyDescent="0.2">
      <c r="B36" s="19">
        <v>361</v>
      </c>
      <c r="C36" s="18" t="s">
        <v>7</v>
      </c>
      <c r="E36" s="30" t="s">
        <v>72</v>
      </c>
      <c r="G36" s="15">
        <v>-15</v>
      </c>
      <c r="I36" s="50">
        <v>363420971.95999998</v>
      </c>
      <c r="K36" s="27">
        <v>5790322</v>
      </c>
      <c r="M36" s="42">
        <f t="shared" ref="M36:M53" si="6">+ROUND(K36/$I36*100,2)</f>
        <v>1.59</v>
      </c>
      <c r="O36" s="27">
        <f t="shared" ref="O36:O53" si="7">SUM(K36)-SUM(S36)</f>
        <v>5035062.6086956523</v>
      </c>
      <c r="Q36" s="42">
        <f t="shared" ref="Q36:Q53" si="8">+ROUND(O36/$I36*100,2)</f>
        <v>1.39</v>
      </c>
      <c r="S36" s="27">
        <f t="shared" ref="S36:S53" si="9">$K36*(-$G36/(100-$G36))</f>
        <v>755259.39130434778</v>
      </c>
      <c r="U36" s="42">
        <f t="shared" ref="U36:U53" si="10">+ROUND(S36/$I36*100,2)</f>
        <v>0.21</v>
      </c>
      <c r="X36" s="48"/>
      <c r="Y36" s="49"/>
    </row>
    <row r="37" spans="1:25" x14ac:dyDescent="0.2">
      <c r="B37" s="19">
        <v>362</v>
      </c>
      <c r="C37" s="18" t="s">
        <v>21</v>
      </c>
      <c r="E37" s="30" t="s">
        <v>73</v>
      </c>
      <c r="G37" s="15">
        <v>-10</v>
      </c>
      <c r="I37" s="50">
        <v>3025803566.4699998</v>
      </c>
      <c r="K37" s="27">
        <v>68792165</v>
      </c>
      <c r="M37" s="42">
        <f t="shared" si="6"/>
        <v>2.27</v>
      </c>
      <c r="O37" s="27">
        <f t="shared" si="7"/>
        <v>62538331.81818182</v>
      </c>
      <c r="Q37" s="42">
        <f t="shared" si="8"/>
        <v>2.0699999999999998</v>
      </c>
      <c r="S37" s="27">
        <f t="shared" si="9"/>
        <v>6253833.1818181816</v>
      </c>
      <c r="U37" s="42">
        <f t="shared" si="10"/>
        <v>0.21</v>
      </c>
      <c r="X37" s="48"/>
      <c r="Y37" s="49"/>
    </row>
    <row r="38" spans="1:25" x14ac:dyDescent="0.2">
      <c r="B38" s="19">
        <v>363</v>
      </c>
      <c r="C38" s="18" t="s">
        <v>47</v>
      </c>
      <c r="E38" s="30" t="s">
        <v>74</v>
      </c>
      <c r="G38" s="15">
        <v>0</v>
      </c>
      <c r="I38" s="50">
        <v>4250950.9400000004</v>
      </c>
      <c r="K38" s="27">
        <v>139948</v>
      </c>
      <c r="M38" s="42">
        <f t="shared" si="6"/>
        <v>3.29</v>
      </c>
      <c r="O38" s="27">
        <f t="shared" si="7"/>
        <v>139948</v>
      </c>
      <c r="Q38" s="42">
        <f t="shared" si="8"/>
        <v>3.29</v>
      </c>
      <c r="S38" s="27">
        <f t="shared" si="9"/>
        <v>0</v>
      </c>
      <c r="U38" s="42">
        <f t="shared" si="10"/>
        <v>0</v>
      </c>
      <c r="X38" s="48"/>
      <c r="Y38" s="49"/>
    </row>
    <row r="39" spans="1:25" x14ac:dyDescent="0.2">
      <c r="B39" s="19">
        <v>364.1</v>
      </c>
      <c r="C39" s="18" t="s">
        <v>29</v>
      </c>
      <c r="E39" s="30" t="s">
        <v>75</v>
      </c>
      <c r="G39" s="15">
        <v>-90</v>
      </c>
      <c r="I39" s="50">
        <v>1791157642.6400001</v>
      </c>
      <c r="K39" s="27">
        <v>95845338</v>
      </c>
      <c r="M39" s="42">
        <f t="shared" si="6"/>
        <v>5.35</v>
      </c>
      <c r="O39" s="27">
        <f t="shared" si="7"/>
        <v>50444914.736842111</v>
      </c>
      <c r="Q39" s="42">
        <f t="shared" si="8"/>
        <v>2.82</v>
      </c>
      <c r="S39" s="27">
        <f t="shared" si="9"/>
        <v>45400423.263157889</v>
      </c>
      <c r="U39" s="42">
        <f t="shared" si="10"/>
        <v>2.5299999999999998</v>
      </c>
      <c r="X39" s="48"/>
      <c r="Y39" s="49"/>
    </row>
    <row r="40" spans="1:25" x14ac:dyDescent="0.2">
      <c r="B40" s="19">
        <v>364.2</v>
      </c>
      <c r="C40" s="18" t="s">
        <v>30</v>
      </c>
      <c r="E40" s="30" t="s">
        <v>76</v>
      </c>
      <c r="G40" s="15">
        <v>-90</v>
      </c>
      <c r="I40" s="50">
        <v>1666735268.0999999</v>
      </c>
      <c r="K40" s="27">
        <v>67239563</v>
      </c>
      <c r="M40" s="42">
        <f t="shared" si="6"/>
        <v>4.03</v>
      </c>
      <c r="O40" s="27">
        <f t="shared" si="7"/>
        <v>35389243.684210524</v>
      </c>
      <c r="Q40" s="42">
        <f t="shared" si="8"/>
        <v>2.12</v>
      </c>
      <c r="S40" s="27">
        <f t="shared" si="9"/>
        <v>31850319.315789472</v>
      </c>
      <c r="U40" s="42">
        <f t="shared" si="10"/>
        <v>1.91</v>
      </c>
      <c r="X40" s="48"/>
      <c r="Y40" s="49"/>
    </row>
    <row r="41" spans="1:25" x14ac:dyDescent="0.2">
      <c r="B41" s="19">
        <v>365</v>
      </c>
      <c r="C41" s="18" t="s">
        <v>25</v>
      </c>
      <c r="E41" s="30" t="s">
        <v>77</v>
      </c>
      <c r="G41" s="15">
        <v>-75</v>
      </c>
      <c r="I41" s="50">
        <v>4102150835.6199999</v>
      </c>
      <c r="K41" s="27">
        <v>135537681</v>
      </c>
      <c r="M41" s="42">
        <f t="shared" si="6"/>
        <v>3.3</v>
      </c>
      <c r="O41" s="27">
        <f t="shared" si="7"/>
        <v>77450103.428571433</v>
      </c>
      <c r="Q41" s="42">
        <f t="shared" si="8"/>
        <v>1.89</v>
      </c>
      <c r="S41" s="27">
        <f t="shared" si="9"/>
        <v>58087577.571428567</v>
      </c>
      <c r="U41" s="42">
        <f t="shared" si="10"/>
        <v>1.42</v>
      </c>
      <c r="X41" s="48"/>
      <c r="Y41" s="49"/>
    </row>
    <row r="42" spans="1:25" x14ac:dyDescent="0.2">
      <c r="B42" s="19">
        <v>366.6</v>
      </c>
      <c r="C42" s="18" t="s">
        <v>31</v>
      </c>
      <c r="E42" s="30" t="s">
        <v>54</v>
      </c>
      <c r="G42" s="15">
        <v>0</v>
      </c>
      <c r="I42" s="50">
        <v>2294405709.9099998</v>
      </c>
      <c r="K42" s="27">
        <v>32836021</v>
      </c>
      <c r="M42" s="42">
        <f t="shared" si="6"/>
        <v>1.43</v>
      </c>
      <c r="O42" s="27">
        <f t="shared" si="7"/>
        <v>32836021</v>
      </c>
      <c r="Q42" s="42">
        <f t="shared" si="8"/>
        <v>1.43</v>
      </c>
      <c r="S42" s="27">
        <f t="shared" si="9"/>
        <v>0</v>
      </c>
      <c r="U42" s="42">
        <f t="shared" si="10"/>
        <v>0</v>
      </c>
      <c r="X42" s="48"/>
      <c r="Y42" s="49"/>
    </row>
    <row r="43" spans="1:25" x14ac:dyDescent="0.2">
      <c r="B43" s="19">
        <v>366.7</v>
      </c>
      <c r="C43" s="18" t="s">
        <v>32</v>
      </c>
      <c r="E43" s="30" t="s">
        <v>59</v>
      </c>
      <c r="G43" s="15">
        <v>0</v>
      </c>
      <c r="I43" s="50">
        <v>121915196.8</v>
      </c>
      <c r="K43" s="27">
        <v>2147352</v>
      </c>
      <c r="M43" s="42">
        <f t="shared" si="6"/>
        <v>1.76</v>
      </c>
      <c r="O43" s="27">
        <f t="shared" si="7"/>
        <v>2147352</v>
      </c>
      <c r="Q43" s="42">
        <f t="shared" si="8"/>
        <v>1.76</v>
      </c>
      <c r="S43" s="27">
        <f t="shared" si="9"/>
        <v>0</v>
      </c>
      <c r="U43" s="42">
        <f t="shared" si="10"/>
        <v>0</v>
      </c>
      <c r="X43" s="48"/>
      <c r="Y43" s="49"/>
    </row>
    <row r="44" spans="1:25" x14ac:dyDescent="0.2">
      <c r="B44" s="19">
        <v>367.6</v>
      </c>
      <c r="C44" s="18" t="s">
        <v>33</v>
      </c>
      <c r="E44" s="30" t="s">
        <v>78</v>
      </c>
      <c r="G44" s="15">
        <v>-5</v>
      </c>
      <c r="I44" s="50">
        <v>2802292502.1799998</v>
      </c>
      <c r="K44" s="27">
        <v>69937031</v>
      </c>
      <c r="M44" s="42">
        <f t="shared" si="6"/>
        <v>2.5</v>
      </c>
      <c r="O44" s="27">
        <f t="shared" si="7"/>
        <v>66606696.190476194</v>
      </c>
      <c r="Q44" s="42">
        <f t="shared" si="8"/>
        <v>2.38</v>
      </c>
      <c r="S44" s="27">
        <f t="shared" si="9"/>
        <v>3330334.8095238092</v>
      </c>
      <c r="U44" s="42">
        <f t="shared" si="10"/>
        <v>0.12</v>
      </c>
      <c r="X44" s="48"/>
      <c r="Y44" s="49"/>
    </row>
    <row r="45" spans="1:25" x14ac:dyDescent="0.2">
      <c r="B45" s="19">
        <v>367.7</v>
      </c>
      <c r="C45" s="18" t="s">
        <v>34</v>
      </c>
      <c r="E45" s="30" t="s">
        <v>79</v>
      </c>
      <c r="G45" s="15">
        <v>0</v>
      </c>
      <c r="I45" s="50">
        <v>916624605.12</v>
      </c>
      <c r="K45" s="27">
        <v>22107263</v>
      </c>
      <c r="M45" s="42">
        <f t="shared" si="6"/>
        <v>2.41</v>
      </c>
      <c r="O45" s="27">
        <f t="shared" si="7"/>
        <v>22107263</v>
      </c>
      <c r="Q45" s="42">
        <f t="shared" si="8"/>
        <v>2.41</v>
      </c>
      <c r="S45" s="27">
        <f t="shared" si="9"/>
        <v>0</v>
      </c>
      <c r="U45" s="42">
        <f t="shared" si="10"/>
        <v>0</v>
      </c>
      <c r="X45" s="48"/>
      <c r="Y45" s="49"/>
    </row>
    <row r="46" spans="1:25" x14ac:dyDescent="0.2">
      <c r="B46" s="19">
        <v>368</v>
      </c>
      <c r="C46" s="18" t="s">
        <v>35</v>
      </c>
      <c r="E46" s="30" t="s">
        <v>80</v>
      </c>
      <c r="G46" s="15">
        <v>-15</v>
      </c>
      <c r="I46" s="50">
        <v>3493242494.0599999</v>
      </c>
      <c r="K46" s="27">
        <v>94164400</v>
      </c>
      <c r="M46" s="42">
        <f t="shared" si="6"/>
        <v>2.7</v>
      </c>
      <c r="O46" s="27">
        <f t="shared" si="7"/>
        <v>81882086.956521735</v>
      </c>
      <c r="Q46" s="42">
        <f t="shared" si="8"/>
        <v>2.34</v>
      </c>
      <c r="S46" s="27">
        <f t="shared" si="9"/>
        <v>12282313.04347826</v>
      </c>
      <c r="U46" s="42">
        <f t="shared" si="10"/>
        <v>0.35</v>
      </c>
      <c r="X46" s="48"/>
      <c r="Y46" s="49"/>
    </row>
    <row r="47" spans="1:25" x14ac:dyDescent="0.2">
      <c r="B47" s="19">
        <v>369.1</v>
      </c>
      <c r="C47" s="18" t="s">
        <v>36</v>
      </c>
      <c r="E47" s="30" t="s">
        <v>81</v>
      </c>
      <c r="G47" s="15">
        <v>-100</v>
      </c>
      <c r="I47" s="50">
        <v>419369727.18000001</v>
      </c>
      <c r="K47" s="27">
        <v>14961050</v>
      </c>
      <c r="M47" s="42">
        <f t="shared" si="6"/>
        <v>3.57</v>
      </c>
      <c r="O47" s="27">
        <f t="shared" si="7"/>
        <v>7480525</v>
      </c>
      <c r="Q47" s="42">
        <f t="shared" si="8"/>
        <v>1.78</v>
      </c>
      <c r="S47" s="27">
        <f t="shared" si="9"/>
        <v>7480525</v>
      </c>
      <c r="U47" s="42">
        <f t="shared" si="10"/>
        <v>1.78</v>
      </c>
      <c r="X47" s="48"/>
      <c r="Y47" s="49"/>
    </row>
    <row r="48" spans="1:25" x14ac:dyDescent="0.2">
      <c r="B48" s="19">
        <v>369.6</v>
      </c>
      <c r="C48" s="18" t="s">
        <v>37</v>
      </c>
      <c r="E48" s="30" t="s">
        <v>82</v>
      </c>
      <c r="G48" s="15">
        <v>-15</v>
      </c>
      <c r="I48" s="50">
        <v>1365020243.53</v>
      </c>
      <c r="K48" s="27">
        <v>26467677</v>
      </c>
      <c r="M48" s="42">
        <f t="shared" si="6"/>
        <v>1.94</v>
      </c>
      <c r="O48" s="27">
        <f t="shared" si="7"/>
        <v>23015371.304347828</v>
      </c>
      <c r="Q48" s="42">
        <f t="shared" si="8"/>
        <v>1.69</v>
      </c>
      <c r="S48" s="27">
        <f t="shared" si="9"/>
        <v>3452305.6956521738</v>
      </c>
      <c r="U48" s="42">
        <f t="shared" si="10"/>
        <v>0.25</v>
      </c>
      <c r="X48" s="48"/>
      <c r="Y48" s="49"/>
    </row>
    <row r="49" spans="1:25" x14ac:dyDescent="0.2">
      <c r="B49" s="19">
        <v>370</v>
      </c>
      <c r="C49" s="18" t="s">
        <v>8</v>
      </c>
      <c r="E49" s="30" t="s">
        <v>75</v>
      </c>
      <c r="G49" s="15">
        <v>-25</v>
      </c>
      <c r="I49" s="50">
        <v>158265168.65000001</v>
      </c>
      <c r="K49" s="27">
        <v>4081402</v>
      </c>
      <c r="M49" s="42">
        <f t="shared" si="6"/>
        <v>2.58</v>
      </c>
      <c r="O49" s="27">
        <f t="shared" si="7"/>
        <v>3265121.6</v>
      </c>
      <c r="Q49" s="42">
        <f t="shared" si="8"/>
        <v>2.06</v>
      </c>
      <c r="S49" s="27">
        <f t="shared" si="9"/>
        <v>816280.4</v>
      </c>
      <c r="U49" s="42">
        <f t="shared" si="10"/>
        <v>0.52</v>
      </c>
      <c r="X49" s="48"/>
      <c r="Y49" s="49"/>
    </row>
    <row r="50" spans="1:25" x14ac:dyDescent="0.2">
      <c r="B50" s="19">
        <v>370.1</v>
      </c>
      <c r="C50" s="18" t="s">
        <v>38</v>
      </c>
      <c r="E50" s="30" t="s">
        <v>55</v>
      </c>
      <c r="G50" s="15">
        <v>-25</v>
      </c>
      <c r="I50" s="50">
        <v>838456573.17999995</v>
      </c>
      <c r="K50" s="27">
        <v>56368448</v>
      </c>
      <c r="M50" s="42">
        <f t="shared" si="6"/>
        <v>6.72</v>
      </c>
      <c r="O50" s="27">
        <f t="shared" si="7"/>
        <v>45094758.399999999</v>
      </c>
      <c r="Q50" s="42">
        <f t="shared" si="8"/>
        <v>5.38</v>
      </c>
      <c r="S50" s="27">
        <f t="shared" si="9"/>
        <v>11273689.600000001</v>
      </c>
      <c r="U50" s="42">
        <f t="shared" si="10"/>
        <v>1.34</v>
      </c>
      <c r="X50" s="48"/>
      <c r="Y50" s="49"/>
    </row>
    <row r="51" spans="1:25" x14ac:dyDescent="0.2">
      <c r="B51" s="19">
        <v>371</v>
      </c>
      <c r="C51" s="18" t="s">
        <v>39</v>
      </c>
      <c r="E51" s="30" t="s">
        <v>83</v>
      </c>
      <c r="G51" s="15">
        <v>-10</v>
      </c>
      <c r="I51" s="50">
        <v>105497866.13</v>
      </c>
      <c r="K51" s="27">
        <v>3671802</v>
      </c>
      <c r="M51" s="42">
        <f t="shared" si="6"/>
        <v>3.48</v>
      </c>
      <c r="O51" s="27">
        <f t="shared" si="7"/>
        <v>3338001.8181818184</v>
      </c>
      <c r="Q51" s="42">
        <f t="shared" si="8"/>
        <v>3.16</v>
      </c>
      <c r="S51" s="27">
        <f t="shared" si="9"/>
        <v>333800.18181818182</v>
      </c>
      <c r="U51" s="42">
        <f t="shared" si="10"/>
        <v>0.32</v>
      </c>
      <c r="X51" s="48"/>
      <c r="Y51" s="49"/>
    </row>
    <row r="52" spans="1:25" x14ac:dyDescent="0.2">
      <c r="B52" s="19">
        <v>371.4</v>
      </c>
      <c r="C52" s="18" t="s">
        <v>60</v>
      </c>
      <c r="E52" s="30" t="s">
        <v>58</v>
      </c>
      <c r="G52" s="15">
        <v>0</v>
      </c>
      <c r="I52" s="50">
        <v>10589731.76</v>
      </c>
      <c r="K52" s="27">
        <v>732562</v>
      </c>
      <c r="M52" s="42">
        <f t="shared" si="6"/>
        <v>6.92</v>
      </c>
      <c r="O52" s="27">
        <f t="shared" si="7"/>
        <v>732562</v>
      </c>
      <c r="Q52" s="42">
        <f t="shared" si="8"/>
        <v>6.92</v>
      </c>
      <c r="S52" s="27">
        <f t="shared" si="9"/>
        <v>0</v>
      </c>
      <c r="U52" s="42">
        <f t="shared" si="10"/>
        <v>0</v>
      </c>
      <c r="X52" s="48"/>
      <c r="Y52" s="49"/>
    </row>
    <row r="53" spans="1:25" x14ac:dyDescent="0.2">
      <c r="B53" s="19">
        <v>373</v>
      </c>
      <c r="C53" s="18" t="s">
        <v>40</v>
      </c>
      <c r="E53" s="30" t="s">
        <v>84</v>
      </c>
      <c r="G53" s="15">
        <v>-10</v>
      </c>
      <c r="I53" s="51">
        <v>777697220.00999999</v>
      </c>
      <c r="K53" s="28">
        <v>31905702</v>
      </c>
      <c r="M53" s="42">
        <f t="shared" si="6"/>
        <v>4.0999999999999996</v>
      </c>
      <c r="O53" s="28">
        <f t="shared" si="7"/>
        <v>29005183.636363637</v>
      </c>
      <c r="Q53" s="42">
        <f t="shared" si="8"/>
        <v>3.73</v>
      </c>
      <c r="S53" s="28">
        <f t="shared" si="9"/>
        <v>2900518.3636363638</v>
      </c>
      <c r="U53" s="42">
        <f t="shared" si="10"/>
        <v>0.37</v>
      </c>
      <c r="X53" s="48"/>
      <c r="Y53" s="49"/>
    </row>
    <row r="54" spans="1:25" x14ac:dyDescent="0.2">
      <c r="I54" s="48"/>
      <c r="M54" s="42"/>
      <c r="Q54" s="42"/>
      <c r="U54" s="42"/>
    </row>
    <row r="55" spans="1:25" x14ac:dyDescent="0.2">
      <c r="A55" s="29" t="s">
        <v>13</v>
      </c>
      <c r="B55" s="12"/>
      <c r="I55" s="52">
        <f>SUBTOTAL(9,I36:I53)</f>
        <v>24256896274.239998</v>
      </c>
      <c r="K55" s="39">
        <f>SUBTOTAL(9,K36:K53)</f>
        <v>732725727</v>
      </c>
      <c r="M55" s="43">
        <f>K55/$I55*100</f>
        <v>3.0206903583873999</v>
      </c>
      <c r="O55" s="39">
        <f>SUBTOTAL(9,O36:O53)</f>
        <v>548508547.18239272</v>
      </c>
      <c r="Q55" s="43">
        <f>O55/$I55*100</f>
        <v>2.2612478570264996</v>
      </c>
      <c r="S55" s="39">
        <f>SUBTOTAL(9,S36:S53)</f>
        <v>184217179.81760728</v>
      </c>
      <c r="U55" s="43">
        <f>S55/$I55*100</f>
        <v>0.75944250136090041</v>
      </c>
    </row>
    <row r="56" spans="1:25" x14ac:dyDescent="0.2">
      <c r="A56" s="22"/>
      <c r="B56" s="12"/>
      <c r="I56" s="48"/>
      <c r="M56" s="42"/>
      <c r="Q56" s="42"/>
      <c r="U56" s="42"/>
    </row>
    <row r="57" spans="1:25" x14ac:dyDescent="0.2">
      <c r="A57" s="29" t="s">
        <v>14</v>
      </c>
      <c r="B57" s="12"/>
      <c r="I57" s="48"/>
      <c r="M57" s="42"/>
      <c r="Q57" s="42"/>
      <c r="U57" s="42"/>
    </row>
    <row r="58" spans="1:25" x14ac:dyDescent="0.2">
      <c r="I58" s="48"/>
      <c r="M58" s="42"/>
      <c r="Q58" s="42"/>
      <c r="U58" s="42"/>
    </row>
    <row r="59" spans="1:25" x14ac:dyDescent="0.2">
      <c r="B59" s="19">
        <v>390</v>
      </c>
      <c r="C59" s="18" t="s">
        <v>7</v>
      </c>
      <c r="E59" s="30" t="s">
        <v>70</v>
      </c>
      <c r="G59" s="15">
        <v>-5</v>
      </c>
      <c r="I59" s="50">
        <v>795906054.36000001</v>
      </c>
      <c r="K59" s="27">
        <v>13681640</v>
      </c>
      <c r="M59" s="42">
        <f t="shared" ref="M59:M66" si="11">+ROUND(K59/$I59*100,2)</f>
        <v>1.72</v>
      </c>
      <c r="O59" s="27">
        <f t="shared" ref="O59:O66" si="12">SUM(K59)-SUM(S59)</f>
        <v>13030133.333333334</v>
      </c>
      <c r="Q59" s="42">
        <f t="shared" ref="Q59:Q66" si="13">+ROUND(O59/$I59*100,2)</f>
        <v>1.64</v>
      </c>
      <c r="S59" s="27">
        <f t="shared" ref="S59:S66" si="14">$K59*(-$G59/(100-$G59))</f>
        <v>651506.66666666663</v>
      </c>
      <c r="U59" s="42">
        <f t="shared" ref="U59:U66" si="15">+ROUND(S59/$I59*100,2)</f>
        <v>0.08</v>
      </c>
      <c r="X59" s="48"/>
      <c r="Y59" s="49"/>
    </row>
    <row r="60" spans="1:25" x14ac:dyDescent="0.2">
      <c r="B60" s="19">
        <v>392.1</v>
      </c>
      <c r="C60" s="18" t="s">
        <v>41</v>
      </c>
      <c r="E60" s="30" t="s">
        <v>85</v>
      </c>
      <c r="G60" s="15">
        <v>20</v>
      </c>
      <c r="I60" s="50">
        <v>16848882.93</v>
      </c>
      <c r="K60" s="27">
        <v>487831</v>
      </c>
      <c r="M60" s="42">
        <f t="shared" si="11"/>
        <v>2.9</v>
      </c>
      <c r="O60" s="27">
        <f t="shared" si="12"/>
        <v>609788.75</v>
      </c>
      <c r="Q60" s="42">
        <f t="shared" si="13"/>
        <v>3.62</v>
      </c>
      <c r="S60" s="27">
        <f t="shared" si="14"/>
        <v>-121957.75</v>
      </c>
      <c r="U60" s="42">
        <f t="shared" si="15"/>
        <v>-0.72</v>
      </c>
      <c r="X60" s="48"/>
      <c r="Y60" s="49"/>
    </row>
    <row r="61" spans="1:25" x14ac:dyDescent="0.2">
      <c r="B61" s="19">
        <v>392.2</v>
      </c>
      <c r="C61" s="18" t="s">
        <v>42</v>
      </c>
      <c r="E61" s="30" t="s">
        <v>56</v>
      </c>
      <c r="G61" s="15">
        <v>20</v>
      </c>
      <c r="I61" s="50">
        <v>80399478.959999993</v>
      </c>
      <c r="K61" s="27">
        <v>6146752</v>
      </c>
      <c r="M61" s="42">
        <f t="shared" si="11"/>
        <v>7.65</v>
      </c>
      <c r="O61" s="27">
        <f t="shared" si="12"/>
        <v>7683440</v>
      </c>
      <c r="Q61" s="42">
        <f t="shared" si="13"/>
        <v>9.56</v>
      </c>
      <c r="S61" s="27">
        <f t="shared" si="14"/>
        <v>-1536688</v>
      </c>
      <c r="U61" s="42">
        <f t="shared" si="15"/>
        <v>-1.91</v>
      </c>
      <c r="X61" s="48"/>
      <c r="Y61" s="49"/>
    </row>
    <row r="62" spans="1:25" x14ac:dyDescent="0.2">
      <c r="B62" s="19">
        <v>392.3</v>
      </c>
      <c r="C62" s="18" t="s">
        <v>43</v>
      </c>
      <c r="E62" s="30" t="s">
        <v>86</v>
      </c>
      <c r="G62" s="15">
        <v>20</v>
      </c>
      <c r="I62" s="50">
        <v>406416668.25999999</v>
      </c>
      <c r="K62" s="27">
        <v>21290477</v>
      </c>
      <c r="M62" s="42">
        <f t="shared" si="11"/>
        <v>5.24</v>
      </c>
      <c r="O62" s="27">
        <f t="shared" si="12"/>
        <v>26613096.25</v>
      </c>
      <c r="Q62" s="42">
        <f t="shared" si="13"/>
        <v>6.55</v>
      </c>
      <c r="S62" s="27">
        <f t="shared" si="14"/>
        <v>-5322619.25</v>
      </c>
      <c r="U62" s="42">
        <f t="shared" si="15"/>
        <v>-1.31</v>
      </c>
      <c r="X62" s="48"/>
      <c r="Y62" s="49"/>
    </row>
    <row r="63" spans="1:25" x14ac:dyDescent="0.2">
      <c r="B63" s="19">
        <v>392.4</v>
      </c>
      <c r="C63" s="18" t="s">
        <v>44</v>
      </c>
      <c r="E63" s="30" t="s">
        <v>57</v>
      </c>
      <c r="G63" s="15">
        <v>20</v>
      </c>
      <c r="I63" s="50">
        <v>4637373.95</v>
      </c>
      <c r="K63" s="27">
        <v>339265</v>
      </c>
      <c r="M63" s="42">
        <f t="shared" si="11"/>
        <v>7.32</v>
      </c>
      <c r="O63" s="27">
        <f t="shared" si="12"/>
        <v>424081.25</v>
      </c>
      <c r="Q63" s="42">
        <f t="shared" si="13"/>
        <v>9.14</v>
      </c>
      <c r="S63" s="27">
        <f t="shared" si="14"/>
        <v>-84816.25</v>
      </c>
      <c r="U63" s="42">
        <f t="shared" si="15"/>
        <v>-1.83</v>
      </c>
      <c r="X63" s="48"/>
      <c r="Y63" s="49"/>
    </row>
    <row r="64" spans="1:25" x14ac:dyDescent="0.2">
      <c r="B64" s="19">
        <v>392.9</v>
      </c>
      <c r="C64" s="18" t="s">
        <v>45</v>
      </c>
      <c r="E64" s="30" t="s">
        <v>87</v>
      </c>
      <c r="G64" s="15">
        <v>20</v>
      </c>
      <c r="I64" s="50">
        <v>38444580.549999997</v>
      </c>
      <c r="K64" s="27">
        <v>1499627</v>
      </c>
      <c r="M64" s="42">
        <f t="shared" si="11"/>
        <v>3.9</v>
      </c>
      <c r="O64" s="27">
        <f t="shared" si="12"/>
        <v>1874533.75</v>
      </c>
      <c r="Q64" s="42">
        <f t="shared" si="13"/>
        <v>4.88</v>
      </c>
      <c r="S64" s="27">
        <f t="shared" si="14"/>
        <v>-374906.75</v>
      </c>
      <c r="U64" s="42">
        <f t="shared" si="15"/>
        <v>-0.98</v>
      </c>
      <c r="X64" s="48"/>
      <c r="Y64" s="49"/>
    </row>
    <row r="65" spans="1:25" x14ac:dyDescent="0.2">
      <c r="B65" s="19">
        <v>396.1</v>
      </c>
      <c r="C65" s="18" t="s">
        <v>9</v>
      </c>
      <c r="E65" s="30" t="s">
        <v>88</v>
      </c>
      <c r="G65" s="15">
        <v>20</v>
      </c>
      <c r="I65" s="50">
        <v>6977625.3899999997</v>
      </c>
      <c r="K65" s="27">
        <v>320151</v>
      </c>
      <c r="M65" s="42">
        <f t="shared" si="11"/>
        <v>4.59</v>
      </c>
      <c r="O65" s="27">
        <f t="shared" si="12"/>
        <v>400188.75</v>
      </c>
      <c r="Q65" s="42">
        <f t="shared" si="13"/>
        <v>5.74</v>
      </c>
      <c r="S65" s="27">
        <f t="shared" si="14"/>
        <v>-80037.75</v>
      </c>
      <c r="U65" s="42">
        <f t="shared" si="15"/>
        <v>-1.1499999999999999</v>
      </c>
      <c r="X65" s="48"/>
      <c r="Y65" s="49"/>
    </row>
    <row r="66" spans="1:25" x14ac:dyDescent="0.2">
      <c r="B66" s="19">
        <v>397.8</v>
      </c>
      <c r="C66" s="18" t="s">
        <v>46</v>
      </c>
      <c r="E66" s="30" t="s">
        <v>89</v>
      </c>
      <c r="G66" s="15">
        <v>0</v>
      </c>
      <c r="I66" s="51">
        <v>77992648.739999995</v>
      </c>
      <c r="K66" s="28">
        <v>2910247</v>
      </c>
      <c r="M66" s="42">
        <f t="shared" si="11"/>
        <v>3.73</v>
      </c>
      <c r="O66" s="28">
        <f t="shared" si="12"/>
        <v>2910247</v>
      </c>
      <c r="Q66" s="42">
        <f t="shared" si="13"/>
        <v>3.73</v>
      </c>
      <c r="S66" s="28">
        <f t="shared" si="14"/>
        <v>0</v>
      </c>
      <c r="U66" s="42">
        <f t="shared" si="15"/>
        <v>0</v>
      </c>
      <c r="X66" s="48"/>
      <c r="Y66" s="49"/>
    </row>
    <row r="67" spans="1:25" x14ac:dyDescent="0.2">
      <c r="I67" s="48"/>
      <c r="M67" s="42"/>
      <c r="Q67" s="42"/>
      <c r="U67" s="42"/>
    </row>
    <row r="68" spans="1:25" x14ac:dyDescent="0.2">
      <c r="A68" s="29" t="s">
        <v>15</v>
      </c>
      <c r="B68" s="12"/>
      <c r="I68" s="53">
        <f>SUBTOTAL(9,I58:I66)</f>
        <v>1427623313.1400001</v>
      </c>
      <c r="K68" s="40">
        <f>SUBTOTAL(9,K58:K66)</f>
        <v>46675990</v>
      </c>
      <c r="M68" s="43">
        <f>K68/$I68*100</f>
        <v>3.2694891972125362</v>
      </c>
      <c r="O68" s="40">
        <f>SUBTOTAL(9,O58:O66)</f>
        <v>53545509.083333336</v>
      </c>
      <c r="Q68" s="43">
        <f>O68/$I68*100</f>
        <v>3.7506748867502133</v>
      </c>
      <c r="S68" s="40">
        <f>SUBTOTAL(9,S58:S66)</f>
        <v>-6869519.083333333</v>
      </c>
      <c r="U68" s="43">
        <f>S68/$I68*100</f>
        <v>-0.48118568953767654</v>
      </c>
    </row>
    <row r="69" spans="1:25" x14ac:dyDescent="0.2">
      <c r="A69" s="29"/>
      <c r="B69" s="12"/>
      <c r="I69" s="54"/>
      <c r="K69" s="38"/>
      <c r="M69" s="43"/>
      <c r="O69" s="38"/>
      <c r="Q69" s="43"/>
      <c r="S69" s="38"/>
      <c r="U69" s="43"/>
    </row>
    <row r="70" spans="1:25" ht="13.5" thickBot="1" x14ac:dyDescent="0.25">
      <c r="A70" s="29" t="s">
        <v>50</v>
      </c>
      <c r="B70" s="12"/>
      <c r="I70" s="55">
        <f>SUBTOTAL(9,I21:I68)</f>
        <v>34229788114.639996</v>
      </c>
      <c r="K70" s="41">
        <f>SUBTOTAL(9,K21:K68)</f>
        <v>987811929</v>
      </c>
      <c r="M70" s="43">
        <f>K70/$I70*100</f>
        <v>2.8858254269400962</v>
      </c>
      <c r="O70" s="41">
        <f>SUBTOTAL(9,O21:O68)</f>
        <v>776118919.68259048</v>
      </c>
      <c r="Q70" s="43">
        <f>O70/$I70*100</f>
        <v>2.2673786851477655</v>
      </c>
      <c r="S70" s="41">
        <f>SUBTOTAL(9,S21:S68)</f>
        <v>211693009.31740966</v>
      </c>
      <c r="U70" s="43">
        <f>S70/$I70*100</f>
        <v>0.61844674179233117</v>
      </c>
    </row>
    <row r="71" spans="1:25" ht="13.5" thickTop="1" x14ac:dyDescent="0.2"/>
  </sheetData>
  <pageMargins left="0.75" right="0.75" top="1" bottom="0.7" header="0.3" footer="0.3"/>
  <pageSetup scale="52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e d f b 0 b 8 4 - a c 8 1 - 4 6 c d - 9 0 1 f - a e 5 e 8 0 f f 4 1 1 9 "   x m l n s = " h t t p : / / s c h e m a s . m i c r o s o f t . c o m / D a t a M a s h u p " > A A A A A B c D A A B Q S w M E F A A C A A g A 8 Y G U U g E k K n e n A A A A + A A A A B I A H A B D b 2 5 m a W c v U G F j a 2 F n Z S 5 4 b W w g o h g A K K A U A A A A A A A A A A A A A A A A A A A A A A A A A A A A h Y / R C o I w G I V f R X b v N l f C k N 9 5 0 W 1 C I E W 3 Y y 4 d 6 Q w 3 0 3 f r o k f q F R L K 6 q 7 L c / g O f O d x u 0 M 2 t U 1 w 1 b 0 z n U 1 R h C k K t F V d a W y V o s G f Q o 4 y A T u p z r L S w Q x b l 0 z O p K j 2 / p I Q M o 4 j H l e 4 6 y v C K I 3 I M d 8 W q t a t D I 1 1 X l q l 0 W d V / l 8 h A Y e X j G C Y M x z z m G O 2 j o A s N e T G f h E 2 G 2 M K 5 K e E z d D 4 o d d C 2 3 B f A F k i k P c L 8 Q R Q S w M E F A A C A A g A 8 Y G U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G B l F I o i k e 4 D g A A A B E A A A A T A B w A R m 9 y b X V s Y X M v U 2 V j d G l v b j E u b S C i G A A o o B Q A A A A A A A A A A A A A A A A A A A A A A A A A A A A r T k 0 u y c z P U w i G 0 I b W A F B L A Q I t A B Q A A g A I A P G B l F I B J C p 3 p w A A A P g A A A A S A A A A A A A A A A A A A A A A A A A A A A B D b 2 5 m a W c v U G F j a 2 F n Z S 5 4 b W x Q S w E C L Q A U A A I A C A D x g Z R S D 8 r p q 6 Q A A A D p A A A A E w A A A A A A A A A A A A A A A A D z A A A A W 0 N v b n R l b n R f V H l w Z X N d L n h t b F B L A Q I t A B Q A A g A I A P G B l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9 9 a c U N Z z m Q 4 c G v b t B y 9 q M A A A A A A I A A A A A A A N m A A D A A A A A E A A A A B o k b X A j q K G 5 6 v G H + I T G + W E A A A A A B I A A A K A A A A A Q A A A A d 7 x / v z M O x b Z i Y d c m C p 1 Q Z V A A A A C g X 9 V E y J D D L 5 H 3 l R Y E a W W T L F i W e j Q D / R t i + g a X 8 r M 4 4 k Q 6 Q r o w p l 8 9 f J w I 9 C a + S q B j 5 U J B / m H v C d J + X v Y Y d 5 v A W i L T t J P Z K r J g f W T 1 9 g q Z f B Q A A A B c o 4 O 4 p + 2 5 V o c 2 I + T k d y c 8 K R q m Y Q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MB xmlns="D1568166-4463-4DD1-8A43-3F84BD2BA144" xsi:nil="true"/>
    <CaseNumber xmlns="8b86ae58-4ff9-4300-8876-bb89783e485c" xsi:nil="true"/>
    <Comments xmlns="c85253b9-0a55-49a1-98ad-b5b6252d7079" xsi:nil="true"/>
    <Sequence_x0020_Number xmlns="D1568166-4463-4DD1-8A43-3F84BD2BA144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178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Pgs xmlns="D1568166-4463-4DD1-8A43-3F84BD2BA144" xsi:nil="true"/>
    <SRCH_DrSiteId xmlns="8b86ae58-4ff9-4300-8876-bb89783e48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854B20816E2948BE178AAD2498A5BA" ma:contentTypeVersion="" ma:contentTypeDescription="Create a new document." ma:contentTypeScope="" ma:versionID="ba3a9aa7c255510a410a15292fc1b904">
  <xsd:schema xmlns:xsd="http://www.w3.org/2001/XMLSchema" xmlns:xs="http://www.w3.org/2001/XMLSchema" xmlns:p="http://schemas.microsoft.com/office/2006/metadata/properties" xmlns:ns2="c85253b9-0a55-49a1-98ad-b5b6252d7079" xmlns:ns3="D1568166-4463-4DD1-8A43-3F84BD2BA144" xmlns:ns4="8b86ae58-4ff9-4300-8876-bb89783e485c" xmlns:ns5="3a6ed07f-74d3-4d6b-b2d6-faf8761c8676" targetNamespace="http://schemas.microsoft.com/office/2006/metadata/properties" ma:root="true" ma:fieldsID="d5375beb17708b62142ff1877c421ca4" ns2:_="" ns3:_="" ns4:_="" ns5:_="">
    <xsd:import namespace="c85253b9-0a55-49a1-98ad-b5b6252d7079"/>
    <xsd:import namespace="D1568166-4463-4DD1-8A43-3F84BD2BA144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68166-4463-4DD1-8A43-3F84BD2BA144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7016F0-C726-499A-B54D-3F677ECBEA3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21424D6-4A9C-42CC-AA34-64A15176E22B}">
  <ds:schemaRefs>
    <ds:schemaRef ds:uri="D1568166-4463-4DD1-8A43-3F84BD2BA144"/>
    <ds:schemaRef ds:uri="http://purl.org/dc/elements/1.1/"/>
    <ds:schemaRef ds:uri="http://schemas.microsoft.com/office/2006/metadata/properties"/>
    <ds:schemaRef ds:uri="3a6ed07f-74d3-4d6b-b2d6-faf8761c8676"/>
    <ds:schemaRef ds:uri="c85253b9-0a55-49a1-98ad-b5b6252d7079"/>
    <ds:schemaRef ds:uri="http://purl.org/dc/terms/"/>
    <ds:schemaRef ds:uri="8b86ae58-4ff9-4300-8876-bb89783e485c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B26C1B6-83D4-4F6D-A98F-BCF35D449BE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A2BC4ED-4BF5-498D-9D30-F12A84230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D1568166-4463-4DD1-8A43-3F84BD2BA144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Rate Breakdown</vt:lpstr>
      <vt:lpstr>'Rate Breakdown'!Print_Area</vt:lpstr>
      <vt:lpstr>'Rate Breakdown'!Print_Titles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2021-05-04T16:23:39Z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0x01010097854B20816E2948BE178AAD2498A5BA</vt:lpwstr>
  </property>
</Properties>
</file>