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720" yWindow="1260" windowWidth="21600" windowHeight="11385"/>
  </bookViews>
  <sheets>
    <sheet name="Step 1 - Resource Plans" sheetId="18" r:id="rId1"/>
    <sheet name="Step 2 FPL Stand-Alone Res Plan" sheetId="24" r:id="rId2"/>
    <sheet name="Step 2 - Gulf Resource Plan" sheetId="1" r:id="rId3"/>
    <sheet name="Step 3 - Resource Plan" sheetId="21" r:id="rId4"/>
    <sheet name="CPVRR Breakout" sheetId="7" r:id="rId5"/>
    <sheet name="Transmission Flow" sheetId="5" r:id="rId6"/>
    <sheet name="Gulf Step 1a" sheetId="25" r:id="rId7"/>
    <sheet name="Gulf Step 1b" sheetId="26" r:id="rId8"/>
    <sheet name="Step 2 Rev Req" sheetId="17" r:id="rId9"/>
    <sheet name="FPL Stand-Alone Rev Req" sheetId="2" r:id="rId10"/>
    <sheet name="Step 2 Discount Rate Change" sheetId="23" r:id="rId11"/>
    <sheet name="Step 3 Rev Req" sheetId="16" r:id="rId12"/>
  </sheets>
  <definedNames>
    <definedName name="__FLL2" localSheetId="4" hidden="1">#REF!</definedName>
    <definedName name="__FLL2" localSheetId="9" hidden="1">#REF!</definedName>
    <definedName name="__FLL2" localSheetId="6" hidden="1">#REF!</definedName>
    <definedName name="__FLL2" localSheetId="7" hidden="1">#REF!</definedName>
    <definedName name="__FLL2" localSheetId="2" hidden="1">#REF!</definedName>
    <definedName name="__FLL2" localSheetId="10" hidden="1">#REF!</definedName>
    <definedName name="__FLL2" localSheetId="1" hidden="1">#REF!</definedName>
    <definedName name="__FLL2" localSheetId="8" hidden="1">#REF!</definedName>
    <definedName name="__FLL2" localSheetId="3" hidden="1">#REF!</definedName>
    <definedName name="__FLL2" localSheetId="11" hidden="1">#REF!</definedName>
    <definedName name="__FLL2" localSheetId="5" hidden="1">#REF!</definedName>
    <definedName name="__FLL2" hidden="1">#REF!</definedName>
    <definedName name="_ATPRegress_Dlg_Results" localSheetId="9" hidden="1">{2;#N/A;"R13C16:R17C16";#N/A;"R13C14:R17C15";FALSE;FALSE;FALSE;95;#N/A;#N/A;"R13C19";#N/A;FALSE;FALSE;FALSE;FALSE;#N/A;"";#N/A;FALSE;"";"";#N/A;#N/A;#N/A}</definedName>
    <definedName name="_ATPRegress_Dlg_Results" localSheetId="6" hidden="1">{2;#N/A;"R13C16:R17C16";#N/A;"R13C14:R17C15";FALSE;FALSE;FALSE;95;#N/A;#N/A;"R13C19";#N/A;FALSE;FALSE;FALSE;FALSE;#N/A;"";#N/A;FALSE;"";"";#N/A;#N/A;#N/A}</definedName>
    <definedName name="_ATPRegress_Dlg_Results" localSheetId="7" hidden="1">{2;#N/A;"R13C16:R17C16";#N/A;"R13C14:R17C15";FALSE;FALSE;FALSE;95;#N/A;#N/A;"R13C19";#N/A;FALSE;FALSE;FALSE;FALSE;#N/A;"";#N/A;FALSE;"";"";#N/A;#N/A;#N/A}</definedName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localSheetId="10" hidden="1">{2;#N/A;"R13C16:R17C16";#N/A;"R13C14:R17C15";FALSE;FALSE;FALSE;95;#N/A;#N/A;"R13C19";#N/A;FALSE;FALSE;FALSE;FALSE;#N/A;"";#N/A;FALSE;"";"";#N/A;#N/A;#N/A}</definedName>
    <definedName name="_ATPRegress_Dlg_Results" localSheetId="1" hidden="1">{2;#N/A;"R13C16:R17C16";#N/A;"R13C14:R17C15";FALSE;FALSE;FALSE;95;#N/A;#N/A;"R13C19";#N/A;FALSE;FALSE;FALSE;FALSE;#N/A;"";#N/A;FALSE;"";"";#N/A;#N/A;#N/A}</definedName>
    <definedName name="_ATPRegress_Dlg_Results" localSheetId="8" hidden="1">{2;#N/A;"R13C16:R17C16";#N/A;"R13C14:R17C15";FALSE;FALSE;FALSE;95;#N/A;#N/A;"R13C19";#N/A;FALSE;FALSE;FALSE;FALSE;#N/A;"";#N/A;FALSE;"";"";#N/A;#N/A;#N/A}</definedName>
    <definedName name="_ATPRegress_Dlg_Results" localSheetId="3" hidden="1">{2;#N/A;"R13C16:R17C16";#N/A;"R13C14:R17C15";FALSE;FALSE;FALSE;95;#N/A;#N/A;"R13C19";#N/A;FALSE;FALSE;FALSE;FALSE;#N/A;"";#N/A;FALSE;"";"";#N/A;#N/A;#N/A}</definedName>
    <definedName name="_ATPRegress_Dlg_Results" localSheetId="11" hidden="1">{2;#N/A;"R13C16:R17C16";#N/A;"R13C14:R17C15";FALSE;FALSE;FALSE;95;#N/A;#N/A;"R13C19";#N/A;FALSE;FALSE;FALSE;FALSE;#N/A;"";#N/A;FALSE;"";"";#N/A;#N/A;#N/A}</definedName>
    <definedName name="_ATPRegress_Dlg_Results" localSheetId="5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9" hidden="1">{"EXCELHLP.HLP!1802";5;10;5;10;13;13;13;8;5;5;10;14;13;13;13;13;5;10;14;13;5;10;1;2;24}</definedName>
    <definedName name="_ATPRegress_Dlg_Types" localSheetId="6" hidden="1">{"EXCELHLP.HLP!1802";5;10;5;10;13;13;13;8;5;5;10;14;13;13;13;13;5;10;14;13;5;10;1;2;24}</definedName>
    <definedName name="_ATPRegress_Dlg_Types" localSheetId="7" hidden="1">{"EXCELHLP.HLP!1802";5;10;5;10;13;13;13;8;5;5;10;14;13;13;13;13;5;10;14;13;5;10;1;2;24}</definedName>
    <definedName name="_ATPRegress_Dlg_Types" localSheetId="0" hidden="1">{"EXCELHLP.HLP!1802";5;10;5;10;13;13;13;8;5;5;10;14;13;13;13;13;5;10;14;13;5;10;1;2;24}</definedName>
    <definedName name="_ATPRegress_Dlg_Types" localSheetId="10" hidden="1">{"EXCELHLP.HLP!1802";5;10;5;10;13;13;13;8;5;5;10;14;13;13;13;13;5;10;14;13;5;10;1;2;24}</definedName>
    <definedName name="_ATPRegress_Dlg_Types" localSheetId="1" hidden="1">{"EXCELHLP.HLP!1802";5;10;5;10;13;13;13;8;5;5;10;14;13;13;13;13;5;10;14;13;5;10;1;2;24}</definedName>
    <definedName name="_ATPRegress_Dlg_Types" localSheetId="8" hidden="1">{"EXCELHLP.HLP!1802";5;10;5;10;13;13;13;8;5;5;10;14;13;13;13;13;5;10;14;13;5;10;1;2;24}</definedName>
    <definedName name="_ATPRegress_Dlg_Types" localSheetId="3" hidden="1">{"EXCELHLP.HLP!1802";5;10;5;10;13;13;13;8;5;5;10;14;13;13;13;13;5;10;14;13;5;10;1;2;24}</definedName>
    <definedName name="_ATPRegress_Dlg_Types" localSheetId="11" hidden="1">{"EXCELHLP.HLP!1802";5;10;5;10;13;13;13;8;5;5;10;14;13;13;13;13;5;10;14;13;5;10;1;2;24}</definedName>
    <definedName name="_ATPRegress_Dlg_Types" localSheetId="5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4" hidden="1">#REF!</definedName>
    <definedName name="_ATPRegress_Range1" localSheetId="9" hidden="1">#REF!</definedName>
    <definedName name="_ATPRegress_Range1" localSheetId="6" hidden="1">#REF!</definedName>
    <definedName name="_ATPRegress_Range1" localSheetId="7" hidden="1">#REF!</definedName>
    <definedName name="_ATPRegress_Range1" localSheetId="2" hidden="1">#REF!</definedName>
    <definedName name="_ATPRegress_Range1" localSheetId="10" hidden="1">#REF!</definedName>
    <definedName name="_ATPRegress_Range1" localSheetId="1" hidden="1">#REF!</definedName>
    <definedName name="_ATPRegress_Range1" localSheetId="8" hidden="1">#REF!</definedName>
    <definedName name="_ATPRegress_Range1" localSheetId="3" hidden="1">#REF!</definedName>
    <definedName name="_ATPRegress_Range1" localSheetId="11" hidden="1">#REF!</definedName>
    <definedName name="_ATPRegress_Range1" localSheetId="5" hidden="1">#REF!</definedName>
    <definedName name="_ATPRegress_Range1" hidden="1">#REF!</definedName>
    <definedName name="_ATPRegress_Range2" localSheetId="4" hidden="1">#REF!</definedName>
    <definedName name="_ATPRegress_Range2" localSheetId="9" hidden="1">#REF!</definedName>
    <definedName name="_ATPRegress_Range2" localSheetId="6" hidden="1">#REF!</definedName>
    <definedName name="_ATPRegress_Range2" localSheetId="7" hidden="1">#REF!</definedName>
    <definedName name="_ATPRegress_Range2" localSheetId="2" hidden="1">#REF!</definedName>
    <definedName name="_ATPRegress_Range2" localSheetId="10" hidden="1">#REF!</definedName>
    <definedName name="_ATPRegress_Range2" localSheetId="1" hidden="1">#REF!</definedName>
    <definedName name="_ATPRegress_Range2" localSheetId="8" hidden="1">#REF!</definedName>
    <definedName name="_ATPRegress_Range2" localSheetId="3" hidden="1">#REF!</definedName>
    <definedName name="_ATPRegress_Range2" localSheetId="11" hidden="1">#REF!</definedName>
    <definedName name="_ATPRegress_Range2" localSheetId="5" hidden="1">#REF!</definedName>
    <definedName name="_ATPRegress_Range2" hidden="1">#REF!</definedName>
    <definedName name="_ATPRegress_Range3" localSheetId="4" hidden="1">#REF!</definedName>
    <definedName name="_ATPRegress_Range3" localSheetId="9" hidden="1">#REF!</definedName>
    <definedName name="_ATPRegress_Range3" localSheetId="6" hidden="1">#REF!</definedName>
    <definedName name="_ATPRegress_Range3" localSheetId="7" hidden="1">#REF!</definedName>
    <definedName name="_ATPRegress_Range3" localSheetId="2" hidden="1">#REF!</definedName>
    <definedName name="_ATPRegress_Range3" localSheetId="10" hidden="1">#REF!</definedName>
    <definedName name="_ATPRegress_Range3" localSheetId="1" hidden="1">#REF!</definedName>
    <definedName name="_ATPRegress_Range3" localSheetId="8" hidden="1">#REF!</definedName>
    <definedName name="_ATPRegress_Range3" localSheetId="3" hidden="1">#REF!</definedName>
    <definedName name="_ATPRegress_Range3" localSheetId="11" hidden="1">#REF!</definedName>
    <definedName name="_ATPRegress_Range3" localSheetId="5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8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localSheetId="4" hidden="1">#REF!</definedName>
    <definedName name="_Fill" localSheetId="9" hidden="1">#REF!</definedName>
    <definedName name="_Fill" localSheetId="6" hidden="1">#REF!</definedName>
    <definedName name="_Fill" localSheetId="7" hidden="1">#REF!</definedName>
    <definedName name="_Fill" localSheetId="2" hidden="1">#REF!</definedName>
    <definedName name="_Fill" localSheetId="10" hidden="1">#REF!</definedName>
    <definedName name="_Fill" localSheetId="1" hidden="1">#REF!</definedName>
    <definedName name="_Fill" localSheetId="8" hidden="1">#REF!</definedName>
    <definedName name="_Fill" localSheetId="3" hidden="1">#REF!</definedName>
    <definedName name="_Fill" localSheetId="11" hidden="1">#REF!</definedName>
    <definedName name="_Fill" localSheetId="5" hidden="1">#REF!</definedName>
    <definedName name="_Fill" hidden="1">#REF!</definedName>
    <definedName name="_FLL2" localSheetId="4" hidden="1">#REF!</definedName>
    <definedName name="_FLL2" localSheetId="9" hidden="1">#REF!</definedName>
    <definedName name="_FLL2" localSheetId="6" hidden="1">#REF!</definedName>
    <definedName name="_FLL2" localSheetId="7" hidden="1">#REF!</definedName>
    <definedName name="_FLL2" localSheetId="2" hidden="1">#REF!</definedName>
    <definedName name="_FLL2" localSheetId="10" hidden="1">#REF!</definedName>
    <definedName name="_FLL2" localSheetId="1" hidden="1">#REF!</definedName>
    <definedName name="_FLL2" localSheetId="8" hidden="1">#REF!</definedName>
    <definedName name="_FLL2" localSheetId="3" hidden="1">#REF!</definedName>
    <definedName name="_FLL2" localSheetId="11" hidden="1">#REF!</definedName>
    <definedName name="_FLL2" localSheetId="5" hidden="1">#REF!</definedName>
    <definedName name="_FLL2" hidden="1">#REF!</definedName>
    <definedName name="_Key1" localSheetId="4" hidden="1">#REF!</definedName>
    <definedName name="_Key1" localSheetId="9" hidden="1">#REF!</definedName>
    <definedName name="_Key1" localSheetId="6" hidden="1">#REF!</definedName>
    <definedName name="_Key1" localSheetId="7" hidden="1">#REF!</definedName>
    <definedName name="_Key1" localSheetId="2" hidden="1">#REF!</definedName>
    <definedName name="_Key1" localSheetId="10" hidden="1">#REF!</definedName>
    <definedName name="_Key1" localSheetId="1" hidden="1">#REF!</definedName>
    <definedName name="_Key1" localSheetId="8" hidden="1">#REF!</definedName>
    <definedName name="_Key1" localSheetId="3" hidden="1">#REF!</definedName>
    <definedName name="_Key1" localSheetId="11" hidden="1">#REF!</definedName>
    <definedName name="_Key1" localSheetId="5" hidden="1">#REF!</definedName>
    <definedName name="_Key1" hidden="1">#REF!</definedName>
    <definedName name="_Order1" hidden="1">255</definedName>
    <definedName name="_Order2" hidden="1">255</definedName>
    <definedName name="_Sort" localSheetId="4" hidden="1">#REF!</definedName>
    <definedName name="_Sort" localSheetId="9" hidden="1">#REF!</definedName>
    <definedName name="_Sort" localSheetId="6" hidden="1">#REF!</definedName>
    <definedName name="_Sort" localSheetId="7" hidden="1">#REF!</definedName>
    <definedName name="_Sort" localSheetId="2" hidden="1">#REF!</definedName>
    <definedName name="_Sort" localSheetId="10" hidden="1">#REF!</definedName>
    <definedName name="_Sort" localSheetId="1" hidden="1">#REF!</definedName>
    <definedName name="_Sort" localSheetId="8" hidden="1">#REF!</definedName>
    <definedName name="_Sort" localSheetId="3" hidden="1">#REF!</definedName>
    <definedName name="_Sort" localSheetId="11" hidden="1">#REF!</definedName>
    <definedName name="_Sort" localSheetId="5" hidden="1">#REF!</definedName>
    <definedName name="_Sort" hidden="1">#REF!</definedName>
    <definedName name="a" localSheetId="4" hidden="1">#REF!</definedName>
    <definedName name="a" localSheetId="9" hidden="1">#REF!</definedName>
    <definedName name="a" localSheetId="6" hidden="1">#REF!</definedName>
    <definedName name="a" localSheetId="7" hidden="1">#REF!</definedName>
    <definedName name="a" localSheetId="2" hidden="1">#REF!</definedName>
    <definedName name="a" localSheetId="10" hidden="1">#REF!</definedName>
    <definedName name="a" localSheetId="1" hidden="1">#REF!</definedName>
    <definedName name="a" localSheetId="8" hidden="1">#REF!</definedName>
    <definedName name="a" localSheetId="3" hidden="1">#REF!</definedName>
    <definedName name="a" localSheetId="11" hidden="1">#REF!</definedName>
    <definedName name="a" localSheetId="5" hidden="1">#REF!</definedName>
    <definedName name="a" hidden="1">#REF!</definedName>
    <definedName name="AAA_DOCTOPS">"AAA_SET"</definedName>
    <definedName name="AAA_duser">"OFF"</definedName>
    <definedName name="AAB_Addin5">"AAB_Description for addin 5,Description for addin 5,Description for addin 5,Description for addin 5,Description for addin 5,Description for addin 5"</definedName>
    <definedName name="AllTemplate9" localSheetId="4">#REF!</definedName>
    <definedName name="AllTemplate9" localSheetId="9">#REF!</definedName>
    <definedName name="AllTemplate9" localSheetId="6">#REF!</definedName>
    <definedName name="AllTemplate9" localSheetId="7">#REF!</definedName>
    <definedName name="AllTemplate9" localSheetId="2">#REF!</definedName>
    <definedName name="AllTemplate9" localSheetId="10">#REF!</definedName>
    <definedName name="AllTemplate9" localSheetId="1">#REF!</definedName>
    <definedName name="AllTemplate9" localSheetId="8">#REF!</definedName>
    <definedName name="AllTemplate9" localSheetId="3">#REF!</definedName>
    <definedName name="AllTemplate9" localSheetId="11">#REF!</definedName>
    <definedName name="AllTemplate9" localSheetId="5">#REF!</definedName>
    <definedName name="AllTemplate9">#REF!</definedName>
    <definedName name="anscount">3</definedName>
    <definedName name="AS2DocOpenMode">"AS2DocumentEdit"</definedName>
    <definedName name="b" localSheetId="4" hidden="1">#REF!</definedName>
    <definedName name="b" localSheetId="9" hidden="1">#REF!</definedName>
    <definedName name="b" localSheetId="6" hidden="1">#REF!</definedName>
    <definedName name="b" localSheetId="7" hidden="1">#REF!</definedName>
    <definedName name="b" localSheetId="2" hidden="1">#REF!</definedName>
    <definedName name="b" localSheetId="10" hidden="1">#REF!</definedName>
    <definedName name="b" localSheetId="1" hidden="1">#REF!</definedName>
    <definedName name="b" localSheetId="8" hidden="1">#REF!</definedName>
    <definedName name="b" localSheetId="3" hidden="1">#REF!</definedName>
    <definedName name="b" localSheetId="11" hidden="1">#REF!</definedName>
    <definedName name="b" localSheetId="5" hidden="1">#REF!</definedName>
    <definedName name="b" hidden="1">#REF!</definedName>
    <definedName name="Budget1" hidden="1">"9TV41AKZPS2FSUGFNO7EORI8G"</definedName>
    <definedName name="budget2" hidden="1">"GP2"</definedName>
    <definedName name="caprep" localSheetId="4">#REF!</definedName>
    <definedName name="caprep" localSheetId="9">#REF!</definedName>
    <definedName name="caprep" localSheetId="6">#REF!</definedName>
    <definedName name="caprep" localSheetId="7">#REF!</definedName>
    <definedName name="caprep" localSheetId="2">#REF!</definedName>
    <definedName name="caprep" localSheetId="10">#REF!</definedName>
    <definedName name="caprep" localSheetId="1">#REF!</definedName>
    <definedName name="caprep" localSheetId="8">#REF!</definedName>
    <definedName name="caprep" localSheetId="3">#REF!</definedName>
    <definedName name="caprep" localSheetId="11">#REF!</definedName>
    <definedName name="caprep" localSheetId="5">#REF!</definedName>
    <definedName name="caprep">#REF!</definedName>
    <definedName name="CaseID2" localSheetId="4">#REF!</definedName>
    <definedName name="CaseID2" localSheetId="9">#REF!</definedName>
    <definedName name="CaseID2" localSheetId="6">#REF!</definedName>
    <definedName name="CaseID2" localSheetId="7">#REF!</definedName>
    <definedName name="CaseID2" localSheetId="2">#REF!</definedName>
    <definedName name="CaseID2" localSheetId="10">#REF!</definedName>
    <definedName name="CaseID2" localSheetId="1">#REF!</definedName>
    <definedName name="CaseID2" localSheetId="8">#REF!</definedName>
    <definedName name="CaseID2" localSheetId="3">#REF!</definedName>
    <definedName name="CaseID2" localSheetId="11">#REF!</definedName>
    <definedName name="CaseID2" localSheetId="5">#REF!</definedName>
    <definedName name="CaseID2">#REF!</definedName>
    <definedName name="CaseID3" localSheetId="4">#REF!</definedName>
    <definedName name="CaseID3" localSheetId="9">#REF!</definedName>
    <definedName name="CaseID3" localSheetId="6">#REF!</definedName>
    <definedName name="CaseID3" localSheetId="7">#REF!</definedName>
    <definedName name="CaseID3" localSheetId="2">#REF!</definedName>
    <definedName name="CaseID3" localSheetId="10">#REF!</definedName>
    <definedName name="CaseID3" localSheetId="1">#REF!</definedName>
    <definedName name="CaseID3" localSheetId="8">#REF!</definedName>
    <definedName name="CaseID3" localSheetId="3">#REF!</definedName>
    <definedName name="CaseID3" localSheetId="11">#REF!</definedName>
    <definedName name="CaseID3" localSheetId="5">#REF!</definedName>
    <definedName name="CaseID3">#REF!</definedName>
    <definedName name="CaseID9" localSheetId="4">#REF!</definedName>
    <definedName name="CaseID9" localSheetId="9">#REF!</definedName>
    <definedName name="CaseID9" localSheetId="6">#REF!</definedName>
    <definedName name="CaseID9" localSheetId="7">#REF!</definedName>
    <definedName name="CaseID9" localSheetId="2">#REF!</definedName>
    <definedName name="CaseID9" localSheetId="10">#REF!</definedName>
    <definedName name="CaseID9" localSheetId="1">#REF!</definedName>
    <definedName name="CaseID9" localSheetId="8">#REF!</definedName>
    <definedName name="CaseID9" localSheetId="3">#REF!</definedName>
    <definedName name="CaseID9" localSheetId="11">#REF!</definedName>
    <definedName name="CaseID9" localSheetId="5">#REF!</definedName>
    <definedName name="CaseID9">#REF!</definedName>
    <definedName name="d" localSheetId="4" hidden="1">#REF!</definedName>
    <definedName name="d" localSheetId="9" hidden="1">#REF!</definedName>
    <definedName name="d" localSheetId="6" hidden="1">#REF!</definedName>
    <definedName name="d" localSheetId="7" hidden="1">#REF!</definedName>
    <definedName name="d" localSheetId="2" hidden="1">#REF!</definedName>
    <definedName name="d" localSheetId="10" hidden="1">#REF!</definedName>
    <definedName name="d" localSheetId="1" hidden="1">#REF!</definedName>
    <definedName name="d" localSheetId="8" hidden="1">#REF!</definedName>
    <definedName name="d" localSheetId="3" hidden="1">#REF!</definedName>
    <definedName name="d" localSheetId="11" hidden="1">#REF!</definedName>
    <definedName name="d" localSheetId="5" hidden="1">#REF!</definedName>
    <definedName name="d" hidden="1">#REF!</definedName>
    <definedName name="delete" localSheetId="9" hidden="1">{"summary",#N/A,FALSE,"PCR DIRECTORY"}</definedName>
    <definedName name="delete" localSheetId="6" hidden="1">{"summary",#N/A,FALSE,"PCR DIRECTORY"}</definedName>
    <definedName name="delete" localSheetId="7" hidden="1">{"summary",#N/A,FALSE,"PCR DIRECTORY"}</definedName>
    <definedName name="delete" localSheetId="0" hidden="1">{"summary",#N/A,FALSE,"PCR DIRECTORY"}</definedName>
    <definedName name="delete" localSheetId="10" hidden="1">{"summary",#N/A,FALSE,"PCR DIRECTORY"}</definedName>
    <definedName name="delete" localSheetId="1" hidden="1">{"summary",#N/A,FALSE,"PCR DIRECTORY"}</definedName>
    <definedName name="delete" localSheetId="8" hidden="1">{"summary",#N/A,FALSE,"PCR DIRECTORY"}</definedName>
    <definedName name="delete" localSheetId="3" hidden="1">{"summary",#N/A,FALSE,"PCR DIRECTORY"}</definedName>
    <definedName name="delete" localSheetId="11" hidden="1">{"summary",#N/A,FALSE,"PCR DIRECTORY"}</definedName>
    <definedName name="delete" localSheetId="5" hidden="1">{"summary",#N/A,FALSE,"PCR DIRECTORY"}</definedName>
    <definedName name="delete" hidden="1">{"summary",#N/A,FALSE,"PCR DIRECTORY"}</definedName>
    <definedName name="DescriptionColumn9" localSheetId="4">#REF!</definedName>
    <definedName name="DescriptionColumn9" localSheetId="9">#REF!</definedName>
    <definedName name="DescriptionColumn9" localSheetId="6">#REF!</definedName>
    <definedName name="DescriptionColumn9" localSheetId="7">#REF!</definedName>
    <definedName name="DescriptionColumn9" localSheetId="2">#REF!</definedName>
    <definedName name="DescriptionColumn9" localSheetId="10">#REF!</definedName>
    <definedName name="DescriptionColumn9" localSheetId="1">#REF!</definedName>
    <definedName name="DescriptionColumn9" localSheetId="8">#REF!</definedName>
    <definedName name="DescriptionColumn9" localSheetId="3">#REF!</definedName>
    <definedName name="DescriptionColumn9" localSheetId="11">#REF!</definedName>
    <definedName name="DescriptionColumn9" localSheetId="5">#REF!</definedName>
    <definedName name="DescriptionColumn9">#REF!</definedName>
    <definedName name="e" localSheetId="4" hidden="1">#REF!</definedName>
    <definedName name="e" localSheetId="9" hidden="1">#REF!</definedName>
    <definedName name="e" localSheetId="6" hidden="1">#REF!</definedName>
    <definedName name="e" localSheetId="7" hidden="1">#REF!</definedName>
    <definedName name="e" localSheetId="2" hidden="1">#REF!</definedName>
    <definedName name="e" localSheetId="10" hidden="1">#REF!</definedName>
    <definedName name="e" localSheetId="1" hidden="1">#REF!</definedName>
    <definedName name="e" localSheetId="8" hidden="1">#REF!</definedName>
    <definedName name="e" localSheetId="3" hidden="1">#REF!</definedName>
    <definedName name="e" localSheetId="11" hidden="1">#REF!</definedName>
    <definedName name="e" localSheetId="5" hidden="1">#REF!</definedName>
    <definedName name="e" hidden="1">#REF!</definedName>
    <definedName name="EPMWorkbookOptions_1">"MFIAAB+LCAAAAAAABADtXF1vokAUfd9k/4PhXZgBtG5D3VCkrYkCEa2bNA1BHStZBXbA2v77HfATxdZatys61kQ7c++dy+HMhYEj0s+X0TD3jHDgeO4VA1nA5JDb9XqO+3TFjMN+HhaZn+Xv36S2h393PO+37ofENMgRPze4fAmcK2YQhv4lx00mE3YisB5+4ngAIPerXjO7AzSy844bhLbbRczCq/e+F0NGzeUkxXNd1I3GbHrKGGPkhvcO"</definedName>
    <definedName name="EPMWorkbookOptions_2">"msSdie6KHdqzVtKu2SM0HW0xUohG/hg78VCtAGEDoz4i8bqIJQkxZevGqFvXhqK1IbAeZk6B7T/9gWzfH7Jdb3RZilIkbVzH73KP1gMx58lHVbeMmqxZVc1oNcn/fXsYoEeJi7JY5iT7/tDp2iv47ZzbPEYyykrzbJPLiUzWEpgCtsQwx23tunN6PeRWnBFygzjd7abLVIOEDbEyB95kEUPxhh4uh3iMJC6l4y3XeCtSPDe2buZISBGil/DG"</definedName>
    <definedName name="EPMWorkbookOptions_3">"fvawE5K84v0xdd7o28H/xsFBuJJAev9aoEWW2wHa1WrVruU6f8Yo3nJZUcguTut5K8AUbjKvCwAKJbgSIG1HxL467iFcBhI3/ZIaPfCH9quBPR/h8LUMC8VCH3X6+UKxJ+ZFvv8jXyoglAc24sVe50K86AjRyEmvlMA1OwhNNCRTHPXqaNQhlSrFLMnIVANiMvVfgekhQvCRfTDkhqo17yD5emPUbhstCMiLzN8Njy2R7xyEbdwdvC5Nc6Q0"</definedName>
    <definedName name="EPMWorkbookOptions_4">"XrrO8IqJeMOsTaC39+xuvhL33jYfCpSWJptm9VZTK1bcSYGZAVPii5QpqdMH/mBh1mGRuF2qz0oB/WeVXmk19i/0AIjktGX3Og9Pr84T/Ag5yVuRK5SVqWnuwcqK3CR/t3szUxAKBVEUd2cmf3rMnGGYrKIV8mGZqmLJtRqla2qae9C1qu/N1OIFBKXSxe5MFU6PqVU9SdJbHkBQyDo9D4tG5k95DgYHgFCUKRpTNIqCcMarhLSpAsXMV47j"</definedName>
    <definedName name="EPMWorkbookOptions_5">"ObCZqlZRG5aifGaNUIxIuvsBTjy9A9wCxjW6RmtaStbUNPcga7NaV7/womXh9HgaIZikaFPTNZVt6k0588uFA4NC4ZjDwQMesFXNyDoix1PJ7tVPXJT7cCErnl4hIwAmOZr5U+TjIWddlc1WQzW/kKEXp8fQOYrTi8eG2qjqlapCWfoRo0Q26UYSlyZqSLTOzUm0NMXHl+hAeu/qQNrXZk04FinIejJUDULVIBsBqBqEqkE+CIqmUxXIAhA+"</definedName>
    <definedName name="EPMWorkbookOptions_6">"IY+hmMxJIgJQgNmfNcdzQk8lIAvDs5eAfBqDlpl5DI5nZlIZTMKQymAOOWU3gOFjYCzT0CpWm17P3Zbmf7mNSmVCW++iRr/tgULWyXpgUMhKatlDoaF33f91bfuEBJJKRJZkXVc0ZX6Ze2A8lnWN9FBoaF2jaqKjLWlUOPOucAYWWXC2yu6TVpsdTyGjYqKl4WHERO37s11upmBxtvUrBQueYnEqC5fjKeDta9OqCVRuNzPci59TDLc+e2LW"</definedName>
    <definedName name="EPMWorkbookOptions_7">"nXHKHhKc6KdUFI8kHnzmf1l2SERIWeFBkSKyUlCUlsmC6Quy8Tvr8BzPUfA/yM5Lp3ccpLLzTMjOVxs3H04oNVAfo2Cgu7qP3LnoONkY2ylDZOMoqO6a9jOaW643x7bzpzASboYxjHPrzY6k/aQ322tSNbi3sWN3hqiO8NMywkb792/LsLOnPpb/ArijCwowUgAA"</definedName>
    <definedName name="existing_capacity" localSheetId="4">#REF!</definedName>
    <definedName name="existing_capacity" localSheetId="9">#REF!</definedName>
    <definedName name="existing_capacity" localSheetId="6">#REF!</definedName>
    <definedName name="existing_capacity" localSheetId="7">#REF!</definedName>
    <definedName name="existing_capacity" localSheetId="2">#REF!</definedName>
    <definedName name="existing_capacity" localSheetId="10">#REF!</definedName>
    <definedName name="existing_capacity" localSheetId="1">#REF!</definedName>
    <definedName name="existing_capacity" localSheetId="8">#REF!</definedName>
    <definedName name="existing_capacity" localSheetId="3">#REF!</definedName>
    <definedName name="existing_capacity" localSheetId="11">#REF!</definedName>
    <definedName name="existing_capacity" localSheetId="5">#REF!</definedName>
    <definedName name="existing_capacity">#REF!</definedName>
    <definedName name="f" localSheetId="4" hidden="1">#REF!</definedName>
    <definedName name="f" localSheetId="9" hidden="1">#REF!</definedName>
    <definedName name="f" localSheetId="6" hidden="1">#REF!</definedName>
    <definedName name="f" localSheetId="7" hidden="1">#REF!</definedName>
    <definedName name="f" localSheetId="2" hidden="1">#REF!</definedName>
    <definedName name="f" localSheetId="10" hidden="1">#REF!</definedName>
    <definedName name="f" localSheetId="1" hidden="1">#REF!</definedName>
    <definedName name="f" localSheetId="8" hidden="1">#REF!</definedName>
    <definedName name="f" localSheetId="3" hidden="1">#REF!</definedName>
    <definedName name="f" localSheetId="11" hidden="1">#REF!</definedName>
    <definedName name="f" localSheetId="5" hidden="1">#REF!</definedName>
    <definedName name="f" hidden="1">#REF!</definedName>
    <definedName name="factors" localSheetId="4">#REF!</definedName>
    <definedName name="factors" localSheetId="9">#REF!</definedName>
    <definedName name="factors" localSheetId="6">#REF!</definedName>
    <definedName name="factors" localSheetId="7">#REF!</definedName>
    <definedName name="factors" localSheetId="2">#REF!</definedName>
    <definedName name="factors" localSheetId="10">#REF!</definedName>
    <definedName name="factors" localSheetId="1">#REF!</definedName>
    <definedName name="factors" localSheetId="8">#REF!</definedName>
    <definedName name="factors" localSheetId="3">#REF!</definedName>
    <definedName name="factors" localSheetId="11">#REF!</definedName>
    <definedName name="factors" localSheetId="5">#REF!</definedName>
    <definedName name="factors">#REF!</definedName>
    <definedName name="FilePath9" localSheetId="4">#REF!</definedName>
    <definedName name="FilePath9" localSheetId="9">#REF!</definedName>
    <definedName name="FilePath9" localSheetId="6">#REF!</definedName>
    <definedName name="FilePath9" localSheetId="7">#REF!</definedName>
    <definedName name="FilePath9" localSheetId="2">#REF!</definedName>
    <definedName name="FilePath9" localSheetId="10">#REF!</definedName>
    <definedName name="FilePath9" localSheetId="1">#REF!</definedName>
    <definedName name="FilePath9" localSheetId="8">#REF!</definedName>
    <definedName name="FilePath9" localSheetId="3">#REF!</definedName>
    <definedName name="FilePath9" localSheetId="11">#REF!</definedName>
    <definedName name="FilePath9" localSheetId="5">#REF!</definedName>
    <definedName name="FilePath9">#REF!</definedName>
    <definedName name="g" localSheetId="4" hidden="1">#REF!</definedName>
    <definedName name="g" localSheetId="9" hidden="1">#REF!</definedName>
    <definedName name="g" localSheetId="6" hidden="1">#REF!</definedName>
    <definedName name="g" localSheetId="7" hidden="1">#REF!</definedName>
    <definedName name="g" localSheetId="2" hidden="1">#REF!</definedName>
    <definedName name="g" localSheetId="10" hidden="1">#REF!</definedName>
    <definedName name="g" localSheetId="1" hidden="1">#REF!</definedName>
    <definedName name="g" localSheetId="8" hidden="1">#REF!</definedName>
    <definedName name="g" localSheetId="3" hidden="1">#REF!</definedName>
    <definedName name="g" localSheetId="11" hidden="1">#REF!</definedName>
    <definedName name="g" localSheetId="5" hidden="1">#REF!</definedName>
    <definedName name="g" hidden="1">#REF!</definedName>
    <definedName name="GCInputs9" localSheetId="4">#REF!</definedName>
    <definedName name="GCInputs9" localSheetId="9">#REF!</definedName>
    <definedName name="GCInputs9" localSheetId="6">#REF!</definedName>
    <definedName name="GCInputs9" localSheetId="7">#REF!</definedName>
    <definedName name="GCInputs9" localSheetId="2">#REF!</definedName>
    <definedName name="GCInputs9" localSheetId="10">#REF!</definedName>
    <definedName name="GCInputs9" localSheetId="1">#REF!</definedName>
    <definedName name="GCInputs9" localSheetId="8">#REF!</definedName>
    <definedName name="GCInputs9" localSheetId="3">#REF!</definedName>
    <definedName name="GCInputs9" localSheetId="11">#REF!</definedName>
    <definedName name="GCInputs9" localSheetId="5">#REF!</definedName>
    <definedName name="GCInputs9">#REF!</definedName>
    <definedName name="GCInputsRow9" localSheetId="4">#REF!</definedName>
    <definedName name="GCInputsRow9" localSheetId="9">#REF!</definedName>
    <definedName name="GCInputsRow9" localSheetId="6">#REF!</definedName>
    <definedName name="GCInputsRow9" localSheetId="7">#REF!</definedName>
    <definedName name="GCInputsRow9" localSheetId="2">#REF!</definedName>
    <definedName name="GCInputsRow9" localSheetId="10">#REF!</definedName>
    <definedName name="GCInputsRow9" localSheetId="1">#REF!</definedName>
    <definedName name="GCInputsRow9" localSheetId="8">#REF!</definedName>
    <definedName name="GCInputsRow9" localSheetId="3">#REF!</definedName>
    <definedName name="GCInputsRow9" localSheetId="11">#REF!</definedName>
    <definedName name="GCInputsRow9" localSheetId="5">#REF!</definedName>
    <definedName name="GCInputsRow9">#REF!</definedName>
    <definedName name="GCOutputs9" localSheetId="4">#REF!</definedName>
    <definedName name="GCOutputs9" localSheetId="9">#REF!</definedName>
    <definedName name="GCOutputs9" localSheetId="6">#REF!</definedName>
    <definedName name="GCOutputs9" localSheetId="7">#REF!</definedName>
    <definedName name="GCOutputs9" localSheetId="2">#REF!</definedName>
    <definedName name="GCOutputs9" localSheetId="10">#REF!</definedName>
    <definedName name="GCOutputs9" localSheetId="1">#REF!</definedName>
    <definedName name="GCOutputs9" localSheetId="8">#REF!</definedName>
    <definedName name="GCOutputs9" localSheetId="3">#REF!</definedName>
    <definedName name="GCOutputs9" localSheetId="11">#REF!</definedName>
    <definedName name="GCOutputs9" localSheetId="5">#REF!</definedName>
    <definedName name="GCOutputs9">#REF!</definedName>
    <definedName name="GCOutputsRow9" localSheetId="4">#REF!</definedName>
    <definedName name="GCOutputsRow9" localSheetId="9">#REF!</definedName>
    <definedName name="GCOutputsRow9" localSheetId="6">#REF!</definedName>
    <definedName name="GCOutputsRow9" localSheetId="7">#REF!</definedName>
    <definedName name="GCOutputsRow9" localSheetId="2">#REF!</definedName>
    <definedName name="GCOutputsRow9" localSheetId="10">#REF!</definedName>
    <definedName name="GCOutputsRow9" localSheetId="1">#REF!</definedName>
    <definedName name="GCOutputsRow9" localSheetId="8">#REF!</definedName>
    <definedName name="GCOutputsRow9" localSheetId="3">#REF!</definedName>
    <definedName name="GCOutputsRow9" localSheetId="11">#REF!</definedName>
    <definedName name="GCOutputsRow9" localSheetId="5">#REF!</definedName>
    <definedName name="GCOutputsRow9">#REF!</definedName>
    <definedName name="h" localSheetId="4" hidden="1">#REF!</definedName>
    <definedName name="h" localSheetId="9" hidden="1">#REF!</definedName>
    <definedName name="h" localSheetId="6" hidden="1">#REF!</definedName>
    <definedName name="h" localSheetId="7" hidden="1">#REF!</definedName>
    <definedName name="h" localSheetId="2" hidden="1">#REF!</definedName>
    <definedName name="h" localSheetId="10" hidden="1">#REF!</definedName>
    <definedName name="h" localSheetId="1" hidden="1">#REF!</definedName>
    <definedName name="h" localSheetId="8" hidden="1">#REF!</definedName>
    <definedName name="h" localSheetId="3" hidden="1">#REF!</definedName>
    <definedName name="h" localSheetId="11" hidden="1">#REF!</definedName>
    <definedName name="h" localSheetId="5" hidden="1">#REF!</definedName>
    <definedName name="h" hidden="1">#REF!</definedName>
    <definedName name="HRSG_DATA1" localSheetId="4">#REF!</definedName>
    <definedName name="HRSG_DATA1" localSheetId="9">#REF!</definedName>
    <definedName name="HRSG_DATA1" localSheetId="6">#REF!</definedName>
    <definedName name="HRSG_DATA1" localSheetId="7">#REF!</definedName>
    <definedName name="HRSG_DATA1" localSheetId="2">#REF!</definedName>
    <definedName name="HRSG_DATA1" localSheetId="10">#REF!</definedName>
    <definedName name="HRSG_DATA1" localSheetId="1">#REF!</definedName>
    <definedName name="HRSG_DATA1" localSheetId="8">#REF!</definedName>
    <definedName name="HRSG_DATA1" localSheetId="3">#REF!</definedName>
    <definedName name="HRSG_DATA1" localSheetId="11">#REF!</definedName>
    <definedName name="HRSG_DATA1" localSheetId="5">#REF!</definedName>
    <definedName name="HRSG_DATA1">#REF!</definedName>
    <definedName name="i" localSheetId="4" hidden="1">#REF!</definedName>
    <definedName name="i" localSheetId="9" hidden="1">#REF!</definedName>
    <definedName name="i" localSheetId="6" hidden="1">#REF!</definedName>
    <definedName name="i" localSheetId="7" hidden="1">#REF!</definedName>
    <definedName name="i" localSheetId="2" hidden="1">#REF!</definedName>
    <definedName name="i" localSheetId="10" hidden="1">#REF!</definedName>
    <definedName name="i" localSheetId="1" hidden="1">#REF!</definedName>
    <definedName name="i" localSheetId="8" hidden="1">#REF!</definedName>
    <definedName name="i" localSheetId="3" hidden="1">#REF!</definedName>
    <definedName name="i" localSheetId="11" hidden="1">#REF!</definedName>
    <definedName name="i" localSheetId="5" hidden="1">#REF!</definedName>
    <definedName name="i" hidden="1">#REF!</definedName>
    <definedName name="INSERT11" localSheetId="4">#REF!</definedName>
    <definedName name="INSERT11" localSheetId="9">#REF!</definedName>
    <definedName name="INSERT11" localSheetId="6">#REF!</definedName>
    <definedName name="INSERT11" localSheetId="7">#REF!</definedName>
    <definedName name="INSERT11" localSheetId="2">#REF!</definedName>
    <definedName name="INSERT11" localSheetId="10">#REF!</definedName>
    <definedName name="INSERT11" localSheetId="1">#REF!</definedName>
    <definedName name="INSERT11" localSheetId="8">#REF!</definedName>
    <definedName name="INSERT11" localSheetId="3">#REF!</definedName>
    <definedName name="INSERT11" localSheetId="11">#REF!</definedName>
    <definedName name="INSERT11" localSheetId="5">#REF!</definedName>
    <definedName name="INSERT11">#REF!</definedName>
    <definedName name="INSERT12" localSheetId="4">#REF!</definedName>
    <definedName name="INSERT12" localSheetId="9">#REF!</definedName>
    <definedName name="INSERT12" localSheetId="6">#REF!</definedName>
    <definedName name="INSERT12" localSheetId="7">#REF!</definedName>
    <definedName name="INSERT12" localSheetId="2">#REF!</definedName>
    <definedName name="INSERT12" localSheetId="10">#REF!</definedName>
    <definedName name="INSERT12" localSheetId="1">#REF!</definedName>
    <definedName name="INSERT12" localSheetId="8">#REF!</definedName>
    <definedName name="INSERT12" localSheetId="3">#REF!</definedName>
    <definedName name="INSERT12" localSheetId="11">#REF!</definedName>
    <definedName name="INSERT12" localSheetId="5">#REF!</definedName>
    <definedName name="INSERT12">#REF!</definedName>
    <definedName name="INSERT13" localSheetId="4">#REF!</definedName>
    <definedName name="INSERT13" localSheetId="9">#REF!</definedName>
    <definedName name="INSERT13" localSheetId="6">#REF!</definedName>
    <definedName name="INSERT13" localSheetId="7">#REF!</definedName>
    <definedName name="INSERT13" localSheetId="2">#REF!</definedName>
    <definedName name="INSERT13" localSheetId="10">#REF!</definedName>
    <definedName name="INSERT13" localSheetId="1">#REF!</definedName>
    <definedName name="INSERT13" localSheetId="8">#REF!</definedName>
    <definedName name="INSERT13" localSheetId="3">#REF!</definedName>
    <definedName name="INSERT13" localSheetId="11">#REF!</definedName>
    <definedName name="INSERT13" localSheetId="5">#REF!</definedName>
    <definedName name="INSERT13">#REF!</definedName>
    <definedName name="INSERT2" localSheetId="4">#REF!</definedName>
    <definedName name="INSERT2" localSheetId="9">#REF!</definedName>
    <definedName name="INSERT2" localSheetId="6">#REF!</definedName>
    <definedName name="INSERT2" localSheetId="7">#REF!</definedName>
    <definedName name="INSERT2" localSheetId="2">#REF!</definedName>
    <definedName name="INSERT2" localSheetId="10">#REF!</definedName>
    <definedName name="INSERT2" localSheetId="1">#REF!</definedName>
    <definedName name="INSERT2" localSheetId="8">#REF!</definedName>
    <definedName name="INSERT2" localSheetId="3">#REF!</definedName>
    <definedName name="INSERT2" localSheetId="11">#REF!</definedName>
    <definedName name="INSERT2" localSheetId="5">#REF!</definedName>
    <definedName name="INSERT2">#REF!</definedName>
    <definedName name="INSERT3" localSheetId="4">#REF!</definedName>
    <definedName name="INSERT3" localSheetId="9">#REF!</definedName>
    <definedName name="INSERT3" localSheetId="6">#REF!</definedName>
    <definedName name="INSERT3" localSheetId="7">#REF!</definedName>
    <definedName name="INSERT3" localSheetId="2">#REF!</definedName>
    <definedName name="INSERT3" localSheetId="10">#REF!</definedName>
    <definedName name="INSERT3" localSheetId="1">#REF!</definedName>
    <definedName name="INSERT3" localSheetId="8">#REF!</definedName>
    <definedName name="INSERT3" localSheetId="3">#REF!</definedName>
    <definedName name="INSERT3" localSheetId="11">#REF!</definedName>
    <definedName name="INSERT3" localSheetId="5">#REF!</definedName>
    <definedName name="INSERT3">#REF!</definedName>
    <definedName name="INSERT5" localSheetId="4">#REF!</definedName>
    <definedName name="INSERT5" localSheetId="9">#REF!</definedName>
    <definedName name="INSERT5" localSheetId="6">#REF!</definedName>
    <definedName name="INSERT5" localSheetId="7">#REF!</definedName>
    <definedName name="INSERT5" localSheetId="2">#REF!</definedName>
    <definedName name="INSERT5" localSheetId="10">#REF!</definedName>
    <definedName name="INSERT5" localSheetId="1">#REF!</definedName>
    <definedName name="INSERT5" localSheetId="8">#REF!</definedName>
    <definedName name="INSERT5" localSheetId="3">#REF!</definedName>
    <definedName name="INSERT5" localSheetId="11">#REF!</definedName>
    <definedName name="INSERT5" localSheetId="5">#REF!</definedName>
    <definedName name="INSERT5">#REF!</definedName>
    <definedName name="INSERT9" localSheetId="4">#REF!</definedName>
    <definedName name="INSERT9" localSheetId="9">#REF!</definedName>
    <definedName name="INSERT9" localSheetId="6">#REF!</definedName>
    <definedName name="INSERT9" localSheetId="7">#REF!</definedName>
    <definedName name="INSERT9" localSheetId="2">#REF!</definedName>
    <definedName name="INSERT9" localSheetId="10">#REF!</definedName>
    <definedName name="INSERT9" localSheetId="1">#REF!</definedName>
    <definedName name="INSERT9" localSheetId="8">#REF!</definedName>
    <definedName name="INSERT9" localSheetId="3">#REF!</definedName>
    <definedName name="INSERT9" localSheetId="11">#REF!</definedName>
    <definedName name="INSERT9" localSheetId="5">#REF!</definedName>
    <definedName name="INSERT9">#REF!</definedName>
    <definedName name="j" localSheetId="4">#REF!</definedName>
    <definedName name="j" localSheetId="9">#REF!</definedName>
    <definedName name="j" localSheetId="6">#REF!</definedName>
    <definedName name="j" localSheetId="7">#REF!</definedName>
    <definedName name="j" localSheetId="2">#REF!</definedName>
    <definedName name="j" localSheetId="10">#REF!</definedName>
    <definedName name="j" localSheetId="1">#REF!</definedName>
    <definedName name="j" localSheetId="8">#REF!</definedName>
    <definedName name="j" localSheetId="3">#REF!</definedName>
    <definedName name="j" localSheetId="11">#REF!</definedName>
    <definedName name="j" localSheetId="5">#REF!</definedName>
    <definedName name="j">#REF!</definedName>
    <definedName name="k" localSheetId="4">#REF!</definedName>
    <definedName name="k" localSheetId="9">#REF!</definedName>
    <definedName name="k" localSheetId="6">#REF!</definedName>
    <definedName name="k" localSheetId="7">#REF!</definedName>
    <definedName name="k" localSheetId="2">#REF!</definedName>
    <definedName name="k" localSheetId="10">#REF!</definedName>
    <definedName name="k" localSheetId="1">#REF!</definedName>
    <definedName name="k" localSheetId="8">#REF!</definedName>
    <definedName name="k" localSheetId="3">#REF!</definedName>
    <definedName name="k" localSheetId="11">#REF!</definedName>
    <definedName name="k" localSheetId="5">#REF!</definedName>
    <definedName name="k">#REF!</definedName>
    <definedName name="l" localSheetId="4">#REF!</definedName>
    <definedName name="l" localSheetId="9">#REF!</definedName>
    <definedName name="l" localSheetId="6">#REF!</definedName>
    <definedName name="l" localSheetId="7">#REF!</definedName>
    <definedName name="l" localSheetId="2">#REF!</definedName>
    <definedName name="l" localSheetId="10">#REF!</definedName>
    <definedName name="l" localSheetId="1">#REF!</definedName>
    <definedName name="l" localSheetId="8">#REF!</definedName>
    <definedName name="l" localSheetId="3">#REF!</definedName>
    <definedName name="l" localSheetId="11">#REF!</definedName>
    <definedName name="l" localSheetId="5">#REF!</definedName>
    <definedName name="l">#REF!</definedName>
    <definedName name="LastRow9" localSheetId="4">#REF!</definedName>
    <definedName name="LastRow9" localSheetId="9">#REF!</definedName>
    <definedName name="LastRow9" localSheetId="6">#REF!</definedName>
    <definedName name="LastRow9" localSheetId="7">#REF!</definedName>
    <definedName name="LastRow9" localSheetId="2">#REF!</definedName>
    <definedName name="LastRow9" localSheetId="10">#REF!</definedName>
    <definedName name="LastRow9" localSheetId="1">#REF!</definedName>
    <definedName name="LastRow9" localSheetId="8">#REF!</definedName>
    <definedName name="LastRow9" localSheetId="3">#REF!</definedName>
    <definedName name="LastRow9" localSheetId="11">#REF!</definedName>
    <definedName name="LastRow9" localSheetId="5">#REF!</definedName>
    <definedName name="LastRow9">#REF!</definedName>
    <definedName name="LocationColumn9" localSheetId="4">#REF!</definedName>
    <definedName name="LocationColumn9" localSheetId="9">#REF!</definedName>
    <definedName name="LocationColumn9" localSheetId="6">#REF!</definedName>
    <definedName name="LocationColumn9" localSheetId="7">#REF!</definedName>
    <definedName name="LocationColumn9" localSheetId="2">#REF!</definedName>
    <definedName name="LocationColumn9" localSheetId="10">#REF!</definedName>
    <definedName name="LocationColumn9" localSheetId="1">#REF!</definedName>
    <definedName name="LocationColumn9" localSheetId="8">#REF!</definedName>
    <definedName name="LocationColumn9" localSheetId="3">#REF!</definedName>
    <definedName name="LocationColumn9" localSheetId="11">#REF!</definedName>
    <definedName name="LocationColumn9" localSheetId="5">#REF!</definedName>
    <definedName name="LocationColumn9">#REF!</definedName>
    <definedName name="m" localSheetId="4">#REF!</definedName>
    <definedName name="m" localSheetId="9">#REF!</definedName>
    <definedName name="m" localSheetId="6">#REF!</definedName>
    <definedName name="m" localSheetId="7">#REF!</definedName>
    <definedName name="m" localSheetId="2">#REF!</definedName>
    <definedName name="m" localSheetId="10">#REF!</definedName>
    <definedName name="m" localSheetId="1">#REF!</definedName>
    <definedName name="m" localSheetId="8">#REF!</definedName>
    <definedName name="m" localSheetId="3">#REF!</definedName>
    <definedName name="m" localSheetId="11">#REF!</definedName>
    <definedName name="m" localSheetId="5">#REF!</definedName>
    <definedName name="m">#REF!</definedName>
    <definedName name="mmbtustart" localSheetId="4">#REF!</definedName>
    <definedName name="mmbtustart" localSheetId="9">#REF!</definedName>
    <definedName name="mmbtustart" localSheetId="6">#REF!</definedName>
    <definedName name="mmbtustart" localSheetId="7">#REF!</definedName>
    <definedName name="mmbtustart" localSheetId="2">#REF!</definedName>
    <definedName name="mmbtustart" localSheetId="10">#REF!</definedName>
    <definedName name="mmbtustart" localSheetId="1">#REF!</definedName>
    <definedName name="mmbtustart" localSheetId="8">#REF!</definedName>
    <definedName name="mmbtustart" localSheetId="3">#REF!</definedName>
    <definedName name="mmbtustart" localSheetId="11">#REF!</definedName>
    <definedName name="mmbtustart" localSheetId="5">#REF!</definedName>
    <definedName name="mmbtustart">#REF!</definedName>
    <definedName name="ModelID9" localSheetId="4">#REF!</definedName>
    <definedName name="ModelID9" localSheetId="9">#REF!</definedName>
    <definedName name="ModelID9" localSheetId="6">#REF!</definedName>
    <definedName name="ModelID9" localSheetId="7">#REF!</definedName>
    <definedName name="ModelID9" localSheetId="2">#REF!</definedName>
    <definedName name="ModelID9" localSheetId="10">#REF!</definedName>
    <definedName name="ModelID9" localSheetId="1">#REF!</definedName>
    <definedName name="ModelID9" localSheetId="8">#REF!</definedName>
    <definedName name="ModelID9" localSheetId="3">#REF!</definedName>
    <definedName name="ModelID9" localSheetId="11">#REF!</definedName>
    <definedName name="ModelID9" localSheetId="5">#REF!</definedName>
    <definedName name="ModelID9">#REF!</definedName>
    <definedName name="n" localSheetId="9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" localSheetId="6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" localSheetId="7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" localSheetId="1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" localSheetId="8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" localSheetId="3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" localSheetId="1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" localSheetId="5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amesColumn9" localSheetId="4">#REF!</definedName>
    <definedName name="NamesColumn9" localSheetId="9">#REF!</definedName>
    <definedName name="NamesColumn9" localSheetId="6">#REF!</definedName>
    <definedName name="NamesColumn9" localSheetId="7">#REF!</definedName>
    <definedName name="NamesColumn9" localSheetId="2">#REF!</definedName>
    <definedName name="NamesColumn9" localSheetId="10">#REF!</definedName>
    <definedName name="NamesColumn9" localSheetId="1">#REF!</definedName>
    <definedName name="NamesColumn9" localSheetId="8">#REF!</definedName>
    <definedName name="NamesColumn9" localSheetId="3">#REF!</definedName>
    <definedName name="NamesColumn9" localSheetId="11">#REF!</definedName>
    <definedName name="NamesColumn9" localSheetId="5">#REF!</definedName>
    <definedName name="NamesColumn9">#REF!</definedName>
    <definedName name="o" localSheetId="4" hidden="1">#REF!</definedName>
    <definedName name="o" localSheetId="9" hidden="1">#REF!</definedName>
    <definedName name="o" localSheetId="6" hidden="1">#REF!</definedName>
    <definedName name="o" localSheetId="7" hidden="1">#REF!</definedName>
    <definedName name="o" localSheetId="2" hidden="1">#REF!</definedName>
    <definedName name="o" localSheetId="10" hidden="1">#REF!</definedName>
    <definedName name="o" localSheetId="1" hidden="1">#REF!</definedName>
    <definedName name="o" localSheetId="8" hidden="1">#REF!</definedName>
    <definedName name="o" localSheetId="3" hidden="1">#REF!</definedName>
    <definedName name="o" localSheetId="11" hidden="1">#REF!</definedName>
    <definedName name="o" localSheetId="5" hidden="1">#REF!</definedName>
    <definedName name="o" hidden="1">#REF!</definedName>
    <definedName name="_xlnm.Print_Area" localSheetId="4">'CPVRR Breakout'!$B$3:$N$20</definedName>
    <definedName name="_xlnm.Print_Area" localSheetId="9">'FPL Stand-Alone Rev Req'!$B$3:$P$61</definedName>
    <definedName name="_xlnm.Print_Area" localSheetId="6">'Gulf Step 1a'!$B$3:$P$61</definedName>
    <definedName name="_xlnm.Print_Area" localSheetId="7">'Gulf Step 1b'!$B$3:$P$61</definedName>
    <definedName name="_xlnm.Print_Area" localSheetId="0">'Step 1 - Resource Plans'!$B$3:$L$29</definedName>
    <definedName name="_xlnm.Print_Area" localSheetId="2">'Step 2 - Gulf Resource Plan'!$B$3:$J$29</definedName>
    <definedName name="_xlnm.Print_Area" localSheetId="10">'Step 2 Discount Rate Change'!$B$3:$P$61</definedName>
    <definedName name="_xlnm.Print_Area" localSheetId="1">'Step 2 FPL Stand-Alone Res Plan'!$B$3:$J$23</definedName>
    <definedName name="_xlnm.Print_Area" localSheetId="8">'Step 2 Rev Req'!$B$3:$Y$61</definedName>
    <definedName name="_xlnm.Print_Area" localSheetId="3">'Step 3 - Resource Plan'!$A$3:$M$26</definedName>
    <definedName name="_xlnm.Print_Area" localSheetId="11">'Step 3 Rev Req'!$B$3:$P$61</definedName>
    <definedName name="_xlnm.Print_Area" localSheetId="5">'Transmission Flow'!$A$3:$L$39</definedName>
    <definedName name="PTF57FA.05Hybrid" localSheetId="4">#REF!</definedName>
    <definedName name="PTF57FA.05Hybrid" localSheetId="9">#REF!</definedName>
    <definedName name="PTF57FA.05Hybrid" localSheetId="6">#REF!</definedName>
    <definedName name="PTF57FA.05Hybrid" localSheetId="7">#REF!</definedName>
    <definedName name="PTF57FA.05Hybrid" localSheetId="2">#REF!</definedName>
    <definedName name="PTF57FA.05Hybrid" localSheetId="10">#REF!</definedName>
    <definedName name="PTF57FA.05Hybrid" localSheetId="1">#REF!</definedName>
    <definedName name="PTF57FA.05Hybrid" localSheetId="8">#REF!</definedName>
    <definedName name="PTF57FA.05Hybrid" localSheetId="3">#REF!</definedName>
    <definedName name="PTF57FA.05Hybrid" localSheetId="11">#REF!</definedName>
    <definedName name="PTF57FA.05Hybrid" localSheetId="5">#REF!</definedName>
    <definedName name="PTF57FA.05Hybrid">#REF!</definedName>
    <definedName name="PTF7FA.04" localSheetId="4">#REF!</definedName>
    <definedName name="PTF7FA.04" localSheetId="9">#REF!</definedName>
    <definedName name="PTF7FA.04" localSheetId="6">#REF!</definedName>
    <definedName name="PTF7FA.04" localSheetId="7">#REF!</definedName>
    <definedName name="PTF7FA.04" localSheetId="2">#REF!</definedName>
    <definedName name="PTF7FA.04" localSheetId="10">#REF!</definedName>
    <definedName name="PTF7FA.04" localSheetId="1">#REF!</definedName>
    <definedName name="PTF7FA.04" localSheetId="8">#REF!</definedName>
    <definedName name="PTF7FA.04" localSheetId="3">#REF!</definedName>
    <definedName name="PTF7FA.04" localSheetId="11">#REF!</definedName>
    <definedName name="PTF7FA.04" localSheetId="5">#REF!</definedName>
    <definedName name="PTF7FA.04">#REF!</definedName>
    <definedName name="RDVers">"2.10a"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SAPBEXdnldView" hidden="1">"1XUJJFJ8R5QV7UA197R4V9JX3"</definedName>
    <definedName name="SAPBEXhrIndnt" hidden="1">2</definedName>
    <definedName name="SAPBEXrevision" hidden="1">2</definedName>
    <definedName name="SAPBEXsysID" hidden="1">"GP1"</definedName>
    <definedName name="SAPBEXwbID" hidden="1">"0QPV4RF636ZQNL5RK8PWSJVGT"</definedName>
    <definedName name="sencount">1</definedName>
    <definedName name="TemplateID9" localSheetId="4">#REF!</definedName>
    <definedName name="TemplateID9" localSheetId="9">#REF!</definedName>
    <definedName name="TemplateID9" localSheetId="6">#REF!</definedName>
    <definedName name="TemplateID9" localSheetId="7">#REF!</definedName>
    <definedName name="TemplateID9" localSheetId="2">#REF!</definedName>
    <definedName name="TemplateID9" localSheetId="10">#REF!</definedName>
    <definedName name="TemplateID9" localSheetId="1">#REF!</definedName>
    <definedName name="TemplateID9" localSheetId="8">#REF!</definedName>
    <definedName name="TemplateID9" localSheetId="3">#REF!</definedName>
    <definedName name="TemplateID9" localSheetId="11">#REF!</definedName>
    <definedName name="TemplateID9" localSheetId="5">#REF!</definedName>
    <definedName name="TemplateID9">#REF!</definedName>
    <definedName name="TEST">"0rcAAB|LCAAAAAAABADsvQdgHEmWJSYvbcp7f0r1StfgdKEIgGATJNiQQBDswYjN5pLsHWlHIymrKoHKZVZlXWYWQMztnbz33nvvvffee||997o7nU4n99//P1xmZAFs9s5K2smeIYCqyB8/fnwfPyIe/x7vFmV6mddNUS0/|2h3vPNRmi|n1axYXnz20bo939799KPf4|g3Th5/t6rfTqrq7Zerlpo2Kb23bB69a4rPPpq37erR3btXV1fjq3v"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TestAdd">"Test RefersTo1"</definedName>
    <definedName name="testing" localSheetId="9" hidden="1">{"detail305",#N/A,FALSE,"BI-305"}</definedName>
    <definedName name="testing" localSheetId="6" hidden="1">{"detail305",#N/A,FALSE,"BI-305"}</definedName>
    <definedName name="testing" localSheetId="7" hidden="1">{"detail305",#N/A,FALSE,"BI-305"}</definedName>
    <definedName name="testing" localSheetId="0" hidden="1">{"detail305",#N/A,FALSE,"BI-305"}</definedName>
    <definedName name="testing" localSheetId="10" hidden="1">{"detail305",#N/A,FALSE,"BI-305"}</definedName>
    <definedName name="testing" localSheetId="1" hidden="1">{"detail305",#N/A,FALSE,"BI-305"}</definedName>
    <definedName name="testing" localSheetId="8" hidden="1">{"detail305",#N/A,FALSE,"BI-305"}</definedName>
    <definedName name="testing" localSheetId="3" hidden="1">{"detail305",#N/A,FALSE,"BI-305"}</definedName>
    <definedName name="testing" localSheetId="11" hidden="1">{"detail305",#N/A,FALSE,"BI-305"}</definedName>
    <definedName name="testing" localSheetId="5" hidden="1">{"detail305",#N/A,FALSE,"BI-305"}</definedName>
    <definedName name="testing" hidden="1">{"detail305",#N/A,FALSE,"BI-305"}</definedName>
    <definedName name="TextRefCopyRangeCount">12</definedName>
    <definedName name="UOMColumn9" localSheetId="4">#REF!</definedName>
    <definedName name="UOMColumn9" localSheetId="9">#REF!</definedName>
    <definedName name="UOMColumn9" localSheetId="6">#REF!</definedName>
    <definedName name="UOMColumn9" localSheetId="7">#REF!</definedName>
    <definedName name="UOMColumn9" localSheetId="2">#REF!</definedName>
    <definedName name="UOMColumn9" localSheetId="10">#REF!</definedName>
    <definedName name="UOMColumn9" localSheetId="1">#REF!</definedName>
    <definedName name="UOMColumn9" localSheetId="8">#REF!</definedName>
    <definedName name="UOMColumn9" localSheetId="3">#REF!</definedName>
    <definedName name="UOMColumn9" localSheetId="11">#REF!</definedName>
    <definedName name="UOMColumn9" localSheetId="5">#REF!</definedName>
    <definedName name="UOMColumn9">#REF!</definedName>
    <definedName name="v" localSheetId="9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" localSheetId="6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" localSheetId="7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" localSheetId="0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" localSheetId="10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" localSheetId="1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" localSheetId="8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" localSheetId="3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" localSheetId="11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" localSheetId="5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alueColumn9" localSheetId="4">#REF!</definedName>
    <definedName name="ValueColumn9" localSheetId="9">#REF!</definedName>
    <definedName name="ValueColumn9" localSheetId="6">#REF!</definedName>
    <definedName name="ValueColumn9" localSheetId="7">#REF!</definedName>
    <definedName name="ValueColumn9" localSheetId="2">#REF!</definedName>
    <definedName name="ValueColumn9" localSheetId="10">#REF!</definedName>
    <definedName name="ValueColumn9" localSheetId="1">#REF!</definedName>
    <definedName name="ValueColumn9" localSheetId="8">#REF!</definedName>
    <definedName name="ValueColumn9" localSheetId="3">#REF!</definedName>
    <definedName name="ValueColumn9" localSheetId="11">#REF!</definedName>
    <definedName name="ValueColumn9" localSheetId="5">#REF!</definedName>
    <definedName name="ValueColumn9">#REF!</definedName>
    <definedName name="WFC" localSheetId="4" hidden="1">#REF!</definedName>
    <definedName name="WFC" localSheetId="9" hidden="1">#REF!</definedName>
    <definedName name="WFC" localSheetId="6" hidden="1">#REF!</definedName>
    <definedName name="WFC" localSheetId="7" hidden="1">#REF!</definedName>
    <definedName name="WFC" localSheetId="2" hidden="1">#REF!</definedName>
    <definedName name="WFC" localSheetId="10" hidden="1">#REF!</definedName>
    <definedName name="WFC" localSheetId="1" hidden="1">#REF!</definedName>
    <definedName name="WFC" localSheetId="8" hidden="1">#REF!</definedName>
    <definedName name="WFC" localSheetId="3" hidden="1">#REF!</definedName>
    <definedName name="WFC" localSheetId="11" hidden="1">#REF!</definedName>
    <definedName name="WFC" localSheetId="5" hidden="1">#REF!</definedName>
    <definedName name="WFC" hidden="1">#REF!</definedName>
    <definedName name="wrn.95cap." localSheetId="9" hidden="1">{#N/A,#N/A,FALSE,"95CAPGRY"}</definedName>
    <definedName name="wrn.95cap." localSheetId="6" hidden="1">{#N/A,#N/A,FALSE,"95CAPGRY"}</definedName>
    <definedName name="wrn.95cap." localSheetId="7" hidden="1">{#N/A,#N/A,FALSE,"95CAPGRY"}</definedName>
    <definedName name="wrn.95cap." localSheetId="0" hidden="1">{#N/A,#N/A,FALSE,"95CAPGRY"}</definedName>
    <definedName name="wrn.95cap." localSheetId="10" hidden="1">{#N/A,#N/A,FALSE,"95CAPGRY"}</definedName>
    <definedName name="wrn.95cap." localSheetId="1" hidden="1">{#N/A,#N/A,FALSE,"95CAPGRY"}</definedName>
    <definedName name="wrn.95cap." localSheetId="8" hidden="1">{#N/A,#N/A,FALSE,"95CAPGRY"}</definedName>
    <definedName name="wrn.95cap." localSheetId="3" hidden="1">{#N/A,#N/A,FALSE,"95CAPGRY"}</definedName>
    <definedName name="wrn.95cap." localSheetId="11" hidden="1">{#N/A,#N/A,FALSE,"95CAPGRY"}</definedName>
    <definedName name="wrn.95cap." localSheetId="5" hidden="1">{#N/A,#N/A,FALSE,"95CAPGRY"}</definedName>
    <definedName name="wrn.95cap." hidden="1">{#N/A,#N/A,FALSE,"95CAPGRY"}</definedName>
    <definedName name="wrn.ALL." localSheetId="9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6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7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1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8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3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1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5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9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6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7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1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8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1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9" hidden="1">{#N/A,#N/A,FALSE,"SUMMARY";#N/A,#N/A,FALSE,"INPUTDATA";#N/A,#N/A,FALSE,"Condenser Performance"}</definedName>
    <definedName name="wrn.Condenser._.Summary." localSheetId="6" hidden="1">{#N/A,#N/A,FALSE,"SUMMARY";#N/A,#N/A,FALSE,"INPUTDATA";#N/A,#N/A,FALSE,"Condenser Performance"}</definedName>
    <definedName name="wrn.Condenser._.Summary." localSheetId="7" hidden="1">{#N/A,#N/A,FALSE,"SUMMARY";#N/A,#N/A,FALSE,"INPUTDATA";#N/A,#N/A,FALSE,"Condenser Performance"}</definedName>
    <definedName name="wrn.Condenser._.Summary." localSheetId="0" hidden="1">{#N/A,#N/A,FALSE,"SUMMARY";#N/A,#N/A,FALSE,"INPUTDATA";#N/A,#N/A,FALSE,"Condenser Performance"}</definedName>
    <definedName name="wrn.Condenser._.Summary." localSheetId="10" hidden="1">{#N/A,#N/A,FALSE,"SUMMARY";#N/A,#N/A,FALSE,"INPUTDATA";#N/A,#N/A,FALSE,"Condenser Performance"}</definedName>
    <definedName name="wrn.Condenser._.Summary." localSheetId="1" hidden="1">{#N/A,#N/A,FALSE,"SUMMARY";#N/A,#N/A,FALSE,"INPUTDATA";#N/A,#N/A,FALSE,"Condenser Performance"}</definedName>
    <definedName name="wrn.Condenser._.Summary." localSheetId="8" hidden="1">{#N/A,#N/A,FALSE,"SUMMARY";#N/A,#N/A,FALSE,"INPUTDATA";#N/A,#N/A,FALSE,"Condenser Performance"}</definedName>
    <definedName name="wrn.Condenser._.Summary." localSheetId="3" hidden="1">{#N/A,#N/A,FALSE,"SUMMARY";#N/A,#N/A,FALSE,"INPUTDATA";#N/A,#N/A,FALSE,"Condenser Performance"}</definedName>
    <definedName name="wrn.Condenser._.Summary." localSheetId="11" hidden="1">{#N/A,#N/A,FALSE,"SUMMARY";#N/A,#N/A,FALSE,"INPUTDATA";#N/A,#N/A,FALSE,"Condenser Performance"}</definedName>
    <definedName name="wrn.Condenser._.Summary." localSheetId="5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9" hidden="1">{#N/A,#N/A,FALSE,"T COST";#N/A,#N/A,FALSE,"COST_FH"}</definedName>
    <definedName name="wrn.COST." localSheetId="6" hidden="1">{#N/A,#N/A,FALSE,"T COST";#N/A,#N/A,FALSE,"COST_FH"}</definedName>
    <definedName name="wrn.COST." localSheetId="7" hidden="1">{#N/A,#N/A,FALSE,"T COST";#N/A,#N/A,FALSE,"COST_FH"}</definedName>
    <definedName name="wrn.COST." localSheetId="0" hidden="1">{#N/A,#N/A,FALSE,"T COST";#N/A,#N/A,FALSE,"COST_FH"}</definedName>
    <definedName name="wrn.COST." localSheetId="10" hidden="1">{#N/A,#N/A,FALSE,"T COST";#N/A,#N/A,FALSE,"COST_FH"}</definedName>
    <definedName name="wrn.COST." localSheetId="1" hidden="1">{#N/A,#N/A,FALSE,"T COST";#N/A,#N/A,FALSE,"COST_FH"}</definedName>
    <definedName name="wrn.COST." localSheetId="8" hidden="1">{#N/A,#N/A,FALSE,"T COST";#N/A,#N/A,FALSE,"COST_FH"}</definedName>
    <definedName name="wrn.COST." localSheetId="3" hidden="1">{#N/A,#N/A,FALSE,"T COST";#N/A,#N/A,FALSE,"COST_FH"}</definedName>
    <definedName name="wrn.COST." localSheetId="11" hidden="1">{#N/A,#N/A,FALSE,"T COST";#N/A,#N/A,FALSE,"COST_FH"}</definedName>
    <definedName name="wrn.COST." localSheetId="5" hidden="1">{#N/A,#N/A,FALSE,"T COST";#N/A,#N/A,FALSE,"COST_FH"}</definedName>
    <definedName name="wrn.COST." hidden="1">{#N/A,#N/A,FALSE,"T COST";#N/A,#N/A,FALSE,"COST_FH"}</definedName>
    <definedName name="wrn.Engr._.Summary." localSheetId="9" hidden="1">{#N/A,#N/A,FALSE,"INPUTDATA";#N/A,#N/A,FALSE,"SUMMARY";#N/A,#N/A,FALSE,"CTAREP";#N/A,#N/A,FALSE,"CTBREP";#N/A,#N/A,FALSE,"TURBEFF";#N/A,#N/A,FALSE,"Condenser Performance"}</definedName>
    <definedName name="wrn.Engr._.Summary." localSheetId="6" hidden="1">{#N/A,#N/A,FALSE,"INPUTDATA";#N/A,#N/A,FALSE,"SUMMARY";#N/A,#N/A,FALSE,"CTAREP";#N/A,#N/A,FALSE,"CTBREP";#N/A,#N/A,FALSE,"TURBEFF";#N/A,#N/A,FALSE,"Condenser Performance"}</definedName>
    <definedName name="wrn.Engr._.Summary." localSheetId="7" hidden="1">{#N/A,#N/A,FALSE,"INPUTDATA";#N/A,#N/A,FALSE,"SUMMARY";#N/A,#N/A,FALSE,"CTAREP";#N/A,#N/A,FALSE,"CTBREP";#N/A,#N/A,FALSE,"TURBEFF";#N/A,#N/A,FALSE,"Condenser Performance"}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localSheetId="10" hidden="1">{#N/A,#N/A,FALSE,"INPUTDATA";#N/A,#N/A,FALSE,"SUMMARY";#N/A,#N/A,FALSE,"CTAREP";#N/A,#N/A,FALSE,"CTBREP";#N/A,#N/A,FALSE,"TURBEFF";#N/A,#N/A,FALSE,"Condenser Performance"}</definedName>
    <definedName name="wrn.Engr._.Summary." localSheetId="1" hidden="1">{#N/A,#N/A,FALSE,"INPUTDATA";#N/A,#N/A,FALSE,"SUMMARY";#N/A,#N/A,FALSE,"CTAREP";#N/A,#N/A,FALSE,"CTBREP";#N/A,#N/A,FALSE,"TURBEFF";#N/A,#N/A,FALSE,"Condenser Performance"}</definedName>
    <definedName name="wrn.Engr._.Summary." localSheetId="8" hidden="1">{#N/A,#N/A,FALSE,"INPUTDATA";#N/A,#N/A,FALSE,"SUMMARY";#N/A,#N/A,FALSE,"CTAREP";#N/A,#N/A,FALSE,"CTBREP";#N/A,#N/A,FALSE,"TURBEFF";#N/A,#N/A,FALSE,"Condenser Performance"}</definedName>
    <definedName name="wrn.Engr._.Summary." localSheetId="3" hidden="1">{#N/A,#N/A,FALSE,"INPUTDATA";#N/A,#N/A,FALSE,"SUMMARY";#N/A,#N/A,FALSE,"CTAREP";#N/A,#N/A,FALSE,"CTBREP";#N/A,#N/A,FALSE,"TURBEFF";#N/A,#N/A,FALSE,"Condenser Performance"}</definedName>
    <definedName name="wrn.Engr._.Summary." localSheetId="11" hidden="1">{#N/A,#N/A,FALSE,"INPUTDATA";#N/A,#N/A,FALSE,"SUMMARY";#N/A,#N/A,FALSE,"CTAREP";#N/A,#N/A,FALSE,"CTBREP";#N/A,#N/A,FALSE,"TURBEFF";#N/A,#N/A,FALSE,"Condenser Performance"}</definedName>
    <definedName name="wrn.Engr._.Summary." localSheetId="5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9" hidden="1">{#N/A,#N/A,FALSE,"INPUTDATA";#N/A,#N/A,FALSE,"SUMMARY"}</definedName>
    <definedName name="wrn.Exec._.Summary." localSheetId="6" hidden="1">{#N/A,#N/A,FALSE,"INPUTDATA";#N/A,#N/A,FALSE,"SUMMARY"}</definedName>
    <definedName name="wrn.Exec._.Summary." localSheetId="7" hidden="1">{#N/A,#N/A,FALSE,"INPUTDATA";#N/A,#N/A,FALSE,"SUMMARY"}</definedName>
    <definedName name="wrn.Exec._.Summary." localSheetId="0" hidden="1">{#N/A,#N/A,FALSE,"INPUTDATA";#N/A,#N/A,FALSE,"SUMMARY"}</definedName>
    <definedName name="wrn.Exec._.Summary." localSheetId="10" hidden="1">{#N/A,#N/A,FALSE,"INPUTDATA";#N/A,#N/A,FALSE,"SUMMARY"}</definedName>
    <definedName name="wrn.Exec._.Summary." localSheetId="1" hidden="1">{#N/A,#N/A,FALSE,"INPUTDATA";#N/A,#N/A,FALSE,"SUMMARY"}</definedName>
    <definedName name="wrn.Exec._.Summary." localSheetId="8" hidden="1">{#N/A,#N/A,FALSE,"INPUTDATA";#N/A,#N/A,FALSE,"SUMMARY"}</definedName>
    <definedName name="wrn.Exec._.Summary." localSheetId="3" hidden="1">{#N/A,#N/A,FALSE,"INPUTDATA";#N/A,#N/A,FALSE,"SUMMARY"}</definedName>
    <definedName name="wrn.Exec._.Summary." localSheetId="11" hidden="1">{#N/A,#N/A,FALSE,"INPUTDATA";#N/A,#N/A,FALSE,"SUMMARY"}</definedName>
    <definedName name="wrn.Exec._.Summary." localSheetId="5" hidden="1">{#N/A,#N/A,FALSE,"INPUTDATA";#N/A,#N/A,FALSE,"SUMMARY"}</definedName>
    <definedName name="wrn.Exec._.Summary." hidden="1">{#N/A,#N/A,FALSE,"INPUTDATA";#N/A,#N/A,FALSE,"SUMMARY"}</definedName>
    <definedName name="wrn.Full._.Budget." localSheetId="9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dget." localSheetId="6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dget." localSheetId="7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dget." localSheetId="0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dget." localSheetId="10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dget." localSheetId="1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dget." localSheetId="8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dget." localSheetId="3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dget." localSheetId="11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dget." localSheetId="5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SRU._.CONDENSER." localSheetId="9" hidden="1">{#N/A,#N/A,FALSE,"HXSheet1";#N/A,#N/A,FALSE,"Sheet2";#N/A,#N/A,FALSE,"Sheet3";#N/A,#N/A,FALSE,"Sheet4"}</definedName>
    <definedName name="wrn.SRU._.CONDENSER." localSheetId="6" hidden="1">{#N/A,#N/A,FALSE,"HXSheet1";#N/A,#N/A,FALSE,"Sheet2";#N/A,#N/A,FALSE,"Sheet3";#N/A,#N/A,FALSE,"Sheet4"}</definedName>
    <definedName name="wrn.SRU._.CONDENSER." localSheetId="7" hidden="1">{#N/A,#N/A,FALSE,"HXSheet1";#N/A,#N/A,FALSE,"Sheet2";#N/A,#N/A,FALSE,"Sheet3";#N/A,#N/A,FALSE,"Sheet4"}</definedName>
    <definedName name="wrn.SRU._.CONDENSER." localSheetId="0" hidden="1">{#N/A,#N/A,FALSE,"HXSheet1";#N/A,#N/A,FALSE,"Sheet2";#N/A,#N/A,FALSE,"Sheet3";#N/A,#N/A,FALSE,"Sheet4"}</definedName>
    <definedName name="wrn.SRU._.CONDENSER." localSheetId="10" hidden="1">{#N/A,#N/A,FALSE,"HXSheet1";#N/A,#N/A,FALSE,"Sheet2";#N/A,#N/A,FALSE,"Sheet3";#N/A,#N/A,FALSE,"Sheet4"}</definedName>
    <definedName name="wrn.SRU._.CONDENSER." localSheetId="1" hidden="1">{#N/A,#N/A,FALSE,"HXSheet1";#N/A,#N/A,FALSE,"Sheet2";#N/A,#N/A,FALSE,"Sheet3";#N/A,#N/A,FALSE,"Sheet4"}</definedName>
    <definedName name="wrn.SRU._.CONDENSER." localSheetId="8" hidden="1">{#N/A,#N/A,FALSE,"HXSheet1";#N/A,#N/A,FALSE,"Sheet2";#N/A,#N/A,FALSE,"Sheet3";#N/A,#N/A,FALSE,"Sheet4"}</definedName>
    <definedName name="wrn.SRU._.CONDENSER." localSheetId="3" hidden="1">{#N/A,#N/A,FALSE,"HXSheet1";#N/A,#N/A,FALSE,"Sheet2";#N/A,#N/A,FALSE,"Sheet3";#N/A,#N/A,FALSE,"Sheet4"}</definedName>
    <definedName name="wrn.SRU._.CONDENSER." localSheetId="11" hidden="1">{#N/A,#N/A,FALSE,"HXSheet1";#N/A,#N/A,FALSE,"Sheet2";#N/A,#N/A,FALSE,"Sheet3";#N/A,#N/A,FALSE,"Sheet4"}</definedName>
    <definedName name="wrn.SRU._.CONDENSER." localSheetId="5" hidden="1">{#N/A,#N/A,FALSE,"HXSheet1";#N/A,#N/A,FALSE,"Sheet2";#N/A,#N/A,FALSE,"Sheet3";#N/A,#N/A,FALSE,"Sheet4"}</definedName>
    <definedName name="wrn.SRU._.CONDENSER." hidden="1">{#N/A,#N/A,FALSE,"HXSheet1";#N/A,#N/A,FALSE,"Sheet2";#N/A,#N/A,FALSE,"Sheet3";#N/A,#N/A,FALSE,"Sheet4"}</definedName>
    <definedName name="wrn.SUM._.OF._.UNIT._.3." localSheetId="9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6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7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10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1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8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3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11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5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xx.detail" localSheetId="9" hidden="1">{"detail305",#N/A,FALSE,"BI-305"}</definedName>
    <definedName name="xxx.detail" localSheetId="6" hidden="1">{"detail305",#N/A,FALSE,"BI-305"}</definedName>
    <definedName name="xxx.detail" localSheetId="7" hidden="1">{"detail305",#N/A,FALSE,"BI-305"}</definedName>
    <definedName name="xxx.detail" localSheetId="0" hidden="1">{"detail305",#N/A,FALSE,"BI-305"}</definedName>
    <definedName name="xxx.detail" localSheetId="10" hidden="1">{"detail305",#N/A,FALSE,"BI-305"}</definedName>
    <definedName name="xxx.detail" localSheetId="1" hidden="1">{"detail305",#N/A,FALSE,"BI-305"}</definedName>
    <definedName name="xxx.detail" localSheetId="8" hidden="1">{"detail305",#N/A,FALSE,"BI-305"}</definedName>
    <definedName name="xxx.detail" localSheetId="3" hidden="1">{"detail305",#N/A,FALSE,"BI-305"}</definedName>
    <definedName name="xxx.detail" localSheetId="11" hidden="1">{"detail305",#N/A,FALSE,"BI-305"}</definedName>
    <definedName name="xxx.detail" localSheetId="5" hidden="1">{"detail305",#N/A,FALSE,"BI-305"}</definedName>
    <definedName name="xxx.detail" hidden="1">{"detail305",#N/A,FALSE,"BI-305"}</definedName>
    <definedName name="xxx.directory" localSheetId="9" hidden="1">{"summary",#N/A,FALSE,"PCR DIRECTORY"}</definedName>
    <definedName name="xxx.directory" localSheetId="6" hidden="1">{"summary",#N/A,FALSE,"PCR DIRECTORY"}</definedName>
    <definedName name="xxx.directory" localSheetId="7" hidden="1">{"summary",#N/A,FALSE,"PCR DIRECTORY"}</definedName>
    <definedName name="xxx.directory" localSheetId="0" hidden="1">{"summary",#N/A,FALSE,"PCR DIRECTORY"}</definedName>
    <definedName name="xxx.directory" localSheetId="10" hidden="1">{"summary",#N/A,FALSE,"PCR DIRECTORY"}</definedName>
    <definedName name="xxx.directory" localSheetId="1" hidden="1">{"summary",#N/A,FALSE,"PCR DIRECTORY"}</definedName>
    <definedName name="xxx.directory" localSheetId="8" hidden="1">{"summary",#N/A,FALSE,"PCR DIRECTORY"}</definedName>
    <definedName name="xxx.directory" localSheetId="3" hidden="1">{"summary",#N/A,FALSE,"PCR DIRECTORY"}</definedName>
    <definedName name="xxx.directory" localSheetId="11" hidden="1">{"summary",#N/A,FALSE,"PCR DIRECTORY"}</definedName>
    <definedName name="xxx.directory" localSheetId="5" hidden="1">{"summary",#N/A,FALSE,"PCR DIRECTORY"}</definedName>
    <definedName name="xxx.directory" hidden="1">{"summary",#N/A,FALSE,"PCR DIRECTORY"}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16" l="1"/>
  <c r="J61" i="16"/>
  <c r="I61" i="16"/>
  <c r="H61" i="16"/>
  <c r="F61" i="16"/>
  <c r="E61" i="16"/>
  <c r="D61" i="16"/>
  <c r="M60" i="16"/>
  <c r="L60" i="16"/>
  <c r="G60" i="16"/>
  <c r="L59" i="16"/>
  <c r="G59" i="16"/>
  <c r="M59" i="16" s="1"/>
  <c r="N59" i="16" s="1"/>
  <c r="L58" i="16"/>
  <c r="M58" i="16" s="1"/>
  <c r="N58" i="16" s="1"/>
  <c r="G58" i="16"/>
  <c r="L57" i="16"/>
  <c r="G57" i="16"/>
  <c r="M57" i="16" s="1"/>
  <c r="N57" i="16" s="1"/>
  <c r="L56" i="16"/>
  <c r="M56" i="16" s="1"/>
  <c r="N56" i="16" s="1"/>
  <c r="G56" i="16"/>
  <c r="M55" i="16"/>
  <c r="N55" i="16" s="1"/>
  <c r="L55" i="16"/>
  <c r="G55" i="16"/>
  <c r="L54" i="16"/>
  <c r="M54" i="16" s="1"/>
  <c r="N54" i="16" s="1"/>
  <c r="G54" i="16"/>
  <c r="L53" i="16"/>
  <c r="G53" i="16"/>
  <c r="M53" i="16" s="1"/>
  <c r="N53" i="16" s="1"/>
  <c r="M52" i="16"/>
  <c r="N52" i="16" s="1"/>
  <c r="L52" i="16"/>
  <c r="G52" i="16"/>
  <c r="L51" i="16"/>
  <c r="G51" i="16"/>
  <c r="M51" i="16" s="1"/>
  <c r="N51" i="16" s="1"/>
  <c r="L50" i="16"/>
  <c r="G50" i="16"/>
  <c r="M50" i="16" s="1"/>
  <c r="N50" i="16" s="1"/>
  <c r="L49" i="16"/>
  <c r="G49" i="16"/>
  <c r="M49" i="16" s="1"/>
  <c r="N49" i="16" s="1"/>
  <c r="L48" i="16"/>
  <c r="M48" i="16" s="1"/>
  <c r="N48" i="16" s="1"/>
  <c r="G48" i="16"/>
  <c r="L47" i="16"/>
  <c r="G47" i="16"/>
  <c r="M47" i="16" s="1"/>
  <c r="N47" i="16" s="1"/>
  <c r="L46" i="16"/>
  <c r="G46" i="16"/>
  <c r="L45" i="16"/>
  <c r="G45" i="16"/>
  <c r="M45" i="16" s="1"/>
  <c r="N45" i="16" s="1"/>
  <c r="L44" i="16"/>
  <c r="M44" i="16" s="1"/>
  <c r="N44" i="16" s="1"/>
  <c r="G44" i="16"/>
  <c r="L43" i="16"/>
  <c r="G43" i="16"/>
  <c r="M43" i="16" s="1"/>
  <c r="N43" i="16" s="1"/>
  <c r="L42" i="16"/>
  <c r="M42" i="16" s="1"/>
  <c r="N42" i="16" s="1"/>
  <c r="G42" i="16"/>
  <c r="L41" i="16"/>
  <c r="G41" i="16"/>
  <c r="M41" i="16" s="1"/>
  <c r="N41" i="16" s="1"/>
  <c r="L40" i="16"/>
  <c r="M40" i="16" s="1"/>
  <c r="N40" i="16" s="1"/>
  <c r="G40" i="16"/>
  <c r="M39" i="16"/>
  <c r="N39" i="16" s="1"/>
  <c r="L39" i="16"/>
  <c r="G39" i="16"/>
  <c r="L38" i="16"/>
  <c r="M38" i="16" s="1"/>
  <c r="N38" i="16" s="1"/>
  <c r="G38" i="16"/>
  <c r="M37" i="16"/>
  <c r="N37" i="16" s="1"/>
  <c r="L37" i="16"/>
  <c r="G37" i="16"/>
  <c r="M36" i="16"/>
  <c r="N36" i="16" s="1"/>
  <c r="L36" i="16"/>
  <c r="G36" i="16"/>
  <c r="L35" i="16"/>
  <c r="G35" i="16"/>
  <c r="M35" i="16" s="1"/>
  <c r="N35" i="16" s="1"/>
  <c r="M34" i="16"/>
  <c r="N34" i="16" s="1"/>
  <c r="L34" i="16"/>
  <c r="G34" i="16"/>
  <c r="L33" i="16"/>
  <c r="G33" i="16"/>
  <c r="M33" i="16" s="1"/>
  <c r="N33" i="16" s="1"/>
  <c r="L32" i="16"/>
  <c r="M32" i="16" s="1"/>
  <c r="N32" i="16" s="1"/>
  <c r="G32" i="16"/>
  <c r="L31" i="16"/>
  <c r="G31" i="16"/>
  <c r="M31" i="16" s="1"/>
  <c r="N31" i="16" s="1"/>
  <c r="L30" i="16"/>
  <c r="G30" i="16"/>
  <c r="L29" i="16"/>
  <c r="G29" i="16"/>
  <c r="M29" i="16" s="1"/>
  <c r="N29" i="16" s="1"/>
  <c r="L28" i="16"/>
  <c r="G28" i="16"/>
  <c r="M28" i="16" s="1"/>
  <c r="N28" i="16" s="1"/>
  <c r="L27" i="16"/>
  <c r="G27" i="16"/>
  <c r="M27" i="16" s="1"/>
  <c r="N27" i="16" s="1"/>
  <c r="L26" i="16"/>
  <c r="M26" i="16" s="1"/>
  <c r="N26" i="16" s="1"/>
  <c r="G26" i="16"/>
  <c r="L25" i="16"/>
  <c r="G25" i="16"/>
  <c r="M25" i="16" s="1"/>
  <c r="N25" i="16" s="1"/>
  <c r="L24" i="16"/>
  <c r="M24" i="16" s="1"/>
  <c r="N24" i="16" s="1"/>
  <c r="G24" i="16"/>
  <c r="M23" i="16"/>
  <c r="N23" i="16" s="1"/>
  <c r="L23" i="16"/>
  <c r="G23" i="16"/>
  <c r="L22" i="16"/>
  <c r="M22" i="16" s="1"/>
  <c r="N22" i="16" s="1"/>
  <c r="G22" i="16"/>
  <c r="M21" i="16"/>
  <c r="N21" i="16" s="1"/>
  <c r="L21" i="16"/>
  <c r="G21" i="16"/>
  <c r="M20" i="16"/>
  <c r="N20" i="16" s="1"/>
  <c r="L20" i="16"/>
  <c r="G20" i="16"/>
  <c r="L19" i="16"/>
  <c r="G19" i="16"/>
  <c r="M19" i="16" s="1"/>
  <c r="N19" i="16" s="1"/>
  <c r="M18" i="16"/>
  <c r="N18" i="16" s="1"/>
  <c r="L18" i="16"/>
  <c r="G18" i="16"/>
  <c r="L17" i="16"/>
  <c r="G17" i="16"/>
  <c r="M17" i="16" s="1"/>
  <c r="N17" i="16" s="1"/>
  <c r="L16" i="16"/>
  <c r="M16" i="16" s="1"/>
  <c r="N16" i="16" s="1"/>
  <c r="G16" i="16"/>
  <c r="L15" i="16"/>
  <c r="G15" i="16"/>
  <c r="M15" i="16" s="1"/>
  <c r="N15" i="16" s="1"/>
  <c r="P14" i="16"/>
  <c r="P15" i="16" s="1"/>
  <c r="P16" i="16" s="1"/>
  <c r="P17" i="16" s="1"/>
  <c r="P18" i="16" s="1"/>
  <c r="P19" i="16" s="1"/>
  <c r="P20" i="16" s="1"/>
  <c r="P21" i="16" s="1"/>
  <c r="P22" i="16" s="1"/>
  <c r="P23" i="16" s="1"/>
  <c r="P24" i="16" s="1"/>
  <c r="P25" i="16" s="1"/>
  <c r="P26" i="16" s="1"/>
  <c r="P27" i="16" s="1"/>
  <c r="P28" i="16" s="1"/>
  <c r="P29" i="16" s="1"/>
  <c r="P30" i="16" s="1"/>
  <c r="P31" i="16" s="1"/>
  <c r="P32" i="16" s="1"/>
  <c r="P33" i="16" s="1"/>
  <c r="P34" i="16" s="1"/>
  <c r="P35" i="16" s="1"/>
  <c r="P36" i="16" s="1"/>
  <c r="P37" i="16" s="1"/>
  <c r="P38" i="16" s="1"/>
  <c r="P39" i="16" s="1"/>
  <c r="P40" i="16" s="1"/>
  <c r="P41" i="16" s="1"/>
  <c r="P42" i="16" s="1"/>
  <c r="P43" i="16" s="1"/>
  <c r="P44" i="16" s="1"/>
  <c r="P45" i="16" s="1"/>
  <c r="P46" i="16" s="1"/>
  <c r="P47" i="16" s="1"/>
  <c r="P48" i="16" s="1"/>
  <c r="P49" i="16" s="1"/>
  <c r="P50" i="16" s="1"/>
  <c r="P51" i="16" s="1"/>
  <c r="P52" i="16" s="1"/>
  <c r="P53" i="16" s="1"/>
  <c r="P54" i="16" s="1"/>
  <c r="P55" i="16" s="1"/>
  <c r="P56" i="16" s="1"/>
  <c r="P57" i="16" s="1"/>
  <c r="P58" i="16" s="1"/>
  <c r="P59" i="16" s="1"/>
  <c r="P60" i="16" s="1"/>
  <c r="L14" i="16"/>
  <c r="G14" i="16"/>
  <c r="L13" i="16"/>
  <c r="G13" i="16"/>
  <c r="M13" i="16" s="1"/>
  <c r="N13" i="16" s="1"/>
  <c r="C13" i="16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B13" i="16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P12" i="16"/>
  <c r="P13" i="16" s="1"/>
  <c r="M12" i="16"/>
  <c r="L12" i="16"/>
  <c r="G12" i="16"/>
  <c r="P3" i="16"/>
  <c r="F60" i="23"/>
  <c r="E60" i="23"/>
  <c r="D60" i="23"/>
  <c r="G60" i="23" s="1"/>
  <c r="K59" i="23"/>
  <c r="L59" i="23" s="1"/>
  <c r="F59" i="23"/>
  <c r="E59" i="23"/>
  <c r="D59" i="23"/>
  <c r="F58" i="23"/>
  <c r="E58" i="23"/>
  <c r="D58" i="23"/>
  <c r="F57" i="23"/>
  <c r="E57" i="23"/>
  <c r="D57" i="23"/>
  <c r="G57" i="23" s="1"/>
  <c r="H56" i="23"/>
  <c r="F56" i="23"/>
  <c r="E56" i="23"/>
  <c r="D56" i="23"/>
  <c r="G56" i="23" s="1"/>
  <c r="G55" i="23"/>
  <c r="F55" i="23"/>
  <c r="E55" i="23"/>
  <c r="D55" i="23"/>
  <c r="G54" i="23"/>
  <c r="F54" i="23"/>
  <c r="E54" i="23"/>
  <c r="D54" i="23"/>
  <c r="H53" i="23"/>
  <c r="G53" i="23"/>
  <c r="F53" i="23"/>
  <c r="E53" i="23"/>
  <c r="D53" i="23"/>
  <c r="F52" i="23"/>
  <c r="E52" i="23"/>
  <c r="D52" i="23"/>
  <c r="G52" i="23" s="1"/>
  <c r="K51" i="23"/>
  <c r="H51" i="23"/>
  <c r="L51" i="23" s="1"/>
  <c r="M51" i="23" s="1"/>
  <c r="F51" i="23"/>
  <c r="E51" i="23"/>
  <c r="D51" i="23"/>
  <c r="G51" i="23" s="1"/>
  <c r="G50" i="23"/>
  <c r="F50" i="23"/>
  <c r="E50" i="23"/>
  <c r="D50" i="23"/>
  <c r="F49" i="23"/>
  <c r="E49" i="23"/>
  <c r="D49" i="23"/>
  <c r="G49" i="23" s="1"/>
  <c r="F48" i="23"/>
  <c r="E48" i="23"/>
  <c r="D48" i="23"/>
  <c r="G48" i="23" s="1"/>
  <c r="F47" i="23"/>
  <c r="E47" i="23"/>
  <c r="D47" i="23"/>
  <c r="G47" i="23" s="1"/>
  <c r="I46" i="23"/>
  <c r="F46" i="23"/>
  <c r="E46" i="23"/>
  <c r="D46" i="23"/>
  <c r="F45" i="23"/>
  <c r="E45" i="23"/>
  <c r="D45" i="23"/>
  <c r="G45" i="23" s="1"/>
  <c r="G44" i="23"/>
  <c r="F44" i="23"/>
  <c r="E44" i="23"/>
  <c r="D44" i="23"/>
  <c r="L43" i="23"/>
  <c r="K43" i="23"/>
  <c r="F43" i="23"/>
  <c r="E43" i="23"/>
  <c r="D43" i="23"/>
  <c r="F42" i="23"/>
  <c r="E42" i="23"/>
  <c r="D42" i="23"/>
  <c r="G42" i="23" s="1"/>
  <c r="F41" i="23"/>
  <c r="E41" i="23"/>
  <c r="D41" i="23"/>
  <c r="G41" i="23" s="1"/>
  <c r="K40" i="23"/>
  <c r="J40" i="23"/>
  <c r="F40" i="23"/>
  <c r="E40" i="23"/>
  <c r="D40" i="23"/>
  <c r="G40" i="23" s="1"/>
  <c r="G39" i="23"/>
  <c r="F39" i="23"/>
  <c r="E39" i="23"/>
  <c r="D39" i="23"/>
  <c r="G38" i="23"/>
  <c r="F38" i="23"/>
  <c r="E38" i="23"/>
  <c r="D38" i="23"/>
  <c r="G37" i="23"/>
  <c r="F37" i="23"/>
  <c r="E37" i="23"/>
  <c r="D37" i="23"/>
  <c r="H36" i="23"/>
  <c r="G36" i="23"/>
  <c r="F36" i="23"/>
  <c r="E36" i="23"/>
  <c r="D36" i="23"/>
  <c r="F35" i="23"/>
  <c r="E35" i="23"/>
  <c r="D35" i="23"/>
  <c r="G35" i="23" s="1"/>
  <c r="F34" i="23"/>
  <c r="E34" i="23"/>
  <c r="D34" i="23"/>
  <c r="G34" i="23" s="1"/>
  <c r="F33" i="23"/>
  <c r="E33" i="23"/>
  <c r="D33" i="23"/>
  <c r="G33" i="23" s="1"/>
  <c r="C33" i="23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G32" i="23"/>
  <c r="F32" i="23"/>
  <c r="E32" i="23"/>
  <c r="D32" i="23"/>
  <c r="F31" i="23"/>
  <c r="G31" i="23" s="1"/>
  <c r="E31" i="23"/>
  <c r="D31" i="23"/>
  <c r="F30" i="23"/>
  <c r="E30" i="23"/>
  <c r="D30" i="23"/>
  <c r="F29" i="23"/>
  <c r="E29" i="23"/>
  <c r="D29" i="23"/>
  <c r="G29" i="23" s="1"/>
  <c r="F28" i="23"/>
  <c r="G28" i="23" s="1"/>
  <c r="E28" i="23"/>
  <c r="D28" i="23"/>
  <c r="F27" i="23"/>
  <c r="E27" i="23"/>
  <c r="D27" i="23"/>
  <c r="F26" i="23"/>
  <c r="E26" i="23"/>
  <c r="D26" i="23"/>
  <c r="G26" i="23" s="1"/>
  <c r="F25" i="23"/>
  <c r="E25" i="23"/>
  <c r="D25" i="23"/>
  <c r="G25" i="23" s="1"/>
  <c r="F24" i="23"/>
  <c r="E24" i="23"/>
  <c r="G24" i="23" s="1"/>
  <c r="D24" i="23"/>
  <c r="G23" i="23"/>
  <c r="F23" i="23"/>
  <c r="E23" i="23"/>
  <c r="D23" i="23"/>
  <c r="J22" i="23"/>
  <c r="G22" i="23"/>
  <c r="F22" i="23"/>
  <c r="E22" i="23"/>
  <c r="D22" i="23"/>
  <c r="F21" i="23"/>
  <c r="E21" i="23"/>
  <c r="G21" i="23" s="1"/>
  <c r="D21" i="23"/>
  <c r="F20" i="23"/>
  <c r="E20" i="23"/>
  <c r="D20" i="23"/>
  <c r="G20" i="23" s="1"/>
  <c r="J19" i="23"/>
  <c r="F19" i="23"/>
  <c r="E19" i="23"/>
  <c r="D19" i="23"/>
  <c r="G19" i="23" s="1"/>
  <c r="G18" i="23"/>
  <c r="F18" i="23"/>
  <c r="E18" i="23"/>
  <c r="D18" i="23"/>
  <c r="F17" i="23"/>
  <c r="E17" i="23"/>
  <c r="D17" i="23"/>
  <c r="G17" i="23" s="1"/>
  <c r="F16" i="23"/>
  <c r="E16" i="23"/>
  <c r="D16" i="23"/>
  <c r="G16" i="23" s="1"/>
  <c r="F15" i="23"/>
  <c r="E15" i="23"/>
  <c r="D15" i="23"/>
  <c r="G15" i="23" s="1"/>
  <c r="P14" i="23"/>
  <c r="P15" i="23" s="1"/>
  <c r="P16" i="23" s="1"/>
  <c r="P17" i="23" s="1"/>
  <c r="P18" i="23" s="1"/>
  <c r="P19" i="23" s="1"/>
  <c r="P20" i="23" s="1"/>
  <c r="P21" i="23" s="1"/>
  <c r="P22" i="23" s="1"/>
  <c r="P23" i="23" s="1"/>
  <c r="P24" i="23" s="1"/>
  <c r="P25" i="23" s="1"/>
  <c r="P26" i="23" s="1"/>
  <c r="P27" i="23" s="1"/>
  <c r="P28" i="23" s="1"/>
  <c r="P29" i="23" s="1"/>
  <c r="P30" i="23" s="1"/>
  <c r="P31" i="23" s="1"/>
  <c r="P32" i="23" s="1"/>
  <c r="P33" i="23" s="1"/>
  <c r="P34" i="23" s="1"/>
  <c r="P35" i="23" s="1"/>
  <c r="P36" i="23" s="1"/>
  <c r="P37" i="23" s="1"/>
  <c r="P38" i="23" s="1"/>
  <c r="P39" i="23" s="1"/>
  <c r="P40" i="23" s="1"/>
  <c r="P41" i="23" s="1"/>
  <c r="P42" i="23" s="1"/>
  <c r="P43" i="23" s="1"/>
  <c r="P44" i="23" s="1"/>
  <c r="P45" i="23" s="1"/>
  <c r="P46" i="23" s="1"/>
  <c r="P47" i="23" s="1"/>
  <c r="P48" i="23" s="1"/>
  <c r="P49" i="23" s="1"/>
  <c r="P50" i="23" s="1"/>
  <c r="P51" i="23" s="1"/>
  <c r="P52" i="23" s="1"/>
  <c r="P53" i="23" s="1"/>
  <c r="P54" i="23" s="1"/>
  <c r="P55" i="23" s="1"/>
  <c r="P56" i="23" s="1"/>
  <c r="P57" i="23" s="1"/>
  <c r="P58" i="23" s="1"/>
  <c r="P59" i="23" s="1"/>
  <c r="P60" i="23" s="1"/>
  <c r="F14" i="23"/>
  <c r="E14" i="23"/>
  <c r="D14" i="23"/>
  <c r="C14" i="23"/>
  <c r="C15" i="23" s="1"/>
  <c r="C16" i="23" s="1"/>
  <c r="C17" i="23" s="1"/>
  <c r="C18" i="23" s="1"/>
  <c r="C19" i="23" s="1"/>
  <c r="C20" i="23" s="1"/>
  <c r="C21" i="23" s="1"/>
  <c r="C22" i="23" s="1"/>
  <c r="C23" i="23" s="1"/>
  <c r="C24" i="23" s="1"/>
  <c r="C25" i="23" s="1"/>
  <c r="C26" i="23" s="1"/>
  <c r="C27" i="23" s="1"/>
  <c r="C28" i="23" s="1"/>
  <c r="C29" i="23" s="1"/>
  <c r="C30" i="23" s="1"/>
  <c r="C31" i="23" s="1"/>
  <c r="C32" i="23" s="1"/>
  <c r="B14" i="23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P13" i="23"/>
  <c r="F13" i="23"/>
  <c r="E13" i="23"/>
  <c r="D13" i="23"/>
  <c r="G13" i="23" s="1"/>
  <c r="C13" i="23"/>
  <c r="B13" i="23"/>
  <c r="P12" i="23"/>
  <c r="F12" i="23"/>
  <c r="E12" i="23"/>
  <c r="D12" i="23"/>
  <c r="P3" i="23"/>
  <c r="K61" i="2"/>
  <c r="J61" i="2"/>
  <c r="I61" i="2"/>
  <c r="H61" i="2"/>
  <c r="F61" i="2"/>
  <c r="E61" i="2"/>
  <c r="D61" i="2"/>
  <c r="L60" i="2"/>
  <c r="M60" i="2" s="1"/>
  <c r="G60" i="2"/>
  <c r="L59" i="2"/>
  <c r="M59" i="2" s="1"/>
  <c r="G59" i="2"/>
  <c r="L58" i="2"/>
  <c r="M58" i="2" s="1"/>
  <c r="G58" i="2"/>
  <c r="M57" i="2"/>
  <c r="L57" i="2"/>
  <c r="G57" i="2"/>
  <c r="L56" i="2"/>
  <c r="G56" i="2"/>
  <c r="M55" i="2"/>
  <c r="L55" i="2"/>
  <c r="G55" i="2"/>
  <c r="L54" i="2"/>
  <c r="G54" i="2"/>
  <c r="L53" i="2"/>
  <c r="G53" i="2"/>
  <c r="M53" i="2" s="1"/>
  <c r="L52" i="2"/>
  <c r="G52" i="2"/>
  <c r="M51" i="2"/>
  <c r="L51" i="2"/>
  <c r="G51" i="2"/>
  <c r="L50" i="2"/>
  <c r="M50" i="2" s="1"/>
  <c r="G50" i="2"/>
  <c r="L49" i="2"/>
  <c r="G49" i="2"/>
  <c r="L48" i="2"/>
  <c r="G48" i="2"/>
  <c r="M48" i="2" s="1"/>
  <c r="M47" i="2"/>
  <c r="L47" i="2"/>
  <c r="G47" i="2"/>
  <c r="M46" i="2"/>
  <c r="L46" i="2"/>
  <c r="G46" i="2"/>
  <c r="M45" i="2"/>
  <c r="L45" i="2"/>
  <c r="G45" i="2"/>
  <c r="L44" i="2"/>
  <c r="M44" i="2" s="1"/>
  <c r="G44" i="2"/>
  <c r="L43" i="2"/>
  <c r="M43" i="2" s="1"/>
  <c r="G43" i="2"/>
  <c r="M42" i="2"/>
  <c r="L42" i="2"/>
  <c r="G42" i="2"/>
  <c r="L41" i="2"/>
  <c r="G41" i="2"/>
  <c r="M41" i="2" s="1"/>
  <c r="L40" i="2"/>
  <c r="M40" i="2" s="1"/>
  <c r="G40" i="2"/>
  <c r="M39" i="2"/>
  <c r="L39" i="2"/>
  <c r="G39" i="2"/>
  <c r="L38" i="2"/>
  <c r="M38" i="2" s="1"/>
  <c r="G38" i="2"/>
  <c r="M37" i="2"/>
  <c r="L37" i="2"/>
  <c r="G37" i="2"/>
  <c r="L36" i="2"/>
  <c r="G36" i="2"/>
  <c r="L35" i="2"/>
  <c r="M35" i="2" s="1"/>
  <c r="G35" i="2"/>
  <c r="L34" i="2"/>
  <c r="M34" i="2" s="1"/>
  <c r="G34" i="2"/>
  <c r="L33" i="2"/>
  <c r="M33" i="2" s="1"/>
  <c r="G33" i="2"/>
  <c r="M32" i="2"/>
  <c r="L32" i="2"/>
  <c r="G32" i="2"/>
  <c r="L31" i="2"/>
  <c r="G31" i="2"/>
  <c r="M31" i="2" s="1"/>
  <c r="M30" i="2"/>
  <c r="L30" i="2"/>
  <c r="G30" i="2"/>
  <c r="M29" i="2"/>
  <c r="L29" i="2"/>
  <c r="G29" i="2"/>
  <c r="L28" i="2"/>
  <c r="M28" i="2" s="1"/>
  <c r="G28" i="2"/>
  <c r="L27" i="2"/>
  <c r="M27" i="2" s="1"/>
  <c r="G27" i="2"/>
  <c r="L26" i="2"/>
  <c r="M26" i="2" s="1"/>
  <c r="G26" i="2"/>
  <c r="M25" i="2"/>
  <c r="L25" i="2"/>
  <c r="G25" i="2"/>
  <c r="M24" i="2"/>
  <c r="L24" i="2"/>
  <c r="G24" i="2"/>
  <c r="L23" i="2"/>
  <c r="M23" i="2" s="1"/>
  <c r="G23" i="2"/>
  <c r="M22" i="2"/>
  <c r="L22" i="2"/>
  <c r="G22" i="2"/>
  <c r="L21" i="2"/>
  <c r="G21" i="2"/>
  <c r="L20" i="2"/>
  <c r="M20" i="2" s="1"/>
  <c r="G20" i="2"/>
  <c r="L19" i="2"/>
  <c r="M19" i="2" s="1"/>
  <c r="G19" i="2"/>
  <c r="L18" i="2"/>
  <c r="M18" i="2" s="1"/>
  <c r="G18" i="2"/>
  <c r="L17" i="2"/>
  <c r="M17" i="2" s="1"/>
  <c r="G17" i="2"/>
  <c r="L16" i="2"/>
  <c r="G16" i="2"/>
  <c r="M16" i="2" s="1"/>
  <c r="M15" i="2"/>
  <c r="L15" i="2"/>
  <c r="G15" i="2"/>
  <c r="L14" i="2"/>
  <c r="G14" i="2"/>
  <c r="M14" i="2" s="1"/>
  <c r="N14" i="2" s="1"/>
  <c r="C14" i="2"/>
  <c r="C15" i="2" s="1"/>
  <c r="M13" i="2"/>
  <c r="L13" i="2"/>
  <c r="G13" i="2"/>
  <c r="C13" i="2"/>
  <c r="N13" i="2" s="1"/>
  <c r="B13" i="2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P12" i="2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L12" i="2"/>
  <c r="G12" i="2"/>
  <c r="P3" i="2"/>
  <c r="S61" i="17"/>
  <c r="R61" i="17"/>
  <c r="Q61" i="17"/>
  <c r="P61" i="17"/>
  <c r="K61" i="17"/>
  <c r="J61" i="17"/>
  <c r="I61" i="17"/>
  <c r="H61" i="17"/>
  <c r="F61" i="17"/>
  <c r="E61" i="17"/>
  <c r="D61" i="17"/>
  <c r="X60" i="17"/>
  <c r="K60" i="23" s="1"/>
  <c r="W60" i="17"/>
  <c r="J60" i="23" s="1"/>
  <c r="V60" i="17"/>
  <c r="I60" i="23" s="1"/>
  <c r="U60" i="17"/>
  <c r="T60" i="17"/>
  <c r="L60" i="17"/>
  <c r="G60" i="17"/>
  <c r="X59" i="17"/>
  <c r="W59" i="17"/>
  <c r="J59" i="23" s="1"/>
  <c r="V59" i="17"/>
  <c r="I59" i="23" s="1"/>
  <c r="U59" i="17"/>
  <c r="H59" i="23" s="1"/>
  <c r="T59" i="17"/>
  <c r="L59" i="17"/>
  <c r="M59" i="17" s="1"/>
  <c r="G59" i="17"/>
  <c r="Y58" i="17"/>
  <c r="X58" i="17"/>
  <c r="K58" i="23" s="1"/>
  <c r="W58" i="17"/>
  <c r="J58" i="23" s="1"/>
  <c r="V58" i="17"/>
  <c r="I58" i="23" s="1"/>
  <c r="U58" i="17"/>
  <c r="H58" i="23" s="1"/>
  <c r="T58" i="17"/>
  <c r="L58" i="17"/>
  <c r="G58" i="17"/>
  <c r="X57" i="17"/>
  <c r="K57" i="23" s="1"/>
  <c r="W57" i="17"/>
  <c r="J57" i="23" s="1"/>
  <c r="V57" i="17"/>
  <c r="I57" i="23" s="1"/>
  <c r="U57" i="17"/>
  <c r="H57" i="23" s="1"/>
  <c r="T57" i="17"/>
  <c r="M57" i="17"/>
  <c r="L57" i="17"/>
  <c r="G57" i="17"/>
  <c r="Y56" i="17"/>
  <c r="X56" i="17"/>
  <c r="K56" i="23" s="1"/>
  <c r="W56" i="17"/>
  <c r="J56" i="23" s="1"/>
  <c r="V56" i="17"/>
  <c r="I56" i="23" s="1"/>
  <c r="U56" i="17"/>
  <c r="T56" i="17"/>
  <c r="L56" i="17"/>
  <c r="M56" i="17" s="1"/>
  <c r="G56" i="17"/>
  <c r="X55" i="17"/>
  <c r="K55" i="23" s="1"/>
  <c r="W55" i="17"/>
  <c r="J55" i="23" s="1"/>
  <c r="V55" i="17"/>
  <c r="U55" i="17"/>
  <c r="H55" i="23" s="1"/>
  <c r="T55" i="17"/>
  <c r="L55" i="17"/>
  <c r="M55" i="17" s="1"/>
  <c r="G55" i="17"/>
  <c r="Y54" i="17"/>
  <c r="X54" i="17"/>
  <c r="K54" i="23" s="1"/>
  <c r="W54" i="17"/>
  <c r="J54" i="23" s="1"/>
  <c r="V54" i="17"/>
  <c r="I54" i="23" s="1"/>
  <c r="U54" i="17"/>
  <c r="H54" i="23" s="1"/>
  <c r="T54" i="17"/>
  <c r="M54" i="17"/>
  <c r="L54" i="17"/>
  <c r="G54" i="17"/>
  <c r="X53" i="17"/>
  <c r="K53" i="23" s="1"/>
  <c r="W53" i="17"/>
  <c r="J53" i="23" s="1"/>
  <c r="V53" i="17"/>
  <c r="I53" i="23" s="1"/>
  <c r="U53" i="17"/>
  <c r="Y53" i="17" s="1"/>
  <c r="T53" i="17"/>
  <c r="M53" i="17"/>
  <c r="L53" i="17"/>
  <c r="G53" i="17"/>
  <c r="X52" i="17"/>
  <c r="K52" i="23" s="1"/>
  <c r="W52" i="17"/>
  <c r="J52" i="23" s="1"/>
  <c r="V52" i="17"/>
  <c r="I52" i="23" s="1"/>
  <c r="U52" i="17"/>
  <c r="Y52" i="17" s="1"/>
  <c r="T52" i="17"/>
  <c r="L52" i="17"/>
  <c r="M52" i="17" s="1"/>
  <c r="G52" i="17"/>
  <c r="X51" i="17"/>
  <c r="W51" i="17"/>
  <c r="J51" i="23" s="1"/>
  <c r="V51" i="17"/>
  <c r="I51" i="23" s="1"/>
  <c r="U51" i="17"/>
  <c r="Y51" i="17" s="1"/>
  <c r="T51" i="17"/>
  <c r="L51" i="17"/>
  <c r="M51" i="17" s="1"/>
  <c r="G51" i="17"/>
  <c r="X50" i="17"/>
  <c r="K50" i="23" s="1"/>
  <c r="W50" i="17"/>
  <c r="V50" i="17"/>
  <c r="I50" i="23" s="1"/>
  <c r="U50" i="17"/>
  <c r="H50" i="23" s="1"/>
  <c r="T50" i="17"/>
  <c r="M50" i="17"/>
  <c r="L50" i="17"/>
  <c r="G50" i="17"/>
  <c r="X49" i="17"/>
  <c r="K49" i="23" s="1"/>
  <c r="W49" i="17"/>
  <c r="J49" i="23" s="1"/>
  <c r="V49" i="17"/>
  <c r="I49" i="23" s="1"/>
  <c r="U49" i="17"/>
  <c r="T49" i="17"/>
  <c r="L49" i="17"/>
  <c r="M49" i="17" s="1"/>
  <c r="G49" i="17"/>
  <c r="X48" i="17"/>
  <c r="K48" i="23" s="1"/>
  <c r="W48" i="17"/>
  <c r="J48" i="23" s="1"/>
  <c r="V48" i="17"/>
  <c r="I48" i="23" s="1"/>
  <c r="U48" i="17"/>
  <c r="Y48" i="17" s="1"/>
  <c r="T48" i="17"/>
  <c r="M48" i="17"/>
  <c r="L48" i="17"/>
  <c r="G48" i="17"/>
  <c r="X47" i="17"/>
  <c r="W47" i="17"/>
  <c r="J47" i="23" s="1"/>
  <c r="V47" i="17"/>
  <c r="I47" i="23" s="1"/>
  <c r="U47" i="17"/>
  <c r="H47" i="23" s="1"/>
  <c r="T47" i="17"/>
  <c r="L47" i="17"/>
  <c r="G47" i="17"/>
  <c r="X46" i="17"/>
  <c r="K46" i="23" s="1"/>
  <c r="W46" i="17"/>
  <c r="J46" i="23" s="1"/>
  <c r="V46" i="17"/>
  <c r="U46" i="17"/>
  <c r="T46" i="17"/>
  <c r="M46" i="17"/>
  <c r="L46" i="17"/>
  <c r="G46" i="17"/>
  <c r="Y45" i="17"/>
  <c r="X45" i="17"/>
  <c r="K45" i="23" s="1"/>
  <c r="W45" i="17"/>
  <c r="J45" i="23" s="1"/>
  <c r="V45" i="17"/>
  <c r="I45" i="23" s="1"/>
  <c r="U45" i="17"/>
  <c r="H45" i="23" s="1"/>
  <c r="L45" i="23" s="1"/>
  <c r="M45" i="23" s="1"/>
  <c r="T45" i="17"/>
  <c r="M45" i="17"/>
  <c r="L45" i="17"/>
  <c r="G45" i="17"/>
  <c r="X44" i="17"/>
  <c r="K44" i="23" s="1"/>
  <c r="W44" i="17"/>
  <c r="J44" i="23" s="1"/>
  <c r="V44" i="17"/>
  <c r="I44" i="23" s="1"/>
  <c r="U44" i="17"/>
  <c r="T44" i="17"/>
  <c r="L44" i="17"/>
  <c r="G44" i="17"/>
  <c r="X43" i="17"/>
  <c r="W43" i="17"/>
  <c r="J43" i="23" s="1"/>
  <c r="V43" i="17"/>
  <c r="I43" i="23" s="1"/>
  <c r="U43" i="17"/>
  <c r="H43" i="23" s="1"/>
  <c r="T43" i="17"/>
  <c r="L43" i="17"/>
  <c r="M43" i="17" s="1"/>
  <c r="G43" i="17"/>
  <c r="Y42" i="17"/>
  <c r="X42" i="17"/>
  <c r="K42" i="23" s="1"/>
  <c r="W42" i="17"/>
  <c r="J42" i="23" s="1"/>
  <c r="V42" i="17"/>
  <c r="I42" i="23" s="1"/>
  <c r="U42" i="17"/>
  <c r="H42" i="23" s="1"/>
  <c r="T42" i="17"/>
  <c r="L42" i="17"/>
  <c r="M42" i="17" s="1"/>
  <c r="G42" i="17"/>
  <c r="X41" i="17"/>
  <c r="K41" i="23" s="1"/>
  <c r="W41" i="17"/>
  <c r="J41" i="23" s="1"/>
  <c r="V41" i="17"/>
  <c r="I41" i="23" s="1"/>
  <c r="U41" i="17"/>
  <c r="H41" i="23" s="1"/>
  <c r="T41" i="17"/>
  <c r="M41" i="17"/>
  <c r="L41" i="17"/>
  <c r="G41" i="17"/>
  <c r="Y40" i="17"/>
  <c r="X40" i="17"/>
  <c r="W40" i="17"/>
  <c r="V40" i="17"/>
  <c r="I40" i="23" s="1"/>
  <c r="U40" i="17"/>
  <c r="H40" i="23" s="1"/>
  <c r="L40" i="23" s="1"/>
  <c r="M40" i="23" s="1"/>
  <c r="T40" i="17"/>
  <c r="L40" i="17"/>
  <c r="M40" i="17" s="1"/>
  <c r="G40" i="17"/>
  <c r="X39" i="17"/>
  <c r="K39" i="23" s="1"/>
  <c r="W39" i="17"/>
  <c r="J39" i="23" s="1"/>
  <c r="V39" i="17"/>
  <c r="U39" i="17"/>
  <c r="H39" i="23" s="1"/>
  <c r="T39" i="17"/>
  <c r="M39" i="17"/>
  <c r="L39" i="17"/>
  <c r="G39" i="17"/>
  <c r="X38" i="17"/>
  <c r="K38" i="23" s="1"/>
  <c r="W38" i="17"/>
  <c r="J38" i="23" s="1"/>
  <c r="V38" i="17"/>
  <c r="I38" i="23" s="1"/>
  <c r="U38" i="17"/>
  <c r="H38" i="23" s="1"/>
  <c r="T38" i="17"/>
  <c r="M38" i="17"/>
  <c r="L38" i="17"/>
  <c r="G38" i="17"/>
  <c r="X37" i="17"/>
  <c r="K37" i="23" s="1"/>
  <c r="W37" i="17"/>
  <c r="J37" i="23" s="1"/>
  <c r="V37" i="17"/>
  <c r="I37" i="23" s="1"/>
  <c r="U37" i="17"/>
  <c r="T37" i="17"/>
  <c r="L37" i="17"/>
  <c r="M37" i="17" s="1"/>
  <c r="G37" i="17"/>
  <c r="X36" i="17"/>
  <c r="K36" i="23" s="1"/>
  <c r="W36" i="17"/>
  <c r="J36" i="23" s="1"/>
  <c r="V36" i="17"/>
  <c r="U36" i="17"/>
  <c r="T36" i="17"/>
  <c r="L36" i="17"/>
  <c r="M36" i="17" s="1"/>
  <c r="G36" i="17"/>
  <c r="X35" i="17"/>
  <c r="K35" i="23" s="1"/>
  <c r="W35" i="17"/>
  <c r="J35" i="23" s="1"/>
  <c r="V35" i="17"/>
  <c r="I35" i="23" s="1"/>
  <c r="U35" i="17"/>
  <c r="T35" i="17"/>
  <c r="L35" i="17"/>
  <c r="M35" i="17" s="1"/>
  <c r="G35" i="17"/>
  <c r="X34" i="17"/>
  <c r="K34" i="23" s="1"/>
  <c r="W34" i="17"/>
  <c r="J34" i="23" s="1"/>
  <c r="V34" i="17"/>
  <c r="I34" i="23" s="1"/>
  <c r="U34" i="17"/>
  <c r="H34" i="23" s="1"/>
  <c r="T34" i="17"/>
  <c r="M34" i="17"/>
  <c r="L34" i="17"/>
  <c r="G34" i="17"/>
  <c r="X33" i="17"/>
  <c r="K33" i="23" s="1"/>
  <c r="W33" i="17"/>
  <c r="J33" i="23" s="1"/>
  <c r="V33" i="17"/>
  <c r="I33" i="23" s="1"/>
  <c r="U33" i="17"/>
  <c r="H33" i="23" s="1"/>
  <c r="T33" i="17"/>
  <c r="L33" i="17"/>
  <c r="G33" i="17"/>
  <c r="X32" i="17"/>
  <c r="K32" i="23" s="1"/>
  <c r="W32" i="17"/>
  <c r="J32" i="23" s="1"/>
  <c r="V32" i="17"/>
  <c r="I32" i="23" s="1"/>
  <c r="U32" i="17"/>
  <c r="H32" i="23" s="1"/>
  <c r="T32" i="17"/>
  <c r="M32" i="17"/>
  <c r="L32" i="17"/>
  <c r="G32" i="17"/>
  <c r="Y31" i="17"/>
  <c r="X31" i="17"/>
  <c r="K31" i="23" s="1"/>
  <c r="W31" i="17"/>
  <c r="J31" i="23" s="1"/>
  <c r="V31" i="17"/>
  <c r="I31" i="23" s="1"/>
  <c r="U31" i="17"/>
  <c r="H31" i="23" s="1"/>
  <c r="T31" i="17"/>
  <c r="L31" i="17"/>
  <c r="M31" i="17" s="1"/>
  <c r="G31" i="17"/>
  <c r="X30" i="17"/>
  <c r="K30" i="23" s="1"/>
  <c r="W30" i="17"/>
  <c r="J30" i="23" s="1"/>
  <c r="V30" i="17"/>
  <c r="I30" i="23" s="1"/>
  <c r="U30" i="17"/>
  <c r="T30" i="17"/>
  <c r="L30" i="17"/>
  <c r="M30" i="17" s="1"/>
  <c r="G30" i="17"/>
  <c r="X29" i="17"/>
  <c r="K29" i="23" s="1"/>
  <c r="W29" i="17"/>
  <c r="J29" i="23" s="1"/>
  <c r="V29" i="17"/>
  <c r="I29" i="23" s="1"/>
  <c r="U29" i="17"/>
  <c r="H29" i="23" s="1"/>
  <c r="L29" i="23" s="1"/>
  <c r="M29" i="23" s="1"/>
  <c r="N29" i="23" s="1"/>
  <c r="T29" i="17"/>
  <c r="M29" i="17"/>
  <c r="L29" i="17"/>
  <c r="G29" i="17"/>
  <c r="X28" i="17"/>
  <c r="K28" i="23" s="1"/>
  <c r="W28" i="17"/>
  <c r="J28" i="23" s="1"/>
  <c r="V28" i="17"/>
  <c r="I28" i="23" s="1"/>
  <c r="U28" i="17"/>
  <c r="T28" i="17"/>
  <c r="L28" i="17"/>
  <c r="G28" i="17"/>
  <c r="X27" i="17"/>
  <c r="K27" i="23" s="1"/>
  <c r="W27" i="17"/>
  <c r="J27" i="23" s="1"/>
  <c r="V27" i="17"/>
  <c r="I27" i="23" s="1"/>
  <c r="U27" i="17"/>
  <c r="T27" i="17"/>
  <c r="L27" i="17"/>
  <c r="M27" i="17" s="1"/>
  <c r="G27" i="17"/>
  <c r="Y26" i="17"/>
  <c r="X26" i="17"/>
  <c r="K26" i="23" s="1"/>
  <c r="W26" i="17"/>
  <c r="J26" i="23" s="1"/>
  <c r="V26" i="17"/>
  <c r="I26" i="23" s="1"/>
  <c r="U26" i="17"/>
  <c r="H26" i="23" s="1"/>
  <c r="L26" i="23" s="1"/>
  <c r="M26" i="23" s="1"/>
  <c r="N26" i="23" s="1"/>
  <c r="T26" i="17"/>
  <c r="M26" i="17"/>
  <c r="L26" i="17"/>
  <c r="G26" i="17"/>
  <c r="X25" i="17"/>
  <c r="K25" i="23" s="1"/>
  <c r="W25" i="17"/>
  <c r="J25" i="23" s="1"/>
  <c r="V25" i="17"/>
  <c r="I25" i="23" s="1"/>
  <c r="U25" i="17"/>
  <c r="H25" i="23" s="1"/>
  <c r="L25" i="23" s="1"/>
  <c r="M25" i="23" s="1"/>
  <c r="N25" i="23" s="1"/>
  <c r="T25" i="17"/>
  <c r="M25" i="17"/>
  <c r="L25" i="17"/>
  <c r="G25" i="17"/>
  <c r="Y24" i="17"/>
  <c r="X24" i="17"/>
  <c r="K24" i="23" s="1"/>
  <c r="W24" i="17"/>
  <c r="J24" i="23" s="1"/>
  <c r="V24" i="17"/>
  <c r="I24" i="23" s="1"/>
  <c r="U24" i="17"/>
  <c r="H24" i="23" s="1"/>
  <c r="T24" i="17"/>
  <c r="L24" i="17"/>
  <c r="G24" i="17"/>
  <c r="Y23" i="17"/>
  <c r="X23" i="17"/>
  <c r="K23" i="23" s="1"/>
  <c r="W23" i="17"/>
  <c r="J23" i="23" s="1"/>
  <c r="V23" i="17"/>
  <c r="I23" i="23" s="1"/>
  <c r="U23" i="17"/>
  <c r="H23" i="23" s="1"/>
  <c r="T23" i="17"/>
  <c r="L23" i="17"/>
  <c r="M23" i="17" s="1"/>
  <c r="G23" i="17"/>
  <c r="X22" i="17"/>
  <c r="K22" i="23" s="1"/>
  <c r="W22" i="17"/>
  <c r="V22" i="17"/>
  <c r="I22" i="23" s="1"/>
  <c r="U22" i="17"/>
  <c r="H22" i="23" s="1"/>
  <c r="T22" i="17"/>
  <c r="M22" i="17"/>
  <c r="L22" i="17"/>
  <c r="G22" i="17"/>
  <c r="X21" i="17"/>
  <c r="K21" i="23" s="1"/>
  <c r="W21" i="17"/>
  <c r="J21" i="23" s="1"/>
  <c r="V21" i="17"/>
  <c r="I21" i="23" s="1"/>
  <c r="U21" i="17"/>
  <c r="T21" i="17"/>
  <c r="L21" i="17"/>
  <c r="M21" i="17" s="1"/>
  <c r="G21" i="17"/>
  <c r="X20" i="17"/>
  <c r="K20" i="23" s="1"/>
  <c r="W20" i="17"/>
  <c r="J20" i="23" s="1"/>
  <c r="V20" i="17"/>
  <c r="U20" i="17"/>
  <c r="H20" i="23" s="1"/>
  <c r="T20" i="17"/>
  <c r="L20" i="17"/>
  <c r="M20" i="17" s="1"/>
  <c r="G20" i="17"/>
  <c r="X19" i="17"/>
  <c r="K19" i="23" s="1"/>
  <c r="W19" i="17"/>
  <c r="V19" i="17"/>
  <c r="I19" i="23" s="1"/>
  <c r="U19" i="17"/>
  <c r="Y19" i="17" s="1"/>
  <c r="T19" i="17"/>
  <c r="L19" i="17"/>
  <c r="M19" i="17" s="1"/>
  <c r="G19" i="17"/>
  <c r="X18" i="17"/>
  <c r="K18" i="23" s="1"/>
  <c r="W18" i="17"/>
  <c r="J18" i="23" s="1"/>
  <c r="V18" i="17"/>
  <c r="I18" i="23" s="1"/>
  <c r="U18" i="17"/>
  <c r="H18" i="23" s="1"/>
  <c r="T18" i="17"/>
  <c r="M18" i="17"/>
  <c r="L18" i="17"/>
  <c r="G18" i="17"/>
  <c r="X17" i="17"/>
  <c r="K17" i="23" s="1"/>
  <c r="W17" i="17"/>
  <c r="J17" i="23" s="1"/>
  <c r="V17" i="17"/>
  <c r="I17" i="23" s="1"/>
  <c r="U17" i="17"/>
  <c r="H17" i="23" s="1"/>
  <c r="L17" i="23" s="1"/>
  <c r="M17" i="23" s="1"/>
  <c r="N17" i="23" s="1"/>
  <c r="T17" i="17"/>
  <c r="L17" i="17"/>
  <c r="G17" i="17"/>
  <c r="X16" i="17"/>
  <c r="K16" i="23" s="1"/>
  <c r="W16" i="17"/>
  <c r="J16" i="23" s="1"/>
  <c r="V16" i="17"/>
  <c r="I16" i="23" s="1"/>
  <c r="U16" i="17"/>
  <c r="T16" i="17"/>
  <c r="M16" i="17"/>
  <c r="L16" i="17"/>
  <c r="G16" i="17"/>
  <c r="Y15" i="17"/>
  <c r="X15" i="17"/>
  <c r="K15" i="23" s="1"/>
  <c r="W15" i="17"/>
  <c r="J15" i="23" s="1"/>
  <c r="V15" i="17"/>
  <c r="I15" i="23" s="1"/>
  <c r="U15" i="17"/>
  <c r="H15" i="23" s="1"/>
  <c r="T15" i="17"/>
  <c r="L15" i="17"/>
  <c r="G15" i="17"/>
  <c r="M15" i="17" s="1"/>
  <c r="N15" i="17" s="1"/>
  <c r="X14" i="17"/>
  <c r="K14" i="23" s="1"/>
  <c r="W14" i="17"/>
  <c r="J14" i="23" s="1"/>
  <c r="V14" i="17"/>
  <c r="I14" i="23" s="1"/>
  <c r="U14" i="17"/>
  <c r="H14" i="23" s="1"/>
  <c r="T14" i="17"/>
  <c r="L14" i="17"/>
  <c r="M14" i="17" s="1"/>
  <c r="N14" i="17" s="1"/>
  <c r="G14" i="17"/>
  <c r="C14" i="17"/>
  <c r="C15" i="17" s="1"/>
  <c r="C16" i="17" s="1"/>
  <c r="B14" i="17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X13" i="17"/>
  <c r="K13" i="23" s="1"/>
  <c r="W13" i="17"/>
  <c r="J13" i="23" s="1"/>
  <c r="V13" i="17"/>
  <c r="I13" i="23" s="1"/>
  <c r="U13" i="17"/>
  <c r="H13" i="23" s="1"/>
  <c r="L13" i="23" s="1"/>
  <c r="M13" i="23" s="1"/>
  <c r="N13" i="23" s="1"/>
  <c r="T13" i="17"/>
  <c r="N13" i="17"/>
  <c r="M13" i="17"/>
  <c r="L13" i="17"/>
  <c r="G13" i="17"/>
  <c r="C13" i="17"/>
  <c r="B13" i="17"/>
  <c r="X12" i="17"/>
  <c r="Y12" i="17" s="1"/>
  <c r="W12" i="17"/>
  <c r="V12" i="17"/>
  <c r="U12" i="17"/>
  <c r="T12" i="17"/>
  <c r="L12" i="17"/>
  <c r="G12" i="17"/>
  <c r="K61" i="26"/>
  <c r="J61" i="26"/>
  <c r="I61" i="26"/>
  <c r="H61" i="26"/>
  <c r="F61" i="26"/>
  <c r="E61" i="26"/>
  <c r="D61" i="26"/>
  <c r="C9" i="7" s="1"/>
  <c r="G9" i="7" s="1"/>
  <c r="L60" i="26"/>
  <c r="G60" i="26"/>
  <c r="L59" i="26"/>
  <c r="M59" i="26" s="1"/>
  <c r="G59" i="26"/>
  <c r="L58" i="26"/>
  <c r="G58" i="26"/>
  <c r="L57" i="26"/>
  <c r="M57" i="26" s="1"/>
  <c r="G57" i="26"/>
  <c r="L56" i="26"/>
  <c r="M56" i="26" s="1"/>
  <c r="G56" i="26"/>
  <c r="M55" i="26"/>
  <c r="L55" i="26"/>
  <c r="G55" i="26"/>
  <c r="L54" i="26"/>
  <c r="G54" i="26"/>
  <c r="L53" i="26"/>
  <c r="M53" i="26" s="1"/>
  <c r="G53" i="26"/>
  <c r="L52" i="26"/>
  <c r="G52" i="26"/>
  <c r="L51" i="26"/>
  <c r="M51" i="26" s="1"/>
  <c r="G51" i="26"/>
  <c r="L50" i="26"/>
  <c r="G50" i="26"/>
  <c r="L49" i="26"/>
  <c r="M49" i="26" s="1"/>
  <c r="G49" i="26"/>
  <c r="M48" i="26"/>
  <c r="L48" i="26"/>
  <c r="G48" i="26"/>
  <c r="M47" i="26"/>
  <c r="L47" i="26"/>
  <c r="G47" i="26"/>
  <c r="L46" i="26"/>
  <c r="G46" i="26"/>
  <c r="M46" i="26" s="1"/>
  <c r="L45" i="26"/>
  <c r="M45" i="26" s="1"/>
  <c r="G45" i="26"/>
  <c r="L44" i="26"/>
  <c r="M44" i="26" s="1"/>
  <c r="G44" i="26"/>
  <c r="M43" i="26"/>
  <c r="L43" i="26"/>
  <c r="G43" i="26"/>
  <c r="M42" i="26"/>
  <c r="L42" i="26"/>
  <c r="G42" i="26"/>
  <c r="L41" i="26"/>
  <c r="M41" i="26" s="1"/>
  <c r="G41" i="26"/>
  <c r="L40" i="26"/>
  <c r="M40" i="26" s="1"/>
  <c r="G40" i="26"/>
  <c r="L39" i="26"/>
  <c r="M39" i="26" s="1"/>
  <c r="G39" i="26"/>
  <c r="M38" i="26"/>
  <c r="L38" i="26"/>
  <c r="G38" i="26"/>
  <c r="L37" i="26"/>
  <c r="M37" i="26" s="1"/>
  <c r="G37" i="26"/>
  <c r="L36" i="26"/>
  <c r="M36" i="26" s="1"/>
  <c r="G36" i="26"/>
  <c r="L35" i="26"/>
  <c r="M35" i="26" s="1"/>
  <c r="G35" i="26"/>
  <c r="L34" i="26"/>
  <c r="M34" i="26" s="1"/>
  <c r="G34" i="26"/>
  <c r="L33" i="26"/>
  <c r="M33" i="26" s="1"/>
  <c r="G33" i="26"/>
  <c r="L32" i="26"/>
  <c r="M32" i="26" s="1"/>
  <c r="G32" i="26"/>
  <c r="M31" i="26"/>
  <c r="L31" i="26"/>
  <c r="G31" i="26"/>
  <c r="M30" i="26"/>
  <c r="L30" i="26"/>
  <c r="G30" i="26"/>
  <c r="M29" i="26"/>
  <c r="L29" i="26"/>
  <c r="G29" i="26"/>
  <c r="M28" i="26"/>
  <c r="L28" i="26"/>
  <c r="G28" i="26"/>
  <c r="M27" i="26"/>
  <c r="L27" i="26"/>
  <c r="G27" i="26"/>
  <c r="M26" i="26"/>
  <c r="L26" i="26"/>
  <c r="G26" i="26"/>
  <c r="M25" i="26"/>
  <c r="L25" i="26"/>
  <c r="G25" i="26"/>
  <c r="M24" i="26"/>
  <c r="L24" i="26"/>
  <c r="G24" i="26"/>
  <c r="M23" i="26"/>
  <c r="L23" i="26"/>
  <c r="G23" i="26"/>
  <c r="M22" i="26"/>
  <c r="L22" i="26"/>
  <c r="G22" i="26"/>
  <c r="M21" i="26"/>
  <c r="L21" i="26"/>
  <c r="G21" i="26"/>
  <c r="M20" i="26"/>
  <c r="L20" i="26"/>
  <c r="G20" i="26"/>
  <c r="M19" i="26"/>
  <c r="L19" i="26"/>
  <c r="G19" i="26"/>
  <c r="M18" i="26"/>
  <c r="L18" i="26"/>
  <c r="G18" i="26"/>
  <c r="M17" i="26"/>
  <c r="L17" i="26"/>
  <c r="G17" i="26"/>
  <c r="M16" i="26"/>
  <c r="L16" i="26"/>
  <c r="G16" i="26"/>
  <c r="M15" i="26"/>
  <c r="L15" i="26"/>
  <c r="G15" i="26"/>
  <c r="M14" i="26"/>
  <c r="L14" i="26"/>
  <c r="G14" i="26"/>
  <c r="M13" i="26"/>
  <c r="N13" i="26" s="1"/>
  <c r="L13" i="26"/>
  <c r="G13" i="26"/>
  <c r="C13" i="26"/>
  <c r="C14" i="26" s="1"/>
  <c r="B13" i="26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P12" i="26"/>
  <c r="P13" i="26" s="1"/>
  <c r="P14" i="26" s="1"/>
  <c r="P15" i="26" s="1"/>
  <c r="P16" i="26" s="1"/>
  <c r="P17" i="26" s="1"/>
  <c r="P18" i="26" s="1"/>
  <c r="P19" i="26" s="1"/>
  <c r="P20" i="26" s="1"/>
  <c r="P21" i="26" s="1"/>
  <c r="P22" i="26" s="1"/>
  <c r="P23" i="26" s="1"/>
  <c r="P24" i="26" s="1"/>
  <c r="P25" i="26" s="1"/>
  <c r="P26" i="26" s="1"/>
  <c r="P27" i="26" s="1"/>
  <c r="P28" i="26" s="1"/>
  <c r="P29" i="26" s="1"/>
  <c r="P30" i="26" s="1"/>
  <c r="P31" i="26" s="1"/>
  <c r="P32" i="26" s="1"/>
  <c r="P33" i="26" s="1"/>
  <c r="P34" i="26" s="1"/>
  <c r="P35" i="26" s="1"/>
  <c r="P36" i="26" s="1"/>
  <c r="P37" i="26" s="1"/>
  <c r="P38" i="26" s="1"/>
  <c r="P39" i="26" s="1"/>
  <c r="P40" i="26" s="1"/>
  <c r="P41" i="26" s="1"/>
  <c r="P42" i="26" s="1"/>
  <c r="P43" i="26" s="1"/>
  <c r="P44" i="26" s="1"/>
  <c r="P45" i="26" s="1"/>
  <c r="P46" i="26" s="1"/>
  <c r="P47" i="26" s="1"/>
  <c r="P48" i="26" s="1"/>
  <c r="P49" i="26" s="1"/>
  <c r="P50" i="26" s="1"/>
  <c r="P51" i="26" s="1"/>
  <c r="P52" i="26" s="1"/>
  <c r="P53" i="26" s="1"/>
  <c r="P54" i="26" s="1"/>
  <c r="P55" i="26" s="1"/>
  <c r="P56" i="26" s="1"/>
  <c r="P57" i="26" s="1"/>
  <c r="P58" i="26" s="1"/>
  <c r="P59" i="26" s="1"/>
  <c r="P60" i="26" s="1"/>
  <c r="N12" i="26"/>
  <c r="O12" i="26" s="1"/>
  <c r="M12" i="26"/>
  <c r="L12" i="26"/>
  <c r="G12" i="26"/>
  <c r="G61" i="26" s="1"/>
  <c r="P3" i="26"/>
  <c r="K61" i="25"/>
  <c r="J61" i="25"/>
  <c r="I61" i="25"/>
  <c r="I8" i="7" s="1"/>
  <c r="H61" i="25"/>
  <c r="F61" i="25"/>
  <c r="E61" i="25"/>
  <c r="D61" i="25"/>
  <c r="L60" i="25"/>
  <c r="M60" i="25" s="1"/>
  <c r="G60" i="25"/>
  <c r="M59" i="25"/>
  <c r="L59" i="25"/>
  <c r="G59" i="25"/>
  <c r="L58" i="25"/>
  <c r="M58" i="25" s="1"/>
  <c r="G58" i="25"/>
  <c r="M57" i="25"/>
  <c r="L57" i="25"/>
  <c r="G57" i="25"/>
  <c r="L56" i="25"/>
  <c r="M56" i="25" s="1"/>
  <c r="G56" i="25"/>
  <c r="M55" i="25"/>
  <c r="L55" i="25"/>
  <c r="G55" i="25"/>
  <c r="L54" i="25"/>
  <c r="M54" i="25" s="1"/>
  <c r="G54" i="25"/>
  <c r="M53" i="25"/>
  <c r="L53" i="25"/>
  <c r="G53" i="25"/>
  <c r="L52" i="25"/>
  <c r="M52" i="25" s="1"/>
  <c r="G52" i="25"/>
  <c r="M51" i="25"/>
  <c r="L51" i="25"/>
  <c r="G51" i="25"/>
  <c r="L50" i="25"/>
  <c r="M50" i="25" s="1"/>
  <c r="G50" i="25"/>
  <c r="M49" i="25"/>
  <c r="L49" i="25"/>
  <c r="G49" i="25"/>
  <c r="L48" i="25"/>
  <c r="M48" i="25" s="1"/>
  <c r="G48" i="25"/>
  <c r="M47" i="25"/>
  <c r="L47" i="25"/>
  <c r="G47" i="25"/>
  <c r="L46" i="25"/>
  <c r="M46" i="25" s="1"/>
  <c r="G46" i="25"/>
  <c r="M45" i="25"/>
  <c r="L45" i="25"/>
  <c r="G45" i="25"/>
  <c r="L44" i="25"/>
  <c r="M44" i="25" s="1"/>
  <c r="G44" i="25"/>
  <c r="M43" i="25"/>
  <c r="L43" i="25"/>
  <c r="G43" i="25"/>
  <c r="L42" i="25"/>
  <c r="M42" i="25" s="1"/>
  <c r="G42" i="25"/>
  <c r="M41" i="25"/>
  <c r="L41" i="25"/>
  <c r="G41" i="25"/>
  <c r="L40" i="25"/>
  <c r="M40" i="25" s="1"/>
  <c r="G40" i="25"/>
  <c r="M39" i="25"/>
  <c r="L39" i="25"/>
  <c r="G39" i="25"/>
  <c r="L38" i="25"/>
  <c r="M38" i="25" s="1"/>
  <c r="G38" i="25"/>
  <c r="M37" i="25"/>
  <c r="L37" i="25"/>
  <c r="G37" i="25"/>
  <c r="L36" i="25"/>
  <c r="M36" i="25" s="1"/>
  <c r="G36" i="25"/>
  <c r="M35" i="25"/>
  <c r="L35" i="25"/>
  <c r="G35" i="25"/>
  <c r="L34" i="25"/>
  <c r="M34" i="25" s="1"/>
  <c r="G34" i="25"/>
  <c r="M33" i="25"/>
  <c r="L33" i="25"/>
  <c r="G33" i="25"/>
  <c r="L32" i="25"/>
  <c r="M32" i="25" s="1"/>
  <c r="G32" i="25"/>
  <c r="M31" i="25"/>
  <c r="L31" i="25"/>
  <c r="G31" i="25"/>
  <c r="L30" i="25"/>
  <c r="M30" i="25" s="1"/>
  <c r="N30" i="25" s="1"/>
  <c r="G30" i="25"/>
  <c r="M29" i="25"/>
  <c r="L29" i="25"/>
  <c r="G29" i="25"/>
  <c r="L28" i="25"/>
  <c r="M28" i="25" s="1"/>
  <c r="G28" i="25"/>
  <c r="M27" i="25"/>
  <c r="L27" i="25"/>
  <c r="G27" i="25"/>
  <c r="L26" i="25"/>
  <c r="M26" i="25" s="1"/>
  <c r="G26" i="25"/>
  <c r="M25" i="25"/>
  <c r="L25" i="25"/>
  <c r="G25" i="25"/>
  <c r="L24" i="25"/>
  <c r="M24" i="25" s="1"/>
  <c r="N24" i="25" s="1"/>
  <c r="G24" i="25"/>
  <c r="M23" i="25"/>
  <c r="L23" i="25"/>
  <c r="G23" i="25"/>
  <c r="L22" i="25"/>
  <c r="M22" i="25" s="1"/>
  <c r="G22" i="25"/>
  <c r="M21" i="25"/>
  <c r="L21" i="25"/>
  <c r="G21" i="25"/>
  <c r="L20" i="25"/>
  <c r="M20" i="25" s="1"/>
  <c r="G20" i="25"/>
  <c r="M19" i="25"/>
  <c r="L19" i="25"/>
  <c r="G19" i="25"/>
  <c r="L18" i="25"/>
  <c r="M18" i="25" s="1"/>
  <c r="G18" i="25"/>
  <c r="M17" i="25"/>
  <c r="N17" i="25" s="1"/>
  <c r="L17" i="25"/>
  <c r="G17" i="25"/>
  <c r="L16" i="25"/>
  <c r="M16" i="25" s="1"/>
  <c r="G16" i="25"/>
  <c r="M15" i="25"/>
  <c r="L15" i="25"/>
  <c r="G15" i="25"/>
  <c r="L14" i="25"/>
  <c r="M14" i="25" s="1"/>
  <c r="G14" i="25"/>
  <c r="L13" i="25"/>
  <c r="M13" i="25" s="1"/>
  <c r="N13" i="25" s="1"/>
  <c r="G13" i="25"/>
  <c r="G61" i="25" s="1"/>
  <c r="C13" i="25"/>
  <c r="C14" i="25" s="1"/>
  <c r="C15" i="25" s="1"/>
  <c r="C16" i="25" s="1"/>
  <c r="C17" i="25" s="1"/>
  <c r="C18" i="25" s="1"/>
  <c r="C19" i="25" s="1"/>
  <c r="C20" i="25" s="1"/>
  <c r="C21" i="25" s="1"/>
  <c r="C22" i="25" s="1"/>
  <c r="C23" i="25" s="1"/>
  <c r="C24" i="25" s="1"/>
  <c r="C25" i="25" s="1"/>
  <c r="C26" i="25" s="1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B13" i="25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P12" i="25"/>
  <c r="P13" i="25" s="1"/>
  <c r="P14" i="25" s="1"/>
  <c r="P15" i="25" s="1"/>
  <c r="P16" i="25" s="1"/>
  <c r="P17" i="25" s="1"/>
  <c r="P18" i="25" s="1"/>
  <c r="P19" i="25" s="1"/>
  <c r="P20" i="25" s="1"/>
  <c r="P21" i="25" s="1"/>
  <c r="P22" i="25" s="1"/>
  <c r="P23" i="25" s="1"/>
  <c r="P24" i="25" s="1"/>
  <c r="P25" i="25" s="1"/>
  <c r="P26" i="25" s="1"/>
  <c r="P27" i="25" s="1"/>
  <c r="P28" i="25" s="1"/>
  <c r="P29" i="25" s="1"/>
  <c r="P30" i="25" s="1"/>
  <c r="P31" i="25" s="1"/>
  <c r="P32" i="25" s="1"/>
  <c r="P33" i="25" s="1"/>
  <c r="P34" i="25" s="1"/>
  <c r="P35" i="25" s="1"/>
  <c r="P36" i="25" s="1"/>
  <c r="P37" i="25" s="1"/>
  <c r="P38" i="25" s="1"/>
  <c r="P39" i="25" s="1"/>
  <c r="P40" i="25" s="1"/>
  <c r="P41" i="25" s="1"/>
  <c r="P42" i="25" s="1"/>
  <c r="P43" i="25" s="1"/>
  <c r="P44" i="25" s="1"/>
  <c r="P45" i="25" s="1"/>
  <c r="P46" i="25" s="1"/>
  <c r="P47" i="25" s="1"/>
  <c r="P48" i="25" s="1"/>
  <c r="P49" i="25" s="1"/>
  <c r="P50" i="25" s="1"/>
  <c r="P51" i="25" s="1"/>
  <c r="P52" i="25" s="1"/>
  <c r="P53" i="25" s="1"/>
  <c r="P54" i="25" s="1"/>
  <c r="P55" i="25" s="1"/>
  <c r="P56" i="25" s="1"/>
  <c r="P57" i="25" s="1"/>
  <c r="P58" i="25" s="1"/>
  <c r="P59" i="25" s="1"/>
  <c r="P60" i="25" s="1"/>
  <c r="L12" i="25"/>
  <c r="M12" i="25" s="1"/>
  <c r="G12" i="25"/>
  <c r="P3" i="25"/>
  <c r="K16" i="7"/>
  <c r="J16" i="7"/>
  <c r="I16" i="7"/>
  <c r="H16" i="7"/>
  <c r="L16" i="7" s="1"/>
  <c r="E16" i="7"/>
  <c r="D16" i="7"/>
  <c r="C16" i="7"/>
  <c r="G16" i="7" s="1"/>
  <c r="M16" i="7" s="1"/>
  <c r="F10" i="7"/>
  <c r="E10" i="7"/>
  <c r="D10" i="7"/>
  <c r="C10" i="7"/>
  <c r="G10" i="7" s="1"/>
  <c r="K9" i="7"/>
  <c r="J9" i="7"/>
  <c r="L9" i="7" s="1"/>
  <c r="I9" i="7"/>
  <c r="H9" i="7"/>
  <c r="E9" i="7"/>
  <c r="D9" i="7"/>
  <c r="K8" i="7"/>
  <c r="J8" i="7"/>
  <c r="H8" i="7"/>
  <c r="E8" i="7"/>
  <c r="D8" i="7"/>
  <c r="C8" i="7"/>
  <c r="G8" i="7" s="1"/>
  <c r="L20" i="21"/>
  <c r="K20" i="21"/>
  <c r="J20" i="21"/>
  <c r="I20" i="21"/>
  <c r="M18" i="21"/>
  <c r="M17" i="21"/>
  <c r="M16" i="21"/>
  <c r="M15" i="21"/>
  <c r="M14" i="21"/>
  <c r="M13" i="21"/>
  <c r="M12" i="21"/>
  <c r="M11" i="21"/>
  <c r="M10" i="21"/>
  <c r="M9" i="21"/>
  <c r="M8" i="21"/>
  <c r="M20" i="21" s="1"/>
  <c r="I20" i="1"/>
  <c r="H20" i="1"/>
  <c r="J15" i="1"/>
  <c r="J13" i="1"/>
  <c r="J20" i="1" s="1"/>
  <c r="I20" i="24"/>
  <c r="H20" i="24"/>
  <c r="J18" i="24"/>
  <c r="J17" i="24"/>
  <c r="J16" i="24"/>
  <c r="J15" i="24"/>
  <c r="J14" i="24"/>
  <c r="J13" i="24"/>
  <c r="J12" i="24"/>
  <c r="J11" i="24"/>
  <c r="J10" i="24"/>
  <c r="J20" i="24" s="1"/>
  <c r="K25" i="18"/>
  <c r="J25" i="18"/>
  <c r="L18" i="18"/>
  <c r="L17" i="18"/>
  <c r="L25" i="18" s="1"/>
  <c r="N23" i="25" l="1"/>
  <c r="N36" i="25"/>
  <c r="N18" i="25"/>
  <c r="N37" i="25"/>
  <c r="N31" i="25"/>
  <c r="M61" i="25"/>
  <c r="D25" i="18" s="1"/>
  <c r="N12" i="25"/>
  <c r="O12" i="25" s="1"/>
  <c r="O13" i="25" s="1"/>
  <c r="N32" i="25"/>
  <c r="N26" i="25"/>
  <c r="N45" i="25"/>
  <c r="M9" i="7"/>
  <c r="N19" i="25"/>
  <c r="N20" i="25"/>
  <c r="N39" i="25"/>
  <c r="O13" i="26"/>
  <c r="N25" i="25"/>
  <c r="N14" i="25"/>
  <c r="N33" i="25"/>
  <c r="N46" i="25"/>
  <c r="N44" i="25"/>
  <c r="M8" i="7"/>
  <c r="N27" i="25"/>
  <c r="N14" i="26"/>
  <c r="C15" i="26"/>
  <c r="C16" i="26" s="1"/>
  <c r="L8" i="7"/>
  <c r="N15" i="25"/>
  <c r="N28" i="25"/>
  <c r="N40" i="25"/>
  <c r="N21" i="25"/>
  <c r="N22" i="25"/>
  <c r="N41" i="25"/>
  <c r="L34" i="23"/>
  <c r="M34" i="23" s="1"/>
  <c r="N34" i="23" s="1"/>
  <c r="N43" i="25"/>
  <c r="C44" i="25"/>
  <c r="C45" i="25" s="1"/>
  <c r="C46" i="25" s="1"/>
  <c r="C47" i="25" s="1"/>
  <c r="N38" i="25"/>
  <c r="N34" i="25"/>
  <c r="N16" i="25"/>
  <c r="N35" i="25"/>
  <c r="N29" i="25"/>
  <c r="N42" i="25"/>
  <c r="C17" i="17"/>
  <c r="C18" i="17" s="1"/>
  <c r="N16" i="17"/>
  <c r="J12" i="23"/>
  <c r="W61" i="17"/>
  <c r="J10" i="7" s="1"/>
  <c r="L18" i="23"/>
  <c r="M18" i="23" s="1"/>
  <c r="N18" i="23" s="1"/>
  <c r="Y21" i="17"/>
  <c r="H21" i="23"/>
  <c r="L21" i="23" s="1"/>
  <c r="M21" i="23" s="1"/>
  <c r="N21" i="23" s="1"/>
  <c r="H49" i="23"/>
  <c r="L49" i="23" s="1"/>
  <c r="M49" i="23" s="1"/>
  <c r="N49" i="23" s="1"/>
  <c r="Y49" i="17"/>
  <c r="L39" i="23"/>
  <c r="M39" i="23" s="1"/>
  <c r="N39" i="23" s="1"/>
  <c r="M49" i="2"/>
  <c r="M50" i="26"/>
  <c r="M58" i="26"/>
  <c r="M17" i="17"/>
  <c r="M28" i="17"/>
  <c r="I39" i="23"/>
  <c r="Y39" i="17"/>
  <c r="Y18" i="17"/>
  <c r="L23" i="23"/>
  <c r="M23" i="23" s="1"/>
  <c r="N23" i="23" s="1"/>
  <c r="L55" i="23"/>
  <c r="M55" i="23" s="1"/>
  <c r="N55" i="23" s="1"/>
  <c r="L61" i="2"/>
  <c r="K47" i="23"/>
  <c r="Y47" i="17"/>
  <c r="H28" i="23"/>
  <c r="L28" i="23" s="1"/>
  <c r="M28" i="23" s="1"/>
  <c r="N28" i="23" s="1"/>
  <c r="Y28" i="17"/>
  <c r="Y29" i="17"/>
  <c r="M33" i="17"/>
  <c r="I55" i="23"/>
  <c r="Y55" i="17"/>
  <c r="N18" i="2"/>
  <c r="M56" i="2"/>
  <c r="M14" i="16"/>
  <c r="N14" i="16" s="1"/>
  <c r="L14" i="23"/>
  <c r="M14" i="23" s="1"/>
  <c r="N14" i="23" s="1"/>
  <c r="Y34" i="17"/>
  <c r="Y36" i="17"/>
  <c r="H46" i="23"/>
  <c r="L46" i="23" s="1"/>
  <c r="Y46" i="17"/>
  <c r="L57" i="23"/>
  <c r="M57" i="23" s="1"/>
  <c r="N57" i="23" s="1"/>
  <c r="C16" i="2"/>
  <c r="C17" i="2" s="1"/>
  <c r="C18" i="2" s="1"/>
  <c r="C19" i="2" s="1"/>
  <c r="C20" i="2" s="1"/>
  <c r="C21" i="2" s="1"/>
  <c r="C22" i="2" s="1"/>
  <c r="C23" i="2" s="1"/>
  <c r="C24" i="2" s="1"/>
  <c r="N15" i="2"/>
  <c r="M46" i="16"/>
  <c r="N46" i="16" s="1"/>
  <c r="Y20" i="17"/>
  <c r="L33" i="23"/>
  <c r="M33" i="23" s="1"/>
  <c r="N33" i="23" s="1"/>
  <c r="L41" i="23"/>
  <c r="M41" i="23" s="1"/>
  <c r="N41" i="23" s="1"/>
  <c r="D61" i="23"/>
  <c r="C15" i="7" s="1"/>
  <c r="K12" i="23"/>
  <c r="K61" i="23" s="1"/>
  <c r="K15" i="7" s="1"/>
  <c r="X61" i="17"/>
  <c r="K10" i="7" s="1"/>
  <c r="H44" i="23"/>
  <c r="L44" i="23" s="1"/>
  <c r="M44" i="23" s="1"/>
  <c r="N44" i="23" s="1"/>
  <c r="Y44" i="17"/>
  <c r="N19" i="2"/>
  <c r="L56" i="23"/>
  <c r="M56" i="23" s="1"/>
  <c r="N56" i="23" s="1"/>
  <c r="N51" i="23"/>
  <c r="Y17" i="17"/>
  <c r="L38" i="23"/>
  <c r="M38" i="23" s="1"/>
  <c r="N38" i="23" s="1"/>
  <c r="G61" i="17"/>
  <c r="Y14" i="17"/>
  <c r="Y35" i="17"/>
  <c r="H35" i="23"/>
  <c r="L35" i="23" s="1"/>
  <c r="M35" i="23" s="1"/>
  <c r="N35" i="23" s="1"/>
  <c r="N20" i="2"/>
  <c r="L53" i="23"/>
  <c r="M53" i="23" s="1"/>
  <c r="N53" i="23" s="1"/>
  <c r="L61" i="25"/>
  <c r="M54" i="26"/>
  <c r="L61" i="17"/>
  <c r="M12" i="17"/>
  <c r="L22" i="23"/>
  <c r="M22" i="23" s="1"/>
  <c r="N22" i="23" s="1"/>
  <c r="M24" i="17"/>
  <c r="Y30" i="17"/>
  <c r="H30" i="23"/>
  <c r="L30" i="23" s="1"/>
  <c r="Y33" i="17"/>
  <c r="N40" i="23"/>
  <c r="J50" i="23"/>
  <c r="L50" i="23" s="1"/>
  <c r="M50" i="23" s="1"/>
  <c r="N50" i="23" s="1"/>
  <c r="Y50" i="17"/>
  <c r="M58" i="17"/>
  <c r="M36" i="2"/>
  <c r="H19" i="23"/>
  <c r="L19" i="23" s="1"/>
  <c r="M19" i="23" s="1"/>
  <c r="N19" i="23" s="1"/>
  <c r="L36" i="23"/>
  <c r="M36" i="23" s="1"/>
  <c r="N36" i="23" s="1"/>
  <c r="N45" i="23"/>
  <c r="M47" i="17"/>
  <c r="L54" i="23"/>
  <c r="M54" i="23" s="1"/>
  <c r="N54" i="23" s="1"/>
  <c r="M60" i="17"/>
  <c r="M21" i="2"/>
  <c r="N21" i="2" s="1"/>
  <c r="T61" i="17"/>
  <c r="Y16" i="17"/>
  <c r="H16" i="23"/>
  <c r="L16" i="23" s="1"/>
  <c r="M16" i="23" s="1"/>
  <c r="N16" i="23" s="1"/>
  <c r="Y38" i="17"/>
  <c r="L58" i="23"/>
  <c r="M58" i="23" s="1"/>
  <c r="N58" i="23" s="1"/>
  <c r="H12" i="23"/>
  <c r="U61" i="17"/>
  <c r="H10" i="7" s="1"/>
  <c r="L10" i="7" s="1"/>
  <c r="M10" i="7" s="1"/>
  <c r="N10" i="7" s="1"/>
  <c r="L24" i="23"/>
  <c r="M24" i="23" s="1"/>
  <c r="N24" i="23" s="1"/>
  <c r="H27" i="23"/>
  <c r="L27" i="23" s="1"/>
  <c r="Y27" i="17"/>
  <c r="H37" i="23"/>
  <c r="L37" i="23" s="1"/>
  <c r="M37" i="23" s="1"/>
  <c r="N37" i="23" s="1"/>
  <c r="Y37" i="17"/>
  <c r="H60" i="23"/>
  <c r="L60" i="23" s="1"/>
  <c r="M60" i="23" s="1"/>
  <c r="N60" i="23" s="1"/>
  <c r="Y60" i="17"/>
  <c r="G61" i="2"/>
  <c r="N16" i="2"/>
  <c r="M30" i="16"/>
  <c r="N30" i="16" s="1"/>
  <c r="L61" i="26"/>
  <c r="M52" i="26"/>
  <c r="M60" i="26"/>
  <c r="I12" i="23"/>
  <c r="V61" i="17"/>
  <c r="I10" i="7" s="1"/>
  <c r="Y13" i="17"/>
  <c r="Y61" i="17" s="1"/>
  <c r="Y22" i="17"/>
  <c r="L32" i="23"/>
  <c r="M32" i="23" s="1"/>
  <c r="N32" i="23" s="1"/>
  <c r="L42" i="23"/>
  <c r="M42" i="23" s="1"/>
  <c r="N42" i="23" s="1"/>
  <c r="M44" i="17"/>
  <c r="N22" i="2"/>
  <c r="I36" i="23"/>
  <c r="G58" i="23"/>
  <c r="M54" i="2"/>
  <c r="G30" i="23"/>
  <c r="H48" i="23"/>
  <c r="L48" i="23" s="1"/>
  <c r="M48" i="23" s="1"/>
  <c r="N48" i="23" s="1"/>
  <c r="G61" i="16"/>
  <c r="G27" i="23"/>
  <c r="L61" i="16"/>
  <c r="L15" i="23"/>
  <c r="M15" i="23" s="1"/>
  <c r="N15" i="23" s="1"/>
  <c r="L31" i="23"/>
  <c r="M31" i="23" s="1"/>
  <c r="N31" i="23" s="1"/>
  <c r="Y43" i="17"/>
  <c r="L47" i="23"/>
  <c r="M47" i="23" s="1"/>
  <c r="N47" i="23" s="1"/>
  <c r="Y59" i="17"/>
  <c r="M52" i="2"/>
  <c r="E61" i="23"/>
  <c r="D15" i="7" s="1"/>
  <c r="N12" i="16"/>
  <c r="O12" i="16" s="1"/>
  <c r="O13" i="16" s="1"/>
  <c r="O14" i="16" s="1"/>
  <c r="O15" i="16" s="1"/>
  <c r="O16" i="16" s="1"/>
  <c r="O17" i="16" s="1"/>
  <c r="O18" i="16" s="1"/>
  <c r="O19" i="16" s="1"/>
  <c r="O20" i="16" s="1"/>
  <c r="O21" i="16" s="1"/>
  <c r="O22" i="16" s="1"/>
  <c r="O23" i="16" s="1"/>
  <c r="O24" i="16" s="1"/>
  <c r="O25" i="16" s="1"/>
  <c r="O26" i="16" s="1"/>
  <c r="O27" i="16" s="1"/>
  <c r="O28" i="16" s="1"/>
  <c r="O29" i="16" s="1"/>
  <c r="O30" i="16" s="1"/>
  <c r="O31" i="16" s="1"/>
  <c r="O32" i="16" s="1"/>
  <c r="O33" i="16" s="1"/>
  <c r="O34" i="16" s="1"/>
  <c r="O35" i="16" s="1"/>
  <c r="O36" i="16" s="1"/>
  <c r="O37" i="16" s="1"/>
  <c r="O38" i="16" s="1"/>
  <c r="O39" i="16" s="1"/>
  <c r="O40" i="16" s="1"/>
  <c r="O41" i="16" s="1"/>
  <c r="O42" i="16" s="1"/>
  <c r="O43" i="16" s="1"/>
  <c r="O44" i="16" s="1"/>
  <c r="O45" i="16" s="1"/>
  <c r="O46" i="16" s="1"/>
  <c r="O47" i="16" s="1"/>
  <c r="O48" i="16" s="1"/>
  <c r="O49" i="16" s="1"/>
  <c r="O50" i="16" s="1"/>
  <c r="O51" i="16" s="1"/>
  <c r="O52" i="16" s="1"/>
  <c r="O53" i="16" s="1"/>
  <c r="O54" i="16" s="1"/>
  <c r="O55" i="16" s="1"/>
  <c r="O56" i="16" s="1"/>
  <c r="O57" i="16" s="1"/>
  <c r="O58" i="16" s="1"/>
  <c r="O59" i="16" s="1"/>
  <c r="O60" i="16" s="1"/>
  <c r="Y32" i="17"/>
  <c r="F61" i="23"/>
  <c r="E15" i="7" s="1"/>
  <c r="H52" i="23"/>
  <c r="L52" i="23" s="1"/>
  <c r="M52" i="23" s="1"/>
  <c r="N52" i="23" s="1"/>
  <c r="N60" i="16"/>
  <c r="G12" i="23"/>
  <c r="G61" i="23" s="1"/>
  <c r="I20" i="23"/>
  <c r="L20" i="23" s="1"/>
  <c r="M20" i="23" s="1"/>
  <c r="N20" i="23" s="1"/>
  <c r="G14" i="23"/>
  <c r="Y25" i="17"/>
  <c r="Y41" i="17"/>
  <c r="Y57" i="17"/>
  <c r="M12" i="2"/>
  <c r="G43" i="23"/>
  <c r="M43" i="23" s="1"/>
  <c r="N43" i="23" s="1"/>
  <c r="G46" i="23"/>
  <c r="G59" i="23"/>
  <c r="M59" i="23" s="1"/>
  <c r="N59" i="23" s="1"/>
  <c r="D21" i="1" l="1"/>
  <c r="C17" i="26"/>
  <c r="N16" i="26"/>
  <c r="N18" i="17"/>
  <c r="C19" i="17"/>
  <c r="H61" i="23"/>
  <c r="H15" i="7" s="1"/>
  <c r="L12" i="23"/>
  <c r="O14" i="26"/>
  <c r="O15" i="26" s="1"/>
  <c r="O16" i="26" s="1"/>
  <c r="N17" i="2"/>
  <c r="C25" i="2"/>
  <c r="N24" i="2"/>
  <c r="N15" i="26"/>
  <c r="M30" i="23"/>
  <c r="N30" i="23" s="1"/>
  <c r="N23" i="2"/>
  <c r="M46" i="23"/>
  <c r="N46" i="23" s="1"/>
  <c r="N17" i="17"/>
  <c r="J61" i="23"/>
  <c r="J15" i="7" s="1"/>
  <c r="N9" i="7"/>
  <c r="M61" i="2"/>
  <c r="D20" i="24" s="1"/>
  <c r="N12" i="2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G15" i="7"/>
  <c r="M61" i="16"/>
  <c r="E20" i="21" s="1"/>
  <c r="I61" i="23"/>
  <c r="I15" i="7" s="1"/>
  <c r="M61" i="17"/>
  <c r="D20" i="1" s="1"/>
  <c r="D23" i="1" s="1"/>
  <c r="N12" i="17"/>
  <c r="O12" i="17" s="1"/>
  <c r="O13" i="17" s="1"/>
  <c r="O14" i="17" s="1"/>
  <c r="O15" i="17" s="1"/>
  <c r="O16" i="17" s="1"/>
  <c r="M61" i="26"/>
  <c r="F25" i="18" s="1"/>
  <c r="F26" i="18" s="1"/>
  <c r="M27" i="23"/>
  <c r="N27" i="23" s="1"/>
  <c r="N47" i="25"/>
  <c r="C48" i="25"/>
  <c r="O14" i="25"/>
  <c r="O15" i="25" s="1"/>
  <c r="O16" i="25" s="1"/>
  <c r="O17" i="25" s="1"/>
  <c r="O18" i="25" s="1"/>
  <c r="O19" i="25" s="1"/>
  <c r="O20" i="25" s="1"/>
  <c r="O21" i="25" s="1"/>
  <c r="O22" i="25" s="1"/>
  <c r="O23" i="25" s="1"/>
  <c r="O24" i="25" s="1"/>
  <c r="O25" i="25" s="1"/>
  <c r="O26" i="25" s="1"/>
  <c r="O27" i="25" s="1"/>
  <c r="O28" i="25" s="1"/>
  <c r="O29" i="25" s="1"/>
  <c r="O30" i="25" s="1"/>
  <c r="O31" i="25" s="1"/>
  <c r="O32" i="25" s="1"/>
  <c r="O33" i="25" s="1"/>
  <c r="O34" i="25" s="1"/>
  <c r="O35" i="25" s="1"/>
  <c r="O36" i="25" s="1"/>
  <c r="O37" i="25" s="1"/>
  <c r="O38" i="25" s="1"/>
  <c r="O39" i="25" s="1"/>
  <c r="O40" i="25" s="1"/>
  <c r="O41" i="25" s="1"/>
  <c r="O42" i="25" s="1"/>
  <c r="O43" i="25" s="1"/>
  <c r="O44" i="25" s="1"/>
  <c r="O45" i="25" s="1"/>
  <c r="O46" i="25" s="1"/>
  <c r="O47" i="25" s="1"/>
  <c r="O25" i="2" l="1"/>
  <c r="L61" i="23"/>
  <c r="M12" i="23"/>
  <c r="C20" i="17"/>
  <c r="N19" i="17"/>
  <c r="L15" i="7"/>
  <c r="M15" i="7" s="1"/>
  <c r="N16" i="7" s="1"/>
  <c r="O17" i="17"/>
  <c r="O18" i="17" s="1"/>
  <c r="O19" i="17" s="1"/>
  <c r="C49" i="25"/>
  <c r="N48" i="25"/>
  <c r="O48" i="25" s="1"/>
  <c r="D24" i="1"/>
  <c r="C18" i="26"/>
  <c r="N17" i="26"/>
  <c r="O17" i="26" s="1"/>
  <c r="C26" i="2"/>
  <c r="N25" i="2"/>
  <c r="Y64" i="17"/>
  <c r="N18" i="26" l="1"/>
  <c r="O18" i="26" s="1"/>
  <c r="C19" i="26"/>
  <c r="M61" i="23"/>
  <c r="E21" i="21" s="1"/>
  <c r="E22" i="21" s="1"/>
  <c r="N12" i="23"/>
  <c r="O12" i="23" s="1"/>
  <c r="O13" i="23" s="1"/>
  <c r="O14" i="23" s="1"/>
  <c r="O15" i="23" s="1"/>
  <c r="O16" i="23" s="1"/>
  <c r="O17" i="23" s="1"/>
  <c r="O18" i="23" s="1"/>
  <c r="O19" i="23" s="1"/>
  <c r="O20" i="23" s="1"/>
  <c r="O21" i="23" s="1"/>
  <c r="O22" i="23" s="1"/>
  <c r="O23" i="23" s="1"/>
  <c r="O24" i="23" s="1"/>
  <c r="O25" i="23" s="1"/>
  <c r="O26" i="23" s="1"/>
  <c r="O27" i="23" s="1"/>
  <c r="O28" i="23" s="1"/>
  <c r="O29" i="23" s="1"/>
  <c r="O30" i="23" s="1"/>
  <c r="O31" i="23" s="1"/>
  <c r="O32" i="23" s="1"/>
  <c r="O33" i="23" s="1"/>
  <c r="O34" i="23" s="1"/>
  <c r="O35" i="23" s="1"/>
  <c r="O36" i="23" s="1"/>
  <c r="O37" i="23" s="1"/>
  <c r="O38" i="23" s="1"/>
  <c r="O39" i="23" s="1"/>
  <c r="O40" i="23" s="1"/>
  <c r="O41" i="23" s="1"/>
  <c r="O42" i="23" s="1"/>
  <c r="O43" i="23" s="1"/>
  <c r="O44" i="23" s="1"/>
  <c r="O45" i="23" s="1"/>
  <c r="O46" i="23" s="1"/>
  <c r="O47" i="23" s="1"/>
  <c r="O48" i="23" s="1"/>
  <c r="O49" i="23" s="1"/>
  <c r="O50" i="23" s="1"/>
  <c r="O51" i="23" s="1"/>
  <c r="O52" i="23" s="1"/>
  <c r="O53" i="23" s="1"/>
  <c r="O54" i="23" s="1"/>
  <c r="O55" i="23" s="1"/>
  <c r="O56" i="23" s="1"/>
  <c r="O57" i="23" s="1"/>
  <c r="O58" i="23" s="1"/>
  <c r="O59" i="23" s="1"/>
  <c r="O60" i="23" s="1"/>
  <c r="C50" i="25"/>
  <c r="N49" i="25"/>
  <c r="O49" i="25" s="1"/>
  <c r="C21" i="17"/>
  <c r="N20" i="17"/>
  <c r="O20" i="17" s="1"/>
  <c r="C27" i="2"/>
  <c r="N26" i="2"/>
  <c r="O26" i="2" s="1"/>
  <c r="C28" i="2" l="1"/>
  <c r="N27" i="2"/>
  <c r="O27" i="2" s="1"/>
  <c r="C22" i="17"/>
  <c r="N21" i="17"/>
  <c r="O21" i="17" s="1"/>
  <c r="C51" i="25"/>
  <c r="N50" i="25"/>
  <c r="O50" i="25" s="1"/>
  <c r="C20" i="26"/>
  <c r="N19" i="26"/>
  <c r="O19" i="26" s="1"/>
  <c r="C21" i="26" l="1"/>
  <c r="N20" i="26"/>
  <c r="O20" i="26" s="1"/>
  <c r="C52" i="25"/>
  <c r="N51" i="25"/>
  <c r="O51" i="25" s="1"/>
  <c r="C23" i="17"/>
  <c r="N22" i="17"/>
  <c r="O22" i="17" s="1"/>
  <c r="C29" i="2"/>
  <c r="N28" i="2"/>
  <c r="O28" i="2" s="1"/>
  <c r="C30" i="2" l="1"/>
  <c r="N29" i="2"/>
  <c r="O29" i="2" s="1"/>
  <c r="C24" i="17"/>
  <c r="N23" i="17"/>
  <c r="O23" i="17" s="1"/>
  <c r="C53" i="25"/>
  <c r="N52" i="25"/>
  <c r="O52" i="25" s="1"/>
  <c r="C22" i="26"/>
  <c r="N21" i="26"/>
  <c r="O21" i="26" s="1"/>
  <c r="C54" i="25" l="1"/>
  <c r="N53" i="25"/>
  <c r="O53" i="25" s="1"/>
  <c r="C31" i="2"/>
  <c r="N30" i="2"/>
  <c r="O30" i="2" s="1"/>
  <c r="N22" i="26"/>
  <c r="O22" i="26" s="1"/>
  <c r="C23" i="26"/>
  <c r="C25" i="17"/>
  <c r="N24" i="17"/>
  <c r="O24" i="17" s="1"/>
  <c r="C26" i="17" l="1"/>
  <c r="N25" i="17"/>
  <c r="O25" i="17" s="1"/>
  <c r="C55" i="25"/>
  <c r="N54" i="25"/>
  <c r="O54" i="25" s="1"/>
  <c r="C24" i="26"/>
  <c r="N23" i="26"/>
  <c r="O23" i="26" s="1"/>
  <c r="C32" i="2"/>
  <c r="N31" i="2"/>
  <c r="O31" i="2" s="1"/>
  <c r="C25" i="26" l="1"/>
  <c r="N24" i="26"/>
  <c r="O24" i="26" s="1"/>
  <c r="C56" i="25"/>
  <c r="N55" i="25"/>
  <c r="O55" i="25" s="1"/>
  <c r="C33" i="2"/>
  <c r="N32" i="2"/>
  <c r="O32" i="2" s="1"/>
  <c r="C27" i="17"/>
  <c r="N26" i="17"/>
  <c r="O26" i="17" s="1"/>
  <c r="C57" i="25" l="1"/>
  <c r="N56" i="25"/>
  <c r="O56" i="25" s="1"/>
  <c r="C26" i="26"/>
  <c r="N25" i="26"/>
  <c r="O25" i="26" s="1"/>
  <c r="C28" i="17"/>
  <c r="N27" i="17"/>
  <c r="O27" i="17" s="1"/>
  <c r="C34" i="2"/>
  <c r="N33" i="2"/>
  <c r="O33" i="2" s="1"/>
  <c r="C35" i="2" l="1"/>
  <c r="N34" i="2"/>
  <c r="O34" i="2" s="1"/>
  <c r="N26" i="26"/>
  <c r="O26" i="26" s="1"/>
  <c r="C27" i="26"/>
  <c r="N57" i="25"/>
  <c r="O57" i="25" s="1"/>
  <c r="C58" i="25"/>
  <c r="C29" i="17"/>
  <c r="N28" i="17"/>
  <c r="O28" i="17" s="1"/>
  <c r="C30" i="17" l="1"/>
  <c r="N29" i="17"/>
  <c r="O29" i="17" s="1"/>
  <c r="C28" i="26"/>
  <c r="N27" i="26"/>
  <c r="O27" i="26" s="1"/>
  <c r="C36" i="2"/>
  <c r="N35" i="2"/>
  <c r="O35" i="2" s="1"/>
  <c r="C59" i="25"/>
  <c r="N58" i="25"/>
  <c r="O58" i="25" s="1"/>
  <c r="C60" i="25" l="1"/>
  <c r="N60" i="25" s="1"/>
  <c r="N59" i="25"/>
  <c r="O59" i="25" s="1"/>
  <c r="O60" i="25" s="1"/>
  <c r="C31" i="17"/>
  <c r="N30" i="17"/>
  <c r="O30" i="17" s="1"/>
  <c r="C37" i="2"/>
  <c r="N36" i="2"/>
  <c r="O36" i="2" s="1"/>
  <c r="N28" i="26"/>
  <c r="O28" i="26" s="1"/>
  <c r="C29" i="26"/>
  <c r="C32" i="17" l="1"/>
  <c r="N31" i="17"/>
  <c r="O31" i="17" s="1"/>
  <c r="C30" i="26"/>
  <c r="N29" i="26"/>
  <c r="O29" i="26" s="1"/>
  <c r="C38" i="2"/>
  <c r="N37" i="2"/>
  <c r="O37" i="2" s="1"/>
  <c r="C33" i="17" l="1"/>
  <c r="N32" i="17"/>
  <c r="O32" i="17" s="1"/>
  <c r="C39" i="2"/>
  <c r="N38" i="2"/>
  <c r="O38" i="2" s="1"/>
  <c r="N30" i="26"/>
  <c r="O30" i="26" s="1"/>
  <c r="C31" i="26"/>
  <c r="C32" i="26" l="1"/>
  <c r="N31" i="26"/>
  <c r="O31" i="26" s="1"/>
  <c r="C34" i="17"/>
  <c r="N33" i="17"/>
  <c r="O33" i="17" s="1"/>
  <c r="C40" i="2"/>
  <c r="N39" i="2"/>
  <c r="O39" i="2" s="1"/>
  <c r="C41" i="2" l="1"/>
  <c r="N40" i="2"/>
  <c r="O40" i="2" s="1"/>
  <c r="C35" i="17"/>
  <c r="N34" i="17"/>
  <c r="O34" i="17" s="1"/>
  <c r="C33" i="26"/>
  <c r="N32" i="26"/>
  <c r="O32" i="26" s="1"/>
  <c r="C34" i="26" l="1"/>
  <c r="N33" i="26"/>
  <c r="O33" i="26" s="1"/>
  <c r="C36" i="17"/>
  <c r="N35" i="17"/>
  <c r="O35" i="17" s="1"/>
  <c r="C42" i="2"/>
  <c r="N41" i="2"/>
  <c r="O41" i="2" s="1"/>
  <c r="C35" i="26" l="1"/>
  <c r="N34" i="26"/>
  <c r="O34" i="26" s="1"/>
  <c r="C43" i="2"/>
  <c r="N42" i="2"/>
  <c r="O42" i="2" s="1"/>
  <c r="C37" i="17"/>
  <c r="N36" i="17"/>
  <c r="O36" i="17" s="1"/>
  <c r="C38" i="17" l="1"/>
  <c r="N37" i="17"/>
  <c r="O37" i="17" s="1"/>
  <c r="C44" i="2"/>
  <c r="N43" i="2"/>
  <c r="O43" i="2" s="1"/>
  <c r="C36" i="26"/>
  <c r="N35" i="26"/>
  <c r="O35" i="26" s="1"/>
  <c r="C37" i="26" l="1"/>
  <c r="N36" i="26"/>
  <c r="O36" i="26" s="1"/>
  <c r="C45" i="2"/>
  <c r="N44" i="2"/>
  <c r="O44" i="2" s="1"/>
  <c r="C39" i="17"/>
  <c r="N38" i="17"/>
  <c r="O38" i="17" s="1"/>
  <c r="C38" i="26" l="1"/>
  <c r="N37" i="26"/>
  <c r="O37" i="26" s="1"/>
  <c r="C40" i="17"/>
  <c r="N39" i="17"/>
  <c r="O39" i="17" s="1"/>
  <c r="C46" i="2"/>
  <c r="N45" i="2"/>
  <c r="O45" i="2" s="1"/>
  <c r="C47" i="2" l="1"/>
  <c r="N46" i="2"/>
  <c r="O46" i="2" s="1"/>
  <c r="C41" i="17"/>
  <c r="N40" i="17"/>
  <c r="O40" i="17" s="1"/>
  <c r="C39" i="26"/>
  <c r="N38" i="26"/>
  <c r="O38" i="26" s="1"/>
  <c r="C48" i="2" l="1"/>
  <c r="N47" i="2"/>
  <c r="O47" i="2" s="1"/>
  <c r="C40" i="26"/>
  <c r="N39" i="26"/>
  <c r="O39" i="26" s="1"/>
  <c r="C42" i="17"/>
  <c r="N41" i="17"/>
  <c r="O41" i="17" s="1"/>
  <c r="C43" i="17" l="1"/>
  <c r="N42" i="17"/>
  <c r="O42" i="17" s="1"/>
  <c r="C41" i="26"/>
  <c r="N40" i="26"/>
  <c r="O40" i="26" s="1"/>
  <c r="C49" i="2"/>
  <c r="N48" i="2"/>
  <c r="O48" i="2" s="1"/>
  <c r="C44" i="17" l="1"/>
  <c r="N43" i="17"/>
  <c r="O43" i="17" s="1"/>
  <c r="C50" i="2"/>
  <c r="N49" i="2"/>
  <c r="O49" i="2" s="1"/>
  <c r="C42" i="26"/>
  <c r="N41" i="26"/>
  <c r="O41" i="26" s="1"/>
  <c r="C43" i="26" l="1"/>
  <c r="N42" i="26"/>
  <c r="O42" i="26" s="1"/>
  <c r="C51" i="2"/>
  <c r="N50" i="2"/>
  <c r="O50" i="2" s="1"/>
  <c r="C45" i="17"/>
  <c r="N44" i="17"/>
  <c r="O44" i="17" s="1"/>
  <c r="C46" i="17" l="1"/>
  <c r="N45" i="17"/>
  <c r="O45" i="17" s="1"/>
  <c r="C52" i="2"/>
  <c r="N51" i="2"/>
  <c r="O51" i="2" s="1"/>
  <c r="C44" i="26"/>
  <c r="N43" i="26"/>
  <c r="O43" i="26" s="1"/>
  <c r="C45" i="26" l="1"/>
  <c r="N44" i="26"/>
  <c r="O44" i="26" s="1"/>
  <c r="C53" i="2"/>
  <c r="N52" i="2"/>
  <c r="O52" i="2" s="1"/>
  <c r="C47" i="17"/>
  <c r="N46" i="17"/>
  <c r="O46" i="17" s="1"/>
  <c r="C46" i="26" l="1"/>
  <c r="N45" i="26"/>
  <c r="O45" i="26" s="1"/>
  <c r="C48" i="17"/>
  <c r="N47" i="17"/>
  <c r="O47" i="17" s="1"/>
  <c r="C54" i="2"/>
  <c r="N53" i="2"/>
  <c r="O53" i="2" s="1"/>
  <c r="C55" i="2" l="1"/>
  <c r="N54" i="2"/>
  <c r="O54" i="2" s="1"/>
  <c r="C49" i="17"/>
  <c r="N48" i="17"/>
  <c r="O48" i="17" s="1"/>
  <c r="C47" i="26"/>
  <c r="N46" i="26"/>
  <c r="O46" i="26" s="1"/>
  <c r="C50" i="17" l="1"/>
  <c r="N49" i="17"/>
  <c r="O49" i="17" s="1"/>
  <c r="C48" i="26"/>
  <c r="N47" i="26"/>
  <c r="O47" i="26" s="1"/>
  <c r="C56" i="2"/>
  <c r="N55" i="2"/>
  <c r="O55" i="2" s="1"/>
  <c r="C57" i="2" l="1"/>
  <c r="N56" i="2"/>
  <c r="O56" i="2" s="1"/>
  <c r="C49" i="26"/>
  <c r="N48" i="26"/>
  <c r="O48" i="26" s="1"/>
  <c r="C51" i="17"/>
  <c r="N50" i="17"/>
  <c r="O50" i="17" s="1"/>
  <c r="C50" i="26" l="1"/>
  <c r="N49" i="26"/>
  <c r="O49" i="26" s="1"/>
  <c r="C52" i="17"/>
  <c r="N51" i="17"/>
  <c r="O51" i="17" s="1"/>
  <c r="C58" i="2"/>
  <c r="N57" i="2"/>
  <c r="O57" i="2" s="1"/>
  <c r="C59" i="2" l="1"/>
  <c r="N58" i="2"/>
  <c r="O58" i="2" s="1"/>
  <c r="C53" i="17"/>
  <c r="N52" i="17"/>
  <c r="O52" i="17" s="1"/>
  <c r="C51" i="26"/>
  <c r="N50" i="26"/>
  <c r="O50" i="26" s="1"/>
  <c r="C52" i="26" l="1"/>
  <c r="N51" i="26"/>
  <c r="O51" i="26" s="1"/>
  <c r="C54" i="17"/>
  <c r="N53" i="17"/>
  <c r="O53" i="17" s="1"/>
  <c r="C60" i="2"/>
  <c r="N60" i="2" s="1"/>
  <c r="N59" i="2"/>
  <c r="O59" i="2" s="1"/>
  <c r="O60" i="2" s="1"/>
  <c r="C55" i="17" l="1"/>
  <c r="N54" i="17"/>
  <c r="O54" i="17" s="1"/>
  <c r="C53" i="26"/>
  <c r="N52" i="26"/>
  <c r="O52" i="26" s="1"/>
  <c r="C54" i="26" l="1"/>
  <c r="N53" i="26"/>
  <c r="O53" i="26" s="1"/>
  <c r="C56" i="17"/>
  <c r="N55" i="17"/>
  <c r="O55" i="17" s="1"/>
  <c r="C57" i="17" l="1"/>
  <c r="N56" i="17"/>
  <c r="O56" i="17" s="1"/>
  <c r="C55" i="26"/>
  <c r="N54" i="26"/>
  <c r="O54" i="26" s="1"/>
  <c r="C56" i="26" l="1"/>
  <c r="N55" i="26"/>
  <c r="O55" i="26" s="1"/>
  <c r="C58" i="17"/>
  <c r="N57" i="17"/>
  <c r="O57" i="17" s="1"/>
  <c r="C59" i="17" l="1"/>
  <c r="N58" i="17"/>
  <c r="O58" i="17" s="1"/>
  <c r="C57" i="26"/>
  <c r="N56" i="26"/>
  <c r="O56" i="26" s="1"/>
  <c r="C58" i="26" l="1"/>
  <c r="N57" i="26"/>
  <c r="O57" i="26" s="1"/>
  <c r="C60" i="17"/>
  <c r="N60" i="17" s="1"/>
  <c r="N59" i="17"/>
  <c r="O59" i="17" s="1"/>
  <c r="O60" i="17" s="1"/>
  <c r="C59" i="26" l="1"/>
  <c r="N58" i="26"/>
  <c r="O58" i="26" s="1"/>
  <c r="C60" i="26" l="1"/>
  <c r="N60" i="26" s="1"/>
  <c r="N59" i="26"/>
  <c r="O59" i="26" s="1"/>
  <c r="O60" i="26" s="1"/>
</calcChain>
</file>

<file path=xl/sharedStrings.xml><?xml version="1.0" encoding="utf-8"?>
<sst xmlns="http://schemas.openxmlformats.org/spreadsheetml/2006/main" count="735" uniqueCount="177">
  <si>
    <r>
      <t xml:space="preserve">Common to all Plans
</t>
    </r>
    <r>
      <rPr>
        <b/>
        <sz val="10"/>
        <color rgb="FFFF0000"/>
        <rFont val="Microsoft Sans Serif"/>
        <family val="2"/>
      </rPr>
      <t>Retirements</t>
    </r>
    <r>
      <rPr>
        <b/>
        <sz val="10"/>
        <rFont val="Microsoft Sans Serif"/>
        <family val="2"/>
      </rPr>
      <t xml:space="preserve"> / </t>
    </r>
    <r>
      <rPr>
        <b/>
        <sz val="10"/>
        <color rgb="FF0070C0"/>
        <rFont val="Microsoft Sans Serif"/>
        <family val="2"/>
      </rPr>
      <t>Additions</t>
    </r>
  </si>
  <si>
    <t>Year</t>
  </si>
  <si>
    <t>RM%</t>
  </si>
  <si>
    <t>Total</t>
  </si>
  <si>
    <t>--</t>
  </si>
  <si>
    <t xml:space="preserve"> ---</t>
  </si>
  <si>
    <t>Shell PPA (885 MW)</t>
  </si>
  <si>
    <t>Crist 4 (75 MW) , Pea Ridge (12 MW)</t>
  </si>
  <si>
    <t>372.5 MW Solar</t>
  </si>
  <si>
    <t xml:space="preserve"> Crist 5 (75 MW)</t>
  </si>
  <si>
    <t xml:space="preserve"> Lansing Smith A (32 MW)</t>
  </si>
  <si>
    <t>1x1 Escambia CC (627 MW)</t>
  </si>
  <si>
    <t xml:space="preserve"> Perdido 1&amp;2 (3 MW)</t>
  </si>
  <si>
    <t>Gulf CPVRR $M:</t>
  </si>
  <si>
    <t>Total CPVRR $M:</t>
  </si>
  <si>
    <r>
      <rPr>
        <b/>
        <u/>
        <sz val="8.25"/>
        <rFont val="Microsoft Sans Serif"/>
        <family val="2"/>
      </rPr>
      <t>Notes</t>
    </r>
    <r>
      <rPr>
        <b/>
        <sz val="8.25"/>
        <rFont val="Microsoft Sans Serif"/>
        <family val="2"/>
      </rPr>
      <t>:</t>
    </r>
  </si>
  <si>
    <t>GULF 6.95% WACC, including the FPL incremental costs</t>
  </si>
  <si>
    <t>CPVRR is discounted at 6.95% from 2020-2068</t>
  </si>
  <si>
    <t>Case name:</t>
  </si>
  <si>
    <t>2020 IRP FPL Stand-Alone</t>
  </si>
  <si>
    <t>System Fixed Costs</t>
  </si>
  <si>
    <t>System Variable Costs</t>
  </si>
  <si>
    <t>Annual</t>
  </si>
  <si>
    <t>Generation</t>
  </si>
  <si>
    <t>Fixed O&amp;M &amp;</t>
  </si>
  <si>
    <t xml:space="preserve">Transmission </t>
  </si>
  <si>
    <t>NPV</t>
  </si>
  <si>
    <t>Discount</t>
  </si>
  <si>
    <t>Capital</t>
  </si>
  <si>
    <t>Capital Replacement</t>
  </si>
  <si>
    <t>Interconnection</t>
  </si>
  <si>
    <t>Fixed</t>
  </si>
  <si>
    <t xml:space="preserve">System </t>
  </si>
  <si>
    <t>Startup</t>
  </si>
  <si>
    <t>VOM</t>
  </si>
  <si>
    <t>Emission</t>
  </si>
  <si>
    <t>Variable</t>
  </si>
  <si>
    <t>Cumulative</t>
  </si>
  <si>
    <t xml:space="preserve">Factor </t>
  </si>
  <si>
    <t>Costs</t>
  </si>
  <si>
    <t>Net Fuel</t>
  </si>
  <si>
    <t>Annual Cost</t>
  </si>
  <si>
    <t>Total Costs</t>
  </si>
  <si>
    <t>(Millions)</t>
  </si>
  <si>
    <t xml:space="preserve">Total NPV = </t>
  </si>
  <si>
    <t>Step 2 - FPL Incremenal Variable Costs</t>
  </si>
  <si>
    <t>FPL w/ 850 MW Line</t>
  </si>
  <si>
    <t>(FPL with 850 MW Line) - (FPL without 850 MW Line)</t>
  </si>
  <si>
    <t>FPL to Gulf
(GWh)</t>
  </si>
  <si>
    <t>Gulf to FPL
(GWh)</t>
  </si>
  <si>
    <t>Scenario</t>
  </si>
  <si>
    <t>Generation Capital
($M)</t>
  </si>
  <si>
    <t>Transmission Capital
($M)</t>
  </si>
  <si>
    <t>Total Fixed Costs
($M)</t>
  </si>
  <si>
    <t>Fuel
($M)</t>
  </si>
  <si>
    <t>Start-up
($M)</t>
  </si>
  <si>
    <t>VOM
($M)</t>
  </si>
  <si>
    <t>Emissions
($M)</t>
  </si>
  <si>
    <t>Total Variable Costs
($M)</t>
  </si>
  <si>
    <t>Total System Costs
($M)</t>
  </si>
  <si>
    <t>FOM &amp; Capital Replacement
($M)</t>
  </si>
  <si>
    <t>NFRC Cost
($M)</t>
  </si>
  <si>
    <t>75 MW Solar
Lansing Smith Upgrade (83 MW)
Crist 6&amp;7 Coal-Gas Conversion</t>
  </si>
  <si>
    <t>Step 3</t>
  </si>
  <si>
    <t>+6 MW GE Upgrades</t>
  </si>
  <si>
    <t>447 MW Solar</t>
  </si>
  <si>
    <t>745 MW Solar</t>
  </si>
  <si>
    <t>Tracking</t>
  </si>
  <si>
    <t>Resource Options
(Years It Can Be Selected)</t>
  </si>
  <si>
    <t>X</t>
  </si>
  <si>
    <t xml:space="preserve">Fixed </t>
  </si>
  <si>
    <t>Total CPVRR $M (2020-2068)</t>
  </si>
  <si>
    <t>GULF 6.95% WACC</t>
  </si>
  <si>
    <t>Gulf Step 2</t>
  </si>
  <si>
    <t>Difference from Previous
($M)</t>
  </si>
  <si>
    <t>Gulf Step 1 Case 1a</t>
  </si>
  <si>
    <t>Gulf Step 1 Case 1b</t>
  </si>
  <si>
    <t>CPVRR Summary  Gulf Step 1&amp;2 (6.95%, 2020-2068)</t>
  </si>
  <si>
    <t>GULF
Step 2</t>
  </si>
  <si>
    <t>CPVRR Summary  Step 2&amp;3 (7.52%, 2020-2068)</t>
  </si>
  <si>
    <t>Step 3: FPL and Gulf Combined</t>
  </si>
  <si>
    <t>FPL Solar Fixed</t>
  </si>
  <si>
    <t>FPL Solar Tracking</t>
  </si>
  <si>
    <t>Gulf Solar Fixed</t>
  </si>
  <si>
    <t>Gulf Solar Tracking</t>
  </si>
  <si>
    <r>
      <t xml:space="preserve">FPL Common to all Plans
</t>
    </r>
    <r>
      <rPr>
        <b/>
        <sz val="10"/>
        <color rgb="FFFF0000"/>
        <rFont val="Microsoft Sans Serif"/>
        <family val="2"/>
      </rPr>
      <t>Retirements</t>
    </r>
    <r>
      <rPr>
        <b/>
        <sz val="10"/>
        <rFont val="Microsoft Sans Serif"/>
        <family val="2"/>
      </rPr>
      <t xml:space="preserve"> / </t>
    </r>
    <r>
      <rPr>
        <b/>
        <sz val="10"/>
        <color rgb="FF0070C0"/>
        <rFont val="Microsoft Sans Serif"/>
        <family val="2"/>
      </rPr>
      <t>Additions</t>
    </r>
  </si>
  <si>
    <r>
      <t xml:space="preserve"> Gulf Common to all Plans
</t>
    </r>
    <r>
      <rPr>
        <b/>
        <sz val="10"/>
        <color rgb="FFFF0000"/>
        <rFont val="Microsoft Sans Serif"/>
        <family val="2"/>
      </rPr>
      <t>Retirements</t>
    </r>
    <r>
      <rPr>
        <b/>
        <sz val="10"/>
        <rFont val="Microsoft Sans Serif"/>
        <family val="2"/>
      </rPr>
      <t xml:space="preserve"> / </t>
    </r>
    <r>
      <rPr>
        <b/>
        <sz val="10"/>
        <color rgb="FF0070C0"/>
        <rFont val="Microsoft Sans Serif"/>
        <family val="2"/>
      </rPr>
      <t>Additions</t>
    </r>
  </si>
  <si>
    <t>FPL Area Resource Additions</t>
  </si>
  <si>
    <t>Gulf Area Resource Additions</t>
  </si>
  <si>
    <r>
      <t xml:space="preserve">1,043 MW Solar
</t>
    </r>
    <r>
      <rPr>
        <sz val="10"/>
        <color rgb="FFFF0000"/>
        <rFont val="Microsoft Sans Serif"/>
        <family val="2"/>
      </rPr>
      <t>OUC PPA (100 MW)
Indiantown PPA (330 MW)</t>
    </r>
  </si>
  <si>
    <r>
      <rPr>
        <b/>
        <sz val="10"/>
        <color rgb="FF0070C0"/>
        <rFont val="Microsoft Sans Serif"/>
        <family val="2"/>
      </rPr>
      <t xml:space="preserve">Manatee Battery (469 MW) +54 MW GE Upgrades
</t>
    </r>
    <r>
      <rPr>
        <sz val="10"/>
        <color rgb="FFFF0000"/>
        <rFont val="Microsoft Sans Serif"/>
        <family val="2"/>
      </rPr>
      <t>Manatee 1&amp;2 (1,618 MW), Scherer 4 (634 MW)</t>
    </r>
  </si>
  <si>
    <t>+92 MW GE Upgrades</t>
  </si>
  <si>
    <t>+196 MW GE Upgrades</t>
  </si>
  <si>
    <t>Daniel 1&amp;2 (502 MW)</t>
  </si>
  <si>
    <t>298 MW Solar</t>
  </si>
  <si>
    <t>+77 MW GE Upgrades</t>
  </si>
  <si>
    <t>1,043 MW Solar</t>
  </si>
  <si>
    <t>74.5 MW Solar</t>
  </si>
  <si>
    <t>Step 3 CPVRR $M:</t>
  </si>
  <si>
    <t>FPL Stand-Alone + Gulf Step 2 CPVRR $M:</t>
  </si>
  <si>
    <t xml:space="preserve">WACC = 7.52% (FPL 2020 WACC) </t>
  </si>
  <si>
    <t>CPVRR is discounted at 7.52% from 2020-2068 (Gulf Step 2 CPVRR was re-calculated with a 7.52% discount rate)</t>
  </si>
  <si>
    <t>Cost of the NFRC Line was omitted from CPVRR calculation because it is the same in Steps 2 and 3</t>
  </si>
  <si>
    <t>Transmission Flow Step 2 and 3</t>
  </si>
  <si>
    <t>Step 2</t>
  </si>
  <si>
    <t>FPL Stand-Alone</t>
  </si>
  <si>
    <t>2020 GULF IRP Step 2</t>
  </si>
  <si>
    <t>Step 2 Discount Rate Change</t>
  </si>
  <si>
    <t>Step 2 Total*</t>
  </si>
  <si>
    <t>FPL 7.52% WACC</t>
  </si>
  <si>
    <t>NFRC Cost**
($M)</t>
  </si>
  <si>
    <t>** - NFRC cost was omitted from Step 2 Total CPVRR because it is common to both scenarios</t>
  </si>
  <si>
    <t>* - Step 2 Total consists of FPL Stand-Alone + Gulf Step 2 (In this instance Gulf Step 2's CPVRR was recalculated with a 7.52% discount rate)</t>
  </si>
  <si>
    <t xml:space="preserve">Step 3 </t>
  </si>
  <si>
    <t>Gulf Case 1b: Solar</t>
  </si>
  <si>
    <t>FPL Stand-Alone: Solar</t>
  </si>
  <si>
    <t>Incremental Costs of FPL Energy CPVRR $M:</t>
  </si>
  <si>
    <t>Incremental Costs of FPL Energy delivered to Gulf via NFRC line are assumed charged to Gulf</t>
  </si>
  <si>
    <t>Integrated FPL/Gulf System: Solar</t>
  </si>
  <si>
    <t>Gulf Step 1 - 2020 Analysis</t>
  </si>
  <si>
    <t>Crist 4x0 CT (938 MW)
149 MW Solar</t>
  </si>
  <si>
    <t>Difference From Case 1a:</t>
  </si>
  <si>
    <t>149 MW Solar
Crist 4x0 CT (938 MW)</t>
  </si>
  <si>
    <t>850 MW NFRC Line</t>
  </si>
  <si>
    <t>Difference from Step 1b:</t>
  </si>
  <si>
    <t>Gulf Step 2: Solar</t>
  </si>
  <si>
    <t>Difference from Step 2:</t>
  </si>
  <si>
    <t>Daniel 1&amp;2 Retired (502 MW)</t>
  </si>
  <si>
    <t>2021 GULF IRP Step 1:  GULF Case 1b</t>
  </si>
  <si>
    <t>1 x 20 MW Battery</t>
  </si>
  <si>
    <t>2 x 20 MW Battery</t>
  </si>
  <si>
    <t>670.5 MW Solar</t>
  </si>
  <si>
    <t>Martin 3x1 CC (1,991 MW)
521.5 MW Solar</t>
  </si>
  <si>
    <t>596 MW Solar
1 x 100 MW Battery</t>
  </si>
  <si>
    <t>521.5 MW Solar
1 x 100 MW Battery</t>
  </si>
  <si>
    <r>
      <t xml:space="preserve">Daniel 1&amp;2 Retired (502 MW)
</t>
    </r>
    <r>
      <rPr>
        <sz val="10"/>
        <color theme="1"/>
        <rFont val="Microsoft Sans Serif"/>
        <family val="2"/>
      </rPr>
      <t>298 MW Solar</t>
    </r>
  </si>
  <si>
    <t>596 MW Solar</t>
  </si>
  <si>
    <t>596 MW Solar
3 x 100 MW Battery</t>
  </si>
  <si>
    <t xml:space="preserve"> - New 1x0, 2x0 &amp; 3x0 CT units (2024-2030) &amp; 
     1x1 Escambia CC Unit (2026-2030)</t>
  </si>
  <si>
    <t xml:space="preserve"> - 5 - 20 MW Batteries (2023-2030)</t>
  </si>
  <si>
    <t>74.5 MW Solar
3 x 20 MW Battery</t>
  </si>
  <si>
    <t>Step 1b</t>
  </si>
  <si>
    <t>Step 1a</t>
  </si>
  <si>
    <t>Resource Plan</t>
  </si>
  <si>
    <t>2021 GULF IRP Step 1:  GULF Case 1a</t>
  </si>
  <si>
    <t xml:space="preserve"> - 20 Addl. 75 MW Solar units (2022-2030)</t>
  </si>
  <si>
    <t>- Daniels 1&amp;2 Early Retirement (2024)</t>
  </si>
  <si>
    <t>1x1 Escambia CC (627 MW)
4 x 20 MW Battery</t>
  </si>
  <si>
    <t>521.5 MW Solar</t>
  </si>
  <si>
    <t>850 MW NFRC Line
Crist 4x0 CT (938 MW), 149 MW Solar</t>
  </si>
  <si>
    <t>Total Solar</t>
  </si>
  <si>
    <t>Page 1 of 6</t>
  </si>
  <si>
    <t>Page 2 of 6</t>
  </si>
  <si>
    <t>Page 3 of 6</t>
  </si>
  <si>
    <t>Page 4 of 6</t>
  </si>
  <si>
    <t>Page 5 of 6</t>
  </si>
  <si>
    <t>Page 6 of 6</t>
  </si>
  <si>
    <t>Annual Transmission Flow Across the NFRC Line</t>
  </si>
  <si>
    <t>NFRC Line Project CPVRR $M:</t>
  </si>
  <si>
    <t>1,117.5 MW Solar</t>
  </si>
  <si>
    <t>298 MW Solar
3 x 100 MW Battery</t>
  </si>
  <si>
    <t>968.5 MW Solar
2 x 100 MW Battery</t>
  </si>
  <si>
    <t>298 MW Solar
2 x 100 MW Battery</t>
  </si>
  <si>
    <t>The recalculated CPVRR for Gulf in Step 2 is $7,508M (Not including NFRC line costs)</t>
  </si>
  <si>
    <t>FPL 042964</t>
  </si>
  <si>
    <t>20210015-EI</t>
  </si>
  <si>
    <t>FPL 042965</t>
  </si>
  <si>
    <t>FPL 042966</t>
  </si>
  <si>
    <t>FPL 042967</t>
  </si>
  <si>
    <t>FPL 042968</t>
  </si>
  <si>
    <t>FPL 042969</t>
  </si>
  <si>
    <t>FPL 042970</t>
  </si>
  <si>
    <t>FPL 042971</t>
  </si>
  <si>
    <t>FPL 042972</t>
  </si>
  <si>
    <t>FPL 042973</t>
  </si>
  <si>
    <t>FPL 042974</t>
  </si>
  <si>
    <t>FPL 042975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</si>
</sst>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"/>
    <numFmt numFmtId="166" formatCode="0.000"/>
    <numFmt numFmtId="167" formatCode="&quot;$&quot;#,##0"/>
    <numFmt numFmtId="168" formatCode="#,##0.0"/>
    <numFmt numFmtId="169" formatCode="#,##0.000_);[Red]\(#,##0.000\)"/>
    <numFmt numFmtId="170" formatCode="&quot;$&quot;#,##0.00"/>
    <numFmt numFmtId="171" formatCode="#,##0.00000000000000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.25"/>
      <name val="Microsoft Sans Serif"/>
      <family val="2"/>
    </font>
    <font>
      <b/>
      <sz val="10"/>
      <color rgb="FFFF0000"/>
      <name val="Microsoft Sans Serif"/>
      <family val="2"/>
    </font>
    <font>
      <sz val="11"/>
      <color theme="3" tint="-0.4999542222357860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Microsoft Sans Serif"/>
      <family val="2"/>
    </font>
    <font>
      <b/>
      <sz val="10"/>
      <color rgb="FF0070C0"/>
      <name val="Microsoft Sans Serif"/>
      <family val="2"/>
    </font>
    <font>
      <sz val="10"/>
      <name val="Microsoft Sans Serif"/>
      <family val="2"/>
    </font>
    <font>
      <sz val="10"/>
      <color theme="1"/>
      <name val="Microsoft Sans Serif"/>
      <family val="2"/>
    </font>
    <font>
      <sz val="10"/>
      <color rgb="FFFF0000"/>
      <name val="Microsoft Sans Serif"/>
      <family val="2"/>
    </font>
    <font>
      <b/>
      <sz val="11"/>
      <name val="Microsoft Sans Serif"/>
      <family val="2"/>
    </font>
    <font>
      <b/>
      <sz val="12"/>
      <name val="Microsoft Sans Serif"/>
      <family val="2"/>
    </font>
    <font>
      <b/>
      <sz val="8.25"/>
      <color rgb="FF0070C0"/>
      <name val="Microsoft Sans Serif"/>
      <family val="2"/>
    </font>
    <font>
      <b/>
      <sz val="8.25"/>
      <name val="Microsoft Sans Serif"/>
      <family val="2"/>
    </font>
    <font>
      <b/>
      <u/>
      <sz val="8.25"/>
      <name val="Microsoft Sans Serif"/>
      <family val="2"/>
    </font>
    <font>
      <b/>
      <sz val="8.25"/>
      <color rgb="FF00B050"/>
      <name val="Microsoft Sans Serif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Microsoft Sans Serif"/>
      <family val="2"/>
    </font>
    <font>
      <sz val="10"/>
      <color theme="1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b/>
      <sz val="12"/>
      <name val="Times New Roman"/>
      <family val="1"/>
    </font>
    <font>
      <b/>
      <sz val="10"/>
      <name val="Calibri"/>
      <family val="2"/>
      <scheme val="minor"/>
    </font>
    <font>
      <b/>
      <sz val="14"/>
      <name val="Microsoft Sans Serif"/>
      <family val="2"/>
    </font>
    <font>
      <sz val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Microsoft Sans Serif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E1E1E"/>
      <name val="Calibri"/>
      <family val="2"/>
    </font>
    <font>
      <b/>
      <sz val="10"/>
      <color theme="4"/>
      <name val="Microsoft Sans Serif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79995117038483843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2">
    <xf numFmtId="0" fontId="0" fillId="0" borderId="0"/>
    <xf numFmtId="9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>
      <alignment horizontal="left" wrapText="1"/>
    </xf>
    <xf numFmtId="0" fontId="2" fillId="0" borderId="0">
      <alignment vertical="top"/>
      <protection locked="0"/>
    </xf>
    <xf numFmtId="0" fontId="39" fillId="0" borderId="0"/>
    <xf numFmtId="164" fontId="1" fillId="0" borderId="0">
      <alignment horizontal="left" wrapText="1"/>
    </xf>
    <xf numFmtId="0" fontId="20" fillId="0" borderId="0"/>
    <xf numFmtId="9" fontId="1" fillId="0" borderId="0" applyFont="0" applyFill="0" applyBorder="0" applyAlignment="0" applyProtection="0"/>
  </cellStyleXfs>
  <cellXfs count="331">
    <xf numFmtId="0" fontId="0" fillId="0" borderId="0" xfId="0"/>
    <xf numFmtId="0" fontId="34" fillId="2" borderId="59" xfId="0" applyFont="1" applyFill="1" applyBorder="1" applyAlignment="1">
      <alignment horizontal="center" vertical="center"/>
    </xf>
    <xf numFmtId="0" fontId="34" fillId="2" borderId="58" xfId="0" applyFont="1" applyFill="1" applyBorder="1" applyAlignment="1">
      <alignment horizontal="center" vertical="center"/>
    </xf>
    <xf numFmtId="0" fontId="34" fillId="2" borderId="5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12" fillId="0" borderId="7" xfId="7" quotePrefix="1" applyNumberFormat="1" applyFont="1" applyBorder="1" applyAlignment="1" applyProtection="1">
      <alignment horizontal="center" vertical="center" wrapText="1"/>
      <protection locked="0"/>
    </xf>
    <xf numFmtId="38" fontId="12" fillId="0" borderId="6" xfId="7" quotePrefix="1" applyNumberFormat="1" applyFont="1" applyBorder="1" applyAlignment="1" applyProtection="1">
      <alignment horizontal="center" vertical="center" wrapText="1"/>
      <protection locked="0"/>
    </xf>
    <xf numFmtId="38" fontId="12" fillId="0" borderId="61" xfId="7" applyNumberFormat="1" applyFont="1" applyBorder="1" applyAlignment="1" applyProtection="1">
      <alignment horizontal="center" vertical="center" wrapText="1"/>
      <protection locked="0"/>
    </xf>
    <xf numFmtId="38" fontId="12" fillId="0" borderId="60" xfId="7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11" fillId="0" borderId="0" xfId="7" applyFont="1" applyAlignment="1" applyProtection="1">
      <alignment horizontal="right" vertical="center" wrapText="1"/>
      <protection locked="0"/>
    </xf>
    <xf numFmtId="164" fontId="1" fillId="0" borderId="0" xfId="6" applyAlignment="1"/>
    <xf numFmtId="0" fontId="3" fillId="0" borderId="0" xfId="7" applyFont="1" applyAlignment="1" applyProtection="1">
      <alignment vertical="top"/>
      <protection locked="0"/>
    </xf>
    <xf numFmtId="0" fontId="2" fillId="0" borderId="0" xfId="7" applyAlignment="1" applyProtection="1">
      <alignment vertical="top"/>
      <protection locked="0"/>
    </xf>
    <xf numFmtId="14" fontId="4" fillId="0" borderId="0" xfId="8" applyNumberFormat="1" applyFont="1" applyAlignment="1">
      <alignment vertical="top"/>
    </xf>
    <xf numFmtId="0" fontId="39" fillId="0" borderId="0" xfId="8"/>
    <xf numFmtId="14" fontId="4" fillId="0" borderId="0" xfId="8" applyNumberFormat="1" applyFont="1" applyAlignment="1">
      <alignment horizontal="right" vertical="top"/>
    </xf>
    <xf numFmtId="0" fontId="6" fillId="0" borderId="1" xfId="7" applyFont="1" applyBorder="1" applyAlignment="1" applyProtection="1">
      <alignment horizontal="center" vertical="center" wrapText="1"/>
      <protection locked="0"/>
    </xf>
    <xf numFmtId="165" fontId="1" fillId="0" borderId="0" xfId="6" applyNumberFormat="1" applyAlignment="1">
      <alignment horizontal="center"/>
    </xf>
    <xf numFmtId="0" fontId="8" fillId="0" borderId="2" xfId="7" applyFont="1" applyBorder="1" applyAlignment="1" applyProtection="1">
      <alignment horizontal="center" vertical="center"/>
      <protection locked="0"/>
    </xf>
    <xf numFmtId="0" fontId="8" fillId="0" borderId="2" xfId="7" quotePrefix="1" applyFont="1" applyBorder="1" applyAlignment="1" applyProtection="1">
      <alignment horizontal="center" vertical="center" wrapText="1"/>
      <protection locked="0"/>
    </xf>
    <xf numFmtId="165" fontId="8" fillId="0" borderId="3" xfId="7" applyNumberFormat="1" applyFont="1" applyBorder="1" applyAlignment="1" applyProtection="1">
      <alignment horizontal="center" vertical="center" wrapText="1"/>
      <protection locked="0"/>
    </xf>
    <xf numFmtId="1" fontId="10" fillId="2" borderId="4" xfId="6" applyNumberFormat="1" applyFont="1" applyFill="1" applyBorder="1" applyAlignment="1">
      <alignment horizontal="center" vertical="center"/>
    </xf>
    <xf numFmtId="0" fontId="7" fillId="0" borderId="2" xfId="7" quotePrefix="1" applyFont="1" applyBorder="1" applyAlignment="1" applyProtection="1">
      <alignment horizontal="center" vertical="center" wrapText="1"/>
      <protection locked="0"/>
    </xf>
    <xf numFmtId="165" fontId="8" fillId="0" borderId="3" xfId="7" quotePrefix="1" applyNumberFormat="1" applyFont="1" applyBorder="1" applyAlignment="1" applyProtection="1">
      <alignment horizontal="center" vertical="center" wrapText="1"/>
      <protection locked="0"/>
    </xf>
    <xf numFmtId="1" fontId="1" fillId="0" borderId="0" xfId="6" applyNumberFormat="1" applyAlignment="1"/>
    <xf numFmtId="0" fontId="9" fillId="0" borderId="2" xfId="0" applyFont="1" applyBorder="1" applyAlignment="1">
      <alignment horizontal="center" vertical="center" wrapText="1"/>
    </xf>
    <xf numFmtId="3" fontId="1" fillId="0" borderId="0" xfId="6" applyNumberFormat="1" applyAlignment="1"/>
    <xf numFmtId="1" fontId="10" fillId="2" borderId="4" xfId="6" applyNumberFormat="1" applyFont="1" applyFill="1" applyBorder="1" applyAlignment="1">
      <alignment horizontal="center" vertical="center" wrapText="1"/>
    </xf>
    <xf numFmtId="0" fontId="8" fillId="0" borderId="2" xfId="7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1" fontId="10" fillId="2" borderId="5" xfId="6" applyNumberFormat="1" applyFont="1" applyFill="1" applyBorder="1" applyAlignment="1">
      <alignment horizontal="center" vertical="center"/>
    </xf>
    <xf numFmtId="0" fontId="8" fillId="0" borderId="6" xfId="7" applyFont="1" applyBorder="1" applyAlignment="1" applyProtection="1">
      <alignment horizontal="center" vertical="center"/>
      <protection locked="0"/>
    </xf>
    <xf numFmtId="0" fontId="8" fillId="0" borderId="6" xfId="7" quotePrefix="1" applyFont="1" applyBorder="1" applyAlignment="1" applyProtection="1">
      <alignment horizontal="center" vertical="center" wrapText="1"/>
      <protection locked="0"/>
    </xf>
    <xf numFmtId="165" fontId="8" fillId="0" borderId="7" xfId="7" applyNumberFormat="1" applyFont="1" applyBorder="1" applyAlignment="1" applyProtection="1">
      <alignment horizontal="center" vertical="center" wrapText="1"/>
      <protection locked="0"/>
    </xf>
    <xf numFmtId="0" fontId="39" fillId="0" borderId="0" xfId="8" applyAlignment="1">
      <alignment horizontal="center"/>
    </xf>
    <xf numFmtId="0" fontId="2" fillId="3" borderId="0" xfId="7" applyFill="1" applyAlignment="1" applyProtection="1">
      <alignment horizontal="right" vertical="top"/>
      <protection locked="0"/>
    </xf>
    <xf numFmtId="0" fontId="2" fillId="3" borderId="8" xfId="7" applyFill="1" applyBorder="1" applyAlignment="1" applyProtection="1">
      <alignment horizontal="center" vertical="top"/>
      <protection locked="0"/>
    </xf>
    <xf numFmtId="0" fontId="2" fillId="3" borderId="9" xfId="7" applyFill="1" applyBorder="1" applyAlignment="1" applyProtection="1">
      <alignment horizontal="center" vertical="top"/>
      <protection locked="0"/>
    </xf>
    <xf numFmtId="0" fontId="13" fillId="0" borderId="0" xfId="7" applyFont="1" applyAlignment="1" applyProtection="1">
      <alignment horizontal="left" wrapText="1"/>
      <protection locked="0"/>
    </xf>
    <xf numFmtId="3" fontId="2" fillId="0" borderId="0" xfId="7" applyNumberFormat="1" applyAlignment="1" applyProtection="1">
      <alignment horizontal="center" vertical="center"/>
      <protection locked="0"/>
    </xf>
    <xf numFmtId="0" fontId="14" fillId="0" borderId="0" xfId="7" applyFont="1" applyAlignment="1" applyProtection="1">
      <alignment horizontal="left" vertical="center"/>
      <protection locked="0"/>
    </xf>
    <xf numFmtId="0" fontId="16" fillId="0" borderId="0" xfId="7" applyFont="1" applyAlignment="1" applyProtection="1">
      <alignment horizontal="left" vertical="center"/>
      <protection locked="0"/>
    </xf>
    <xf numFmtId="0" fontId="2" fillId="0" borderId="0" xfId="7" applyAlignment="1" applyProtection="1">
      <alignment horizontal="center" vertical="center"/>
      <protection locked="0"/>
    </xf>
    <xf numFmtId="0" fontId="2" fillId="0" borderId="0" xfId="7" applyAlignment="1" applyProtection="1">
      <alignment horizontal="left" vertical="center"/>
      <protection locked="0"/>
    </xf>
    <xf numFmtId="0" fontId="8" fillId="0" borderId="0" xfId="7" applyFont="1" applyAlignment="1" applyProtection="1">
      <alignment horizontal="left" vertical="center"/>
      <protection locked="0"/>
    </xf>
    <xf numFmtId="38" fontId="2" fillId="0" borderId="0" xfId="7" applyNumberFormat="1" applyAlignment="1" applyProtection="1">
      <alignment horizontal="center" vertical="center"/>
      <protection locked="0"/>
    </xf>
    <xf numFmtId="0" fontId="2" fillId="0" borderId="0" xfId="7" applyAlignment="1" applyProtection="1">
      <alignment horizontal="center" vertical="top"/>
      <protection locked="0"/>
    </xf>
    <xf numFmtId="38" fontId="2" fillId="0" borderId="0" xfId="7" applyNumberFormat="1" applyAlignment="1" applyProtection="1">
      <alignment horizontal="center" vertical="top"/>
      <protection locked="0"/>
    </xf>
    <xf numFmtId="9" fontId="1" fillId="0" borderId="0" xfId="1" applyFont="1" applyAlignment="1">
      <alignment horizontal="center" vertical="center"/>
    </xf>
    <xf numFmtId="0" fontId="17" fillId="0" borderId="0" xfId="9" applyNumberFormat="1" applyFont="1" applyAlignment="1"/>
    <xf numFmtId="0" fontId="18" fillId="0" borderId="0" xfId="9" applyNumberFormat="1" applyFont="1" applyAlignment="1"/>
    <xf numFmtId="14" fontId="19" fillId="0" borderId="0" xfId="7" applyNumberFormat="1" applyFont="1" applyAlignment="1" applyProtection="1">
      <alignment horizontal="center" vertical="top"/>
      <protection locked="0"/>
    </xf>
    <xf numFmtId="0" fontId="21" fillId="4" borderId="0" xfId="10" applyFont="1" applyFill="1" applyAlignment="1">
      <alignment horizontal="left" vertical="center"/>
    </xf>
    <xf numFmtId="0" fontId="22" fillId="0" borderId="0" xfId="0" applyFont="1"/>
    <xf numFmtId="0" fontId="17" fillId="0" borderId="0" xfId="9" applyNumberFormat="1" applyFont="1" applyAlignment="1">
      <alignment horizontal="center"/>
    </xf>
    <xf numFmtId="0" fontId="18" fillId="0" borderId="10" xfId="9" applyNumberFormat="1" applyFont="1" applyBorder="1" applyAlignment="1">
      <alignment horizontal="center"/>
    </xf>
    <xf numFmtId="0" fontId="24" fillId="0" borderId="10" xfId="9" applyNumberFormat="1" applyFont="1" applyBorder="1" applyAlignment="1">
      <alignment horizontal="center"/>
    </xf>
    <xf numFmtId="0" fontId="24" fillId="0" borderId="11" xfId="9" applyNumberFormat="1" applyFont="1" applyBorder="1" applyAlignment="1">
      <alignment horizontal="center"/>
    </xf>
    <xf numFmtId="0" fontId="24" fillId="5" borderId="10" xfId="9" applyNumberFormat="1" applyFont="1" applyFill="1" applyBorder="1" applyAlignment="1">
      <alignment horizontal="center"/>
    </xf>
    <xf numFmtId="0" fontId="24" fillId="0" borderId="12" xfId="9" applyNumberFormat="1" applyFont="1" applyBorder="1" applyAlignment="1">
      <alignment horizontal="center"/>
    </xf>
    <xf numFmtId="0" fontId="24" fillId="0" borderId="13" xfId="9" applyNumberFormat="1" applyFont="1" applyBorder="1" applyAlignment="1">
      <alignment horizontal="center"/>
    </xf>
    <xf numFmtId="0" fontId="24" fillId="6" borderId="10" xfId="9" applyNumberFormat="1" applyFont="1" applyFill="1" applyBorder="1" applyAlignment="1">
      <alignment horizontal="center"/>
    </xf>
    <xf numFmtId="0" fontId="24" fillId="0" borderId="14" xfId="9" applyNumberFormat="1" applyFont="1" applyBorder="1" applyAlignment="1">
      <alignment horizontal="center"/>
    </xf>
    <xf numFmtId="0" fontId="18" fillId="0" borderId="15" xfId="9" applyNumberFormat="1" applyFont="1" applyBorder="1" applyAlignment="1">
      <alignment horizontal="center"/>
    </xf>
    <xf numFmtId="0" fontId="24" fillId="0" borderId="15" xfId="9" applyNumberFormat="1" applyFont="1" applyBorder="1" applyAlignment="1">
      <alignment horizontal="center"/>
    </xf>
    <xf numFmtId="0" fontId="24" fillId="0" borderId="9" xfId="9" applyNumberFormat="1" applyFont="1" applyBorder="1" applyAlignment="1">
      <alignment horizontal="center" vertical="center" wrapText="1"/>
    </xf>
    <xf numFmtId="0" fontId="24" fillId="0" borderId="9" xfId="9" applyNumberFormat="1" applyFont="1" applyBorder="1" applyAlignment="1">
      <alignment horizontal="center"/>
    </xf>
    <xf numFmtId="0" fontId="24" fillId="5" borderId="15" xfId="9" applyNumberFormat="1" applyFont="1" applyFill="1" applyBorder="1" applyAlignment="1">
      <alignment horizontal="center"/>
    </xf>
    <xf numFmtId="0" fontId="24" fillId="0" borderId="8" xfId="9" applyNumberFormat="1" applyFont="1" applyBorder="1" applyAlignment="1">
      <alignment horizontal="center"/>
    </xf>
    <xf numFmtId="0" fontId="24" fillId="0" borderId="9" xfId="9" quotePrefix="1" applyNumberFormat="1" applyFont="1" applyBorder="1" applyAlignment="1">
      <alignment horizontal="center"/>
    </xf>
    <xf numFmtId="0" fontId="24" fillId="6" borderId="15" xfId="9" applyNumberFormat="1" applyFont="1" applyFill="1" applyBorder="1" applyAlignment="1">
      <alignment horizontal="center" wrapText="1"/>
    </xf>
    <xf numFmtId="0" fontId="24" fillId="0" borderId="16" xfId="9" applyNumberFormat="1" applyFont="1" applyBorder="1" applyAlignment="1">
      <alignment horizontal="center"/>
    </xf>
    <xf numFmtId="0" fontId="18" fillId="0" borderId="15" xfId="9" applyNumberFormat="1" applyFont="1" applyBorder="1" applyAlignment="1"/>
    <xf numFmtId="0" fontId="24" fillId="6" borderId="15" xfId="9" applyNumberFormat="1" applyFont="1" applyFill="1" applyBorder="1" applyAlignment="1">
      <alignment horizontal="center"/>
    </xf>
    <xf numFmtId="0" fontId="18" fillId="0" borderId="17" xfId="9" applyNumberFormat="1" applyFont="1" applyBorder="1" applyAlignment="1">
      <alignment horizontal="center"/>
    </xf>
    <xf numFmtId="10" fontId="25" fillId="0" borderId="17" xfId="11" applyNumberFormat="1" applyFont="1" applyBorder="1" applyAlignment="1">
      <alignment horizontal="center"/>
    </xf>
    <xf numFmtId="0" fontId="24" fillId="0" borderId="18" xfId="9" applyNumberFormat="1" applyFont="1" applyBorder="1" applyAlignment="1">
      <alignment horizontal="center"/>
    </xf>
    <xf numFmtId="0" fontId="24" fillId="5" borderId="17" xfId="9" applyNumberFormat="1" applyFont="1" applyFill="1" applyBorder="1" applyAlignment="1">
      <alignment horizontal="center"/>
    </xf>
    <xf numFmtId="0" fontId="24" fillId="0" borderId="19" xfId="9" applyNumberFormat="1" applyFont="1" applyBorder="1" applyAlignment="1">
      <alignment horizontal="center"/>
    </xf>
    <xf numFmtId="0" fontId="24" fillId="0" borderId="20" xfId="9" applyNumberFormat="1" applyFont="1" applyBorder="1" applyAlignment="1">
      <alignment horizontal="center"/>
    </xf>
    <xf numFmtId="0" fontId="24" fillId="6" borderId="17" xfId="9" applyNumberFormat="1" applyFont="1" applyFill="1" applyBorder="1" applyAlignment="1">
      <alignment horizontal="center"/>
    </xf>
    <xf numFmtId="0" fontId="24" fillId="0" borderId="17" xfId="9" applyNumberFormat="1" applyFont="1" applyBorder="1" applyAlignment="1">
      <alignment horizontal="center"/>
    </xf>
    <xf numFmtId="0" fontId="18" fillId="0" borderId="21" xfId="9" applyNumberFormat="1" applyFont="1" applyBorder="1" applyAlignment="1">
      <alignment horizontal="center"/>
    </xf>
    <xf numFmtId="166" fontId="17" fillId="0" borderId="21" xfId="9" applyNumberFormat="1" applyFont="1" applyBorder="1" applyAlignment="1">
      <alignment horizontal="center"/>
    </xf>
    <xf numFmtId="3" fontId="17" fillId="4" borderId="2" xfId="9" applyNumberFormat="1" applyFont="1" applyFill="1" applyBorder="1" applyAlignment="1">
      <alignment horizontal="center"/>
    </xf>
    <xf numFmtId="3" fontId="18" fillId="5" borderId="22" xfId="9" applyNumberFormat="1" applyFont="1" applyFill="1" applyBorder="1" applyAlignment="1">
      <alignment horizontal="center"/>
    </xf>
    <xf numFmtId="3" fontId="17" fillId="0" borderId="4" xfId="9" applyNumberFormat="1" applyFont="1" applyBorder="1" applyAlignment="1">
      <alignment horizontal="center"/>
    </xf>
    <xf numFmtId="3" fontId="17" fillId="0" borderId="23" xfId="9" applyNumberFormat="1" applyFont="1" applyBorder="1" applyAlignment="1">
      <alignment horizontal="center"/>
    </xf>
    <xf numFmtId="3" fontId="17" fillId="0" borderId="2" xfId="9" applyNumberFormat="1" applyFont="1" applyBorder="1" applyAlignment="1">
      <alignment horizontal="center"/>
    </xf>
    <xf numFmtId="3" fontId="17" fillId="0" borderId="3" xfId="9" applyNumberFormat="1" applyFont="1" applyBorder="1" applyAlignment="1">
      <alignment horizontal="center"/>
    </xf>
    <xf numFmtId="3" fontId="18" fillId="6" borderId="21" xfId="9" applyNumberFormat="1" applyFont="1" applyFill="1" applyBorder="1" applyAlignment="1">
      <alignment horizontal="center"/>
    </xf>
    <xf numFmtId="3" fontId="17" fillId="0" borderId="22" xfId="9" applyNumberFormat="1" applyFont="1" applyBorder="1" applyAlignment="1">
      <alignment horizontal="center"/>
    </xf>
    <xf numFmtId="3" fontId="17" fillId="0" borderId="1" xfId="9" applyNumberFormat="1" applyFont="1" applyBorder="1" applyAlignment="1">
      <alignment horizontal="center"/>
    </xf>
    <xf numFmtId="0" fontId="18" fillId="0" borderId="22" xfId="9" applyNumberFormat="1" applyFont="1" applyBorder="1" applyAlignment="1">
      <alignment horizontal="center"/>
    </xf>
    <xf numFmtId="166" fontId="17" fillId="0" borderId="22" xfId="9" applyNumberFormat="1" applyFont="1" applyBorder="1" applyAlignment="1">
      <alignment horizontal="center"/>
    </xf>
    <xf numFmtId="3" fontId="18" fillId="5" borderId="21" xfId="9" applyNumberFormat="1" applyFont="1" applyFill="1" applyBorder="1" applyAlignment="1">
      <alignment horizontal="center"/>
    </xf>
    <xf numFmtId="3" fontId="17" fillId="0" borderId="21" xfId="9" applyNumberFormat="1" applyFont="1" applyBorder="1" applyAlignment="1">
      <alignment horizontal="center"/>
    </xf>
    <xf numFmtId="3" fontId="17" fillId="4" borderId="23" xfId="9" applyNumberFormat="1" applyFont="1" applyFill="1" applyBorder="1" applyAlignment="1">
      <alignment horizontal="center"/>
    </xf>
    <xf numFmtId="3" fontId="17" fillId="0" borderId="24" xfId="9" applyNumberFormat="1" applyFont="1" applyBorder="1" applyAlignment="1">
      <alignment horizontal="center"/>
    </xf>
    <xf numFmtId="3" fontId="18" fillId="6" borderId="22" xfId="9" applyNumberFormat="1" applyFont="1" applyFill="1" applyBorder="1" applyAlignment="1">
      <alignment horizontal="center"/>
    </xf>
    <xf numFmtId="0" fontId="18" fillId="0" borderId="25" xfId="9" applyNumberFormat="1" applyFont="1" applyBorder="1" applyAlignment="1">
      <alignment horizontal="center"/>
    </xf>
    <xf numFmtId="166" fontId="17" fillId="0" borderId="25" xfId="9" applyNumberFormat="1" applyFont="1" applyBorder="1" applyAlignment="1">
      <alignment horizontal="center"/>
    </xf>
    <xf numFmtId="3" fontId="17" fillId="4" borderId="6" xfId="9" applyNumberFormat="1" applyFont="1" applyFill="1" applyBorder="1" applyAlignment="1">
      <alignment horizontal="center"/>
    </xf>
    <xf numFmtId="3" fontId="18" fillId="5" borderId="25" xfId="9" applyNumberFormat="1" applyFont="1" applyFill="1" applyBorder="1" applyAlignment="1">
      <alignment horizontal="center"/>
    </xf>
    <xf numFmtId="3" fontId="17" fillId="0" borderId="5" xfId="9" applyNumberFormat="1" applyFont="1" applyBorder="1" applyAlignment="1">
      <alignment horizontal="center"/>
    </xf>
    <xf numFmtId="3" fontId="17" fillId="0" borderId="26" xfId="9" applyNumberFormat="1" applyFont="1" applyBorder="1" applyAlignment="1">
      <alignment horizontal="center"/>
    </xf>
    <xf numFmtId="3" fontId="17" fillId="0" borderId="6" xfId="9" applyNumberFormat="1" applyFont="1" applyBorder="1" applyAlignment="1">
      <alignment horizontal="center"/>
    </xf>
    <xf numFmtId="3" fontId="17" fillId="0" borderId="7" xfId="9" applyNumberFormat="1" applyFont="1" applyBorder="1" applyAlignment="1">
      <alignment horizontal="center"/>
    </xf>
    <xf numFmtId="3" fontId="18" fillId="6" borderId="25" xfId="9" applyNumberFormat="1" applyFont="1" applyFill="1" applyBorder="1" applyAlignment="1">
      <alignment horizontal="center"/>
    </xf>
    <xf numFmtId="3" fontId="17" fillId="0" borderId="27" xfId="9" applyNumberFormat="1" applyFont="1" applyBorder="1" applyAlignment="1">
      <alignment horizontal="center"/>
    </xf>
    <xf numFmtId="3" fontId="17" fillId="0" borderId="28" xfId="9" applyNumberFormat="1" applyFont="1" applyBorder="1" applyAlignment="1">
      <alignment horizontal="center"/>
    </xf>
    <xf numFmtId="0" fontId="26" fillId="0" borderId="0" xfId="9" applyNumberFormat="1" applyFont="1" applyAlignment="1">
      <alignment horizontal="left"/>
    </xf>
    <xf numFmtId="166" fontId="18" fillId="0" borderId="0" xfId="9" applyNumberFormat="1" applyFont="1" applyAlignment="1">
      <alignment horizontal="right"/>
    </xf>
    <xf numFmtId="6" fontId="27" fillId="4" borderId="29" xfId="9" applyNumberFormat="1" applyFont="1" applyFill="1" applyBorder="1" applyAlignment="1">
      <alignment horizontal="center"/>
    </xf>
    <xf numFmtId="6" fontId="27" fillId="5" borderId="29" xfId="9" applyNumberFormat="1" applyFont="1" applyFill="1" applyBorder="1" applyAlignment="1">
      <alignment horizontal="center"/>
    </xf>
    <xf numFmtId="6" fontId="27" fillId="6" borderId="29" xfId="9" applyNumberFormat="1" applyFont="1" applyFill="1" applyBorder="1" applyAlignment="1">
      <alignment horizontal="center"/>
    </xf>
    <xf numFmtId="3" fontId="27" fillId="7" borderId="27" xfId="9" applyNumberFormat="1" applyFont="1" applyFill="1" applyBorder="1" applyAlignment="1">
      <alignment horizontal="center"/>
    </xf>
    <xf numFmtId="3" fontId="17" fillId="0" borderId="0" xfId="9" applyNumberFormat="1" applyFont="1" applyAlignment="1">
      <alignment horizontal="center"/>
    </xf>
    <xf numFmtId="3" fontId="17" fillId="4" borderId="30" xfId="9" applyNumberFormat="1" applyFont="1" applyFill="1" applyBorder="1" applyAlignment="1">
      <alignment horizontal="center"/>
    </xf>
    <xf numFmtId="0" fontId="24" fillId="0" borderId="31" xfId="9" applyNumberFormat="1" applyFont="1" applyBorder="1" applyAlignment="1">
      <alignment horizontal="center"/>
    </xf>
    <xf numFmtId="0" fontId="24" fillId="8" borderId="14" xfId="9" applyNumberFormat="1" applyFont="1" applyFill="1" applyBorder="1" applyAlignment="1">
      <alignment horizontal="center"/>
    </xf>
    <xf numFmtId="0" fontId="24" fillId="0" borderId="32" xfId="9" applyNumberFormat="1" applyFont="1" applyBorder="1" applyAlignment="1">
      <alignment horizontal="center"/>
    </xf>
    <xf numFmtId="0" fontId="24" fillId="8" borderId="16" xfId="9" applyNumberFormat="1" applyFont="1" applyFill="1" applyBorder="1" applyAlignment="1">
      <alignment horizontal="center" wrapText="1"/>
    </xf>
    <xf numFmtId="0" fontId="24" fillId="8" borderId="16" xfId="9" applyNumberFormat="1" applyFont="1" applyFill="1" applyBorder="1" applyAlignment="1">
      <alignment horizontal="center"/>
    </xf>
    <xf numFmtId="0" fontId="24" fillId="0" borderId="33" xfId="9" applyNumberFormat="1" applyFont="1" applyBorder="1" applyAlignment="1">
      <alignment horizontal="center"/>
    </xf>
    <xf numFmtId="0" fontId="24" fillId="8" borderId="34" xfId="9" applyNumberFormat="1" applyFont="1" applyFill="1" applyBorder="1" applyAlignment="1">
      <alignment horizontal="center"/>
    </xf>
    <xf numFmtId="3" fontId="17" fillId="0" borderId="35" xfId="9" applyNumberFormat="1" applyFont="1" applyBorder="1" applyAlignment="1">
      <alignment horizontal="center"/>
    </xf>
    <xf numFmtId="38" fontId="17" fillId="0" borderId="2" xfId="9" applyNumberFormat="1" applyFont="1" applyBorder="1" applyAlignment="1">
      <alignment horizontal="center"/>
    </xf>
    <xf numFmtId="38" fontId="18" fillId="8" borderId="36" xfId="9" applyNumberFormat="1" applyFont="1" applyFill="1" applyBorder="1" applyAlignment="1">
      <alignment horizontal="center"/>
    </xf>
    <xf numFmtId="3" fontId="17" fillId="0" borderId="37" xfId="9" applyNumberFormat="1" applyFont="1" applyBorder="1" applyAlignment="1">
      <alignment horizontal="center"/>
    </xf>
    <xf numFmtId="3" fontId="17" fillId="0" borderId="38" xfId="9" applyNumberFormat="1" applyFont="1" applyBorder="1" applyAlignment="1">
      <alignment horizontal="center"/>
    </xf>
    <xf numFmtId="3" fontId="17" fillId="0" borderId="9" xfId="9" applyNumberFormat="1" applyFont="1" applyBorder="1" applyAlignment="1">
      <alignment horizontal="center"/>
    </xf>
    <xf numFmtId="3" fontId="17" fillId="0" borderId="39" xfId="9" applyNumberFormat="1" applyFont="1" applyBorder="1" applyAlignment="1">
      <alignment horizontal="center"/>
    </xf>
    <xf numFmtId="3" fontId="17" fillId="0" borderId="40" xfId="9" applyNumberFormat="1" applyFont="1" applyBorder="1" applyAlignment="1">
      <alignment horizontal="center"/>
    </xf>
    <xf numFmtId="6" fontId="27" fillId="4" borderId="41" xfId="9" applyNumberFormat="1" applyFont="1" applyFill="1" applyBorder="1" applyAlignment="1">
      <alignment horizontal="center"/>
    </xf>
    <xf numFmtId="6" fontId="27" fillId="4" borderId="42" xfId="9" applyNumberFormat="1" applyFont="1" applyFill="1" applyBorder="1" applyAlignment="1">
      <alignment horizontal="center"/>
    </xf>
    <xf numFmtId="6" fontId="27" fillId="6" borderId="42" xfId="9" applyNumberFormat="1" applyFont="1" applyFill="1" applyBorder="1" applyAlignment="1">
      <alignment horizontal="center"/>
    </xf>
    <xf numFmtId="38" fontId="27" fillId="4" borderId="26" xfId="9" applyNumberFormat="1" applyFont="1" applyFill="1" applyBorder="1" applyAlignment="1">
      <alignment horizontal="center"/>
    </xf>
    <xf numFmtId="38" fontId="27" fillId="8" borderId="43" xfId="9" applyNumberFormat="1" applyFont="1" applyFill="1" applyBorder="1" applyAlignment="1">
      <alignment horizontal="center"/>
    </xf>
    <xf numFmtId="0" fontId="21" fillId="0" borderId="32" xfId="7" applyFont="1" applyBorder="1" applyAlignment="1" applyProtection="1">
      <alignment vertical="center" wrapText="1"/>
      <protection locked="0"/>
    </xf>
    <xf numFmtId="0" fontId="39" fillId="0" borderId="0" xfId="8" applyAlignment="1">
      <alignment vertical="center" wrapText="1"/>
    </xf>
    <xf numFmtId="0" fontId="29" fillId="0" borderId="33" xfId="7" applyFont="1" applyBorder="1" applyAlignment="1" applyProtection="1">
      <alignment horizontal="center" vertical="center"/>
      <protection locked="0"/>
    </xf>
    <xf numFmtId="0" fontId="29" fillId="0" borderId="44" xfId="7" applyFont="1" applyBorder="1" applyAlignment="1" applyProtection="1">
      <alignment horizontal="center" vertical="center" wrapText="1"/>
      <protection locked="0"/>
    </xf>
    <xf numFmtId="0" fontId="29" fillId="0" borderId="32" xfId="7" applyFont="1" applyBorder="1" applyAlignment="1" applyProtection="1">
      <alignment horizontal="center" vertical="center"/>
      <protection locked="0"/>
    </xf>
    <xf numFmtId="3" fontId="29" fillId="0" borderId="45" xfId="7" applyNumberFormat="1" applyFont="1" applyBorder="1" applyAlignment="1" applyProtection="1">
      <alignment horizontal="center" vertical="center"/>
      <protection locked="0"/>
    </xf>
    <xf numFmtId="0" fontId="29" fillId="0" borderId="37" xfId="7" applyFont="1" applyBorder="1" applyAlignment="1" applyProtection="1">
      <alignment horizontal="center" vertical="center"/>
      <protection locked="0"/>
    </xf>
    <xf numFmtId="3" fontId="29" fillId="0" borderId="46" xfId="7" applyNumberFormat="1" applyFont="1" applyBorder="1" applyAlignment="1" applyProtection="1">
      <alignment horizontal="center" vertical="center"/>
      <protection locked="0"/>
    </xf>
    <xf numFmtId="164" fontId="1" fillId="0" borderId="0" xfId="6" applyAlignment="1">
      <alignment horizontal="center" vertical="center"/>
    </xf>
    <xf numFmtId="0" fontId="39" fillId="0" borderId="0" xfId="8" applyAlignment="1">
      <alignment horizontal="center" vertical="center"/>
    </xf>
    <xf numFmtId="1" fontId="17" fillId="0" borderId="0" xfId="9" applyNumberFormat="1" applyFont="1" applyAlignment="1">
      <alignment horizontal="center"/>
    </xf>
    <xf numFmtId="6" fontId="17" fillId="0" borderId="0" xfId="9" applyNumberFormat="1" applyFont="1" applyAlignment="1">
      <alignment horizontal="center"/>
    </xf>
    <xf numFmtId="0" fontId="18" fillId="0" borderId="0" xfId="9" applyNumberFormat="1" applyFont="1" applyAlignment="1">
      <alignment horizontal="center"/>
    </xf>
    <xf numFmtId="6" fontId="8" fillId="0" borderId="2" xfId="7" applyNumberFormat="1" applyFont="1" applyBorder="1" applyAlignment="1" applyProtection="1">
      <alignment horizontal="center" vertical="center"/>
      <protection locked="0"/>
    </xf>
    <xf numFmtId="6" fontId="6" fillId="8" borderId="2" xfId="7" applyNumberFormat="1" applyFont="1" applyFill="1" applyBorder="1" applyAlignment="1" applyProtection="1">
      <alignment horizontal="center" vertical="center"/>
      <protection locked="0"/>
    </xf>
    <xf numFmtId="6" fontId="6" fillId="5" borderId="2" xfId="1" applyNumberFormat="1" applyFont="1" applyFill="1" applyBorder="1" applyAlignment="1">
      <alignment horizontal="center" vertical="center"/>
    </xf>
    <xf numFmtId="6" fontId="6" fillId="9" borderId="2" xfId="1" applyNumberFormat="1" applyFont="1" applyFill="1" applyBorder="1" applyAlignment="1">
      <alignment horizontal="center" vertical="center"/>
    </xf>
    <xf numFmtId="0" fontId="6" fillId="0" borderId="4" xfId="7" applyFont="1" applyBorder="1" applyAlignment="1" applyProtection="1">
      <alignment horizontal="center" vertical="center" wrapText="1"/>
      <protection locked="0"/>
    </xf>
    <xf numFmtId="6" fontId="8" fillId="0" borderId="23" xfId="7" applyNumberFormat="1" applyFont="1" applyBorder="1" applyAlignment="1" applyProtection="1">
      <alignment horizontal="center" vertical="center"/>
      <protection locked="0"/>
    </xf>
    <xf numFmtId="6" fontId="6" fillId="8" borderId="23" xfId="7" applyNumberFormat="1" applyFont="1" applyFill="1" applyBorder="1" applyAlignment="1" applyProtection="1">
      <alignment horizontal="center" vertical="center"/>
      <protection locked="0"/>
    </xf>
    <xf numFmtId="6" fontId="6" fillId="5" borderId="23" xfId="1" applyNumberFormat="1" applyFont="1" applyFill="1" applyBorder="1" applyAlignment="1">
      <alignment horizontal="center" vertical="center"/>
    </xf>
    <xf numFmtId="6" fontId="6" fillId="9" borderId="23" xfId="1" applyNumberFormat="1" applyFont="1" applyFill="1" applyBorder="1" applyAlignment="1">
      <alignment horizontal="center" vertical="center"/>
    </xf>
    <xf numFmtId="0" fontId="6" fillId="0" borderId="47" xfId="7" applyFont="1" applyBorder="1" applyAlignment="1" applyProtection="1">
      <alignment horizontal="center" wrapText="1"/>
      <protection locked="0"/>
    </xf>
    <xf numFmtId="0" fontId="8" fillId="0" borderId="48" xfId="7" applyFont="1" applyBorder="1" applyAlignment="1" applyProtection="1">
      <alignment horizontal="center" wrapText="1"/>
      <protection locked="0"/>
    </xf>
    <xf numFmtId="0" fontId="6" fillId="8" borderId="48" xfId="7" applyFont="1" applyFill="1" applyBorder="1" applyAlignment="1" applyProtection="1">
      <alignment horizontal="center" wrapText="1"/>
      <protection locked="0"/>
    </xf>
    <xf numFmtId="9" fontId="6" fillId="5" borderId="48" xfId="1" applyFont="1" applyFill="1" applyBorder="1" applyAlignment="1">
      <alignment horizontal="center" wrapText="1"/>
    </xf>
    <xf numFmtId="1" fontId="6" fillId="9" borderId="48" xfId="6" applyNumberFormat="1" applyFont="1" applyFill="1" applyBorder="1" applyAlignment="1">
      <alignment horizontal="center" wrapText="1"/>
    </xf>
    <xf numFmtId="1" fontId="6" fillId="9" borderId="49" xfId="6" applyNumberFormat="1" applyFont="1" applyFill="1" applyBorder="1" applyAlignment="1">
      <alignment horizontal="center" wrapText="1"/>
    </xf>
    <xf numFmtId="6" fontId="6" fillId="9" borderId="24" xfId="1" quotePrefix="1" applyNumberFormat="1" applyFont="1" applyFill="1" applyBorder="1" applyAlignment="1">
      <alignment horizontal="center" vertical="center"/>
    </xf>
    <xf numFmtId="0" fontId="29" fillId="0" borderId="33" xfId="7" applyFont="1" applyBorder="1" applyAlignment="1" applyProtection="1">
      <alignment horizontal="center" vertical="center" wrapText="1"/>
      <protection locked="0"/>
    </xf>
    <xf numFmtId="3" fontId="29" fillId="0" borderId="50" xfId="7" applyNumberFormat="1" applyFont="1" applyBorder="1" applyAlignment="1" applyProtection="1">
      <alignment horizontal="center" vertical="center" wrapText="1"/>
      <protection locked="0"/>
    </xf>
    <xf numFmtId="3" fontId="29" fillId="0" borderId="51" xfId="7" applyNumberFormat="1" applyFont="1" applyBorder="1" applyAlignment="1" applyProtection="1">
      <alignment horizontal="center" vertical="center" wrapText="1"/>
      <protection locked="0"/>
    </xf>
    <xf numFmtId="3" fontId="29" fillId="0" borderId="32" xfId="7" applyNumberFormat="1" applyFont="1" applyBorder="1" applyAlignment="1" applyProtection="1">
      <alignment horizontal="center" vertical="center"/>
      <protection locked="0"/>
    </xf>
    <xf numFmtId="3" fontId="29" fillId="0" borderId="37" xfId="7" applyNumberFormat="1" applyFont="1" applyBorder="1" applyAlignment="1" applyProtection="1">
      <alignment horizontal="center" vertical="center"/>
      <protection locked="0"/>
    </xf>
    <xf numFmtId="1" fontId="7" fillId="2" borderId="4" xfId="6" applyNumberFormat="1" applyFont="1" applyFill="1" applyBorder="1" applyAlignment="1">
      <alignment horizontal="center" vertical="center" wrapText="1"/>
    </xf>
    <xf numFmtId="2" fontId="39" fillId="0" borderId="0" xfId="8" applyNumberFormat="1" applyAlignment="1">
      <alignment horizontal="center" vertical="center"/>
    </xf>
    <xf numFmtId="6" fontId="8" fillId="0" borderId="23" xfId="7" quotePrefix="1" applyNumberFormat="1" applyFont="1" applyBorder="1" applyAlignment="1" applyProtection="1">
      <alignment horizontal="center" vertical="center"/>
      <protection locked="0"/>
    </xf>
    <xf numFmtId="164" fontId="1" fillId="0" borderId="0" xfId="6" applyAlignment="1">
      <alignment vertical="center"/>
    </xf>
    <xf numFmtId="0" fontId="30" fillId="0" borderId="0" xfId="0" applyFont="1"/>
    <xf numFmtId="167" fontId="30" fillId="0" borderId="0" xfId="0" applyNumberFormat="1" applyFont="1"/>
    <xf numFmtId="0" fontId="6" fillId="0" borderId="3" xfId="7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6" fontId="39" fillId="0" borderId="0" xfId="8" applyNumberFormat="1" applyAlignment="1">
      <alignment horizontal="center" vertical="center"/>
    </xf>
    <xf numFmtId="0" fontId="6" fillId="0" borderId="2" xfId="7" applyFont="1" applyBorder="1" applyAlignment="1" applyProtection="1">
      <alignment horizontal="center" vertical="center" wrapText="1"/>
      <protection locked="0"/>
    </xf>
    <xf numFmtId="14" fontId="4" fillId="0" borderId="0" xfId="8" applyNumberFormat="1" applyFont="1" applyAlignment="1">
      <alignment horizontal="right" vertical="top"/>
    </xf>
    <xf numFmtId="3" fontId="30" fillId="0" borderId="0" xfId="0" applyNumberFormat="1" applyFont="1"/>
    <xf numFmtId="0" fontId="34" fillId="0" borderId="47" xfId="8" applyFont="1" applyBorder="1" applyAlignment="1">
      <alignment horizontal="center" vertical="center"/>
    </xf>
    <xf numFmtId="0" fontId="34" fillId="0" borderId="48" xfId="8" applyFont="1" applyBorder="1" applyAlignment="1">
      <alignment horizontal="center" vertical="center"/>
    </xf>
    <xf numFmtId="0" fontId="34" fillId="0" borderId="52" xfId="8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/>
    </xf>
    <xf numFmtId="0" fontId="9" fillId="0" borderId="23" xfId="8" applyFont="1" applyBorder="1" applyAlignment="1">
      <alignment horizontal="center" vertical="center"/>
    </xf>
    <xf numFmtId="0" fontId="9" fillId="0" borderId="24" xfId="8" applyFont="1" applyBorder="1" applyAlignment="1">
      <alignment horizontal="center" vertical="center"/>
    </xf>
    <xf numFmtId="3" fontId="9" fillId="0" borderId="24" xfId="8" applyNumberFormat="1" applyFont="1" applyBorder="1" applyAlignment="1">
      <alignment horizontal="center" vertical="center"/>
    </xf>
    <xf numFmtId="0" fontId="9" fillId="0" borderId="4" xfId="8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3" fontId="9" fillId="0" borderId="2" xfId="8" applyNumberFormat="1" applyFont="1" applyBorder="1" applyAlignment="1">
      <alignment horizontal="center" vertical="center"/>
    </xf>
    <xf numFmtId="3" fontId="9" fillId="0" borderId="3" xfId="8" applyNumberFormat="1" applyFont="1" applyBorder="1" applyAlignment="1">
      <alignment horizontal="center" vertical="center"/>
    </xf>
    <xf numFmtId="168" fontId="9" fillId="0" borderId="2" xfId="8" applyNumberFormat="1" applyFont="1" applyBorder="1" applyAlignment="1">
      <alignment horizontal="center" vertical="center"/>
    </xf>
    <xf numFmtId="168" fontId="9" fillId="0" borderId="3" xfId="8" applyNumberFormat="1" applyFont="1" applyBorder="1" applyAlignment="1">
      <alignment horizontal="center" vertical="center"/>
    </xf>
    <xf numFmtId="0" fontId="9" fillId="0" borderId="5" xfId="8" applyFont="1" applyBorder="1" applyAlignment="1">
      <alignment horizontal="center" vertical="center"/>
    </xf>
    <xf numFmtId="0" fontId="9" fillId="0" borderId="6" xfId="8" applyFont="1" applyBorder="1" applyAlignment="1">
      <alignment horizontal="center" vertical="center"/>
    </xf>
    <xf numFmtId="3" fontId="9" fillId="0" borderId="6" xfId="8" applyNumberFormat="1" applyFont="1" applyBorder="1" applyAlignment="1">
      <alignment horizontal="center" vertical="center"/>
    </xf>
    <xf numFmtId="3" fontId="9" fillId="0" borderId="7" xfId="8" applyNumberFormat="1" applyFont="1" applyBorder="1" applyAlignment="1">
      <alignment horizontal="center" vertical="center"/>
    </xf>
    <xf numFmtId="0" fontId="2" fillId="3" borderId="45" xfId="7" applyFill="1" applyBorder="1" applyAlignment="1" applyProtection="1">
      <alignment horizontal="center" vertical="top"/>
      <protection locked="0"/>
    </xf>
    <xf numFmtId="0" fontId="2" fillId="3" borderId="53" xfId="7" applyFill="1" applyBorder="1" applyAlignment="1" applyProtection="1">
      <alignment horizontal="center" vertical="top"/>
      <protection locked="0"/>
    </xf>
    <xf numFmtId="0" fontId="32" fillId="0" borderId="41" xfId="8" applyFont="1" applyBorder="1" applyAlignment="1">
      <alignment horizontal="center" vertical="center"/>
    </xf>
    <xf numFmtId="0" fontId="32" fillId="0" borderId="42" xfId="8" applyFont="1" applyBorder="1" applyAlignment="1">
      <alignment horizontal="center" vertical="center"/>
    </xf>
    <xf numFmtId="168" fontId="32" fillId="0" borderId="43" xfId="8" applyNumberFormat="1" applyFont="1" applyBorder="1" applyAlignment="1">
      <alignment horizontal="center" vertical="center"/>
    </xf>
    <xf numFmtId="0" fontId="2" fillId="0" borderId="0" xfId="7" applyAlignment="1" applyProtection="1">
      <alignment vertical="center"/>
      <protection locked="0"/>
    </xf>
    <xf numFmtId="0" fontId="35" fillId="0" borderId="0" xfId="0" applyFont="1" applyAlignment="1">
      <alignment horizontal="left"/>
    </xf>
    <xf numFmtId="1" fontId="7" fillId="2" borderId="2" xfId="6" applyNumberFormat="1" applyFont="1" applyFill="1" applyBorder="1" applyAlignment="1">
      <alignment horizontal="center" vertical="center" wrapText="1"/>
    </xf>
    <xf numFmtId="1" fontId="10" fillId="2" borderId="2" xfId="6" applyNumberFormat="1" applyFont="1" applyFill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1" fontId="10" fillId="2" borderId="4" xfId="6" quotePrefix="1" applyNumberFormat="1" applyFont="1" applyFill="1" applyBorder="1" applyAlignment="1">
      <alignment horizontal="center" vertical="center" wrapText="1"/>
    </xf>
    <xf numFmtId="1" fontId="7" fillId="2" borderId="4" xfId="6" quotePrefix="1" applyNumberFormat="1" applyFont="1" applyFill="1" applyBorder="1" applyAlignment="1">
      <alignment horizontal="center" vertical="center"/>
    </xf>
    <xf numFmtId="1" fontId="10" fillId="2" borderId="2" xfId="6" applyNumberFormat="1" applyFont="1" applyFill="1" applyBorder="1" applyAlignment="1">
      <alignment horizontal="center" vertical="center" wrapText="1"/>
    </xf>
    <xf numFmtId="1" fontId="10" fillId="2" borderId="6" xfId="6" applyNumberFormat="1" applyFont="1" applyFill="1" applyBorder="1" applyAlignment="1">
      <alignment horizontal="center" vertical="center"/>
    </xf>
    <xf numFmtId="0" fontId="8" fillId="0" borderId="6" xfId="7" applyFont="1" applyBorder="1" applyAlignment="1" applyProtection="1">
      <alignment horizontal="center" vertical="center" wrapText="1"/>
      <protection locked="0"/>
    </xf>
    <xf numFmtId="0" fontId="9" fillId="0" borderId="6" xfId="0" quotePrefix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 wrapText="1"/>
    </xf>
    <xf numFmtId="3" fontId="32" fillId="0" borderId="43" xfId="0" applyNumberFormat="1" applyFont="1" applyBorder="1" applyAlignment="1">
      <alignment horizontal="center"/>
    </xf>
    <xf numFmtId="0" fontId="2" fillId="0" borderId="0" xfId="7" quotePrefix="1" applyAlignment="1" applyProtection="1">
      <alignment horizontal="left" vertical="center"/>
      <protection locked="0"/>
    </xf>
    <xf numFmtId="169" fontId="2" fillId="0" borderId="0" xfId="7" applyNumberFormat="1" applyAlignment="1" applyProtection="1">
      <alignment horizontal="center" vertical="center"/>
      <protection locked="0"/>
    </xf>
    <xf numFmtId="40" fontId="2" fillId="0" borderId="0" xfId="7" applyNumberFormat="1" applyAlignment="1" applyProtection="1">
      <alignment horizontal="center" vertical="center"/>
      <protection locked="0"/>
    </xf>
    <xf numFmtId="170" fontId="30" fillId="0" borderId="0" xfId="0" applyNumberFormat="1" applyFont="1"/>
    <xf numFmtId="3" fontId="18" fillId="0" borderId="0" xfId="9" applyNumberFormat="1" applyFont="1" applyAlignment="1">
      <alignment horizontal="center"/>
    </xf>
    <xf numFmtId="168" fontId="17" fillId="0" borderId="0" xfId="9" applyNumberFormat="1" applyFont="1" applyAlignment="1">
      <alignment horizontal="center"/>
    </xf>
    <xf numFmtId="168" fontId="18" fillId="0" borderId="0" xfId="9" applyNumberFormat="1" applyFont="1" applyAlignment="1">
      <alignment horizontal="center"/>
    </xf>
    <xf numFmtId="0" fontId="34" fillId="0" borderId="30" xfId="8" applyFont="1" applyBorder="1" applyAlignment="1">
      <alignment horizontal="center" vertical="center"/>
    </xf>
    <xf numFmtId="0" fontId="34" fillId="0" borderId="54" xfId="8" applyFont="1" applyBorder="1" applyAlignment="1">
      <alignment horizontal="center" vertical="center"/>
    </xf>
    <xf numFmtId="0" fontId="9" fillId="0" borderId="0" xfId="8" applyFont="1"/>
    <xf numFmtId="3" fontId="32" fillId="0" borderId="42" xfId="8" applyNumberFormat="1" applyFont="1" applyBorder="1" applyAlignment="1">
      <alignment horizontal="center" vertical="center"/>
    </xf>
    <xf numFmtId="168" fontId="39" fillId="0" borderId="0" xfId="8" applyNumberFormat="1"/>
    <xf numFmtId="3" fontId="2" fillId="0" borderId="0" xfId="1" applyNumberFormat="1" applyFont="1" applyAlignment="1" applyProtection="1">
      <alignment horizontal="center" vertical="center"/>
      <protection locked="0"/>
    </xf>
    <xf numFmtId="0" fontId="36" fillId="0" borderId="0" xfId="0" applyFont="1" applyAlignment="1">
      <alignment horizontal="right"/>
    </xf>
    <xf numFmtId="6" fontId="2" fillId="0" borderId="0" xfId="7" applyNumberFormat="1" applyAlignment="1" applyProtection="1">
      <alignment horizontal="center" vertical="center"/>
      <protection locked="0"/>
    </xf>
    <xf numFmtId="0" fontId="0" fillId="0" borderId="0" xfId="8" applyFont="1" applyAlignment="1">
      <alignment horizontal="right"/>
    </xf>
    <xf numFmtId="3" fontId="39" fillId="0" borderId="0" xfId="8" applyNumberFormat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3" fontId="32" fillId="0" borderId="43" xfId="8" applyNumberFormat="1" applyFont="1" applyBorder="1" applyAlignment="1">
      <alignment horizontal="center" vertical="center"/>
    </xf>
    <xf numFmtId="3" fontId="17" fillId="0" borderId="0" xfId="9" applyNumberFormat="1" applyFont="1" applyAlignment="1"/>
    <xf numFmtId="0" fontId="37" fillId="0" borderId="4" xfId="0" quotePrefix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" fontId="32" fillId="0" borderId="41" xfId="0" applyNumberFormat="1" applyFont="1" applyBorder="1" applyAlignment="1">
      <alignment horizontal="center"/>
    </xf>
    <xf numFmtId="168" fontId="9" fillId="0" borderId="24" xfId="8" applyNumberFormat="1" applyFont="1" applyBorder="1" applyAlignment="1">
      <alignment horizontal="center" vertical="center"/>
    </xf>
    <xf numFmtId="6" fontId="2" fillId="0" borderId="0" xfId="7" applyNumberFormat="1" applyAlignment="1" applyProtection="1">
      <alignment horizontal="center" vertical="top"/>
      <protection locked="0"/>
    </xf>
    <xf numFmtId="6" fontId="1" fillId="0" borderId="0" xfId="1" applyNumberFormat="1" applyFont="1" applyAlignment="1">
      <alignment horizontal="center" vertical="center"/>
    </xf>
    <xf numFmtId="0" fontId="33" fillId="0" borderId="3" xfId="8" applyFont="1" applyBorder="1" applyAlignment="1">
      <alignment horizontal="center" vertical="center"/>
    </xf>
    <xf numFmtId="1" fontId="33" fillId="0" borderId="3" xfId="8" applyNumberFormat="1" applyFont="1" applyBorder="1" applyAlignment="1">
      <alignment horizontal="center" vertical="center"/>
    </xf>
    <xf numFmtId="3" fontId="33" fillId="0" borderId="3" xfId="8" applyNumberFormat="1" applyFont="1" applyBorder="1" applyAlignment="1">
      <alignment horizontal="center" vertical="center"/>
    </xf>
    <xf numFmtId="1" fontId="33" fillId="0" borderId="7" xfId="8" applyNumberFormat="1" applyFont="1" applyBorder="1" applyAlignment="1">
      <alignment horizontal="center" vertical="center"/>
    </xf>
    <xf numFmtId="2" fontId="17" fillId="0" borderId="0" xfId="9" applyNumberFormat="1" applyFont="1" applyAlignment="1">
      <alignment horizontal="center"/>
    </xf>
    <xf numFmtId="0" fontId="24" fillId="0" borderId="55" xfId="9" applyNumberFormat="1" applyFont="1" applyBorder="1" applyAlignment="1">
      <alignment horizontal="center"/>
    </xf>
    <xf numFmtId="0" fontId="24" fillId="0" borderId="45" xfId="9" applyNumberFormat="1" applyFont="1" applyBorder="1" applyAlignment="1">
      <alignment horizontal="center"/>
    </xf>
    <xf numFmtId="38" fontId="17" fillId="0" borderId="56" xfId="9" applyNumberFormat="1" applyFont="1" applyBorder="1" applyAlignment="1">
      <alignment horizontal="center"/>
    </xf>
    <xf numFmtId="168" fontId="9" fillId="0" borderId="5" xfId="0" quotePrefix="1" applyNumberFormat="1" applyFont="1" applyBorder="1" applyAlignment="1">
      <alignment horizontal="center" vertical="center" wrapText="1"/>
    </xf>
    <xf numFmtId="0" fontId="37" fillId="0" borderId="2" xfId="7" quotePrefix="1" applyFont="1" applyBorder="1" applyAlignment="1" applyProtection="1">
      <alignment horizontal="center" vertical="center" wrapText="1"/>
      <protection locked="0"/>
    </xf>
    <xf numFmtId="2" fontId="30" fillId="0" borderId="0" xfId="1" applyNumberFormat="1" applyFont="1"/>
    <xf numFmtId="1" fontId="1" fillId="0" borderId="0" xfId="6" applyNumberFormat="1" applyAlignment="1">
      <alignment horizontal="center" vertical="center"/>
    </xf>
    <xf numFmtId="171" fontId="17" fillId="0" borderId="0" xfId="9" applyNumberFormat="1" applyFont="1" applyAlignment="1"/>
    <xf numFmtId="3" fontId="1" fillId="0" borderId="0" xfId="6" applyNumberFormat="1" applyAlignment="1">
      <alignment horizontal="center"/>
    </xf>
    <xf numFmtId="38" fontId="1" fillId="0" borderId="0" xfId="1" applyNumberFormat="1" applyFont="1" applyAlignment="1">
      <alignment horizontal="center" vertical="center"/>
    </xf>
    <xf numFmtId="38" fontId="1" fillId="0" borderId="0" xfId="6" applyNumberFormat="1" applyAlignment="1">
      <alignment horizontal="center" vertical="center"/>
    </xf>
    <xf numFmtId="38" fontId="18" fillId="0" borderId="0" xfId="9" applyNumberFormat="1" applyFont="1" applyAlignment="1"/>
    <xf numFmtId="169" fontId="2" fillId="0" borderId="0" xfId="7" applyNumberFormat="1" applyAlignment="1" applyProtection="1">
      <alignment horizontal="center" vertical="top"/>
      <protection locked="0"/>
    </xf>
    <xf numFmtId="38" fontId="39" fillId="0" borderId="0" xfId="8" applyNumberFormat="1"/>
    <xf numFmtId="38" fontId="39" fillId="0" borderId="0" xfId="8" applyNumberFormat="1" applyAlignment="1">
      <alignment horizontal="center"/>
    </xf>
    <xf numFmtId="0" fontId="24" fillId="0" borderId="0" xfId="9" applyNumberFormat="1" applyFont="1" applyBorder="1" applyAlignment="1">
      <alignment horizontal="center"/>
    </xf>
    <xf numFmtId="0" fontId="18" fillId="0" borderId="0" xfId="9" applyNumberFormat="1" applyFont="1" applyBorder="1" applyAlignment="1">
      <alignment horizontal="center"/>
    </xf>
    <xf numFmtId="168" fontId="2" fillId="0" borderId="0" xfId="7" applyNumberFormat="1" applyAlignment="1" applyProtection="1">
      <alignment horizontal="center" vertical="center"/>
      <protection locked="0"/>
    </xf>
    <xf numFmtId="4" fontId="2" fillId="0" borderId="0" xfId="7" applyNumberFormat="1" applyAlignment="1" applyProtection="1">
      <alignment horizontal="center" vertical="center"/>
      <protection locked="0"/>
    </xf>
    <xf numFmtId="14" fontId="1" fillId="0" borderId="0" xfId="6" applyNumberFormat="1" applyAlignment="1">
      <alignment horizontal="center" vertical="center"/>
    </xf>
    <xf numFmtId="3" fontId="39" fillId="0" borderId="0" xfId="8" applyNumberFormat="1"/>
    <xf numFmtId="3" fontId="0" fillId="0" borderId="0" xfId="1" applyNumberFormat="1" applyAlignment="1">
      <alignment horizontal="center"/>
    </xf>
    <xf numFmtId="38" fontId="17" fillId="0" borderId="0" xfId="9" applyNumberFormat="1" applyFont="1" applyAlignment="1"/>
    <xf numFmtId="0" fontId="33" fillId="2" borderId="23" xfId="0" applyFont="1" applyFill="1" applyBorder="1" applyAlignment="1">
      <alignment horizontal="center" vertical="center" wrapText="1"/>
    </xf>
    <xf numFmtId="0" fontId="33" fillId="2" borderId="2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4" fillId="2" borderId="62" xfId="0" applyFont="1" applyFill="1" applyBorder="1" applyAlignment="1">
      <alignment horizontal="center" vertical="center"/>
    </xf>
    <xf numFmtId="0" fontId="34" fillId="2" borderId="60" xfId="0" applyFont="1" applyFill="1" applyBorder="1" applyAlignment="1">
      <alignment horizontal="center" vertical="center"/>
    </xf>
    <xf numFmtId="0" fontId="34" fillId="2" borderId="61" xfId="0" applyFont="1" applyFill="1" applyBorder="1" applyAlignment="1">
      <alignment horizontal="center" vertical="center"/>
    </xf>
    <xf numFmtId="0" fontId="34" fillId="0" borderId="63" xfId="0" applyFont="1" applyBorder="1" applyAlignment="1">
      <alignment horizontal="center"/>
    </xf>
    <xf numFmtId="38" fontId="12" fillId="0" borderId="62" xfId="7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center" vertical="center"/>
    </xf>
    <xf numFmtId="0" fontId="5" fillId="2" borderId="62" xfId="7" applyFont="1" applyFill="1" applyBorder="1" applyAlignment="1" applyProtection="1">
      <alignment horizontal="center" vertical="center"/>
      <protection locked="0"/>
    </xf>
    <xf numFmtId="0" fontId="5" fillId="2" borderId="60" xfId="7" applyFont="1" applyFill="1" applyBorder="1" applyAlignment="1" applyProtection="1">
      <alignment horizontal="center" vertical="center"/>
      <protection locked="0"/>
    </xf>
    <xf numFmtId="0" fontId="5" fillId="2" borderId="61" xfId="7" applyFont="1" applyFill="1" applyBorder="1" applyAlignment="1" applyProtection="1">
      <alignment horizontal="center" vertical="center"/>
      <protection locked="0"/>
    </xf>
    <xf numFmtId="38" fontId="12" fillId="0" borderId="2" xfId="7" applyNumberFormat="1" applyFont="1" applyBorder="1" applyAlignment="1" applyProtection="1">
      <alignment horizontal="center" vertical="center" wrapText="1"/>
      <protection locked="0"/>
    </xf>
    <xf numFmtId="0" fontId="31" fillId="0" borderId="61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4" fillId="0" borderId="0" xfId="8" applyFont="1" applyBorder="1" applyAlignment="1">
      <alignment horizontal="center"/>
    </xf>
    <xf numFmtId="38" fontId="12" fillId="0" borderId="64" xfId="7" applyNumberFormat="1" applyFont="1" applyBorder="1" applyAlignment="1" applyProtection="1">
      <alignment horizontal="center" vertical="center" wrapText="1"/>
      <protection locked="0"/>
    </xf>
    <xf numFmtId="38" fontId="12" fillId="0" borderId="65" xfId="7" applyNumberFormat="1" applyFont="1" applyBorder="1" applyAlignment="1" applyProtection="1">
      <alignment horizontal="center" vertical="center" wrapText="1"/>
      <protection locked="0"/>
    </xf>
    <xf numFmtId="38" fontId="12" fillId="0" borderId="36" xfId="7" applyNumberFormat="1" applyFont="1" applyBorder="1" applyAlignment="1" applyProtection="1">
      <alignment horizontal="center" vertical="center" wrapText="1"/>
      <protection locked="0"/>
    </xf>
    <xf numFmtId="0" fontId="31" fillId="0" borderId="62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60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11" fillId="0" borderId="16" xfId="7" applyFont="1" applyBorder="1" applyAlignment="1" applyProtection="1">
      <alignment horizontal="right" vertical="center" wrapText="1"/>
      <protection locked="0"/>
    </xf>
    <xf numFmtId="38" fontId="12" fillId="0" borderId="66" xfId="7" applyNumberFormat="1" applyFont="1" applyBorder="1" applyAlignment="1" applyProtection="1">
      <alignment horizontal="center" vertical="center" wrapText="1"/>
      <protection locked="0"/>
    </xf>
    <xf numFmtId="38" fontId="12" fillId="0" borderId="67" xfId="7" applyNumberFormat="1" applyFont="1" applyBorder="1" applyAlignment="1" applyProtection="1">
      <alignment horizontal="center" vertical="center" wrapText="1"/>
      <protection locked="0"/>
    </xf>
    <xf numFmtId="38" fontId="12" fillId="0" borderId="68" xfId="7" applyNumberFormat="1" applyFont="1" applyBorder="1" applyAlignment="1" applyProtection="1">
      <alignment horizontal="center" vertical="center" wrapText="1"/>
      <protection locked="0"/>
    </xf>
    <xf numFmtId="0" fontId="28" fillId="0" borderId="69" xfId="7" applyFont="1" applyBorder="1" applyAlignment="1" applyProtection="1">
      <alignment horizontal="center" vertical="center"/>
      <protection locked="0"/>
    </xf>
    <xf numFmtId="0" fontId="5" fillId="0" borderId="32" xfId="7" applyFont="1" applyFill="1" applyBorder="1" applyAlignment="1" applyProtection="1">
      <alignment horizontal="center" vertical="center" wrapText="1"/>
      <protection locked="0"/>
    </xf>
    <xf numFmtId="0" fontId="5" fillId="0" borderId="45" xfId="7" applyFont="1" applyFill="1" applyBorder="1" applyAlignment="1" applyProtection="1">
      <alignment horizontal="center" vertical="center" wrapText="1"/>
      <protection locked="0"/>
    </xf>
    <xf numFmtId="0" fontId="28" fillId="0" borderId="2" xfId="7" applyFont="1" applyBorder="1" applyAlignment="1" applyProtection="1">
      <alignment horizontal="center" vertical="top"/>
      <protection locked="0"/>
    </xf>
    <xf numFmtId="0" fontId="38" fillId="0" borderId="0" xfId="0" applyFont="1" applyAlignment="1">
      <alignment horizontal="center" vertical="center"/>
    </xf>
    <xf numFmtId="0" fontId="23" fillId="8" borderId="57" xfId="9" applyNumberFormat="1" applyFont="1" applyFill="1" applyBorder="1" applyAlignment="1">
      <alignment horizontal="center" vertical="center"/>
    </xf>
    <xf numFmtId="0" fontId="23" fillId="8" borderId="59" xfId="9" applyNumberFormat="1" applyFont="1" applyFill="1" applyBorder="1" applyAlignment="1">
      <alignment horizontal="center" vertical="center"/>
    </xf>
    <xf numFmtId="0" fontId="23" fillId="8" borderId="58" xfId="9" applyNumberFormat="1" applyFont="1" applyFill="1" applyBorder="1" applyAlignment="1">
      <alignment horizontal="center" vertical="center"/>
    </xf>
    <xf numFmtId="0" fontId="18" fillId="5" borderId="57" xfId="9" applyNumberFormat="1" applyFont="1" applyFill="1" applyBorder="1" applyAlignment="1">
      <alignment horizontal="center"/>
    </xf>
    <xf numFmtId="0" fontId="18" fillId="5" borderId="58" xfId="9" applyNumberFormat="1" applyFont="1" applyFill="1" applyBorder="1" applyAlignment="1">
      <alignment horizontal="center"/>
    </xf>
    <xf numFmtId="0" fontId="18" fillId="5" borderId="59" xfId="9" applyNumberFormat="1" applyFont="1" applyFill="1" applyBorder="1" applyAlignment="1">
      <alignment horizontal="center"/>
    </xf>
    <xf numFmtId="0" fontId="18" fillId="6" borderId="70" xfId="9" applyNumberFormat="1" applyFont="1" applyFill="1" applyBorder="1" applyAlignment="1">
      <alignment horizontal="center"/>
    </xf>
    <xf numFmtId="0" fontId="18" fillId="6" borderId="71" xfId="9" applyNumberFormat="1" applyFont="1" applyFill="1" applyBorder="1" applyAlignment="1">
      <alignment horizontal="center"/>
    </xf>
    <xf numFmtId="0" fontId="18" fillId="6" borderId="14" xfId="9" applyNumberFormat="1" applyFont="1" applyFill="1" applyBorder="1" applyAlignment="1">
      <alignment horizontal="center"/>
    </xf>
    <xf numFmtId="0" fontId="23" fillId="10" borderId="57" xfId="9" applyNumberFormat="1" applyFont="1" applyFill="1" applyBorder="1" applyAlignment="1">
      <alignment horizontal="center" vertical="center"/>
    </xf>
    <xf numFmtId="0" fontId="23" fillId="10" borderId="58" xfId="9" applyNumberFormat="1" applyFont="1" applyFill="1" applyBorder="1" applyAlignment="1">
      <alignment horizontal="center" vertical="center"/>
    </xf>
    <xf numFmtId="0" fontId="23" fillId="10" borderId="59" xfId="9" applyNumberFormat="1" applyFont="1" applyFill="1" applyBorder="1" applyAlignment="1">
      <alignment horizontal="center" vertical="center"/>
    </xf>
    <xf numFmtId="0" fontId="18" fillId="6" borderId="57" xfId="9" applyNumberFormat="1" applyFont="1" applyFill="1" applyBorder="1" applyAlignment="1">
      <alignment horizontal="center"/>
    </xf>
    <xf numFmtId="0" fontId="18" fillId="6" borderId="58" xfId="9" applyNumberFormat="1" applyFont="1" applyFill="1" applyBorder="1" applyAlignment="1">
      <alignment horizontal="center"/>
    </xf>
    <xf numFmtId="0" fontId="18" fillId="6" borderId="59" xfId="9" applyNumberFormat="1" applyFont="1" applyFill="1" applyBorder="1" applyAlignment="1">
      <alignment horizontal="center"/>
    </xf>
    <xf numFmtId="0" fontId="18" fillId="8" borderId="57" xfId="9" applyNumberFormat="1" applyFont="1" applyFill="1" applyBorder="1" applyAlignment="1">
      <alignment horizontal="center"/>
    </xf>
    <xf numFmtId="0" fontId="18" fillId="8" borderId="58" xfId="9" applyNumberFormat="1" applyFont="1" applyFill="1" applyBorder="1" applyAlignment="1">
      <alignment horizontal="center"/>
    </xf>
    <xf numFmtId="0" fontId="18" fillId="8" borderId="59" xfId="9" applyNumberFormat="1" applyFont="1" applyFill="1" applyBorder="1" applyAlignment="1">
      <alignment horizontal="center"/>
    </xf>
  </cellXfs>
  <cellStyles count="12">
    <cellStyle name="Comma" xfId="4"/>
    <cellStyle name="Comma [0]" xfId="5"/>
    <cellStyle name="Currency" xfId="2"/>
    <cellStyle name="Currency [0]" xfId="3"/>
    <cellStyle name="Normal" xfId="0" builtinId="0"/>
    <cellStyle name="Normal 2 2" xfId="6"/>
    <cellStyle name="Normal 2 2 2" xfId="9"/>
    <cellStyle name="Normal 2 2 2 2" xfId="10"/>
    <cellStyle name="Normal 2 2 4" xfId="7"/>
    <cellStyle name="Normal 5 2 2 2" xfId="8"/>
    <cellStyle name="Percent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tabSelected="1" zoomScaleSheetLayoutView="70" zoomScalePageLayoutView="90" workbookViewId="0"/>
  </sheetViews>
  <sheetFormatPr defaultColWidth="9.140625" defaultRowHeight="15" x14ac:dyDescent="0.25"/>
  <cols>
    <col min="1" max="1" width="3.85546875" style="15" customWidth="1"/>
    <col min="2" max="2" width="34.42578125" style="17" bestFit="1" customWidth="1"/>
    <col min="3" max="3" width="6.7109375" style="17" customWidth="1"/>
    <col min="4" max="4" width="30.28515625" style="51" customWidth="1"/>
    <col min="5" max="5" width="6.7109375" style="51" customWidth="1"/>
    <col min="6" max="6" width="30.28515625" style="51" customWidth="1"/>
    <col min="7" max="7" width="6.7109375" style="51" customWidth="1"/>
    <col min="8" max="8" width="3.5703125" style="19" customWidth="1"/>
    <col min="9" max="12" width="8.5703125" style="19" customWidth="1"/>
    <col min="13" max="16384" width="9.140625" style="19"/>
  </cols>
  <sheetData>
    <row r="1" spans="1:12" x14ac:dyDescent="0.25">
      <c r="A1" s="54" t="s">
        <v>164</v>
      </c>
    </row>
    <row r="2" spans="1:12" x14ac:dyDescent="0.25">
      <c r="A2" s="54" t="s">
        <v>165</v>
      </c>
    </row>
    <row r="3" spans="1:12" x14ac:dyDescent="0.25">
      <c r="B3" s="213"/>
      <c r="D3" s="18"/>
      <c r="E3" s="18"/>
      <c r="F3" s="18"/>
      <c r="G3" s="18"/>
      <c r="I3" s="15"/>
      <c r="J3" s="18"/>
      <c r="K3" s="18"/>
      <c r="L3" s="239"/>
    </row>
    <row r="4" spans="1:12" x14ac:dyDescent="0.25">
      <c r="B4" s="213"/>
      <c r="D4" s="18"/>
      <c r="E4" s="18"/>
      <c r="F4" s="18"/>
      <c r="G4" s="18"/>
      <c r="L4" s="241" t="s">
        <v>151</v>
      </c>
    </row>
    <row r="5" spans="1:12" ht="15.75" thickBot="1" x14ac:dyDescent="0.3">
      <c r="A5" s="16"/>
      <c r="D5" s="18"/>
      <c r="E5" s="18"/>
      <c r="F5" s="18"/>
      <c r="G5" s="18"/>
    </row>
    <row r="6" spans="1:12" ht="24.75" customHeight="1" thickBot="1" x14ac:dyDescent="0.3">
      <c r="B6" s="3" t="s">
        <v>119</v>
      </c>
      <c r="C6" s="2"/>
      <c r="D6" s="2"/>
      <c r="E6" s="2"/>
      <c r="F6" s="2"/>
      <c r="G6" s="1"/>
    </row>
    <row r="7" spans="1:12" ht="28.5" customHeight="1" x14ac:dyDescent="0.25">
      <c r="B7" s="282" t="s">
        <v>68</v>
      </c>
      <c r="C7" s="283"/>
      <c r="D7" s="280" t="s">
        <v>142</v>
      </c>
      <c r="E7" s="281"/>
      <c r="F7" s="280" t="s">
        <v>141</v>
      </c>
      <c r="G7" s="281"/>
    </row>
    <row r="8" spans="1:12" ht="30" customHeight="1" x14ac:dyDescent="0.25">
      <c r="B8" s="10" t="s">
        <v>138</v>
      </c>
      <c r="C8" s="12"/>
      <c r="D8" s="5" t="s">
        <v>69</v>
      </c>
      <c r="E8" s="4"/>
      <c r="F8" s="5" t="s">
        <v>69</v>
      </c>
      <c r="G8" s="4"/>
    </row>
    <row r="9" spans="1:12" ht="24.95" customHeight="1" x14ac:dyDescent="0.25">
      <c r="B9" s="10" t="s">
        <v>145</v>
      </c>
      <c r="C9" s="12"/>
      <c r="D9" s="5"/>
      <c r="E9" s="4"/>
      <c r="F9" s="5" t="s">
        <v>69</v>
      </c>
      <c r="G9" s="4"/>
    </row>
    <row r="10" spans="1:12" ht="24.95" customHeight="1" x14ac:dyDescent="0.25">
      <c r="B10" s="10" t="s">
        <v>139</v>
      </c>
      <c r="C10" s="12"/>
      <c r="D10" s="5"/>
      <c r="E10" s="4" t="s">
        <v>69</v>
      </c>
      <c r="F10" s="5" t="s">
        <v>69</v>
      </c>
      <c r="G10" s="4" t="s">
        <v>69</v>
      </c>
    </row>
    <row r="11" spans="1:12" ht="24.95" customHeight="1" thickBot="1" x14ac:dyDescent="0.3">
      <c r="B11" s="13" t="s">
        <v>146</v>
      </c>
      <c r="C11" s="12"/>
      <c r="D11" s="5"/>
      <c r="E11" s="4" t="s">
        <v>69</v>
      </c>
      <c r="F11" s="5" t="s">
        <v>69</v>
      </c>
      <c r="G11" s="4" t="s">
        <v>69</v>
      </c>
      <c r="I11" s="11" t="s">
        <v>114</v>
      </c>
      <c r="J11" s="11"/>
      <c r="K11" s="11"/>
      <c r="L11" s="11"/>
    </row>
    <row r="12" spans="1:12" ht="27.95" customHeight="1" thickBot="1" x14ac:dyDescent="0.3">
      <c r="B12" s="161" t="s">
        <v>0</v>
      </c>
      <c r="C12" s="187" t="s">
        <v>1</v>
      </c>
      <c r="D12" s="187" t="s">
        <v>143</v>
      </c>
      <c r="E12" s="184" t="s">
        <v>2</v>
      </c>
      <c r="F12" s="187" t="s">
        <v>143</v>
      </c>
      <c r="G12" s="184" t="s">
        <v>2</v>
      </c>
      <c r="I12" s="190" t="s">
        <v>1</v>
      </c>
      <c r="J12" s="191" t="s">
        <v>70</v>
      </c>
      <c r="K12" s="191" t="s">
        <v>67</v>
      </c>
      <c r="L12" s="192" t="s">
        <v>3</v>
      </c>
    </row>
    <row r="13" spans="1:12" ht="39" thickTop="1" x14ac:dyDescent="0.25">
      <c r="A13" s="22"/>
      <c r="B13" s="178" t="s">
        <v>62</v>
      </c>
      <c r="C13" s="23">
        <v>2020</v>
      </c>
      <c r="D13" s="24" t="s">
        <v>4</v>
      </c>
      <c r="E13" s="25">
        <v>41.914524100000001</v>
      </c>
      <c r="F13" s="24" t="s">
        <v>4</v>
      </c>
      <c r="G13" s="25">
        <v>41.914524100000001</v>
      </c>
      <c r="I13" s="193">
        <v>2020</v>
      </c>
      <c r="J13" s="194" t="s">
        <v>4</v>
      </c>
      <c r="K13" s="194" t="s">
        <v>4</v>
      </c>
      <c r="L13" s="195" t="s">
        <v>4</v>
      </c>
    </row>
    <row r="14" spans="1:12" ht="24.95" customHeight="1" x14ac:dyDescent="0.25">
      <c r="A14" s="22"/>
      <c r="B14" s="26" t="s">
        <v>5</v>
      </c>
      <c r="C14" s="23">
        <v>2021</v>
      </c>
      <c r="D14" s="24" t="s">
        <v>4</v>
      </c>
      <c r="E14" s="25">
        <v>40.71105</v>
      </c>
      <c r="F14" s="24" t="s">
        <v>4</v>
      </c>
      <c r="G14" s="25">
        <v>40.71105</v>
      </c>
      <c r="I14" s="193">
        <v>2021</v>
      </c>
      <c r="J14" s="194" t="s">
        <v>4</v>
      </c>
      <c r="K14" s="194" t="s">
        <v>4</v>
      </c>
      <c r="L14" s="196" t="s">
        <v>4</v>
      </c>
    </row>
    <row r="15" spans="1:12" ht="24.95" customHeight="1" x14ac:dyDescent="0.25">
      <c r="A15" s="22"/>
      <c r="B15" s="178" t="s">
        <v>120</v>
      </c>
      <c r="C15" s="23">
        <v>2022</v>
      </c>
      <c r="D15" s="24" t="s">
        <v>4</v>
      </c>
      <c r="E15" s="25">
        <v>84.073844899999997</v>
      </c>
      <c r="F15" s="24" t="s">
        <v>4</v>
      </c>
      <c r="G15" s="25">
        <v>84.073844899999997</v>
      </c>
      <c r="I15" s="193">
        <v>2022</v>
      </c>
      <c r="J15" s="194" t="s">
        <v>4</v>
      </c>
      <c r="K15" s="194" t="s">
        <v>4</v>
      </c>
      <c r="L15" s="196" t="s">
        <v>4</v>
      </c>
    </row>
    <row r="16" spans="1:12" ht="24.95" customHeight="1" x14ac:dyDescent="0.25">
      <c r="A16" s="22"/>
      <c r="B16" s="26" t="s">
        <v>6</v>
      </c>
      <c r="C16" s="23">
        <v>2023</v>
      </c>
      <c r="D16" s="24" t="s">
        <v>4</v>
      </c>
      <c r="E16" s="28">
        <v>46.758606</v>
      </c>
      <c r="F16" s="24" t="s">
        <v>4</v>
      </c>
      <c r="G16" s="28">
        <v>46.758606</v>
      </c>
      <c r="I16" s="197">
        <v>2023</v>
      </c>
      <c r="J16" s="198" t="s">
        <v>4</v>
      </c>
      <c r="K16" s="198" t="s">
        <v>4</v>
      </c>
      <c r="L16" s="196" t="s">
        <v>4</v>
      </c>
    </row>
    <row r="17" spans="1:12" ht="38.1" customHeight="1" x14ac:dyDescent="0.25">
      <c r="A17" s="22"/>
      <c r="B17" s="26" t="s">
        <v>5</v>
      </c>
      <c r="C17" s="23">
        <v>2024</v>
      </c>
      <c r="D17" s="243" t="s">
        <v>4</v>
      </c>
      <c r="E17" s="28">
        <v>45.660600000000002</v>
      </c>
      <c r="F17" s="243" t="s">
        <v>135</v>
      </c>
      <c r="G17" s="28">
        <v>30.517664</v>
      </c>
      <c r="I17" s="197">
        <v>2024</v>
      </c>
      <c r="J17" s="198" t="s">
        <v>4</v>
      </c>
      <c r="K17" s="198">
        <v>298</v>
      </c>
      <c r="L17" s="196">
        <f>K17</f>
        <v>298</v>
      </c>
    </row>
    <row r="18" spans="1:12" ht="24.95" customHeight="1" x14ac:dyDescent="0.25">
      <c r="A18" s="22"/>
      <c r="B18" s="32" t="s">
        <v>7</v>
      </c>
      <c r="C18" s="23">
        <v>2025</v>
      </c>
      <c r="D18" s="34" t="s">
        <v>4</v>
      </c>
      <c r="E18" s="25">
        <v>41.033874500000003</v>
      </c>
      <c r="F18" s="24" t="s">
        <v>140</v>
      </c>
      <c r="G18" s="25">
        <v>30.020271300000001</v>
      </c>
      <c r="I18" s="197">
        <v>2025</v>
      </c>
      <c r="J18" s="198" t="s">
        <v>4</v>
      </c>
      <c r="K18" s="198">
        <v>74.5</v>
      </c>
      <c r="L18" s="249">
        <f>K18</f>
        <v>74.5</v>
      </c>
    </row>
    <row r="19" spans="1:12" ht="24.95" customHeight="1" x14ac:dyDescent="0.25">
      <c r="A19" s="22"/>
      <c r="B19" s="26" t="s">
        <v>5</v>
      </c>
      <c r="C19" s="23">
        <v>2026</v>
      </c>
      <c r="D19" s="24" t="s">
        <v>4</v>
      </c>
      <c r="E19" s="25">
        <v>40.0958939</v>
      </c>
      <c r="F19" s="24" t="s">
        <v>130</v>
      </c>
      <c r="G19" s="25">
        <v>30.736688600000001</v>
      </c>
      <c r="I19" s="197">
        <v>2026</v>
      </c>
      <c r="J19" s="198" t="s">
        <v>4</v>
      </c>
      <c r="K19" s="199" t="s">
        <v>4</v>
      </c>
      <c r="L19" s="200" t="s">
        <v>4</v>
      </c>
    </row>
    <row r="20" spans="1:12" ht="24.95" customHeight="1" x14ac:dyDescent="0.25">
      <c r="A20" s="22"/>
      <c r="B20" s="26" t="s">
        <v>9</v>
      </c>
      <c r="C20" s="23">
        <v>2027</v>
      </c>
      <c r="D20" s="24" t="s">
        <v>4</v>
      </c>
      <c r="E20" s="25">
        <v>36.062305500000001</v>
      </c>
      <c r="F20" s="24" t="s">
        <v>11</v>
      </c>
      <c r="G20" s="25">
        <v>51.709194199999999</v>
      </c>
      <c r="I20" s="197">
        <v>2027</v>
      </c>
      <c r="J20" s="198" t="s">
        <v>4</v>
      </c>
      <c r="K20" s="199" t="s">
        <v>4</v>
      </c>
      <c r="L20" s="200" t="s">
        <v>4</v>
      </c>
    </row>
    <row r="21" spans="1:12" ht="24.95" customHeight="1" x14ac:dyDescent="0.25">
      <c r="A21" s="22"/>
      <c r="B21" s="26" t="s">
        <v>10</v>
      </c>
      <c r="C21" s="23">
        <v>2028</v>
      </c>
      <c r="D21" s="24" t="s">
        <v>4</v>
      </c>
      <c r="E21" s="25">
        <v>33.95411</v>
      </c>
      <c r="F21" s="24" t="s">
        <v>4</v>
      </c>
      <c r="G21" s="25">
        <v>49.48751</v>
      </c>
      <c r="I21" s="197">
        <v>2028</v>
      </c>
      <c r="J21" s="198" t="s">
        <v>4</v>
      </c>
      <c r="K21" s="199" t="s">
        <v>4</v>
      </c>
      <c r="L21" s="200" t="s">
        <v>4</v>
      </c>
    </row>
    <row r="22" spans="1:12" ht="24.95" customHeight="1" x14ac:dyDescent="0.25">
      <c r="A22" s="22"/>
      <c r="B22" s="26" t="s">
        <v>5</v>
      </c>
      <c r="C22" s="23">
        <v>2029</v>
      </c>
      <c r="D22" s="24" t="s">
        <v>4</v>
      </c>
      <c r="E22" s="25">
        <v>32.400210000000001</v>
      </c>
      <c r="F22" s="24" t="s">
        <v>4</v>
      </c>
      <c r="G22" s="25">
        <v>47.73854</v>
      </c>
      <c r="I22" s="197">
        <v>2029</v>
      </c>
      <c r="J22" s="198" t="s">
        <v>4</v>
      </c>
      <c r="K22" s="199" t="s">
        <v>4</v>
      </c>
      <c r="L22" s="200" t="s">
        <v>4</v>
      </c>
    </row>
    <row r="23" spans="1:12" ht="24.95" customHeight="1" thickBot="1" x14ac:dyDescent="0.3">
      <c r="A23" s="22"/>
      <c r="B23" s="35" t="s">
        <v>12</v>
      </c>
      <c r="C23" s="36">
        <v>2030</v>
      </c>
      <c r="D23" s="37" t="s">
        <v>11</v>
      </c>
      <c r="E23" s="38">
        <v>55.028175400000002</v>
      </c>
      <c r="F23" s="37" t="s">
        <v>4</v>
      </c>
      <c r="G23" s="38">
        <v>45.912353500000002</v>
      </c>
      <c r="H23" s="39"/>
      <c r="I23" s="203">
        <v>2030</v>
      </c>
      <c r="J23" s="204" t="s">
        <v>4</v>
      </c>
      <c r="K23" s="205" t="s">
        <v>4</v>
      </c>
      <c r="L23" s="206" t="s">
        <v>4</v>
      </c>
    </row>
    <row r="24" spans="1:12" ht="6" customHeight="1" thickBot="1" x14ac:dyDescent="0.3">
      <c r="B24" s="40"/>
      <c r="C24" s="40"/>
      <c r="D24" s="41"/>
      <c r="E24" s="42"/>
      <c r="F24" s="41"/>
      <c r="G24" s="42"/>
    </row>
    <row r="25" spans="1:12" ht="15.75" customHeight="1" thickBot="1" x14ac:dyDescent="0.3">
      <c r="B25" s="14" t="s">
        <v>71</v>
      </c>
      <c r="C25" s="14"/>
      <c r="D25" s="9">
        <f>'Gulf Step 1a'!M61</f>
        <v>10198.70328146807</v>
      </c>
      <c r="E25" s="8"/>
      <c r="F25" s="9">
        <f>'Gulf Step 1b'!M61</f>
        <v>9338.6748540060635</v>
      </c>
      <c r="G25" s="8"/>
      <c r="I25" s="209" t="s">
        <v>3</v>
      </c>
      <c r="J25" s="210">
        <f>SUM(J13:J23)</f>
        <v>0</v>
      </c>
      <c r="K25" s="210">
        <f>SUM(K13:K23)</f>
        <v>372.5</v>
      </c>
      <c r="L25" s="211">
        <f>SUM(L13:L23)</f>
        <v>372.5</v>
      </c>
    </row>
    <row r="26" spans="1:12" ht="15.75" customHeight="1" thickBot="1" x14ac:dyDescent="0.3">
      <c r="B26" s="14" t="s">
        <v>121</v>
      </c>
      <c r="C26" s="14"/>
      <c r="D26" s="7" t="s">
        <v>4</v>
      </c>
      <c r="E26" s="6"/>
      <c r="F26" s="7">
        <f>F25-D25</f>
        <v>-860.02842746200622</v>
      </c>
      <c r="G26" s="6"/>
    </row>
    <row r="27" spans="1:12" x14ac:dyDescent="0.25">
      <c r="B27" s="43"/>
      <c r="C27" s="43"/>
      <c r="D27" s="44"/>
      <c r="E27" s="44"/>
      <c r="F27" s="44"/>
      <c r="G27" s="44"/>
    </row>
    <row r="28" spans="1:12" x14ac:dyDescent="0.25">
      <c r="B28" s="45" t="s">
        <v>15</v>
      </c>
      <c r="C28" s="46"/>
      <c r="D28" s="44"/>
      <c r="E28" s="47"/>
      <c r="F28" s="44"/>
      <c r="G28" s="47"/>
    </row>
    <row r="29" spans="1:12" x14ac:dyDescent="0.25">
      <c r="B29" s="48" t="s">
        <v>72</v>
      </c>
      <c r="C29" s="49"/>
      <c r="D29" s="47"/>
      <c r="E29" s="47"/>
      <c r="F29" s="44"/>
      <c r="G29" s="47"/>
    </row>
  </sheetData>
  <mergeCells count="23">
    <mergeCell ref="B6:G6"/>
    <mergeCell ref="D7:E7"/>
    <mergeCell ref="D8:E8"/>
    <mergeCell ref="D9:E9"/>
    <mergeCell ref="D10:E10"/>
    <mergeCell ref="B7:C7"/>
    <mergeCell ref="B8:C8"/>
    <mergeCell ref="F7:G7"/>
    <mergeCell ref="F8:G8"/>
    <mergeCell ref="F9:G9"/>
    <mergeCell ref="F10:G10"/>
    <mergeCell ref="B26:C26"/>
    <mergeCell ref="B11:C11"/>
    <mergeCell ref="I11:L11"/>
    <mergeCell ref="B25:C25"/>
    <mergeCell ref="B9:C9"/>
    <mergeCell ref="B10:C10"/>
    <mergeCell ref="D25:E25"/>
    <mergeCell ref="D26:E26"/>
    <mergeCell ref="F11:G11"/>
    <mergeCell ref="F25:G25"/>
    <mergeCell ref="F26:G26"/>
    <mergeCell ref="D11:E11"/>
  </mergeCells>
  <pageMargins left="0.25" right="0.25" top="0.75" bottom="0.75" header="0.3" footer="0.3"/>
  <pageSetup scale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Q79"/>
  <sheetViews>
    <sheetView showGridLines="0" zoomScale="80" zoomScaleNormal="80" zoomScaleSheetLayoutView="70" workbookViewId="0"/>
  </sheetViews>
  <sheetFormatPr defaultColWidth="9.140625" defaultRowHeight="12.75" x14ac:dyDescent="0.2"/>
  <cols>
    <col min="1" max="1" width="3.85546875" style="54" customWidth="1"/>
    <col min="2" max="2" width="7.140625" style="55" customWidth="1"/>
    <col min="3" max="3" width="15" style="54" bestFit="1" customWidth="1"/>
    <col min="4" max="4" width="11.7109375" style="54" bestFit="1" customWidth="1"/>
    <col min="5" max="5" width="21" style="54" bestFit="1" customWidth="1"/>
    <col min="6" max="6" width="16" style="54" bestFit="1" customWidth="1"/>
    <col min="7" max="7" width="11" style="54" bestFit="1" customWidth="1"/>
    <col min="8" max="10" width="11" style="54" customWidth="1"/>
    <col min="11" max="12" width="11" style="55" customWidth="1"/>
    <col min="13" max="13" width="11" style="54" customWidth="1"/>
    <col min="14" max="14" width="13" style="55" customWidth="1"/>
    <col min="15" max="15" width="12.85546875" style="54" customWidth="1"/>
    <col min="16" max="16" width="11.140625" style="55" bestFit="1" customWidth="1"/>
    <col min="17" max="17" width="11.140625" style="55" customWidth="1"/>
    <col min="18" max="16384" width="9.140625" style="54"/>
  </cols>
  <sheetData>
    <row r="1" spans="1:17" x14ac:dyDescent="0.2">
      <c r="A1" s="54" t="s">
        <v>174</v>
      </c>
    </row>
    <row r="2" spans="1:17" x14ac:dyDescent="0.2">
      <c r="A2" s="54" t="s">
        <v>165</v>
      </c>
    </row>
    <row r="3" spans="1:17" ht="14.25" x14ac:dyDescent="0.2">
      <c r="B3" s="16"/>
      <c r="P3" s="56">
        <f ca="1">NOW()</f>
        <v>44648.681055671295</v>
      </c>
      <c r="Q3" s="56"/>
    </row>
    <row r="4" spans="1:17" ht="15" thickBot="1" x14ac:dyDescent="0.25">
      <c r="A4" s="57"/>
      <c r="B4" s="58"/>
    </row>
    <row r="5" spans="1:17" ht="33" customHeight="1" thickBot="1" x14ac:dyDescent="0.25">
      <c r="B5" s="313" t="s">
        <v>18</v>
      </c>
      <c r="C5" s="314"/>
      <c r="D5" s="315" t="s">
        <v>19</v>
      </c>
      <c r="E5" s="315"/>
      <c r="F5" s="315"/>
      <c r="G5" s="315"/>
      <c r="H5" s="315"/>
      <c r="I5" s="315"/>
      <c r="J5" s="315"/>
      <c r="K5" s="315"/>
      <c r="L5" s="314"/>
      <c r="M5" s="59"/>
      <c r="N5" s="54"/>
      <c r="P5" s="54"/>
      <c r="Q5" s="54"/>
    </row>
    <row r="6" spans="1:17" ht="13.5" thickBot="1" x14ac:dyDescent="0.25">
      <c r="C6" s="55"/>
      <c r="D6" s="55"/>
      <c r="E6" s="55"/>
      <c r="F6" s="55"/>
    </row>
    <row r="7" spans="1:17" ht="15.75" customHeight="1" thickBot="1" x14ac:dyDescent="0.25">
      <c r="C7" s="55"/>
      <c r="D7" s="316" t="s">
        <v>20</v>
      </c>
      <c r="E7" s="317"/>
      <c r="F7" s="318"/>
      <c r="H7" s="319" t="s">
        <v>21</v>
      </c>
      <c r="I7" s="320"/>
      <c r="J7" s="320"/>
      <c r="K7" s="321"/>
      <c r="L7" s="54"/>
      <c r="M7" s="55"/>
    </row>
    <row r="8" spans="1:17" ht="24" customHeight="1" x14ac:dyDescent="0.2">
      <c r="B8" s="60"/>
      <c r="C8" s="61" t="s">
        <v>22</v>
      </c>
      <c r="D8" s="62" t="s">
        <v>23</v>
      </c>
      <c r="E8" s="62" t="s">
        <v>24</v>
      </c>
      <c r="F8" s="62" t="s">
        <v>25</v>
      </c>
      <c r="G8" s="63" t="s">
        <v>3</v>
      </c>
      <c r="H8" s="64"/>
      <c r="I8" s="62"/>
      <c r="J8" s="62"/>
      <c r="K8" s="65"/>
      <c r="L8" s="66" t="s">
        <v>3</v>
      </c>
      <c r="M8" s="61" t="s">
        <v>3</v>
      </c>
      <c r="N8" s="64" t="s">
        <v>26</v>
      </c>
      <c r="O8" s="67" t="s">
        <v>26</v>
      </c>
      <c r="P8" s="61"/>
      <c r="Q8" s="272"/>
    </row>
    <row r="9" spans="1:17" x14ac:dyDescent="0.2">
      <c r="B9" s="68"/>
      <c r="C9" s="69" t="s">
        <v>27</v>
      </c>
      <c r="D9" s="70" t="s">
        <v>28</v>
      </c>
      <c r="E9" s="70" t="s">
        <v>29</v>
      </c>
      <c r="F9" s="71" t="s">
        <v>30</v>
      </c>
      <c r="G9" s="72" t="s">
        <v>31</v>
      </c>
      <c r="H9" s="73" t="s">
        <v>32</v>
      </c>
      <c r="I9" s="74" t="s">
        <v>33</v>
      </c>
      <c r="J9" s="71" t="s">
        <v>34</v>
      </c>
      <c r="K9" s="71" t="s">
        <v>35</v>
      </c>
      <c r="L9" s="75" t="s">
        <v>36</v>
      </c>
      <c r="M9" s="69" t="s">
        <v>22</v>
      </c>
      <c r="N9" s="73" t="s">
        <v>3</v>
      </c>
      <c r="O9" s="76" t="s">
        <v>37</v>
      </c>
      <c r="P9" s="69"/>
      <c r="Q9" s="272"/>
    </row>
    <row r="10" spans="1:17" x14ac:dyDescent="0.2">
      <c r="B10" s="77"/>
      <c r="C10" s="69" t="s">
        <v>38</v>
      </c>
      <c r="D10" s="71" t="s">
        <v>39</v>
      </c>
      <c r="E10" s="71" t="s">
        <v>39</v>
      </c>
      <c r="F10" s="71" t="s">
        <v>39</v>
      </c>
      <c r="G10" s="72" t="s">
        <v>39</v>
      </c>
      <c r="H10" s="73" t="s">
        <v>40</v>
      </c>
      <c r="I10" s="71" t="s">
        <v>39</v>
      </c>
      <c r="J10" s="71" t="s">
        <v>39</v>
      </c>
      <c r="K10" s="71" t="s">
        <v>39</v>
      </c>
      <c r="L10" s="78" t="s">
        <v>39</v>
      </c>
      <c r="M10" s="69" t="s">
        <v>39</v>
      </c>
      <c r="N10" s="73" t="s">
        <v>41</v>
      </c>
      <c r="O10" s="76" t="s">
        <v>42</v>
      </c>
      <c r="P10" s="69"/>
      <c r="Q10" s="272"/>
    </row>
    <row r="11" spans="1:17" ht="13.5" thickBot="1" x14ac:dyDescent="0.25">
      <c r="B11" s="79" t="s">
        <v>1</v>
      </c>
      <c r="C11" s="80">
        <v>7.5200000000000003E-2</v>
      </c>
      <c r="D11" s="81" t="s">
        <v>43</v>
      </c>
      <c r="E11" s="81" t="s">
        <v>43</v>
      </c>
      <c r="F11" s="81" t="s">
        <v>43</v>
      </c>
      <c r="G11" s="82" t="s">
        <v>43</v>
      </c>
      <c r="H11" s="83" t="s">
        <v>43</v>
      </c>
      <c r="I11" s="81" t="s">
        <v>43</v>
      </c>
      <c r="J11" s="81" t="s">
        <v>43</v>
      </c>
      <c r="K11" s="84" t="s">
        <v>43</v>
      </c>
      <c r="L11" s="85" t="s">
        <v>43</v>
      </c>
      <c r="M11" s="86" t="s">
        <v>43</v>
      </c>
      <c r="N11" s="83" t="s">
        <v>43</v>
      </c>
      <c r="O11" s="84" t="s">
        <v>43</v>
      </c>
      <c r="P11" s="86" t="s">
        <v>1</v>
      </c>
      <c r="Q11" s="272"/>
    </row>
    <row r="12" spans="1:17" ht="13.5" customHeight="1" thickTop="1" x14ac:dyDescent="0.2">
      <c r="A12" s="54">
        <v>1</v>
      </c>
      <c r="B12" s="87">
        <v>2020</v>
      </c>
      <c r="C12" s="88">
        <v>1</v>
      </c>
      <c r="D12" s="89">
        <v>0</v>
      </c>
      <c r="E12" s="89">
        <v>0</v>
      </c>
      <c r="F12" s="89">
        <v>0</v>
      </c>
      <c r="G12" s="90">
        <f t="shared" ref="G12:G43" si="0">SUM(D12:F12)</f>
        <v>0</v>
      </c>
      <c r="H12" s="91">
        <v>1433.5475910034099</v>
      </c>
      <c r="I12" s="92">
        <v>67.287796340942293</v>
      </c>
      <c r="J12" s="93">
        <v>226.46463477641299</v>
      </c>
      <c r="K12" s="94">
        <v>0.82252428910881203</v>
      </c>
      <c r="L12" s="95">
        <f t="shared" ref="L12:L43" si="1">SUM(H12:K12)</f>
        <v>1728.1225464098741</v>
      </c>
      <c r="M12" s="96">
        <f>L12+G12</f>
        <v>1728.1225464098741</v>
      </c>
      <c r="N12" s="97">
        <f t="shared" ref="N12:N60" si="2">M12*C12</f>
        <v>1728.1225464098741</v>
      </c>
      <c r="O12" s="94">
        <f>N12</f>
        <v>1728.1225464098741</v>
      </c>
      <c r="P12" s="87">
        <f>B12</f>
        <v>2020</v>
      </c>
      <c r="Q12" s="273"/>
    </row>
    <row r="13" spans="1:17" ht="12.75" customHeight="1" x14ac:dyDescent="0.2">
      <c r="A13" s="54">
        <v>2</v>
      </c>
      <c r="B13" s="87">
        <f t="shared" ref="B13:B60" si="3">B12+1</f>
        <v>2021</v>
      </c>
      <c r="C13" s="88">
        <f t="shared" ref="C13:C60" si="4">C12/(1+$C$11)</f>
        <v>0.93005952380952384</v>
      </c>
      <c r="D13" s="89">
        <v>121.455326660156</v>
      </c>
      <c r="E13" s="89">
        <v>4.0437535247802696</v>
      </c>
      <c r="F13" s="89">
        <v>20.409062622070302</v>
      </c>
      <c r="G13" s="90">
        <f t="shared" si="0"/>
        <v>145.90814280700658</v>
      </c>
      <c r="H13" s="91">
        <v>1903.64250959777</v>
      </c>
      <c r="I13" s="92">
        <v>79.228865638732898</v>
      </c>
      <c r="J13" s="93">
        <v>221.58543539076999</v>
      </c>
      <c r="K13" s="94">
        <v>0.85494330558925802</v>
      </c>
      <c r="L13" s="95">
        <f t="shared" si="1"/>
        <v>2205.3117539328618</v>
      </c>
      <c r="M13" s="96">
        <f t="shared" ref="M13:M60" si="5">L13+G13</f>
        <v>2351.2198967398685</v>
      </c>
      <c r="N13" s="97">
        <f t="shared" si="2"/>
        <v>2186.77445753336</v>
      </c>
      <c r="O13" s="94">
        <f>O12+N13</f>
        <v>3914.8970039432343</v>
      </c>
      <c r="P13" s="87">
        <f t="shared" ref="P13:P60" si="6">P12+1</f>
        <v>2021</v>
      </c>
      <c r="Q13" s="273"/>
    </row>
    <row r="14" spans="1:17" ht="12.75" customHeight="1" x14ac:dyDescent="0.2">
      <c r="A14" s="54">
        <v>3</v>
      </c>
      <c r="B14" s="87">
        <f t="shared" si="3"/>
        <v>2022</v>
      </c>
      <c r="C14" s="88">
        <f t="shared" si="4"/>
        <v>0.86501071782879824</v>
      </c>
      <c r="D14" s="89">
        <v>263.30497265625002</v>
      </c>
      <c r="E14" s="89">
        <v>8.3184103088378905</v>
      </c>
      <c r="F14" s="89">
        <v>56.798856201171802</v>
      </c>
      <c r="G14" s="90">
        <f t="shared" si="0"/>
        <v>328.42223916625971</v>
      </c>
      <c r="H14" s="91">
        <v>1671.9048253784099</v>
      </c>
      <c r="I14" s="92">
        <v>79.7487810058593</v>
      </c>
      <c r="J14" s="93">
        <v>233.455332913994</v>
      </c>
      <c r="K14" s="94">
        <v>0.68196866005659096</v>
      </c>
      <c r="L14" s="95">
        <f t="shared" si="1"/>
        <v>1985.7909079583196</v>
      </c>
      <c r="M14" s="96">
        <f t="shared" si="5"/>
        <v>2314.2131471245793</v>
      </c>
      <c r="N14" s="97">
        <f t="shared" si="2"/>
        <v>2001.8191756030747</v>
      </c>
      <c r="O14" s="94">
        <f t="shared" ref="O14:O60" si="7">O13+N14</f>
        <v>5916.7161795463089</v>
      </c>
      <c r="P14" s="87">
        <f t="shared" si="6"/>
        <v>2022</v>
      </c>
      <c r="Q14" s="273"/>
    </row>
    <row r="15" spans="1:17" ht="12.75" customHeight="1" x14ac:dyDescent="0.2">
      <c r="A15" s="54">
        <v>4</v>
      </c>
      <c r="B15" s="87">
        <f t="shared" si="3"/>
        <v>2023</v>
      </c>
      <c r="C15" s="88">
        <f t="shared" si="4"/>
        <v>0.80451145631398646</v>
      </c>
      <c r="D15" s="89">
        <v>331.956180664062</v>
      </c>
      <c r="E15" s="89">
        <v>11.8686659851074</v>
      </c>
      <c r="F15" s="89">
        <v>74.111129394531204</v>
      </c>
      <c r="G15" s="90">
        <f t="shared" si="0"/>
        <v>417.93597604370058</v>
      </c>
      <c r="H15" s="91">
        <v>1718.5861496658299</v>
      </c>
      <c r="I15" s="92">
        <v>78.022113265991194</v>
      </c>
      <c r="J15" s="93">
        <v>219.60903297150099</v>
      </c>
      <c r="K15" s="94">
        <v>0.62557018221169702</v>
      </c>
      <c r="L15" s="95">
        <f t="shared" si="1"/>
        <v>2016.8428660855338</v>
      </c>
      <c r="M15" s="96">
        <f t="shared" si="5"/>
        <v>2434.7788421292344</v>
      </c>
      <c r="N15" s="97">
        <f t="shared" si="2"/>
        <v>1958.807472083872</v>
      </c>
      <c r="O15" s="94">
        <f t="shared" si="7"/>
        <v>7875.5236516301811</v>
      </c>
      <c r="P15" s="87">
        <f t="shared" si="6"/>
        <v>2023</v>
      </c>
      <c r="Q15" s="273"/>
    </row>
    <row r="16" spans="1:17" ht="12.75" customHeight="1" x14ac:dyDescent="0.2">
      <c r="A16" s="54">
        <v>5</v>
      </c>
      <c r="B16" s="87">
        <f t="shared" si="3"/>
        <v>2024</v>
      </c>
      <c r="C16" s="88">
        <f t="shared" si="4"/>
        <v>0.7482435419586928</v>
      </c>
      <c r="D16" s="89">
        <v>384.54920214843702</v>
      </c>
      <c r="E16" s="89">
        <v>14.505164459228499</v>
      </c>
      <c r="F16" s="89">
        <v>91.082334228515606</v>
      </c>
      <c r="G16" s="90">
        <f t="shared" si="0"/>
        <v>490.13670083618115</v>
      </c>
      <c r="H16" s="91">
        <v>1691.85845204162</v>
      </c>
      <c r="I16" s="92">
        <v>81.028028564453095</v>
      </c>
      <c r="J16" s="93">
        <v>223.85547166347499</v>
      </c>
      <c r="K16" s="94">
        <v>0.651777710087597</v>
      </c>
      <c r="L16" s="95">
        <f t="shared" si="1"/>
        <v>1997.3937299796357</v>
      </c>
      <c r="M16" s="96">
        <f t="shared" si="5"/>
        <v>2487.530430815817</v>
      </c>
      <c r="N16" s="97">
        <f t="shared" si="2"/>
        <v>1861.2785802836599</v>
      </c>
      <c r="O16" s="94">
        <f t="shared" si="7"/>
        <v>9736.8022319138418</v>
      </c>
      <c r="P16" s="87">
        <f t="shared" si="6"/>
        <v>2024</v>
      </c>
      <c r="Q16" s="273"/>
    </row>
    <row r="17" spans="1:17" ht="12.75" customHeight="1" x14ac:dyDescent="0.2">
      <c r="A17" s="54">
        <v>6</v>
      </c>
      <c r="B17" s="87">
        <f t="shared" si="3"/>
        <v>2025</v>
      </c>
      <c r="C17" s="88">
        <f t="shared" si="4"/>
        <v>0.69591103232765328</v>
      </c>
      <c r="D17" s="89">
        <v>446.34316796874998</v>
      </c>
      <c r="E17" s="89">
        <v>18.343650421142499</v>
      </c>
      <c r="F17" s="89">
        <v>109.999992919921</v>
      </c>
      <c r="G17" s="90">
        <f t="shared" si="0"/>
        <v>574.68681130981349</v>
      </c>
      <c r="H17" s="91">
        <v>1848.3995820007301</v>
      </c>
      <c r="I17" s="92">
        <v>86.257739246368402</v>
      </c>
      <c r="J17" s="93">
        <v>227.859661732375</v>
      </c>
      <c r="K17" s="94">
        <v>0.62779386015981398</v>
      </c>
      <c r="L17" s="95">
        <f t="shared" si="1"/>
        <v>2163.1447768396333</v>
      </c>
      <c r="M17" s="96">
        <f t="shared" si="5"/>
        <v>2737.8315881494468</v>
      </c>
      <c r="N17" s="97">
        <f t="shared" si="2"/>
        <v>1905.28720684834</v>
      </c>
      <c r="O17" s="94">
        <f t="shared" si="7"/>
        <v>11642.089438762181</v>
      </c>
      <c r="P17" s="87">
        <f t="shared" si="6"/>
        <v>2025</v>
      </c>
      <c r="Q17" s="273"/>
    </row>
    <row r="18" spans="1:17" ht="12.75" customHeight="1" x14ac:dyDescent="0.2">
      <c r="A18" s="54">
        <v>7</v>
      </c>
      <c r="B18" s="87">
        <f t="shared" si="3"/>
        <v>2026</v>
      </c>
      <c r="C18" s="88">
        <f t="shared" si="4"/>
        <v>0.64723868334045143</v>
      </c>
      <c r="D18" s="89">
        <v>507.054946289062</v>
      </c>
      <c r="E18" s="89">
        <v>25.688187408447199</v>
      </c>
      <c r="F18" s="89">
        <v>125.86161425781199</v>
      </c>
      <c r="G18" s="90">
        <f t="shared" si="0"/>
        <v>658.60474795532116</v>
      </c>
      <c r="H18" s="91">
        <v>1810.42462767028</v>
      </c>
      <c r="I18" s="92">
        <v>85.839895820617599</v>
      </c>
      <c r="J18" s="93">
        <v>228.59139568774401</v>
      </c>
      <c r="K18" s="94">
        <v>38.614798897981601</v>
      </c>
      <c r="L18" s="95">
        <f t="shared" si="1"/>
        <v>2163.4707180766231</v>
      </c>
      <c r="M18" s="96">
        <f t="shared" si="5"/>
        <v>2822.0754660319444</v>
      </c>
      <c r="N18" s="97">
        <f t="shared" si="2"/>
        <v>1826.5564089219065</v>
      </c>
      <c r="O18" s="94">
        <f t="shared" si="7"/>
        <v>13468.645847684087</v>
      </c>
      <c r="P18" s="87">
        <f t="shared" si="6"/>
        <v>2026</v>
      </c>
      <c r="Q18" s="273"/>
    </row>
    <row r="19" spans="1:17" ht="12.75" customHeight="1" x14ac:dyDescent="0.2">
      <c r="A19" s="54">
        <v>8</v>
      </c>
      <c r="B19" s="87">
        <f t="shared" si="3"/>
        <v>2027</v>
      </c>
      <c r="C19" s="88">
        <f t="shared" si="4"/>
        <v>0.60197050161872345</v>
      </c>
      <c r="D19" s="89">
        <v>560.42456103515599</v>
      </c>
      <c r="E19" s="89">
        <v>28.701633361816398</v>
      </c>
      <c r="F19" s="89">
        <v>138.820289794921</v>
      </c>
      <c r="G19" s="90">
        <f t="shared" si="0"/>
        <v>727.94648419189343</v>
      </c>
      <c r="H19" s="91">
        <v>1893.49541658782</v>
      </c>
      <c r="I19" s="92">
        <v>93.706458473205501</v>
      </c>
      <c r="J19" s="93">
        <v>236.762893141478</v>
      </c>
      <c r="K19" s="94">
        <v>61.3122992746233</v>
      </c>
      <c r="L19" s="95">
        <f t="shared" si="1"/>
        <v>2285.2770674771268</v>
      </c>
      <c r="M19" s="96">
        <f t="shared" si="5"/>
        <v>3013.2235516690203</v>
      </c>
      <c r="N19" s="97">
        <f t="shared" si="2"/>
        <v>1813.8716928875515</v>
      </c>
      <c r="O19" s="94">
        <f t="shared" si="7"/>
        <v>15282.517540571638</v>
      </c>
      <c r="P19" s="87">
        <f t="shared" si="6"/>
        <v>2027</v>
      </c>
      <c r="Q19" s="273"/>
    </row>
    <row r="20" spans="1:17" ht="12.75" customHeight="1" x14ac:dyDescent="0.2">
      <c r="A20" s="54">
        <v>9</v>
      </c>
      <c r="B20" s="87">
        <f t="shared" si="3"/>
        <v>2028</v>
      </c>
      <c r="C20" s="88">
        <f t="shared" si="4"/>
        <v>0.55986839808289013</v>
      </c>
      <c r="D20" s="89">
        <v>614.74492285156202</v>
      </c>
      <c r="E20" s="89">
        <v>33.970131469726503</v>
      </c>
      <c r="F20" s="89">
        <v>151.36059765625001</v>
      </c>
      <c r="G20" s="90">
        <f t="shared" si="0"/>
        <v>800.07565197753854</v>
      </c>
      <c r="H20" s="91">
        <v>1985.92407550811</v>
      </c>
      <c r="I20" s="92">
        <v>98.982169181823707</v>
      </c>
      <c r="J20" s="93">
        <v>241.36401567506701</v>
      </c>
      <c r="K20" s="94">
        <v>105.425467791795</v>
      </c>
      <c r="L20" s="95">
        <f t="shared" si="1"/>
        <v>2431.6957281567961</v>
      </c>
      <c r="M20" s="96">
        <f t="shared" si="5"/>
        <v>3231.7713801343348</v>
      </c>
      <c r="N20" s="97">
        <f t="shared" si="2"/>
        <v>1809.366665565941</v>
      </c>
      <c r="O20" s="94">
        <f t="shared" si="7"/>
        <v>17091.88420613758</v>
      </c>
      <c r="P20" s="87">
        <f t="shared" si="6"/>
        <v>2028</v>
      </c>
      <c r="Q20" s="273"/>
    </row>
    <row r="21" spans="1:17" ht="12.75" customHeight="1" x14ac:dyDescent="0.2">
      <c r="A21" s="54">
        <v>10</v>
      </c>
      <c r="B21" s="87">
        <f t="shared" si="3"/>
        <v>2029</v>
      </c>
      <c r="C21" s="88">
        <f t="shared" si="4"/>
        <v>0.52071093571697369</v>
      </c>
      <c r="D21" s="89">
        <v>698.98421484375001</v>
      </c>
      <c r="E21" s="89">
        <v>46.808942749023402</v>
      </c>
      <c r="F21" s="89">
        <v>165.90536560058499</v>
      </c>
      <c r="G21" s="90">
        <f t="shared" si="0"/>
        <v>911.69852319335848</v>
      </c>
      <c r="H21" s="91">
        <v>2089.6306717452999</v>
      </c>
      <c r="I21" s="92">
        <v>103.112639652252</v>
      </c>
      <c r="J21" s="93">
        <v>253.60434738713499</v>
      </c>
      <c r="K21" s="94">
        <v>147.224534394025</v>
      </c>
      <c r="L21" s="95">
        <f t="shared" si="1"/>
        <v>2593.5721931787116</v>
      </c>
      <c r="M21" s="96">
        <f t="shared" si="5"/>
        <v>3505.2707163720702</v>
      </c>
      <c r="N21" s="97">
        <f t="shared" si="2"/>
        <v>1825.2327946634073</v>
      </c>
      <c r="O21" s="94">
        <f t="shared" si="7"/>
        <v>18917.117000800987</v>
      </c>
      <c r="P21" s="87">
        <f t="shared" si="6"/>
        <v>2029</v>
      </c>
      <c r="Q21" s="273"/>
    </row>
    <row r="22" spans="1:17" ht="12.75" customHeight="1" x14ac:dyDescent="0.2">
      <c r="A22" s="54">
        <v>11</v>
      </c>
      <c r="B22" s="87">
        <f t="shared" si="3"/>
        <v>2030</v>
      </c>
      <c r="C22" s="88">
        <f t="shared" si="4"/>
        <v>0.48429216491534016</v>
      </c>
      <c r="D22" s="89">
        <v>926.28592626953105</v>
      </c>
      <c r="E22" s="89">
        <v>59.454654418945303</v>
      </c>
      <c r="F22" s="89">
        <v>182.91161132812499</v>
      </c>
      <c r="G22" s="90">
        <f t="shared" si="0"/>
        <v>1168.6521920166015</v>
      </c>
      <c r="H22" s="91">
        <v>2156.5831926097999</v>
      </c>
      <c r="I22" s="92">
        <v>105.661665733337</v>
      </c>
      <c r="J22" s="93">
        <v>243.50460781291099</v>
      </c>
      <c r="K22" s="94">
        <v>178.99588527441199</v>
      </c>
      <c r="L22" s="95">
        <f t="shared" si="1"/>
        <v>2684.7453514304598</v>
      </c>
      <c r="M22" s="96">
        <f t="shared" si="5"/>
        <v>3853.3975434470613</v>
      </c>
      <c r="N22" s="97">
        <f t="shared" si="2"/>
        <v>1866.1702385954309</v>
      </c>
      <c r="O22" s="94">
        <f t="shared" si="7"/>
        <v>20783.287239396417</v>
      </c>
      <c r="P22" s="87">
        <f t="shared" si="6"/>
        <v>2030</v>
      </c>
      <c r="Q22" s="273"/>
    </row>
    <row r="23" spans="1:17" ht="12.75" customHeight="1" x14ac:dyDescent="0.2">
      <c r="A23" s="54">
        <v>12</v>
      </c>
      <c r="B23" s="87">
        <f t="shared" si="3"/>
        <v>2031</v>
      </c>
      <c r="C23" s="88">
        <f t="shared" si="4"/>
        <v>0.45042054028584466</v>
      </c>
      <c r="D23" s="89">
        <v>889.83485742187497</v>
      </c>
      <c r="E23" s="89">
        <v>61.0295540466308</v>
      </c>
      <c r="F23" s="89">
        <v>176.15674792480399</v>
      </c>
      <c r="G23" s="90">
        <f t="shared" si="0"/>
        <v>1127.0211593933097</v>
      </c>
      <c r="H23" s="91">
        <v>2312.6677905426</v>
      </c>
      <c r="I23" s="92">
        <v>111.41817348098699</v>
      </c>
      <c r="J23" s="93">
        <v>250.0095615713</v>
      </c>
      <c r="K23" s="94">
        <v>217.599904821872</v>
      </c>
      <c r="L23" s="95">
        <f t="shared" si="1"/>
        <v>2891.6954304167589</v>
      </c>
      <c r="M23" s="96">
        <f t="shared" si="5"/>
        <v>4018.7165898100684</v>
      </c>
      <c r="N23" s="97">
        <f t="shared" si="2"/>
        <v>1810.1124976379381</v>
      </c>
      <c r="O23" s="94">
        <f t="shared" si="7"/>
        <v>22593.399737034357</v>
      </c>
      <c r="P23" s="87">
        <f t="shared" si="6"/>
        <v>2031</v>
      </c>
      <c r="Q23" s="273"/>
    </row>
    <row r="24" spans="1:17" ht="12.75" customHeight="1" x14ac:dyDescent="0.2">
      <c r="A24" s="54">
        <v>13</v>
      </c>
      <c r="B24" s="87">
        <f t="shared" si="3"/>
        <v>2032</v>
      </c>
      <c r="C24" s="88">
        <f t="shared" si="4"/>
        <v>0.41891791321228117</v>
      </c>
      <c r="D24" s="89">
        <v>919.356189941406</v>
      </c>
      <c r="E24" s="89">
        <v>78.490858551025397</v>
      </c>
      <c r="F24" s="89">
        <v>169.40076086425699</v>
      </c>
      <c r="G24" s="90">
        <f t="shared" si="0"/>
        <v>1167.2478093566883</v>
      </c>
      <c r="H24" s="91">
        <v>2469.2493491210898</v>
      </c>
      <c r="I24" s="92">
        <v>117.68873896217301</v>
      </c>
      <c r="J24" s="93">
        <v>260.92160846573103</v>
      </c>
      <c r="K24" s="94">
        <v>265.15301359820398</v>
      </c>
      <c r="L24" s="95">
        <f t="shared" si="1"/>
        <v>3113.0127101471976</v>
      </c>
      <c r="M24" s="96">
        <f t="shared" si="5"/>
        <v>4280.2605195038859</v>
      </c>
      <c r="N24" s="97">
        <f t="shared" si="2"/>
        <v>1793.0778048354823</v>
      </c>
      <c r="O24" s="94">
        <f t="shared" si="7"/>
        <v>24386.477541869841</v>
      </c>
      <c r="P24" s="87">
        <f t="shared" si="6"/>
        <v>2032</v>
      </c>
      <c r="Q24" s="273"/>
    </row>
    <row r="25" spans="1:17" ht="12.75" customHeight="1" x14ac:dyDescent="0.2">
      <c r="A25" s="54">
        <v>14</v>
      </c>
      <c r="B25" s="87">
        <f t="shared" si="3"/>
        <v>2033</v>
      </c>
      <c r="C25" s="88">
        <f t="shared" si="4"/>
        <v>0.38961859487749367</v>
      </c>
      <c r="D25" s="89">
        <v>952.42315429687505</v>
      </c>
      <c r="E25" s="89">
        <v>88.686438079833906</v>
      </c>
      <c r="F25" s="89">
        <v>162.78107275390599</v>
      </c>
      <c r="G25" s="90">
        <f t="shared" si="0"/>
        <v>1203.8906651306149</v>
      </c>
      <c r="H25" s="91">
        <v>2665.9317898954</v>
      </c>
      <c r="I25" s="92">
        <v>124.46845734023999</v>
      </c>
      <c r="J25" s="93">
        <v>272.34743204209201</v>
      </c>
      <c r="K25" s="94">
        <v>320.21716085841399</v>
      </c>
      <c r="L25" s="95">
        <f t="shared" si="1"/>
        <v>3382.964840136146</v>
      </c>
      <c r="M25" s="96">
        <f t="shared" si="5"/>
        <v>4586.8555052667607</v>
      </c>
      <c r="N25" s="97">
        <f t="shared" si="2"/>
        <v>1787.1241968681315</v>
      </c>
      <c r="O25" s="94">
        <f t="shared" si="7"/>
        <v>26173.601738737972</v>
      </c>
      <c r="P25" s="87">
        <f t="shared" si="6"/>
        <v>2033</v>
      </c>
      <c r="Q25" s="273"/>
    </row>
    <row r="26" spans="1:17" ht="12.75" customHeight="1" x14ac:dyDescent="0.2">
      <c r="A26" s="54">
        <v>15</v>
      </c>
      <c r="B26" s="98">
        <f t="shared" si="3"/>
        <v>2034</v>
      </c>
      <c r="C26" s="99">
        <f t="shared" si="4"/>
        <v>0.36236848481909756</v>
      </c>
      <c r="D26" s="89">
        <v>987.37511865234296</v>
      </c>
      <c r="E26" s="89">
        <v>98.667078735351495</v>
      </c>
      <c r="F26" s="89">
        <v>156.22337622070299</v>
      </c>
      <c r="G26" s="90">
        <f t="shared" si="0"/>
        <v>1242.2655736083973</v>
      </c>
      <c r="H26" s="91">
        <v>2870.7405480389598</v>
      </c>
      <c r="I26" s="92">
        <v>131.27307446861201</v>
      </c>
      <c r="J26" s="93">
        <v>282.945610070258</v>
      </c>
      <c r="K26" s="94">
        <v>382.54364485583898</v>
      </c>
      <c r="L26" s="95">
        <f t="shared" si="1"/>
        <v>3667.5028774336683</v>
      </c>
      <c r="M26" s="96">
        <f t="shared" si="5"/>
        <v>4909.7684510420659</v>
      </c>
      <c r="N26" s="97">
        <f t="shared" si="2"/>
        <v>1779.1453544167209</v>
      </c>
      <c r="O26" s="94">
        <f t="shared" si="7"/>
        <v>27952.747093154692</v>
      </c>
      <c r="P26" s="98">
        <f t="shared" si="6"/>
        <v>2034</v>
      </c>
      <c r="Q26" s="273"/>
    </row>
    <row r="27" spans="1:17" ht="12.75" customHeight="1" x14ac:dyDescent="0.2">
      <c r="A27" s="54">
        <v>16</v>
      </c>
      <c r="B27" s="87">
        <f t="shared" si="3"/>
        <v>2035</v>
      </c>
      <c r="C27" s="88">
        <f t="shared" si="4"/>
        <v>0.33702426043442857</v>
      </c>
      <c r="D27" s="89">
        <v>1023.74027050781</v>
      </c>
      <c r="E27" s="89">
        <v>119.918415893554</v>
      </c>
      <c r="F27" s="89">
        <v>149.717068969726</v>
      </c>
      <c r="G27" s="90">
        <f t="shared" si="0"/>
        <v>1293.37575537109</v>
      </c>
      <c r="H27" s="91">
        <v>3079.1631504860302</v>
      </c>
      <c r="I27" s="92">
        <v>139.516317367553</v>
      </c>
      <c r="J27" s="93">
        <v>296.82808997260003</v>
      </c>
      <c r="K27" s="94">
        <v>504.18504418945901</v>
      </c>
      <c r="L27" s="95">
        <f t="shared" si="1"/>
        <v>4019.692602015642</v>
      </c>
      <c r="M27" s="96">
        <f t="shared" si="5"/>
        <v>5313.0683573867318</v>
      </c>
      <c r="N27" s="97">
        <f t="shared" si="2"/>
        <v>1790.6329337858274</v>
      </c>
      <c r="O27" s="94">
        <f t="shared" si="7"/>
        <v>29743.380026940518</v>
      </c>
      <c r="P27" s="87">
        <f t="shared" si="6"/>
        <v>2035</v>
      </c>
      <c r="Q27" s="273"/>
    </row>
    <row r="28" spans="1:17" ht="12.75" customHeight="1" x14ac:dyDescent="0.2">
      <c r="A28" s="54">
        <v>17</v>
      </c>
      <c r="B28" s="87">
        <f t="shared" si="3"/>
        <v>2036</v>
      </c>
      <c r="C28" s="88">
        <f t="shared" si="4"/>
        <v>0.31345262317190159</v>
      </c>
      <c r="D28" s="89">
        <v>1197.39552392578</v>
      </c>
      <c r="E28" s="89">
        <v>130.673354492187</v>
      </c>
      <c r="F28" s="89">
        <v>143.216041748046</v>
      </c>
      <c r="G28" s="90">
        <f t="shared" si="0"/>
        <v>1471.2849201660129</v>
      </c>
      <c r="H28" s="91">
        <v>3442.4556141738799</v>
      </c>
      <c r="I28" s="92">
        <v>145.620044977188</v>
      </c>
      <c r="J28" s="93">
        <v>321.97701991513298</v>
      </c>
      <c r="K28" s="94">
        <v>687.79323036003098</v>
      </c>
      <c r="L28" s="95">
        <f t="shared" si="1"/>
        <v>4597.8459094262325</v>
      </c>
      <c r="M28" s="96">
        <f t="shared" si="5"/>
        <v>6069.1308295922454</v>
      </c>
      <c r="N28" s="97">
        <f t="shared" si="2"/>
        <v>1902.3849789091487</v>
      </c>
      <c r="O28" s="94">
        <f t="shared" si="7"/>
        <v>31645.765005849666</v>
      </c>
      <c r="P28" s="87">
        <f t="shared" si="6"/>
        <v>2036</v>
      </c>
      <c r="Q28" s="273"/>
    </row>
    <row r="29" spans="1:17" ht="12.75" customHeight="1" x14ac:dyDescent="0.2">
      <c r="A29" s="54">
        <v>18</v>
      </c>
      <c r="B29" s="87">
        <f t="shared" si="3"/>
        <v>2037</v>
      </c>
      <c r="C29" s="88">
        <f t="shared" si="4"/>
        <v>0.29152959744410489</v>
      </c>
      <c r="D29" s="89">
        <v>1301.1376967773399</v>
      </c>
      <c r="E29" s="89">
        <v>153.43714373779201</v>
      </c>
      <c r="F29" s="89">
        <v>136.85044824218701</v>
      </c>
      <c r="G29" s="90">
        <f t="shared" si="0"/>
        <v>1591.4252887573189</v>
      </c>
      <c r="H29" s="91">
        <v>3658.3546237907699</v>
      </c>
      <c r="I29" s="92">
        <v>152.904240829467</v>
      </c>
      <c r="J29" s="93">
        <v>334.25846072068799</v>
      </c>
      <c r="K29" s="94">
        <v>867.34839061260902</v>
      </c>
      <c r="L29" s="95">
        <f t="shared" si="1"/>
        <v>5012.8657159535342</v>
      </c>
      <c r="M29" s="96">
        <f t="shared" si="5"/>
        <v>6604.2910047108526</v>
      </c>
      <c r="N29" s="97">
        <f t="shared" si="2"/>
        <v>1925.3462980070778</v>
      </c>
      <c r="O29" s="94">
        <f t="shared" si="7"/>
        <v>33571.111303856742</v>
      </c>
      <c r="P29" s="87">
        <f t="shared" si="6"/>
        <v>2037</v>
      </c>
      <c r="Q29" s="273"/>
    </row>
    <row r="30" spans="1:17" ht="12.75" customHeight="1" x14ac:dyDescent="0.2">
      <c r="A30" s="54">
        <v>19</v>
      </c>
      <c r="B30" s="87">
        <f t="shared" si="3"/>
        <v>2038</v>
      </c>
      <c r="C30" s="88">
        <f t="shared" si="4"/>
        <v>0.27113987857524641</v>
      </c>
      <c r="D30" s="89">
        <v>1381.8948798828101</v>
      </c>
      <c r="E30" s="89">
        <v>173.326263122558</v>
      </c>
      <c r="F30" s="89">
        <v>130.69056311035101</v>
      </c>
      <c r="G30" s="90">
        <f t="shared" si="0"/>
        <v>1685.911706115719</v>
      </c>
      <c r="H30" s="91">
        <v>3847.7401406021099</v>
      </c>
      <c r="I30" s="92">
        <v>158.92677208709699</v>
      </c>
      <c r="J30" s="93">
        <v>351.36622793680402</v>
      </c>
      <c r="K30" s="94">
        <v>1075.7672340765</v>
      </c>
      <c r="L30" s="95">
        <f t="shared" si="1"/>
        <v>5433.8003747025114</v>
      </c>
      <c r="M30" s="96">
        <f t="shared" si="5"/>
        <v>7119.7120808182299</v>
      </c>
      <c r="N30" s="97">
        <f t="shared" si="2"/>
        <v>1930.4378690837698</v>
      </c>
      <c r="O30" s="94">
        <f t="shared" si="7"/>
        <v>35501.549172940511</v>
      </c>
      <c r="P30" s="87">
        <f t="shared" si="6"/>
        <v>2038</v>
      </c>
      <c r="Q30" s="273"/>
    </row>
    <row r="31" spans="1:17" ht="12.75" customHeight="1" x14ac:dyDescent="0.2">
      <c r="A31" s="54">
        <v>20</v>
      </c>
      <c r="B31" s="98">
        <f t="shared" si="3"/>
        <v>2039</v>
      </c>
      <c r="C31" s="99">
        <f t="shared" si="4"/>
        <v>0.25217622635346582</v>
      </c>
      <c r="D31" s="89">
        <v>1409.8883242187501</v>
      </c>
      <c r="E31" s="89">
        <v>193.008613342285</v>
      </c>
      <c r="F31" s="89">
        <v>124.769538085937</v>
      </c>
      <c r="G31" s="90">
        <f t="shared" si="0"/>
        <v>1727.666475646972</v>
      </c>
      <c r="H31" s="91">
        <v>3960.7775548591599</v>
      </c>
      <c r="I31" s="92">
        <v>165.93108715057301</v>
      </c>
      <c r="J31" s="93">
        <v>363.69021297100102</v>
      </c>
      <c r="K31" s="94">
        <v>1297.1450220232</v>
      </c>
      <c r="L31" s="95">
        <f t="shared" si="1"/>
        <v>5787.5438770039336</v>
      </c>
      <c r="M31" s="96">
        <f t="shared" si="5"/>
        <v>7515.2103526509054</v>
      </c>
      <c r="N31" s="97">
        <f t="shared" si="2"/>
        <v>1895.1573869840045</v>
      </c>
      <c r="O31" s="94">
        <f t="shared" si="7"/>
        <v>37396.706559924518</v>
      </c>
      <c r="P31" s="98">
        <f t="shared" si="6"/>
        <v>2039</v>
      </c>
      <c r="Q31" s="273"/>
    </row>
    <row r="32" spans="1:17" ht="12.75" customHeight="1" x14ac:dyDescent="0.2">
      <c r="A32" s="54">
        <v>21</v>
      </c>
      <c r="B32" s="87">
        <f t="shared" si="3"/>
        <v>2040</v>
      </c>
      <c r="C32" s="88">
        <f t="shared" si="4"/>
        <v>0.23453890099838712</v>
      </c>
      <c r="D32" s="89">
        <v>1511.68432348632</v>
      </c>
      <c r="E32" s="89">
        <v>218.38977331542901</v>
      </c>
      <c r="F32" s="89">
        <v>119.02998107910101</v>
      </c>
      <c r="G32" s="90">
        <f t="shared" si="0"/>
        <v>1849.1040778808499</v>
      </c>
      <c r="H32" s="91">
        <v>4111.90615762774</v>
      </c>
      <c r="I32" s="92">
        <v>171.528957063674</v>
      </c>
      <c r="J32" s="93">
        <v>373.82865768253799</v>
      </c>
      <c r="K32" s="94">
        <v>1545.2617152826199</v>
      </c>
      <c r="L32" s="95">
        <f t="shared" si="1"/>
        <v>6202.5254876565714</v>
      </c>
      <c r="M32" s="96">
        <f t="shared" si="5"/>
        <v>8051.6295655374215</v>
      </c>
      <c r="N32" s="97">
        <f t="shared" si="2"/>
        <v>1888.420349547268</v>
      </c>
      <c r="O32" s="94">
        <f t="shared" si="7"/>
        <v>39285.126909471786</v>
      </c>
      <c r="P32" s="87">
        <f t="shared" si="6"/>
        <v>2040</v>
      </c>
      <c r="Q32" s="273"/>
    </row>
    <row r="33" spans="1:17" ht="12.75" customHeight="1" x14ac:dyDescent="0.2">
      <c r="A33" s="54">
        <v>22</v>
      </c>
      <c r="B33" s="87">
        <f t="shared" si="3"/>
        <v>2041</v>
      </c>
      <c r="C33" s="88">
        <f t="shared" si="4"/>
        <v>0.21813513857736899</v>
      </c>
      <c r="D33" s="89">
        <v>1462.5596479492101</v>
      </c>
      <c r="E33" s="89">
        <v>254.77412701416</v>
      </c>
      <c r="F33" s="89">
        <v>113.555978027343</v>
      </c>
      <c r="G33" s="90">
        <f t="shared" si="0"/>
        <v>1830.8897529907131</v>
      </c>
      <c r="H33" s="91">
        <v>4233.94471039771</v>
      </c>
      <c r="I33" s="92">
        <v>176.06402422332701</v>
      </c>
      <c r="J33" s="93">
        <v>391.14474569657398</v>
      </c>
      <c r="K33" s="94">
        <v>1804.1218040128699</v>
      </c>
      <c r="L33" s="95">
        <f t="shared" si="1"/>
        <v>6605.2752843304806</v>
      </c>
      <c r="M33" s="96">
        <f t="shared" si="5"/>
        <v>8436.1650373211942</v>
      </c>
      <c r="N33" s="97">
        <f t="shared" si="2"/>
        <v>1840.2240294776138</v>
      </c>
      <c r="O33" s="94">
        <f t="shared" si="7"/>
        <v>41125.350938949399</v>
      </c>
      <c r="P33" s="87">
        <f t="shared" si="6"/>
        <v>2041</v>
      </c>
      <c r="Q33" s="273"/>
    </row>
    <row r="34" spans="1:17" ht="12.75" customHeight="1" x14ac:dyDescent="0.2">
      <c r="A34" s="54">
        <v>23</v>
      </c>
      <c r="B34" s="87">
        <f t="shared" si="3"/>
        <v>2042</v>
      </c>
      <c r="C34" s="88">
        <f t="shared" si="4"/>
        <v>0.2028786631113923</v>
      </c>
      <c r="D34" s="89">
        <v>1489.82263793945</v>
      </c>
      <c r="E34" s="89">
        <v>237.63868664550699</v>
      </c>
      <c r="F34" s="89">
        <v>108.25720483398401</v>
      </c>
      <c r="G34" s="90">
        <f t="shared" si="0"/>
        <v>1835.718529418941</v>
      </c>
      <c r="H34" s="91">
        <v>4360.9691641578602</v>
      </c>
      <c r="I34" s="92">
        <v>182.59683681487999</v>
      </c>
      <c r="J34" s="93">
        <v>401.45895985844697</v>
      </c>
      <c r="K34" s="94">
        <v>2065.9582008361799</v>
      </c>
      <c r="L34" s="95">
        <f t="shared" si="1"/>
        <v>7010.9831616673673</v>
      </c>
      <c r="M34" s="96">
        <f t="shared" si="5"/>
        <v>8846.7016910863076</v>
      </c>
      <c r="N34" s="97">
        <f t="shared" si="2"/>
        <v>1794.8070120328834</v>
      </c>
      <c r="O34" s="94">
        <f t="shared" si="7"/>
        <v>42920.157950982284</v>
      </c>
      <c r="P34" s="87">
        <f t="shared" si="6"/>
        <v>2042</v>
      </c>
      <c r="Q34" s="273"/>
    </row>
    <row r="35" spans="1:17" ht="12.75" customHeight="1" x14ac:dyDescent="0.2">
      <c r="A35" s="54">
        <v>24</v>
      </c>
      <c r="B35" s="87">
        <f t="shared" si="3"/>
        <v>2043</v>
      </c>
      <c r="C35" s="88">
        <f t="shared" si="4"/>
        <v>0.18868923280449434</v>
      </c>
      <c r="D35" s="89">
        <v>1519.23161035156</v>
      </c>
      <c r="E35" s="89">
        <v>290.92926782226499</v>
      </c>
      <c r="F35" s="89">
        <v>103.14076605224599</v>
      </c>
      <c r="G35" s="90">
        <f t="shared" si="0"/>
        <v>1913.3016442260709</v>
      </c>
      <c r="H35" s="91">
        <v>4627.2805021133399</v>
      </c>
      <c r="I35" s="92">
        <v>187.714965867996</v>
      </c>
      <c r="J35" s="93">
        <v>429.46265795838798</v>
      </c>
      <c r="K35" s="94">
        <v>2461.5557778873399</v>
      </c>
      <c r="L35" s="95">
        <f t="shared" si="1"/>
        <v>7706.0139038270645</v>
      </c>
      <c r="M35" s="96">
        <f t="shared" si="5"/>
        <v>9619.315548053135</v>
      </c>
      <c r="N35" s="97">
        <f t="shared" si="2"/>
        <v>1815.0612708664901</v>
      </c>
      <c r="O35" s="94">
        <f t="shared" si="7"/>
        <v>44735.219221848776</v>
      </c>
      <c r="P35" s="87">
        <f t="shared" si="6"/>
        <v>2043</v>
      </c>
      <c r="Q35" s="273"/>
    </row>
    <row r="36" spans="1:17" ht="12.75" customHeight="1" x14ac:dyDescent="0.2">
      <c r="A36" s="54">
        <v>25</v>
      </c>
      <c r="B36" s="87">
        <f t="shared" si="3"/>
        <v>2044</v>
      </c>
      <c r="C36" s="88">
        <f t="shared" si="4"/>
        <v>0.1754922180101324</v>
      </c>
      <c r="D36" s="89">
        <v>1546.27081079101</v>
      </c>
      <c r="E36" s="89">
        <v>315.85645526123</v>
      </c>
      <c r="F36" s="89">
        <v>98.175400390625001</v>
      </c>
      <c r="G36" s="90">
        <f t="shared" si="0"/>
        <v>1960.3026664428651</v>
      </c>
      <c r="H36" s="91">
        <v>4784.9097308044402</v>
      </c>
      <c r="I36" s="92">
        <v>192.222189260482</v>
      </c>
      <c r="J36" s="93">
        <v>450.91086191105802</v>
      </c>
      <c r="K36" s="94">
        <v>2861.04605917549</v>
      </c>
      <c r="L36" s="95">
        <f t="shared" si="1"/>
        <v>8289.0888411514716</v>
      </c>
      <c r="M36" s="96">
        <f t="shared" si="5"/>
        <v>10249.391507594337</v>
      </c>
      <c r="N36" s="97">
        <f t="shared" si="2"/>
        <v>1798.6884489219449</v>
      </c>
      <c r="O36" s="94">
        <f t="shared" si="7"/>
        <v>46533.907670770721</v>
      </c>
      <c r="P36" s="87">
        <f t="shared" si="6"/>
        <v>2044</v>
      </c>
      <c r="Q36" s="273"/>
    </row>
    <row r="37" spans="1:17" ht="12.75" customHeight="1" x14ac:dyDescent="0.2">
      <c r="A37" s="54">
        <v>26</v>
      </c>
      <c r="B37" s="87">
        <f t="shared" si="3"/>
        <v>2045</v>
      </c>
      <c r="C37" s="88">
        <f t="shared" si="4"/>
        <v>0.16321820871478088</v>
      </c>
      <c r="D37" s="89">
        <v>1573.2905786132801</v>
      </c>
      <c r="E37" s="89">
        <v>329.95141156005798</v>
      </c>
      <c r="F37" s="89">
        <v>93.475643737792893</v>
      </c>
      <c r="G37" s="90">
        <f t="shared" si="0"/>
        <v>1996.7176339111311</v>
      </c>
      <c r="H37" s="91">
        <v>4916.3408078575103</v>
      </c>
      <c r="I37" s="92">
        <v>198.93525551795901</v>
      </c>
      <c r="J37" s="93">
        <v>462.76920629847001</v>
      </c>
      <c r="K37" s="94">
        <v>3242.1943665981198</v>
      </c>
      <c r="L37" s="95">
        <f t="shared" si="1"/>
        <v>8820.2396362720592</v>
      </c>
      <c r="M37" s="96">
        <f t="shared" si="5"/>
        <v>10816.957270183189</v>
      </c>
      <c r="N37" s="97">
        <f t="shared" si="2"/>
        <v>1765.5243893836262</v>
      </c>
      <c r="O37" s="94">
        <f t="shared" si="7"/>
        <v>48299.432060154344</v>
      </c>
      <c r="P37" s="87">
        <f t="shared" si="6"/>
        <v>2045</v>
      </c>
      <c r="Q37" s="273"/>
    </row>
    <row r="38" spans="1:17" ht="12.75" customHeight="1" x14ac:dyDescent="0.2">
      <c r="A38" s="54">
        <v>27</v>
      </c>
      <c r="B38" s="87">
        <f t="shared" si="3"/>
        <v>2046</v>
      </c>
      <c r="C38" s="88">
        <f t="shared" si="4"/>
        <v>0.15180264947431257</v>
      </c>
      <c r="D38" s="89">
        <v>1520.6865649414001</v>
      </c>
      <c r="E38" s="89">
        <v>357.06980096435501</v>
      </c>
      <c r="F38" s="89">
        <v>89.020499877929694</v>
      </c>
      <c r="G38" s="90">
        <f t="shared" si="0"/>
        <v>1966.7768657836848</v>
      </c>
      <c r="H38" s="91">
        <v>5061.8150921897904</v>
      </c>
      <c r="I38" s="92">
        <v>204.795358493804</v>
      </c>
      <c r="J38" s="93">
        <v>479.57305317237899</v>
      </c>
      <c r="K38" s="94">
        <v>3676.7707939872698</v>
      </c>
      <c r="L38" s="95">
        <f t="shared" si="1"/>
        <v>9422.9542978432437</v>
      </c>
      <c r="M38" s="96">
        <f t="shared" si="5"/>
        <v>11389.731163626928</v>
      </c>
      <c r="N38" s="97">
        <f t="shared" si="2"/>
        <v>1728.9913674387128</v>
      </c>
      <c r="O38" s="94">
        <f t="shared" si="7"/>
        <v>50028.423427593058</v>
      </c>
      <c r="P38" s="87">
        <f t="shared" si="6"/>
        <v>2046</v>
      </c>
      <c r="Q38" s="273"/>
    </row>
    <row r="39" spans="1:17" ht="12.75" customHeight="1" x14ac:dyDescent="0.2">
      <c r="A39" s="54">
        <v>28</v>
      </c>
      <c r="B39" s="87">
        <f t="shared" si="3"/>
        <v>2047</v>
      </c>
      <c r="C39" s="88">
        <f t="shared" si="4"/>
        <v>0.14118549988310322</v>
      </c>
      <c r="D39" s="89">
        <v>1553.49905981445</v>
      </c>
      <c r="E39" s="89">
        <v>402.69553881835901</v>
      </c>
      <c r="F39" s="89">
        <v>84.706720581054597</v>
      </c>
      <c r="G39" s="90">
        <f t="shared" si="0"/>
        <v>2040.9013192138636</v>
      </c>
      <c r="H39" s="91">
        <v>5224.6896075935301</v>
      </c>
      <c r="I39" s="92">
        <v>209.830860612869</v>
      </c>
      <c r="J39" s="93">
        <v>496.38812700001802</v>
      </c>
      <c r="K39" s="94">
        <v>3943.3925091800602</v>
      </c>
      <c r="L39" s="95">
        <f t="shared" si="1"/>
        <v>9874.301104386479</v>
      </c>
      <c r="M39" s="96">
        <f t="shared" si="5"/>
        <v>11915.202423600342</v>
      </c>
      <c r="N39" s="97">
        <f t="shared" si="2"/>
        <v>1682.2538103843772</v>
      </c>
      <c r="O39" s="94">
        <f t="shared" si="7"/>
        <v>51710.677237977434</v>
      </c>
      <c r="P39" s="87">
        <f t="shared" si="6"/>
        <v>2047</v>
      </c>
      <c r="Q39" s="273"/>
    </row>
    <row r="40" spans="1:17" ht="12.75" customHeight="1" x14ac:dyDescent="0.2">
      <c r="A40" s="54">
        <v>29</v>
      </c>
      <c r="B40" s="87">
        <f t="shared" si="3"/>
        <v>2048</v>
      </c>
      <c r="C40" s="88">
        <f t="shared" si="4"/>
        <v>0.13131091879008858</v>
      </c>
      <c r="D40" s="89">
        <v>1500.1652875976499</v>
      </c>
      <c r="E40" s="89">
        <v>402.14684790039001</v>
      </c>
      <c r="F40" s="89">
        <v>80.544463806152294</v>
      </c>
      <c r="G40" s="90">
        <f t="shared" si="0"/>
        <v>1982.8565993041921</v>
      </c>
      <c r="H40" s="91">
        <v>5310.81535568237</v>
      </c>
      <c r="I40" s="92">
        <v>217.563373542785</v>
      </c>
      <c r="J40" s="93">
        <v>512.088326222658</v>
      </c>
      <c r="K40" s="94">
        <v>4194.1146541023199</v>
      </c>
      <c r="L40" s="95">
        <f t="shared" si="1"/>
        <v>10234.581709550133</v>
      </c>
      <c r="M40" s="96">
        <f t="shared" si="5"/>
        <v>12217.438308854325</v>
      </c>
      <c r="N40" s="97">
        <f t="shared" si="2"/>
        <v>1604.2830495968874</v>
      </c>
      <c r="O40" s="94">
        <f t="shared" si="7"/>
        <v>53314.960287574322</v>
      </c>
      <c r="P40" s="87">
        <f t="shared" si="6"/>
        <v>2048</v>
      </c>
      <c r="Q40" s="273"/>
    </row>
    <row r="41" spans="1:17" ht="12.75" customHeight="1" x14ac:dyDescent="0.2">
      <c r="A41" s="54">
        <v>30</v>
      </c>
      <c r="B41" s="87">
        <f t="shared" si="3"/>
        <v>2049</v>
      </c>
      <c r="C41" s="88">
        <f t="shared" si="4"/>
        <v>0.12212697060090084</v>
      </c>
      <c r="D41" s="89">
        <v>1544.56991308593</v>
      </c>
      <c r="E41" s="89">
        <v>444.11679718017501</v>
      </c>
      <c r="F41" s="89">
        <v>76.423429504394505</v>
      </c>
      <c r="G41" s="100">
        <f t="shared" si="0"/>
        <v>2065.1101397704992</v>
      </c>
      <c r="H41" s="91">
        <v>5467.3164363176502</v>
      </c>
      <c r="I41" s="93">
        <v>221.74103466796799</v>
      </c>
      <c r="J41" s="93">
        <v>528.27801048997003</v>
      </c>
      <c r="K41" s="94">
        <v>4486.1056548978104</v>
      </c>
      <c r="L41" s="95">
        <f t="shared" si="1"/>
        <v>10703.4411363734</v>
      </c>
      <c r="M41" s="101">
        <f t="shared" si="5"/>
        <v>12768.551276143899</v>
      </c>
      <c r="N41" s="91">
        <f t="shared" si="2"/>
        <v>1559.3844863177208</v>
      </c>
      <c r="O41" s="94">
        <f t="shared" si="7"/>
        <v>54874.344773892044</v>
      </c>
      <c r="P41" s="87">
        <f t="shared" si="6"/>
        <v>2049</v>
      </c>
      <c r="Q41" s="273"/>
    </row>
    <row r="42" spans="1:17" s="55" customFormat="1" ht="12.75" customHeight="1" x14ac:dyDescent="0.2">
      <c r="A42" s="54">
        <v>31</v>
      </c>
      <c r="B42" s="98">
        <f t="shared" si="3"/>
        <v>2050</v>
      </c>
      <c r="C42" s="99">
        <f t="shared" si="4"/>
        <v>0.11358535212137356</v>
      </c>
      <c r="D42" s="102">
        <v>1537.5808920898401</v>
      </c>
      <c r="E42" s="89">
        <v>471.03190881347598</v>
      </c>
      <c r="F42" s="102">
        <v>72.409316711425703</v>
      </c>
      <c r="G42" s="90">
        <f t="shared" si="0"/>
        <v>2081.0221176147415</v>
      </c>
      <c r="H42" s="97">
        <v>5637.5941252517696</v>
      </c>
      <c r="I42" s="92">
        <v>228.04746586418099</v>
      </c>
      <c r="J42" s="92">
        <v>549.45622198894603</v>
      </c>
      <c r="K42" s="103">
        <v>4813.2609073448102</v>
      </c>
      <c r="L42" s="104">
        <f t="shared" si="1"/>
        <v>11228.358720449705</v>
      </c>
      <c r="M42" s="96">
        <f t="shared" si="5"/>
        <v>13309.380838064448</v>
      </c>
      <c r="N42" s="97">
        <f t="shared" si="2"/>
        <v>1511.7507090090123</v>
      </c>
      <c r="O42" s="103">
        <f t="shared" si="7"/>
        <v>56386.095482901059</v>
      </c>
      <c r="P42" s="98">
        <f t="shared" si="6"/>
        <v>2050</v>
      </c>
      <c r="Q42" s="273"/>
    </row>
    <row r="43" spans="1:17" s="55" customFormat="1" ht="12.75" customHeight="1" x14ac:dyDescent="0.2">
      <c r="A43" s="54">
        <v>32</v>
      </c>
      <c r="B43" s="87">
        <f t="shared" si="3"/>
        <v>2051</v>
      </c>
      <c r="C43" s="88">
        <f t="shared" si="4"/>
        <v>0.10564113850574179</v>
      </c>
      <c r="D43" s="89">
        <v>1498.1536837158201</v>
      </c>
      <c r="E43" s="89">
        <v>502.39735620117102</v>
      </c>
      <c r="F43" s="89">
        <v>63.361517410278303</v>
      </c>
      <c r="G43" s="90">
        <f t="shared" si="0"/>
        <v>2063.9125573272695</v>
      </c>
      <c r="H43" s="91">
        <v>5735.1579823417596</v>
      </c>
      <c r="I43" s="92">
        <v>233.068333326339</v>
      </c>
      <c r="J43" s="93">
        <v>564.41081114444103</v>
      </c>
      <c r="K43" s="94">
        <v>4948.3700925788798</v>
      </c>
      <c r="L43" s="95">
        <f t="shared" si="1"/>
        <v>11481.00721939142</v>
      </c>
      <c r="M43" s="96">
        <f t="shared" si="5"/>
        <v>13544.919776718689</v>
      </c>
      <c r="N43" s="97">
        <f t="shared" si="2"/>
        <v>1430.9007461815002</v>
      </c>
      <c r="O43" s="94">
        <f t="shared" si="7"/>
        <v>57816.996229082557</v>
      </c>
      <c r="P43" s="87">
        <f t="shared" si="6"/>
        <v>2051</v>
      </c>
      <c r="Q43" s="273"/>
    </row>
    <row r="44" spans="1:17" s="55" customFormat="1" ht="12.75" customHeight="1" x14ac:dyDescent="0.2">
      <c r="A44" s="54">
        <v>33</v>
      </c>
      <c r="B44" s="87">
        <f t="shared" si="3"/>
        <v>2052</v>
      </c>
      <c r="C44" s="88">
        <f t="shared" si="4"/>
        <v>9.8252546973346164E-2</v>
      </c>
      <c r="D44" s="89">
        <v>1594.22764508056</v>
      </c>
      <c r="E44" s="89">
        <v>506.38146099853498</v>
      </c>
      <c r="F44" s="89">
        <v>51.842811737060501</v>
      </c>
      <c r="G44" s="90">
        <f t="shared" ref="G44:G60" si="8">SUM(D44:F44)</f>
        <v>2152.4519178161554</v>
      </c>
      <c r="H44" s="91">
        <v>5950.2280768365799</v>
      </c>
      <c r="I44" s="92">
        <v>238.130532729148</v>
      </c>
      <c r="J44" s="93">
        <v>593.22550765620099</v>
      </c>
      <c r="K44" s="94">
        <v>5223.7429148206702</v>
      </c>
      <c r="L44" s="95">
        <f t="shared" ref="L44:L60" si="9">SUM(H44:K44)</f>
        <v>12005.3270320426</v>
      </c>
      <c r="M44" s="96">
        <f t="shared" si="5"/>
        <v>14157.778949858755</v>
      </c>
      <c r="N44" s="97">
        <f t="shared" si="2"/>
        <v>1391.037841309249</v>
      </c>
      <c r="O44" s="94">
        <f t="shared" si="7"/>
        <v>59208.034070391805</v>
      </c>
      <c r="P44" s="87">
        <f t="shared" si="6"/>
        <v>2052</v>
      </c>
      <c r="Q44" s="273"/>
    </row>
    <row r="45" spans="1:17" s="55" customFormat="1" ht="13.5" customHeight="1" x14ac:dyDescent="0.2">
      <c r="A45" s="54">
        <v>34</v>
      </c>
      <c r="B45" s="87">
        <f t="shared" si="3"/>
        <v>2053</v>
      </c>
      <c r="C45" s="88">
        <f t="shared" si="4"/>
        <v>9.1380717051103205E-2</v>
      </c>
      <c r="D45" s="89">
        <v>1701.3957669067299</v>
      </c>
      <c r="E45" s="89">
        <v>572.94377923583897</v>
      </c>
      <c r="F45" s="89">
        <v>43.907987731933503</v>
      </c>
      <c r="G45" s="90">
        <f t="shared" si="8"/>
        <v>2318.2475338745026</v>
      </c>
      <c r="H45" s="91">
        <v>6309.9803424872098</v>
      </c>
      <c r="I45" s="92">
        <v>243.04528929901099</v>
      </c>
      <c r="J45" s="93">
        <v>645.019789538532</v>
      </c>
      <c r="K45" s="94">
        <v>5716.7604781671598</v>
      </c>
      <c r="L45" s="95">
        <f t="shared" si="9"/>
        <v>12914.805899491912</v>
      </c>
      <c r="M45" s="96">
        <f t="shared" si="5"/>
        <v>15233.053433366415</v>
      </c>
      <c r="N45" s="97">
        <f t="shared" si="2"/>
        <v>1392.0073456187924</v>
      </c>
      <c r="O45" s="94">
        <f t="shared" si="7"/>
        <v>60600.041416010594</v>
      </c>
      <c r="P45" s="87">
        <f t="shared" si="6"/>
        <v>2053</v>
      </c>
      <c r="Q45" s="273"/>
    </row>
    <row r="46" spans="1:17" s="55" customFormat="1" ht="13.5" customHeight="1" x14ac:dyDescent="0.2">
      <c r="A46" s="54">
        <v>35</v>
      </c>
      <c r="B46" s="87">
        <f t="shared" si="3"/>
        <v>2054</v>
      </c>
      <c r="C46" s="88">
        <f t="shared" si="4"/>
        <v>8.4989506185921881E-2</v>
      </c>
      <c r="D46" s="89">
        <v>1619.35038397216</v>
      </c>
      <c r="E46" s="89">
        <v>564.12597906494102</v>
      </c>
      <c r="F46" s="89">
        <v>36.741458946228001</v>
      </c>
      <c r="G46" s="90">
        <f t="shared" si="8"/>
        <v>2220.2178219833286</v>
      </c>
      <c r="H46" s="91">
        <v>6473.6279369049098</v>
      </c>
      <c r="I46" s="92">
        <v>247.43133230781501</v>
      </c>
      <c r="J46" s="93">
        <v>676.66744911396495</v>
      </c>
      <c r="K46" s="94">
        <v>5971.9564143028201</v>
      </c>
      <c r="L46" s="95">
        <f t="shared" si="9"/>
        <v>13369.683132629511</v>
      </c>
      <c r="M46" s="96">
        <f t="shared" si="5"/>
        <v>15589.90095461284</v>
      </c>
      <c r="N46" s="97">
        <f t="shared" si="2"/>
        <v>1324.9779836199775</v>
      </c>
      <c r="O46" s="94">
        <f t="shared" si="7"/>
        <v>61925.019399630568</v>
      </c>
      <c r="P46" s="87">
        <f t="shared" si="6"/>
        <v>2054</v>
      </c>
      <c r="Q46" s="273"/>
    </row>
    <row r="47" spans="1:17" s="55" customFormat="1" ht="13.5" customHeight="1" x14ac:dyDescent="0.2">
      <c r="A47" s="54">
        <v>36</v>
      </c>
      <c r="B47" s="87">
        <f t="shared" si="3"/>
        <v>2055</v>
      </c>
      <c r="C47" s="88">
        <f t="shared" si="4"/>
        <v>7.9045299652085094E-2</v>
      </c>
      <c r="D47" s="89">
        <v>1636.1281484374999</v>
      </c>
      <c r="E47" s="89">
        <v>593.43274481201104</v>
      </c>
      <c r="F47" s="89">
        <v>29.443104541778499</v>
      </c>
      <c r="G47" s="90">
        <f t="shared" si="8"/>
        <v>2259.0039977912897</v>
      </c>
      <c r="H47" s="91">
        <v>6582.52320980072</v>
      </c>
      <c r="I47" s="92">
        <v>252.79432903671201</v>
      </c>
      <c r="J47" s="93">
        <v>697.76987802088195</v>
      </c>
      <c r="K47" s="94">
        <v>6156.5038878784098</v>
      </c>
      <c r="L47" s="95">
        <f t="shared" si="9"/>
        <v>13689.591304736725</v>
      </c>
      <c r="M47" s="96">
        <f t="shared" si="5"/>
        <v>15948.595302528014</v>
      </c>
      <c r="N47" s="97">
        <f t="shared" si="2"/>
        <v>1260.6614947181636</v>
      </c>
      <c r="O47" s="94">
        <f t="shared" si="7"/>
        <v>63185.680894348734</v>
      </c>
      <c r="P47" s="87">
        <f t="shared" si="6"/>
        <v>2055</v>
      </c>
      <c r="Q47" s="273"/>
    </row>
    <row r="48" spans="1:17" s="55" customFormat="1" ht="13.5" customHeight="1" x14ac:dyDescent="0.2">
      <c r="A48" s="54">
        <v>37</v>
      </c>
      <c r="B48" s="87">
        <f t="shared" si="3"/>
        <v>2056</v>
      </c>
      <c r="C48" s="88">
        <f t="shared" si="4"/>
        <v>7.3516833753799388E-2</v>
      </c>
      <c r="D48" s="89">
        <v>1655.4484046630801</v>
      </c>
      <c r="E48" s="89">
        <v>626.979412902832</v>
      </c>
      <c r="F48" s="89">
        <v>22.995688770294102</v>
      </c>
      <c r="G48" s="90">
        <f t="shared" si="8"/>
        <v>2305.4235063362062</v>
      </c>
      <c r="H48" s="91">
        <v>6691.7481916522902</v>
      </c>
      <c r="I48" s="92">
        <v>258.06294938755002</v>
      </c>
      <c r="J48" s="93">
        <v>719.854700323835</v>
      </c>
      <c r="K48" s="94">
        <v>6345.5586693410796</v>
      </c>
      <c r="L48" s="95">
        <f t="shared" si="9"/>
        <v>14015.224510704757</v>
      </c>
      <c r="M48" s="96">
        <f t="shared" si="5"/>
        <v>16320.648017040963</v>
      </c>
      <c r="N48" s="97">
        <f t="shared" si="2"/>
        <v>1199.8423670230761</v>
      </c>
      <c r="O48" s="94">
        <f t="shared" si="7"/>
        <v>64385.523261371811</v>
      </c>
      <c r="P48" s="87">
        <f t="shared" si="6"/>
        <v>2056</v>
      </c>
      <c r="Q48" s="273"/>
    </row>
    <row r="49" spans="1:17" s="55" customFormat="1" ht="13.5" customHeight="1" x14ac:dyDescent="0.2">
      <c r="A49" s="54">
        <v>38</v>
      </c>
      <c r="B49" s="87">
        <f t="shared" si="3"/>
        <v>2057</v>
      </c>
      <c r="C49" s="88">
        <f t="shared" si="4"/>
        <v>6.8375031393042587E-2</v>
      </c>
      <c r="D49" s="89">
        <v>1575.79330493164</v>
      </c>
      <c r="E49" s="89">
        <v>620.88600805663998</v>
      </c>
      <c r="F49" s="89">
        <v>17.475397426605198</v>
      </c>
      <c r="G49" s="90">
        <f t="shared" si="8"/>
        <v>2214.1547104148849</v>
      </c>
      <c r="H49" s="91">
        <v>6806.29450938427</v>
      </c>
      <c r="I49" s="92">
        <v>264.97009241676301</v>
      </c>
      <c r="J49" s="93">
        <v>744.57454937389502</v>
      </c>
      <c r="K49" s="94">
        <v>6543.6947817421697</v>
      </c>
      <c r="L49" s="95">
        <f t="shared" si="9"/>
        <v>14359.533932917097</v>
      </c>
      <c r="M49" s="96">
        <f t="shared" si="5"/>
        <v>16573.688643331981</v>
      </c>
      <c r="N49" s="97">
        <f t="shared" si="2"/>
        <v>1133.2264812863377</v>
      </c>
      <c r="O49" s="94">
        <f t="shared" si="7"/>
        <v>65518.749742658147</v>
      </c>
      <c r="P49" s="87">
        <f t="shared" si="6"/>
        <v>2057</v>
      </c>
      <c r="Q49" s="273"/>
    </row>
    <row r="50" spans="1:17" s="55" customFormat="1" ht="13.5" customHeight="1" x14ac:dyDescent="0.2">
      <c r="A50" s="54">
        <v>39</v>
      </c>
      <c r="B50" s="87">
        <f t="shared" si="3"/>
        <v>2058</v>
      </c>
      <c r="C50" s="88">
        <f t="shared" si="4"/>
        <v>6.3592849137874441E-2</v>
      </c>
      <c r="D50" s="89">
        <v>1604.18313574218</v>
      </c>
      <c r="E50" s="89">
        <v>666.43040917968699</v>
      </c>
      <c r="F50" s="89">
        <v>12.3059938888549</v>
      </c>
      <c r="G50" s="90">
        <f t="shared" si="8"/>
        <v>2282.9195388107219</v>
      </c>
      <c r="H50" s="91">
        <v>6921.07447821807</v>
      </c>
      <c r="I50" s="92">
        <v>270.3751573143</v>
      </c>
      <c r="J50" s="93">
        <v>768.47852070480496</v>
      </c>
      <c r="K50" s="94">
        <v>6746.3230949897697</v>
      </c>
      <c r="L50" s="95">
        <f t="shared" si="9"/>
        <v>14706.251251226946</v>
      </c>
      <c r="M50" s="96">
        <f t="shared" si="5"/>
        <v>16989.170790037668</v>
      </c>
      <c r="N50" s="97">
        <f t="shared" si="2"/>
        <v>1080.3897750284486</v>
      </c>
      <c r="O50" s="94">
        <f t="shared" si="7"/>
        <v>66599.139517686592</v>
      </c>
      <c r="P50" s="87">
        <f t="shared" si="6"/>
        <v>2058</v>
      </c>
      <c r="Q50" s="273"/>
    </row>
    <row r="51" spans="1:17" s="55" customFormat="1" ht="13.5" customHeight="1" x14ac:dyDescent="0.2">
      <c r="A51" s="54">
        <v>40</v>
      </c>
      <c r="B51" s="87">
        <f t="shared" si="3"/>
        <v>2059</v>
      </c>
      <c r="C51" s="88">
        <f t="shared" si="4"/>
        <v>5.9145134986862392E-2</v>
      </c>
      <c r="D51" s="89">
        <v>1632.2090327148401</v>
      </c>
      <c r="E51" s="89">
        <v>699.445794738769</v>
      </c>
      <c r="F51" s="89">
        <v>6.8939781684875401</v>
      </c>
      <c r="G51" s="90">
        <f t="shared" si="8"/>
        <v>2338.5488056220966</v>
      </c>
      <c r="H51" s="91">
        <v>7037.1478067436201</v>
      </c>
      <c r="I51" s="92">
        <v>277.218579040527</v>
      </c>
      <c r="J51" s="93">
        <v>793.23747596290696</v>
      </c>
      <c r="K51" s="94">
        <v>6954.4036731014203</v>
      </c>
      <c r="L51" s="95">
        <f t="shared" si="9"/>
        <v>15062.007534848475</v>
      </c>
      <c r="M51" s="96">
        <f t="shared" si="5"/>
        <v>17400.556340470572</v>
      </c>
      <c r="N51" s="97">
        <f t="shared" si="2"/>
        <v>1029.1582536036362</v>
      </c>
      <c r="O51" s="94">
        <f t="shared" si="7"/>
        <v>67628.297771290221</v>
      </c>
      <c r="P51" s="87">
        <f t="shared" si="6"/>
        <v>2059</v>
      </c>
      <c r="Q51" s="273"/>
    </row>
    <row r="52" spans="1:17" s="55" customFormat="1" ht="13.5" customHeight="1" x14ac:dyDescent="0.2">
      <c r="A52" s="54">
        <v>41</v>
      </c>
      <c r="B52" s="87">
        <f t="shared" si="3"/>
        <v>2060</v>
      </c>
      <c r="C52" s="88">
        <f t="shared" si="4"/>
        <v>5.5008496081531244E-2</v>
      </c>
      <c r="D52" s="89">
        <v>1552.4282657470701</v>
      </c>
      <c r="E52" s="89">
        <v>703.88673699951096</v>
      </c>
      <c r="F52" s="89">
        <v>2.2918279991149899</v>
      </c>
      <c r="G52" s="90">
        <f t="shared" si="8"/>
        <v>2258.6068307456958</v>
      </c>
      <c r="H52" s="91">
        <v>7152.84174355697</v>
      </c>
      <c r="I52" s="92">
        <v>284.080756492614</v>
      </c>
      <c r="J52" s="93">
        <v>820.74855631032494</v>
      </c>
      <c r="K52" s="94">
        <v>7166.9918311920101</v>
      </c>
      <c r="L52" s="95">
        <f t="shared" si="9"/>
        <v>15424.66288755192</v>
      </c>
      <c r="M52" s="96">
        <f t="shared" si="5"/>
        <v>17683.269718297615</v>
      </c>
      <c r="N52" s="97">
        <f t="shared" si="2"/>
        <v>972.73007300763447</v>
      </c>
      <c r="O52" s="94">
        <f t="shared" si="7"/>
        <v>68601.02784429786</v>
      </c>
      <c r="P52" s="87">
        <f t="shared" si="6"/>
        <v>2060</v>
      </c>
      <c r="Q52" s="273"/>
    </row>
    <row r="53" spans="1:17" s="55" customFormat="1" ht="13.5" customHeight="1" x14ac:dyDescent="0.2">
      <c r="A53" s="54">
        <v>42</v>
      </c>
      <c r="B53" s="87">
        <f t="shared" si="3"/>
        <v>2061</v>
      </c>
      <c r="C53" s="88">
        <f t="shared" si="4"/>
        <v>5.1161175671067011E-2</v>
      </c>
      <c r="D53" s="89">
        <v>1602.1035349121</v>
      </c>
      <c r="E53" s="89">
        <v>718.43242761230397</v>
      </c>
      <c r="F53" s="89">
        <v>1.78725646972656</v>
      </c>
      <c r="G53" s="90">
        <f t="shared" si="8"/>
        <v>2322.3232189941305</v>
      </c>
      <c r="H53" s="91">
        <v>7275.4773749923697</v>
      </c>
      <c r="I53" s="92">
        <v>290.94716286086998</v>
      </c>
      <c r="J53" s="93">
        <v>847.10921507948603</v>
      </c>
      <c r="K53" s="94">
        <v>7390.6456209716798</v>
      </c>
      <c r="L53" s="95">
        <f t="shared" si="9"/>
        <v>15804.179373904406</v>
      </c>
      <c r="M53" s="96">
        <f t="shared" si="5"/>
        <v>18126.502592898538</v>
      </c>
      <c r="N53" s="97">
        <f t="shared" si="2"/>
        <v>927.37318345733377</v>
      </c>
      <c r="O53" s="94">
        <f t="shared" si="7"/>
        <v>69528.401027755201</v>
      </c>
      <c r="P53" s="87">
        <f t="shared" si="6"/>
        <v>2061</v>
      </c>
      <c r="Q53" s="273"/>
    </row>
    <row r="54" spans="1:17" s="55" customFormat="1" ht="13.5" customHeight="1" x14ac:dyDescent="0.2">
      <c r="A54" s="54">
        <v>43</v>
      </c>
      <c r="B54" s="87">
        <f t="shared" si="3"/>
        <v>2062</v>
      </c>
      <c r="C54" s="88">
        <f t="shared" si="4"/>
        <v>4.758293868216798E-2</v>
      </c>
      <c r="D54" s="89">
        <v>1546.5466418456999</v>
      </c>
      <c r="E54" s="89">
        <v>749.62735827636698</v>
      </c>
      <c r="F54" s="89">
        <v>1.6951160888671799</v>
      </c>
      <c r="G54" s="90">
        <f t="shared" si="8"/>
        <v>2297.869116210934</v>
      </c>
      <c r="H54" s="91">
        <v>7396.95306364727</v>
      </c>
      <c r="I54" s="92">
        <v>297.56831198406201</v>
      </c>
      <c r="J54" s="93">
        <v>876.73122398792202</v>
      </c>
      <c r="K54" s="94">
        <v>7618.6366988315503</v>
      </c>
      <c r="L54" s="95">
        <f t="shared" si="9"/>
        <v>16189.889298450806</v>
      </c>
      <c r="M54" s="96">
        <f t="shared" si="5"/>
        <v>18487.758414661741</v>
      </c>
      <c r="N54" s="97">
        <f t="shared" si="2"/>
        <v>879.70187501558473</v>
      </c>
      <c r="O54" s="94">
        <f t="shared" si="7"/>
        <v>70408.102902770785</v>
      </c>
      <c r="P54" s="87">
        <f t="shared" si="6"/>
        <v>2062</v>
      </c>
      <c r="Q54" s="273"/>
    </row>
    <row r="55" spans="1:17" s="55" customFormat="1" ht="13.5" customHeight="1" x14ac:dyDescent="0.2">
      <c r="A55" s="54">
        <v>44</v>
      </c>
      <c r="B55" s="87">
        <f t="shared" si="3"/>
        <v>2063</v>
      </c>
      <c r="C55" s="88">
        <f t="shared" si="4"/>
        <v>4.4254965292194921E-2</v>
      </c>
      <c r="D55" s="89">
        <v>1606.52889205169</v>
      </c>
      <c r="E55" s="89">
        <v>801.87058715820297</v>
      </c>
      <c r="F55" s="89">
        <v>1.6202150878906201</v>
      </c>
      <c r="G55" s="90">
        <f t="shared" si="8"/>
        <v>2410.0196942977836</v>
      </c>
      <c r="H55" s="91">
        <v>7520.8179864768899</v>
      </c>
      <c r="I55" s="92">
        <v>303.53067419147402</v>
      </c>
      <c r="J55" s="93">
        <v>904.89260269297597</v>
      </c>
      <c r="K55" s="94">
        <v>7853.6072925224298</v>
      </c>
      <c r="L55" s="95">
        <f t="shared" si="9"/>
        <v>16582.848555883771</v>
      </c>
      <c r="M55" s="96">
        <f t="shared" si="5"/>
        <v>18992.868250181557</v>
      </c>
      <c r="N55" s="97">
        <f t="shared" si="2"/>
        <v>840.52872521101563</v>
      </c>
      <c r="O55" s="94">
        <f t="shared" si="7"/>
        <v>71248.631627981798</v>
      </c>
      <c r="P55" s="87">
        <f t="shared" si="6"/>
        <v>2063</v>
      </c>
      <c r="Q55" s="273"/>
    </row>
    <row r="56" spans="1:17" s="55" customFormat="1" ht="13.5" customHeight="1" x14ac:dyDescent="0.2">
      <c r="A56" s="54">
        <v>45</v>
      </c>
      <c r="B56" s="87">
        <f t="shared" si="3"/>
        <v>2064</v>
      </c>
      <c r="C56" s="88">
        <f t="shared" si="4"/>
        <v>4.1159751945865818E-2</v>
      </c>
      <c r="D56" s="89">
        <v>1668.59390368652</v>
      </c>
      <c r="E56" s="89">
        <v>825.30010333251903</v>
      </c>
      <c r="F56" s="89">
        <v>1.54531408691406</v>
      </c>
      <c r="G56" s="90">
        <f t="shared" si="8"/>
        <v>2495.4393211059532</v>
      </c>
      <c r="H56" s="91">
        <v>7645.14439212036</v>
      </c>
      <c r="I56" s="92">
        <v>311.671987968444</v>
      </c>
      <c r="J56" s="93">
        <v>932.92565211328804</v>
      </c>
      <c r="K56" s="94">
        <v>8094.20347944069</v>
      </c>
      <c r="L56" s="95">
        <f t="shared" si="9"/>
        <v>16983.945511642782</v>
      </c>
      <c r="M56" s="96">
        <f t="shared" si="5"/>
        <v>19479.384832748736</v>
      </c>
      <c r="N56" s="97">
        <f t="shared" si="2"/>
        <v>801.7666477739989</v>
      </c>
      <c r="O56" s="94">
        <f t="shared" si="7"/>
        <v>72050.398275755797</v>
      </c>
      <c r="P56" s="87">
        <f t="shared" si="6"/>
        <v>2064</v>
      </c>
      <c r="Q56" s="273"/>
    </row>
    <row r="57" spans="1:17" s="55" customFormat="1" ht="13.5" customHeight="1" x14ac:dyDescent="0.2">
      <c r="A57" s="54">
        <v>46</v>
      </c>
      <c r="B57" s="87">
        <f t="shared" si="3"/>
        <v>2065</v>
      </c>
      <c r="C57" s="88">
        <f t="shared" si="4"/>
        <v>3.8281019294890084E-2</v>
      </c>
      <c r="D57" s="89">
        <v>1609.8290761718699</v>
      </c>
      <c r="E57" s="89">
        <v>871.00846856689395</v>
      </c>
      <c r="F57" s="89">
        <v>1.4704129638671799</v>
      </c>
      <c r="G57" s="90">
        <f t="shared" si="8"/>
        <v>2482.307957702631</v>
      </c>
      <c r="H57" s="91">
        <v>7774.6868219299304</v>
      </c>
      <c r="I57" s="92">
        <v>319.478970592498</v>
      </c>
      <c r="J57" s="93">
        <v>966.12215067738202</v>
      </c>
      <c r="K57" s="94">
        <v>8345.4190787391599</v>
      </c>
      <c r="L57" s="95">
        <f t="shared" si="9"/>
        <v>17405.707021938972</v>
      </c>
      <c r="M57" s="96">
        <f t="shared" si="5"/>
        <v>19888.014979641601</v>
      </c>
      <c r="N57" s="97">
        <f t="shared" si="2"/>
        <v>761.33348517272316</v>
      </c>
      <c r="O57" s="94">
        <f t="shared" si="7"/>
        <v>72811.731760928524</v>
      </c>
      <c r="P57" s="87">
        <f t="shared" si="6"/>
        <v>2065</v>
      </c>
      <c r="Q57" s="273"/>
    </row>
    <row r="58" spans="1:17" s="55" customFormat="1" ht="13.5" customHeight="1" x14ac:dyDescent="0.2">
      <c r="A58" s="54">
        <v>47</v>
      </c>
      <c r="B58" s="87">
        <f t="shared" si="3"/>
        <v>2066</v>
      </c>
      <c r="C58" s="88">
        <f t="shared" si="4"/>
        <v>3.560362657634867E-2</v>
      </c>
      <c r="D58" s="89">
        <v>1673.39048292541</v>
      </c>
      <c r="E58" s="89">
        <v>933.63597113037099</v>
      </c>
      <c r="F58" s="89">
        <v>1.3955119628906201</v>
      </c>
      <c r="G58" s="90">
        <f t="shared" si="8"/>
        <v>2608.4219660186714</v>
      </c>
      <c r="H58" s="91">
        <v>7904.1701941375704</v>
      </c>
      <c r="I58" s="92">
        <v>325.581800516128</v>
      </c>
      <c r="J58" s="93">
        <v>998.08495161736005</v>
      </c>
      <c r="K58" s="94">
        <v>8602.1863143424907</v>
      </c>
      <c r="L58" s="95">
        <f t="shared" si="9"/>
        <v>17830.023260613547</v>
      </c>
      <c r="M58" s="96">
        <f t="shared" si="5"/>
        <v>20438.445226632219</v>
      </c>
      <c r="N58" s="97">
        <f t="shared" si="2"/>
        <v>727.68277165016946</v>
      </c>
      <c r="O58" s="94">
        <f t="shared" si="7"/>
        <v>73539.414532578696</v>
      </c>
      <c r="P58" s="87">
        <f t="shared" si="6"/>
        <v>2066</v>
      </c>
      <c r="Q58" s="273"/>
    </row>
    <row r="59" spans="1:17" s="55" customFormat="1" ht="13.5" customHeight="1" x14ac:dyDescent="0.2">
      <c r="A59" s="54">
        <v>48</v>
      </c>
      <c r="B59" s="87">
        <f t="shared" si="3"/>
        <v>2067</v>
      </c>
      <c r="C59" s="88">
        <f t="shared" si="4"/>
        <v>3.3113491979490955E-2</v>
      </c>
      <c r="D59" s="89">
        <v>1737.16684947204</v>
      </c>
      <c r="E59" s="89">
        <v>954.18215783691403</v>
      </c>
      <c r="F59" s="89">
        <v>1.32061096191406</v>
      </c>
      <c r="G59" s="90">
        <f t="shared" si="8"/>
        <v>2692.6696182708683</v>
      </c>
      <c r="H59" s="91">
        <v>8035.3073961334203</v>
      </c>
      <c r="I59" s="92">
        <v>334.28844754981901</v>
      </c>
      <c r="J59" s="93">
        <v>1029.9821077384299</v>
      </c>
      <c r="K59" s="94">
        <v>8866.1426925296691</v>
      </c>
      <c r="L59" s="95">
        <f t="shared" si="9"/>
        <v>18265.720643951339</v>
      </c>
      <c r="M59" s="96">
        <f t="shared" si="5"/>
        <v>20958.390262222209</v>
      </c>
      <c r="N59" s="97">
        <f t="shared" si="2"/>
        <v>694.00548785113642</v>
      </c>
      <c r="O59" s="94">
        <f t="shared" si="7"/>
        <v>74233.420020429825</v>
      </c>
      <c r="P59" s="87">
        <f t="shared" si="6"/>
        <v>2067</v>
      </c>
      <c r="Q59" s="273"/>
    </row>
    <row r="60" spans="1:17" s="55" customFormat="1" ht="13.5" customHeight="1" thickBot="1" x14ac:dyDescent="0.25">
      <c r="A60" s="54">
        <v>49</v>
      </c>
      <c r="B60" s="105">
        <f t="shared" si="3"/>
        <v>2068</v>
      </c>
      <c r="C60" s="106">
        <f t="shared" si="4"/>
        <v>3.0797518582115845E-2</v>
      </c>
      <c r="D60" s="107">
        <v>1672.3413046875</v>
      </c>
      <c r="E60" s="107">
        <v>986.01786590576103</v>
      </c>
      <c r="F60" s="107">
        <v>1.2457099609375</v>
      </c>
      <c r="G60" s="108">
        <f t="shared" si="8"/>
        <v>2659.6048805541986</v>
      </c>
      <c r="H60" s="109">
        <v>8167.0141761360101</v>
      </c>
      <c r="I60" s="110">
        <v>343.328066720008</v>
      </c>
      <c r="J60" s="111">
        <v>1065.3777598683</v>
      </c>
      <c r="K60" s="112">
        <v>9136.9819642486491</v>
      </c>
      <c r="L60" s="113">
        <f t="shared" si="9"/>
        <v>18712.701966972971</v>
      </c>
      <c r="M60" s="114">
        <f t="shared" si="5"/>
        <v>21372.306847527168</v>
      </c>
      <c r="N60" s="115">
        <f t="shared" si="2"/>
        <v>658.21401727939963</v>
      </c>
      <c r="O60" s="112">
        <f t="shared" si="7"/>
        <v>74891.634037709227</v>
      </c>
      <c r="P60" s="105">
        <f t="shared" si="6"/>
        <v>2068</v>
      </c>
      <c r="Q60" s="273"/>
    </row>
    <row r="61" spans="1:17" ht="16.5" customHeight="1" thickBot="1" x14ac:dyDescent="0.3">
      <c r="B61" s="116"/>
      <c r="C61" s="117" t="s">
        <v>44</v>
      </c>
      <c r="D61" s="118">
        <f>NPV($C$11,D13:D60)+D12</f>
        <v>10950.515133830142</v>
      </c>
      <c r="E61" s="118">
        <f t="shared" ref="E61:M61" si="10">NPV($C$11,E13:E60)+E12</f>
        <v>1824.9399362662632</v>
      </c>
      <c r="F61" s="118">
        <f t="shared" si="10"/>
        <v>1375.820206909181</v>
      </c>
      <c r="G61" s="119">
        <f t="shared" si="10"/>
        <v>14151.275277005589</v>
      </c>
      <c r="H61" s="118">
        <f t="shared" si="10"/>
        <v>39834.115585432097</v>
      </c>
      <c r="I61" s="118">
        <f t="shared" si="10"/>
        <v>1741.2462028211467</v>
      </c>
      <c r="J61" s="118">
        <f t="shared" si="10"/>
        <v>4393.2020904271594</v>
      </c>
      <c r="K61" s="118">
        <f t="shared" si="10"/>
        <v>14771.79488202327</v>
      </c>
      <c r="L61" s="120">
        <f t="shared" si="10"/>
        <v>60740.35876070369</v>
      </c>
      <c r="M61" s="121">
        <f t="shared" si="10"/>
        <v>74891.634037709227</v>
      </c>
      <c r="N61" s="54"/>
      <c r="P61" s="54"/>
      <c r="Q61" s="54"/>
    </row>
    <row r="64" spans="1:17" x14ac:dyDescent="0.2"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</row>
    <row r="65" spans="4:15" x14ac:dyDescent="0.2"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</row>
    <row r="66" spans="4:15" x14ac:dyDescent="0.2"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</row>
    <row r="67" spans="4:15" x14ac:dyDescent="0.2"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</row>
    <row r="68" spans="4:15" x14ac:dyDescent="0.2"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</row>
    <row r="69" spans="4:15" x14ac:dyDescent="0.2"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4:15" x14ac:dyDescent="0.2"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</row>
    <row r="71" spans="4:15" x14ac:dyDescent="0.2"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</row>
    <row r="72" spans="4:15" x14ac:dyDescent="0.2"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</row>
    <row r="73" spans="4:15" x14ac:dyDescent="0.2"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</row>
    <row r="74" spans="4:15" x14ac:dyDescent="0.2"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</row>
    <row r="75" spans="4:15" x14ac:dyDescent="0.2"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</row>
    <row r="76" spans="4:15" x14ac:dyDescent="0.2"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</row>
    <row r="77" spans="4:15" x14ac:dyDescent="0.2"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</row>
    <row r="78" spans="4:15" x14ac:dyDescent="0.2"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</row>
    <row r="79" spans="4:15" x14ac:dyDescent="0.2"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</row>
  </sheetData>
  <mergeCells count="4">
    <mergeCell ref="B5:C5"/>
    <mergeCell ref="D5:L5"/>
    <mergeCell ref="D7:F7"/>
    <mergeCell ref="H7:K7"/>
  </mergeCells>
  <printOptions horizontalCentered="1"/>
  <pageMargins left="0.7" right="0.7" top="0.75" bottom="0.75" header="0.3" footer="0.3"/>
  <pageSetup scale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79"/>
  <sheetViews>
    <sheetView showGridLines="0" zoomScale="80" zoomScaleNormal="80" zoomScaleSheetLayoutView="70" workbookViewId="0"/>
  </sheetViews>
  <sheetFormatPr defaultColWidth="9.140625" defaultRowHeight="12.75" x14ac:dyDescent="0.2"/>
  <cols>
    <col min="1" max="1" width="3.85546875" style="54" customWidth="1"/>
    <col min="2" max="2" width="7.140625" style="55" customWidth="1"/>
    <col min="3" max="3" width="15" style="54" bestFit="1" customWidth="1"/>
    <col min="4" max="4" width="11.7109375" style="54" bestFit="1" customWidth="1"/>
    <col min="5" max="5" width="21" style="54" bestFit="1" customWidth="1"/>
    <col min="6" max="6" width="16" style="54" bestFit="1" customWidth="1"/>
    <col min="7" max="10" width="11" style="54" bestFit="1" customWidth="1"/>
    <col min="11" max="12" width="11" style="55" bestFit="1" customWidth="1"/>
    <col min="13" max="13" width="11" style="54" bestFit="1" customWidth="1"/>
    <col min="14" max="14" width="13" style="55" bestFit="1" customWidth="1"/>
    <col min="15" max="15" width="12.85546875" style="54" bestFit="1" customWidth="1"/>
    <col min="16" max="16" width="11.140625" style="55" bestFit="1" customWidth="1"/>
    <col min="17" max="16384" width="9.140625" style="54"/>
  </cols>
  <sheetData>
    <row r="1" spans="1:16" x14ac:dyDescent="0.2">
      <c r="A1" s="54" t="s">
        <v>175</v>
      </c>
    </row>
    <row r="2" spans="1:16" x14ac:dyDescent="0.2">
      <c r="A2" s="54" t="s">
        <v>165</v>
      </c>
    </row>
    <row r="3" spans="1:16" ht="14.25" x14ac:dyDescent="0.2">
      <c r="B3" s="16"/>
      <c r="P3" s="56">
        <f ca="1">NOW()</f>
        <v>44648.681055671295</v>
      </c>
    </row>
    <row r="4" spans="1:16" ht="15" thickBot="1" x14ac:dyDescent="0.25">
      <c r="A4" s="57"/>
      <c r="B4" s="58"/>
    </row>
    <row r="5" spans="1:16" ht="33" customHeight="1" thickBot="1" x14ac:dyDescent="0.25">
      <c r="B5" s="313" t="s">
        <v>18</v>
      </c>
      <c r="C5" s="314"/>
      <c r="D5" s="315" t="s">
        <v>107</v>
      </c>
      <c r="E5" s="315"/>
      <c r="F5" s="315"/>
      <c r="G5" s="315"/>
      <c r="H5" s="315"/>
      <c r="I5" s="315"/>
      <c r="J5" s="315"/>
      <c r="K5" s="315"/>
      <c r="L5" s="314"/>
      <c r="M5" s="59"/>
      <c r="N5" s="54"/>
      <c r="P5" s="54"/>
    </row>
    <row r="6" spans="1:16" ht="13.5" thickBot="1" x14ac:dyDescent="0.25">
      <c r="C6" s="55"/>
      <c r="D6" s="55"/>
      <c r="E6" s="55"/>
      <c r="F6" s="55"/>
    </row>
    <row r="7" spans="1:16" ht="15.75" customHeight="1" thickBot="1" x14ac:dyDescent="0.25">
      <c r="C7" s="55"/>
      <c r="D7" s="316" t="s">
        <v>20</v>
      </c>
      <c r="E7" s="317"/>
      <c r="F7" s="318"/>
      <c r="H7" s="319" t="s">
        <v>21</v>
      </c>
      <c r="I7" s="320"/>
      <c r="J7" s="320"/>
      <c r="K7" s="321"/>
      <c r="L7" s="54"/>
      <c r="M7" s="55"/>
    </row>
    <row r="8" spans="1:16" ht="24" customHeight="1" x14ac:dyDescent="0.2">
      <c r="B8" s="60"/>
      <c r="C8" s="61" t="s">
        <v>22</v>
      </c>
      <c r="D8" s="62" t="s">
        <v>23</v>
      </c>
      <c r="E8" s="62" t="s">
        <v>24</v>
      </c>
      <c r="F8" s="62" t="s">
        <v>25</v>
      </c>
      <c r="G8" s="63" t="s">
        <v>3</v>
      </c>
      <c r="H8" s="64"/>
      <c r="I8" s="62"/>
      <c r="J8" s="62"/>
      <c r="K8" s="65"/>
      <c r="L8" s="66" t="s">
        <v>3</v>
      </c>
      <c r="M8" s="61" t="s">
        <v>3</v>
      </c>
      <c r="N8" s="64" t="s">
        <v>26</v>
      </c>
      <c r="O8" s="67" t="s">
        <v>26</v>
      </c>
      <c r="P8" s="61"/>
    </row>
    <row r="9" spans="1:16" x14ac:dyDescent="0.2">
      <c r="B9" s="68"/>
      <c r="C9" s="69" t="s">
        <v>27</v>
      </c>
      <c r="D9" s="70" t="s">
        <v>28</v>
      </c>
      <c r="E9" s="70" t="s">
        <v>29</v>
      </c>
      <c r="F9" s="71" t="s">
        <v>30</v>
      </c>
      <c r="G9" s="72" t="s">
        <v>31</v>
      </c>
      <c r="H9" s="73" t="s">
        <v>32</v>
      </c>
      <c r="I9" s="74" t="s">
        <v>33</v>
      </c>
      <c r="J9" s="71" t="s">
        <v>34</v>
      </c>
      <c r="K9" s="71" t="s">
        <v>35</v>
      </c>
      <c r="L9" s="75" t="s">
        <v>36</v>
      </c>
      <c r="M9" s="69" t="s">
        <v>22</v>
      </c>
      <c r="N9" s="73" t="s">
        <v>3</v>
      </c>
      <c r="O9" s="76" t="s">
        <v>37</v>
      </c>
      <c r="P9" s="69"/>
    </row>
    <row r="10" spans="1:16" x14ac:dyDescent="0.2">
      <c r="B10" s="77"/>
      <c r="C10" s="69" t="s">
        <v>38</v>
      </c>
      <c r="D10" s="71" t="s">
        <v>39</v>
      </c>
      <c r="E10" s="71" t="s">
        <v>39</v>
      </c>
      <c r="F10" s="71" t="s">
        <v>39</v>
      </c>
      <c r="G10" s="72" t="s">
        <v>39</v>
      </c>
      <c r="H10" s="73" t="s">
        <v>40</v>
      </c>
      <c r="I10" s="71" t="s">
        <v>39</v>
      </c>
      <c r="J10" s="71" t="s">
        <v>39</v>
      </c>
      <c r="K10" s="71" t="s">
        <v>39</v>
      </c>
      <c r="L10" s="78" t="s">
        <v>39</v>
      </c>
      <c r="M10" s="69" t="s">
        <v>39</v>
      </c>
      <c r="N10" s="73" t="s">
        <v>41</v>
      </c>
      <c r="O10" s="76" t="s">
        <v>42</v>
      </c>
      <c r="P10" s="69"/>
    </row>
    <row r="11" spans="1:16" ht="13.5" thickBot="1" x14ac:dyDescent="0.25">
      <c r="B11" s="79" t="s">
        <v>1</v>
      </c>
      <c r="C11" s="80">
        <v>7.5200000000000003E-2</v>
      </c>
      <c r="D11" s="81" t="s">
        <v>43</v>
      </c>
      <c r="E11" s="81" t="s">
        <v>43</v>
      </c>
      <c r="F11" s="81" t="s">
        <v>43</v>
      </c>
      <c r="G11" s="82" t="s">
        <v>43</v>
      </c>
      <c r="H11" s="83" t="s">
        <v>43</v>
      </c>
      <c r="I11" s="81" t="s">
        <v>43</v>
      </c>
      <c r="J11" s="81" t="s">
        <v>43</v>
      </c>
      <c r="K11" s="84" t="s">
        <v>43</v>
      </c>
      <c r="L11" s="85" t="s">
        <v>43</v>
      </c>
      <c r="M11" s="86" t="s">
        <v>43</v>
      </c>
      <c r="N11" s="83" t="s">
        <v>43</v>
      </c>
      <c r="O11" s="84" t="s">
        <v>43</v>
      </c>
      <c r="P11" s="86" t="s">
        <v>1</v>
      </c>
    </row>
    <row r="12" spans="1:16" ht="13.5" customHeight="1" thickTop="1" x14ac:dyDescent="0.2">
      <c r="A12" s="54">
        <v>1</v>
      </c>
      <c r="B12" s="87">
        <v>2020</v>
      </c>
      <c r="C12" s="88">
        <v>1</v>
      </c>
      <c r="D12" s="89">
        <f>'FPL Stand-Alone Rev Req'!D12+'Step 2 Rev Req'!D12</f>
        <v>0</v>
      </c>
      <c r="E12" s="89">
        <f>'FPL Stand-Alone Rev Req'!E12+'Step 2 Rev Req'!E12</f>
        <v>29.659593749999999</v>
      </c>
      <c r="F12" s="89">
        <f>'FPL Stand-Alone Rev Req'!F12+'Step 2 Rev Req'!F12</f>
        <v>0</v>
      </c>
      <c r="G12" s="90">
        <f>SUM(D12:F12)</f>
        <v>29.659593749999999</v>
      </c>
      <c r="H12" s="91">
        <f>'Step 2 Rev Req'!H12+'Step 2 Rev Req'!U12+'FPL Stand-Alone Rev Req'!H12</f>
        <v>1599.0213918838419</v>
      </c>
      <c r="I12" s="92">
        <f>'Step 2 Rev Req'!I12+'Step 2 Rev Req'!V12+'FPL Stand-Alone Rev Req'!I12</f>
        <v>72.8809762954711</v>
      </c>
      <c r="J12" s="93">
        <f>'Step 2 Rev Req'!J12+'Step 2 Rev Req'!W12+'FPL Stand-Alone Rev Req'!J12</f>
        <v>307.52052098852346</v>
      </c>
      <c r="K12" s="94">
        <f>'Step 2 Rev Req'!K12+'Step 2 Rev Req'!X12+'FPL Stand-Alone Rev Req'!K12</f>
        <v>1.025383282639085</v>
      </c>
      <c r="L12" s="95">
        <f t="shared" ref="L12:L43" si="0">SUM(H12:K12)</f>
        <v>1980.4482724504755</v>
      </c>
      <c r="M12" s="96">
        <f>L12+G12</f>
        <v>2010.1078662004757</v>
      </c>
      <c r="N12" s="97">
        <f t="shared" ref="N12:N60" si="1">M12*C12</f>
        <v>2010.1078662004757</v>
      </c>
      <c r="O12" s="94">
        <f>N12</f>
        <v>2010.1078662004757</v>
      </c>
      <c r="P12" s="87">
        <f>B12</f>
        <v>2020</v>
      </c>
    </row>
    <row r="13" spans="1:16" ht="12.75" customHeight="1" x14ac:dyDescent="0.2">
      <c r="A13" s="54">
        <v>2</v>
      </c>
      <c r="B13" s="87">
        <f t="shared" ref="B13:B60" si="2">B12+1</f>
        <v>2021</v>
      </c>
      <c r="C13" s="88">
        <f t="shared" ref="C13:C60" si="3">C12/(1+$C$11)</f>
        <v>0.93005952380952384</v>
      </c>
      <c r="D13" s="89">
        <f>'FPL Stand-Alone Rev Req'!D13+'Step 2 Rev Req'!D13</f>
        <v>121.455326660156</v>
      </c>
      <c r="E13" s="89">
        <f>'FPL Stand-Alone Rev Req'!E13+'Step 2 Rev Req'!E13</f>
        <v>38.019831649780272</v>
      </c>
      <c r="F13" s="89">
        <f>'FPL Stand-Alone Rev Req'!F13+'Step 2 Rev Req'!F13</f>
        <v>20.409062622070302</v>
      </c>
      <c r="G13" s="90">
        <f t="shared" ref="G13:G43" si="4">SUM(D13:F13)</f>
        <v>179.88422093200657</v>
      </c>
      <c r="H13" s="91">
        <f>'Step 2 Rev Req'!H13+'Step 2 Rev Req'!U13+'FPL Stand-Alone Rev Req'!H13</f>
        <v>2128.7055951232819</v>
      </c>
      <c r="I13" s="92">
        <f>'Step 2 Rev Req'!I13+'Step 2 Rev Req'!V13+'FPL Stand-Alone Rev Req'!I13</f>
        <v>85.123717123985273</v>
      </c>
      <c r="J13" s="93">
        <f>'Step 2 Rev Req'!J13+'Step 2 Rev Req'!W13+'FPL Stand-Alone Rev Req'!J13</f>
        <v>306.4278129993076</v>
      </c>
      <c r="K13" s="94">
        <f>'Step 2 Rev Req'!K13+'Step 2 Rev Req'!X13+'FPL Stand-Alone Rev Req'!K13</f>
        <v>1.0568534901812661</v>
      </c>
      <c r="L13" s="95">
        <f t="shared" si="0"/>
        <v>2521.3139787367563</v>
      </c>
      <c r="M13" s="96">
        <f t="shared" ref="M13:M60" si="5">L13+G13</f>
        <v>2701.1981996687628</v>
      </c>
      <c r="N13" s="97">
        <f t="shared" si="1"/>
        <v>2512.2751112990727</v>
      </c>
      <c r="O13" s="94">
        <f>O12+N13</f>
        <v>4522.3829774995484</v>
      </c>
      <c r="P13" s="87">
        <f t="shared" ref="P13:P60" si="6">P12+1</f>
        <v>2021</v>
      </c>
    </row>
    <row r="14" spans="1:16" ht="12.75" customHeight="1" x14ac:dyDescent="0.2">
      <c r="A14" s="54">
        <v>3</v>
      </c>
      <c r="B14" s="87">
        <f t="shared" si="2"/>
        <v>2022</v>
      </c>
      <c r="C14" s="88">
        <f t="shared" si="3"/>
        <v>0.86501071782879824</v>
      </c>
      <c r="D14" s="89">
        <f>'FPL Stand-Alone Rev Req'!D14+'Step 2 Rev Req'!D14</f>
        <v>263.30497265625002</v>
      </c>
      <c r="E14" s="89">
        <f>'FPL Stand-Alone Rev Req'!E14+'Step 2 Rev Req'!E14</f>
        <v>45.72350796508789</v>
      </c>
      <c r="F14" s="89">
        <f>'FPL Stand-Alone Rev Req'!F14+'Step 2 Rev Req'!F14</f>
        <v>56.798856201171802</v>
      </c>
      <c r="G14" s="90">
        <f t="shared" si="4"/>
        <v>365.82733682250972</v>
      </c>
      <c r="H14" s="91">
        <f>'Step 2 Rev Req'!H14+'Step 2 Rev Req'!U14+'FPL Stand-Alone Rev Req'!H14</f>
        <v>1861.6056932525621</v>
      </c>
      <c r="I14" s="92">
        <f>'Step 2 Rev Req'!I14+'Step 2 Rev Req'!V14+'FPL Stand-Alone Rev Req'!I14</f>
        <v>88.063816978454582</v>
      </c>
      <c r="J14" s="93">
        <f>'Step 2 Rev Req'!J14+'Step 2 Rev Req'!W14+'FPL Stand-Alone Rev Req'!J14</f>
        <v>314.98617528539893</v>
      </c>
      <c r="K14" s="94">
        <f>'Step 2 Rev Req'!K14+'Step 2 Rev Req'!X14+'FPL Stand-Alone Rev Req'!K14</f>
        <v>0.82203924506902604</v>
      </c>
      <c r="L14" s="95">
        <f t="shared" si="0"/>
        <v>2265.4777247614843</v>
      </c>
      <c r="M14" s="96">
        <f t="shared" si="5"/>
        <v>2631.3050615839938</v>
      </c>
      <c r="N14" s="97">
        <f t="shared" si="1"/>
        <v>2276.1070801473206</v>
      </c>
      <c r="O14" s="94">
        <f t="shared" ref="O14:O60" si="7">O13+N14</f>
        <v>6798.490057646869</v>
      </c>
      <c r="P14" s="87">
        <f t="shared" si="6"/>
        <v>2022</v>
      </c>
    </row>
    <row r="15" spans="1:16" ht="12.75" customHeight="1" x14ac:dyDescent="0.2">
      <c r="A15" s="54">
        <v>4</v>
      </c>
      <c r="B15" s="87">
        <f t="shared" si="2"/>
        <v>2023</v>
      </c>
      <c r="C15" s="88">
        <f t="shared" si="3"/>
        <v>0.80451145631398646</v>
      </c>
      <c r="D15" s="89">
        <f>'FPL Stand-Alone Rev Req'!D15+'Step 2 Rev Req'!D15</f>
        <v>331.956180664062</v>
      </c>
      <c r="E15" s="89">
        <f>'FPL Stand-Alone Rev Req'!E15+'Step 2 Rev Req'!E15</f>
        <v>53.278646453857398</v>
      </c>
      <c r="F15" s="89">
        <f>'FPL Stand-Alone Rev Req'!F15+'Step 2 Rev Req'!F15</f>
        <v>74.111129394531204</v>
      </c>
      <c r="G15" s="90">
        <f t="shared" si="4"/>
        <v>459.34595651245058</v>
      </c>
      <c r="H15" s="91">
        <f>'Step 2 Rev Req'!H15+'Step 2 Rev Req'!U15+'FPL Stand-Alone Rev Req'!H15</f>
        <v>1924.1688878536229</v>
      </c>
      <c r="I15" s="92">
        <f>'Step 2 Rev Req'!I15+'Step 2 Rev Req'!V15+'FPL Stand-Alone Rev Req'!I15</f>
        <v>90.091510795593194</v>
      </c>
      <c r="J15" s="93">
        <f>'Step 2 Rev Req'!J15+'Step 2 Rev Req'!W15+'FPL Stand-Alone Rev Req'!J15</f>
        <v>297.72966970081529</v>
      </c>
      <c r="K15" s="94">
        <f>'Step 2 Rev Req'!K15+'Step 2 Rev Req'!X15+'FPL Stand-Alone Rev Req'!K15</f>
        <v>0.82287741450593699</v>
      </c>
      <c r="L15" s="95">
        <f t="shared" si="0"/>
        <v>2312.8129457645373</v>
      </c>
      <c r="M15" s="96">
        <f t="shared" si="5"/>
        <v>2772.1589022769876</v>
      </c>
      <c r="N15" s="97">
        <f t="shared" si="1"/>
        <v>2230.2335956046413</v>
      </c>
      <c r="O15" s="94">
        <f t="shared" si="7"/>
        <v>9028.7236532515108</v>
      </c>
      <c r="P15" s="87">
        <f t="shared" si="6"/>
        <v>2023</v>
      </c>
    </row>
    <row r="16" spans="1:16" ht="12.75" customHeight="1" x14ac:dyDescent="0.2">
      <c r="A16" s="54">
        <v>5</v>
      </c>
      <c r="B16" s="87">
        <f t="shared" si="2"/>
        <v>2024</v>
      </c>
      <c r="C16" s="88">
        <f t="shared" si="3"/>
        <v>0.7482435419586928</v>
      </c>
      <c r="D16" s="89">
        <f>'FPL Stand-Alone Rev Req'!D16+'Step 2 Rev Req'!D16</f>
        <v>384.54920214843702</v>
      </c>
      <c r="E16" s="89">
        <f>'FPL Stand-Alone Rev Req'!E16+'Step 2 Rev Req'!E16</f>
        <v>14.505164459228499</v>
      </c>
      <c r="F16" s="89">
        <f>'FPL Stand-Alone Rev Req'!F16+'Step 2 Rev Req'!F16</f>
        <v>91.082334228515606</v>
      </c>
      <c r="G16" s="90">
        <f t="shared" si="4"/>
        <v>490.13670083618115</v>
      </c>
      <c r="H16" s="91">
        <f>'Step 2 Rev Req'!H16+'Step 2 Rev Req'!U16+'FPL Stand-Alone Rev Req'!H16</f>
        <v>1899.3974744787179</v>
      </c>
      <c r="I16" s="92">
        <f>'Step 2 Rev Req'!I16+'Step 2 Rev Req'!V16+'FPL Stand-Alone Rev Req'!I16</f>
        <v>92.209649261474496</v>
      </c>
      <c r="J16" s="93">
        <f>'Step 2 Rev Req'!J16+'Step 2 Rev Req'!W16+'FPL Stand-Alone Rev Req'!J16</f>
        <v>305.01460950528019</v>
      </c>
      <c r="K16" s="94">
        <f>'Step 2 Rev Req'!K16+'Step 2 Rev Req'!X16+'FPL Stand-Alone Rev Req'!K16</f>
        <v>0.88607871925644499</v>
      </c>
      <c r="L16" s="95">
        <f t="shared" si="0"/>
        <v>2297.5078119647292</v>
      </c>
      <c r="M16" s="96">
        <f t="shared" si="5"/>
        <v>2787.6445128009104</v>
      </c>
      <c r="N16" s="97">
        <f t="shared" si="1"/>
        <v>2085.8370039798679</v>
      </c>
      <c r="O16" s="94">
        <f t="shared" si="7"/>
        <v>11114.560657231379</v>
      </c>
      <c r="P16" s="87">
        <f t="shared" si="6"/>
        <v>2024</v>
      </c>
    </row>
    <row r="17" spans="1:16" ht="12.75" customHeight="1" x14ac:dyDescent="0.2">
      <c r="A17" s="54">
        <v>6</v>
      </c>
      <c r="B17" s="87">
        <f t="shared" si="2"/>
        <v>2025</v>
      </c>
      <c r="C17" s="88">
        <f t="shared" si="3"/>
        <v>0.69591103232765328</v>
      </c>
      <c r="D17" s="89">
        <f>'FPL Stand-Alone Rev Req'!D17+'Step 2 Rev Req'!D17</f>
        <v>455.22734570312497</v>
      </c>
      <c r="E17" s="89">
        <f>'FPL Stand-Alone Rev Req'!E17+'Step 2 Rev Req'!E17</f>
        <v>18.648650146484293</v>
      </c>
      <c r="F17" s="89">
        <f>'FPL Stand-Alone Rev Req'!F17+'Step 2 Rev Req'!F17</f>
        <v>110.90511468505771</v>
      </c>
      <c r="G17" s="90">
        <f t="shared" si="4"/>
        <v>584.78111053466694</v>
      </c>
      <c r="H17" s="91">
        <f>'Step 2 Rev Req'!H17+'Step 2 Rev Req'!U17+'FPL Stand-Alone Rev Req'!H17</f>
        <v>2073.1392897281557</v>
      </c>
      <c r="I17" s="92">
        <f>'Step 2 Rev Req'!I17+'Step 2 Rev Req'!V17+'FPL Stand-Alone Rev Req'!I17</f>
        <v>97.327307484626701</v>
      </c>
      <c r="J17" s="93">
        <f>'Step 2 Rev Req'!J17+'Step 2 Rev Req'!W17+'FPL Stand-Alone Rev Req'!J17</f>
        <v>311.17751639862308</v>
      </c>
      <c r="K17" s="94">
        <f>'Step 2 Rev Req'!K17+'Step 2 Rev Req'!X17+'FPL Stand-Alone Rev Req'!K17</f>
        <v>0.86008743080496697</v>
      </c>
      <c r="L17" s="95">
        <f t="shared" si="0"/>
        <v>2482.5042010422103</v>
      </c>
      <c r="M17" s="96">
        <f t="shared" si="5"/>
        <v>3067.2853115768771</v>
      </c>
      <c r="N17" s="97">
        <f t="shared" si="1"/>
        <v>2134.557687622912</v>
      </c>
      <c r="O17" s="94">
        <f t="shared" si="7"/>
        <v>13249.118344854291</v>
      </c>
      <c r="P17" s="87">
        <f t="shared" si="6"/>
        <v>2025</v>
      </c>
    </row>
    <row r="18" spans="1:16" ht="12.75" customHeight="1" x14ac:dyDescent="0.2">
      <c r="A18" s="54">
        <v>7</v>
      </c>
      <c r="B18" s="87">
        <f t="shared" si="2"/>
        <v>2026</v>
      </c>
      <c r="C18" s="88">
        <f t="shared" si="3"/>
        <v>0.64723868334045143</v>
      </c>
      <c r="D18" s="89">
        <f>'FPL Stand-Alone Rev Req'!D18+'Step 2 Rev Req'!D18</f>
        <v>515.39138964843698</v>
      </c>
      <c r="E18" s="89">
        <f>'FPL Stand-Alone Rev Req'!E18+'Step 2 Rev Req'!E18</f>
        <v>26.001477539062432</v>
      </c>
      <c r="F18" s="89">
        <f>'FPL Stand-Alone Rev Req'!F18+'Step 2 Rev Req'!F18</f>
        <v>126.70846643066355</v>
      </c>
      <c r="G18" s="90">
        <f t="shared" si="4"/>
        <v>668.10133361816293</v>
      </c>
      <c r="H18" s="91">
        <f>'Step 2 Rev Req'!H18+'Step 2 Rev Req'!U18+'FPL Stand-Alone Rev Req'!H18</f>
        <v>2021.3124114055602</v>
      </c>
      <c r="I18" s="92">
        <f>'Step 2 Rev Req'!I18+'Step 2 Rev Req'!V18+'FPL Stand-Alone Rev Req'!I18</f>
        <v>95.321051099777208</v>
      </c>
      <c r="J18" s="93">
        <f>'Step 2 Rev Req'!J18+'Step 2 Rev Req'!W18+'FPL Stand-Alone Rev Req'!J18</f>
        <v>316.68785474620711</v>
      </c>
      <c r="K18" s="94">
        <f>'Step 2 Rev Req'!K18+'Step 2 Rev Req'!X18+'FPL Stand-Alone Rev Req'!K18</f>
        <v>43.785821390211488</v>
      </c>
      <c r="L18" s="95">
        <f t="shared" si="0"/>
        <v>2477.1071386417557</v>
      </c>
      <c r="M18" s="96">
        <f t="shared" si="5"/>
        <v>3145.2084722599184</v>
      </c>
      <c r="N18" s="97">
        <f t="shared" si="1"/>
        <v>2035.7005904167422</v>
      </c>
      <c r="O18" s="94">
        <f t="shared" si="7"/>
        <v>15284.818935271032</v>
      </c>
      <c r="P18" s="87">
        <f t="shared" si="6"/>
        <v>2026</v>
      </c>
    </row>
    <row r="19" spans="1:16" ht="12.75" customHeight="1" x14ac:dyDescent="0.2">
      <c r="A19" s="54">
        <v>8</v>
      </c>
      <c r="B19" s="87">
        <f t="shared" si="2"/>
        <v>2027</v>
      </c>
      <c r="C19" s="88">
        <f t="shared" si="3"/>
        <v>0.60197050161872345</v>
      </c>
      <c r="D19" s="89">
        <f>'FPL Stand-Alone Rev Req'!D19+'Step 2 Rev Req'!D19</f>
        <v>605.71172900390593</v>
      </c>
      <c r="E19" s="89">
        <f>'FPL Stand-Alone Rev Req'!E19+'Step 2 Rev Req'!E19</f>
        <v>30.331231842040999</v>
      </c>
      <c r="F19" s="89">
        <f>'FPL Stand-Alone Rev Req'!F19+'Step 2 Rev Req'!F19</f>
        <v>143.22547473144442</v>
      </c>
      <c r="G19" s="90">
        <f t="shared" si="4"/>
        <v>779.2684355773913</v>
      </c>
      <c r="H19" s="91">
        <f>'Step 2 Rev Req'!H19+'Step 2 Rev Req'!U19+'FPL Stand-Alone Rev Req'!H19</f>
        <v>2098.687182235708</v>
      </c>
      <c r="I19" s="92">
        <f>'Step 2 Rev Req'!I19+'Step 2 Rev Req'!V19+'FPL Stand-Alone Rev Req'!I19</f>
        <v>102.02375216674801</v>
      </c>
      <c r="J19" s="93">
        <f>'Step 2 Rev Req'!J19+'Step 2 Rev Req'!W19+'FPL Stand-Alone Rev Req'!J19</f>
        <v>326.13545195245672</v>
      </c>
      <c r="K19" s="94">
        <f>'Step 2 Rev Req'!K19+'Step 2 Rev Req'!X19+'FPL Stand-Alone Rev Req'!K19</f>
        <v>68.849227456748423</v>
      </c>
      <c r="L19" s="95">
        <f t="shared" si="0"/>
        <v>2595.6956138116611</v>
      </c>
      <c r="M19" s="96">
        <f t="shared" si="5"/>
        <v>3374.9640493890524</v>
      </c>
      <c r="N19" s="97">
        <f t="shared" si="1"/>
        <v>2031.6288017558861</v>
      </c>
      <c r="O19" s="94">
        <f t="shared" si="7"/>
        <v>17316.44773702692</v>
      </c>
      <c r="P19" s="87">
        <f t="shared" si="6"/>
        <v>2027</v>
      </c>
    </row>
    <row r="20" spans="1:16" ht="12.75" customHeight="1" x14ac:dyDescent="0.2">
      <c r="A20" s="54">
        <v>9</v>
      </c>
      <c r="B20" s="87">
        <f t="shared" si="2"/>
        <v>2028</v>
      </c>
      <c r="C20" s="88">
        <f t="shared" si="3"/>
        <v>0.55986839808289013</v>
      </c>
      <c r="D20" s="89">
        <f>'FPL Stand-Alone Rev Req'!D20+'Step 2 Rev Req'!D20</f>
        <v>657.32818457031203</v>
      </c>
      <c r="E20" s="89">
        <f>'FPL Stand-Alone Rev Req'!E20+'Step 2 Rev Req'!E20</f>
        <v>35.649741271972594</v>
      </c>
      <c r="F20" s="89">
        <f>'FPL Stand-Alone Rev Req'!F20+'Step 2 Rev Req'!F20</f>
        <v>155.48570513916016</v>
      </c>
      <c r="G20" s="90">
        <f t="shared" si="4"/>
        <v>848.46363098144479</v>
      </c>
      <c r="H20" s="91">
        <f>'Step 2 Rev Req'!H20+'Step 2 Rev Req'!U20+'FPL Stand-Alone Rev Req'!H20</f>
        <v>2200.4217926044407</v>
      </c>
      <c r="I20" s="92">
        <f>'Step 2 Rev Req'!I20+'Step 2 Rev Req'!V20+'FPL Stand-Alone Rev Req'!I20</f>
        <v>107.68348533725737</v>
      </c>
      <c r="J20" s="93">
        <f>'Step 2 Rev Req'!J20+'Step 2 Rev Req'!W20+'FPL Stand-Alone Rev Req'!J20</f>
        <v>334.751162113487</v>
      </c>
      <c r="K20" s="94">
        <f>'Step 2 Rev Req'!K20+'Step 2 Rev Req'!X20+'FPL Stand-Alone Rev Req'!K20</f>
        <v>118.3024301584359</v>
      </c>
      <c r="L20" s="95">
        <f t="shared" si="0"/>
        <v>2761.158870213621</v>
      </c>
      <c r="M20" s="96">
        <f t="shared" si="5"/>
        <v>3609.6225011950655</v>
      </c>
      <c r="N20" s="97">
        <f t="shared" si="1"/>
        <v>2020.9135674280365</v>
      </c>
      <c r="O20" s="94">
        <f t="shared" si="7"/>
        <v>19337.361304454957</v>
      </c>
      <c r="P20" s="87">
        <f t="shared" si="6"/>
        <v>2028</v>
      </c>
    </row>
    <row r="21" spans="1:16" ht="12.75" customHeight="1" x14ac:dyDescent="0.2">
      <c r="A21" s="54">
        <v>10</v>
      </c>
      <c r="B21" s="87">
        <f t="shared" si="2"/>
        <v>2029</v>
      </c>
      <c r="C21" s="88">
        <f t="shared" si="3"/>
        <v>0.52071093571697369</v>
      </c>
      <c r="D21" s="89">
        <f>'FPL Stand-Alone Rev Req'!D21+'Step 2 Rev Req'!D21</f>
        <v>740.04157946777343</v>
      </c>
      <c r="E21" s="89">
        <f>'FPL Stand-Alone Rev Req'!E21+'Step 2 Rev Req'!E21</f>
        <v>48.739212638854944</v>
      </c>
      <c r="F21" s="89">
        <f>'FPL Stand-Alone Rev Req'!F21+'Step 2 Rev Req'!F21</f>
        <v>169.75116210937404</v>
      </c>
      <c r="G21" s="90">
        <f t="shared" si="4"/>
        <v>958.53195421600242</v>
      </c>
      <c r="H21" s="91">
        <f>'Step 2 Rev Req'!H21+'Step 2 Rev Req'!U21+'FPL Stand-Alone Rev Req'!H21</f>
        <v>2314.9498021659829</v>
      </c>
      <c r="I21" s="92">
        <f>'Step 2 Rev Req'!I21+'Step 2 Rev Req'!V21+'FPL Stand-Alone Rev Req'!I21</f>
        <v>115.3352468852989</v>
      </c>
      <c r="J21" s="93">
        <f>'Step 2 Rev Req'!J21+'Step 2 Rev Req'!W21+'FPL Stand-Alone Rev Req'!J21</f>
        <v>348.10957728120593</v>
      </c>
      <c r="K21" s="94">
        <f>'Step 2 Rev Req'!K21+'Step 2 Rev Req'!X21+'FPL Stand-Alone Rev Req'!K21</f>
        <v>165.03367014074308</v>
      </c>
      <c r="L21" s="95">
        <f t="shared" si="0"/>
        <v>2943.4282964732311</v>
      </c>
      <c r="M21" s="96">
        <f t="shared" si="5"/>
        <v>3901.9602506892334</v>
      </c>
      <c r="N21" s="97">
        <f t="shared" si="1"/>
        <v>2031.793373266828</v>
      </c>
      <c r="O21" s="94">
        <f t="shared" si="7"/>
        <v>21369.154677721785</v>
      </c>
      <c r="P21" s="87">
        <f t="shared" si="6"/>
        <v>2029</v>
      </c>
    </row>
    <row r="22" spans="1:16" ht="12.75" customHeight="1" x14ac:dyDescent="0.2">
      <c r="A22" s="54">
        <v>11</v>
      </c>
      <c r="B22" s="87">
        <f t="shared" si="2"/>
        <v>2030</v>
      </c>
      <c r="C22" s="88">
        <f t="shared" si="3"/>
        <v>0.48429216491534016</v>
      </c>
      <c r="D22" s="89">
        <f>'FPL Stand-Alone Rev Req'!D22+'Step 2 Rev Req'!D22</f>
        <v>1053.213165771484</v>
      </c>
      <c r="E22" s="89">
        <f>'FPL Stand-Alone Rev Req'!E22+'Step 2 Rev Req'!E22</f>
        <v>74.506117904663</v>
      </c>
      <c r="F22" s="89">
        <f>'FPL Stand-Alone Rev Req'!F22+'Step 2 Rev Req'!F22</f>
        <v>190.1516993408203</v>
      </c>
      <c r="G22" s="90">
        <f t="shared" si="4"/>
        <v>1317.8709830169673</v>
      </c>
      <c r="H22" s="91">
        <f>'Step 2 Rev Req'!H22+'Step 2 Rev Req'!U22+'FPL Stand-Alone Rev Req'!H22</f>
        <v>2375.2518761577558</v>
      </c>
      <c r="I22" s="92">
        <f>'Step 2 Rev Req'!I22+'Step 2 Rev Req'!V22+'FPL Stand-Alone Rev Req'!I22</f>
        <v>111.34230775260919</v>
      </c>
      <c r="J22" s="93">
        <f>'Step 2 Rev Req'!J22+'Step 2 Rev Req'!W22+'FPL Stand-Alone Rev Req'!J22</f>
        <v>338.08985386364071</v>
      </c>
      <c r="K22" s="94">
        <f>'Step 2 Rev Req'!K22+'Step 2 Rev Req'!X22+'FPL Stand-Alone Rev Req'!K22</f>
        <v>199.17976532006202</v>
      </c>
      <c r="L22" s="95">
        <f t="shared" si="0"/>
        <v>3023.8638030940674</v>
      </c>
      <c r="M22" s="96">
        <f t="shared" si="5"/>
        <v>4341.7347861110347</v>
      </c>
      <c r="N22" s="97">
        <f t="shared" si="1"/>
        <v>2102.6681390539543</v>
      </c>
      <c r="O22" s="94">
        <f t="shared" si="7"/>
        <v>23471.822816775741</v>
      </c>
      <c r="P22" s="87">
        <f t="shared" si="6"/>
        <v>2030</v>
      </c>
    </row>
    <row r="23" spans="1:16" ht="12.75" customHeight="1" x14ac:dyDescent="0.2">
      <c r="A23" s="54">
        <v>12</v>
      </c>
      <c r="B23" s="87">
        <f t="shared" si="2"/>
        <v>2031</v>
      </c>
      <c r="C23" s="88">
        <f t="shared" si="3"/>
        <v>0.45042054028584466</v>
      </c>
      <c r="D23" s="89">
        <f>'FPL Stand-Alone Rev Req'!D23+'Step 2 Rev Req'!D23</f>
        <v>1012.3986511840819</v>
      </c>
      <c r="E23" s="89">
        <f>'FPL Stand-Alone Rev Req'!E23+'Step 2 Rev Req'!E23</f>
        <v>77.6763430023192</v>
      </c>
      <c r="F23" s="89">
        <f>'FPL Stand-Alone Rev Req'!F23+'Step 2 Rev Req'!F23</f>
        <v>183.13560009765555</v>
      </c>
      <c r="G23" s="90">
        <f t="shared" si="4"/>
        <v>1273.2105942840567</v>
      </c>
      <c r="H23" s="91">
        <f>'Step 2 Rev Req'!H23+'Step 2 Rev Req'!U23+'FPL Stand-Alone Rev Req'!H23</f>
        <v>2543.8201064815498</v>
      </c>
      <c r="I23" s="92">
        <f>'Step 2 Rev Req'!I23+'Step 2 Rev Req'!V23+'FPL Stand-Alone Rev Req'!I23</f>
        <v>117.81902051544117</v>
      </c>
      <c r="J23" s="93">
        <f>'Step 2 Rev Req'!J23+'Step 2 Rev Req'!W23+'FPL Stand-Alone Rev Req'!J23</f>
        <v>347.41518968281071</v>
      </c>
      <c r="K23" s="94">
        <f>'Step 2 Rev Req'!K23+'Step 2 Rev Req'!X23+'FPL Stand-Alone Rev Req'!K23</f>
        <v>241.81426114082251</v>
      </c>
      <c r="L23" s="95">
        <f t="shared" si="0"/>
        <v>3250.8685778206241</v>
      </c>
      <c r="M23" s="96">
        <f t="shared" si="5"/>
        <v>4524.0791721046808</v>
      </c>
      <c r="N23" s="97">
        <f t="shared" si="1"/>
        <v>2037.7381849953272</v>
      </c>
      <c r="O23" s="94">
        <f t="shared" si="7"/>
        <v>25509.561001771068</v>
      </c>
      <c r="P23" s="87">
        <f t="shared" si="6"/>
        <v>2031</v>
      </c>
    </row>
    <row r="24" spans="1:16" ht="12.75" customHeight="1" x14ac:dyDescent="0.2">
      <c r="A24" s="54">
        <v>13</v>
      </c>
      <c r="B24" s="87">
        <f t="shared" si="2"/>
        <v>2032</v>
      </c>
      <c r="C24" s="88">
        <f t="shared" si="3"/>
        <v>0.41891791321228117</v>
      </c>
      <c r="D24" s="89">
        <f>'FPL Stand-Alone Rev Req'!D24+'Step 2 Rev Req'!D24</f>
        <v>1037.4068519897451</v>
      </c>
      <c r="E24" s="89">
        <f>'FPL Stand-Alone Rev Req'!E24+'Step 2 Rev Req'!E24</f>
        <v>95.279554962158201</v>
      </c>
      <c r="F24" s="89">
        <f>'FPL Stand-Alone Rev Req'!F24+'Step 2 Rev Req'!F24</f>
        <v>176.13678155517496</v>
      </c>
      <c r="G24" s="90">
        <f t="shared" si="4"/>
        <v>1308.8231885070784</v>
      </c>
      <c r="H24" s="91">
        <f>'Step 2 Rev Req'!H24+'Step 2 Rev Req'!U24+'FPL Stand-Alone Rev Req'!H24</f>
        <v>2714.0451031112602</v>
      </c>
      <c r="I24" s="92">
        <f>'Step 2 Rev Req'!I24+'Step 2 Rev Req'!V24+'FPL Stand-Alone Rev Req'!I24</f>
        <v>124.05641398811296</v>
      </c>
      <c r="J24" s="93">
        <f>'Step 2 Rev Req'!J24+'Step 2 Rev Req'!W24+'FPL Stand-Alone Rev Req'!J24</f>
        <v>361.68428085578921</v>
      </c>
      <c r="K24" s="94">
        <f>'Step 2 Rev Req'!K24+'Step 2 Rev Req'!X24+'FPL Stand-Alone Rev Req'!K24</f>
        <v>294.04557973694756</v>
      </c>
      <c r="L24" s="95">
        <f t="shared" si="0"/>
        <v>3493.8313776921104</v>
      </c>
      <c r="M24" s="96">
        <f t="shared" si="5"/>
        <v>4802.6545661991886</v>
      </c>
      <c r="N24" s="97">
        <f t="shared" si="1"/>
        <v>2011.9180287515976</v>
      </c>
      <c r="O24" s="94">
        <f t="shared" si="7"/>
        <v>27521.479030522667</v>
      </c>
      <c r="P24" s="87">
        <f t="shared" si="6"/>
        <v>2032</v>
      </c>
    </row>
    <row r="25" spans="1:16" ht="12.75" customHeight="1" x14ac:dyDescent="0.2">
      <c r="A25" s="54">
        <v>14</v>
      </c>
      <c r="B25" s="87">
        <f t="shared" si="2"/>
        <v>2033</v>
      </c>
      <c r="C25" s="88">
        <f t="shared" si="3"/>
        <v>0.38961859487749367</v>
      </c>
      <c r="D25" s="89">
        <f>'FPL Stand-Alone Rev Req'!D25+'Step 2 Rev Req'!D25</f>
        <v>1066.508983947753</v>
      </c>
      <c r="E25" s="89">
        <f>'FPL Stand-Alone Rev Req'!E25+'Step 2 Rev Req'!E25</f>
        <v>116.1775903015135</v>
      </c>
      <c r="F25" s="89">
        <f>'FPL Stand-Alone Rev Req'!F25+'Step 2 Rev Req'!F25</f>
        <v>169.34007067871067</v>
      </c>
      <c r="G25" s="90">
        <f t="shared" si="4"/>
        <v>1352.026644927977</v>
      </c>
      <c r="H25" s="91">
        <f>'Step 2 Rev Req'!H25+'Step 2 Rev Req'!U25+'FPL Stand-Alone Rev Req'!H25</f>
        <v>2925.5015242920717</v>
      </c>
      <c r="I25" s="92">
        <f>'Step 2 Rev Req'!I25+'Step 2 Rev Req'!V25+'FPL Stand-Alone Rev Req'!I25</f>
        <v>131.46456975555367</v>
      </c>
      <c r="J25" s="93">
        <f>'Step 2 Rev Req'!J25+'Step 2 Rev Req'!W25+'FPL Stand-Alone Rev Req'!J25</f>
        <v>375.89120685121441</v>
      </c>
      <c r="K25" s="94">
        <f>'Step 2 Rev Req'!K25+'Step 2 Rev Req'!X25+'FPL Stand-Alone Rev Req'!K25</f>
        <v>354.57448923469735</v>
      </c>
      <c r="L25" s="95">
        <f t="shared" si="0"/>
        <v>3787.4317901335376</v>
      </c>
      <c r="M25" s="96">
        <f t="shared" si="5"/>
        <v>5139.458435061515</v>
      </c>
      <c r="N25" s="97">
        <f t="shared" si="1"/>
        <v>2002.4285738999502</v>
      </c>
      <c r="O25" s="94">
        <f t="shared" si="7"/>
        <v>29523.907604422617</v>
      </c>
      <c r="P25" s="87">
        <f t="shared" si="6"/>
        <v>2033</v>
      </c>
    </row>
    <row r="26" spans="1:16" ht="12.75" customHeight="1" x14ac:dyDescent="0.2">
      <c r="A26" s="54">
        <v>15</v>
      </c>
      <c r="B26" s="98">
        <f t="shared" si="2"/>
        <v>2034</v>
      </c>
      <c r="C26" s="99">
        <f t="shared" si="3"/>
        <v>0.36236848481909756</v>
      </c>
      <c r="D26" s="89">
        <f>'FPL Stand-Alone Rev Req'!D26+'Step 2 Rev Req'!D26</f>
        <v>1097.845103698729</v>
      </c>
      <c r="E26" s="89">
        <f>'FPL Stand-Alone Rev Req'!E26+'Step 2 Rev Req'!E26</f>
        <v>126.3373765258788</v>
      </c>
      <c r="F26" s="89">
        <f>'FPL Stand-Alone Rev Req'!F26+'Step 2 Rev Req'!F26</f>
        <v>162.5871772460936</v>
      </c>
      <c r="G26" s="90">
        <f t="shared" si="4"/>
        <v>1386.7696574707015</v>
      </c>
      <c r="H26" s="91">
        <f>'Step 2 Rev Req'!H26+'Step 2 Rev Req'!U26+'FPL Stand-Alone Rev Req'!H26</f>
        <v>3145.768438980097</v>
      </c>
      <c r="I26" s="92">
        <f>'Step 2 Rev Req'!I26+'Step 2 Rev Req'!V26+'FPL Stand-Alone Rev Req'!I26</f>
        <v>138.41473789596461</v>
      </c>
      <c r="J26" s="93">
        <f>'Step 2 Rev Req'!J26+'Step 2 Rev Req'!W26+'FPL Stand-Alone Rev Req'!J26</f>
        <v>389.64637573572918</v>
      </c>
      <c r="K26" s="94">
        <f>'Step 2 Rev Req'!K26+'Step 2 Rev Req'!X26+'FPL Stand-Alone Rev Req'!K26</f>
        <v>422.83441691255507</v>
      </c>
      <c r="L26" s="95">
        <f t="shared" si="0"/>
        <v>4096.6639695243457</v>
      </c>
      <c r="M26" s="96">
        <f t="shared" si="5"/>
        <v>5483.4336269950472</v>
      </c>
      <c r="N26" s="97">
        <f t="shared" si="1"/>
        <v>1987.0235350202838</v>
      </c>
      <c r="O26" s="94">
        <f t="shared" si="7"/>
        <v>31510.931139442902</v>
      </c>
      <c r="P26" s="98">
        <f t="shared" si="6"/>
        <v>2034</v>
      </c>
    </row>
    <row r="27" spans="1:16" ht="12.75" customHeight="1" x14ac:dyDescent="0.2">
      <c r="A27" s="54">
        <v>16</v>
      </c>
      <c r="B27" s="87">
        <f t="shared" si="2"/>
        <v>2035</v>
      </c>
      <c r="C27" s="88">
        <f t="shared" si="3"/>
        <v>0.33702426043442857</v>
      </c>
      <c r="D27" s="89">
        <f>'FPL Stand-Alone Rev Req'!D27+'Step 2 Rev Req'!D27</f>
        <v>1130.685584716794</v>
      </c>
      <c r="E27" s="89">
        <f>'FPL Stand-Alone Rev Req'!E27+'Step 2 Rev Req'!E27</f>
        <v>148.7237324981682</v>
      </c>
      <c r="F27" s="89">
        <f>'FPL Stand-Alone Rev Req'!F27+'Step 2 Rev Req'!F27</f>
        <v>155.91836669921818</v>
      </c>
      <c r="G27" s="90">
        <f t="shared" si="4"/>
        <v>1435.3276839141804</v>
      </c>
      <c r="H27" s="91">
        <f>'Step 2 Rev Req'!H27+'Step 2 Rev Req'!U27+'FPL Stand-Alone Rev Req'!H27</f>
        <v>3367.439385440819</v>
      </c>
      <c r="I27" s="92">
        <f>'Step 2 Rev Req'!I27+'Step 2 Rev Req'!V27+'FPL Stand-Alone Rev Req'!I27</f>
        <v>148.44141129684391</v>
      </c>
      <c r="J27" s="93">
        <f>'Step 2 Rev Req'!J27+'Step 2 Rev Req'!W27+'FPL Stand-Alone Rev Req'!J27</f>
        <v>408.15051708127538</v>
      </c>
      <c r="K27" s="94">
        <f>'Step 2 Rev Req'!K27+'Step 2 Rev Req'!X27+'FPL Stand-Alone Rev Req'!K27</f>
        <v>555.67249386644301</v>
      </c>
      <c r="L27" s="95">
        <f t="shared" si="0"/>
        <v>4479.7038076853814</v>
      </c>
      <c r="M27" s="96">
        <f t="shared" si="5"/>
        <v>5915.0314915995623</v>
      </c>
      <c r="N27" s="97">
        <f t="shared" si="1"/>
        <v>1993.5091139026974</v>
      </c>
      <c r="O27" s="94">
        <f t="shared" si="7"/>
        <v>33504.440253345601</v>
      </c>
      <c r="P27" s="87">
        <f t="shared" si="6"/>
        <v>2035</v>
      </c>
    </row>
    <row r="28" spans="1:16" ht="12.75" customHeight="1" x14ac:dyDescent="0.2">
      <c r="A28" s="54">
        <v>17</v>
      </c>
      <c r="B28" s="87">
        <f t="shared" si="2"/>
        <v>2036</v>
      </c>
      <c r="C28" s="88">
        <f t="shared" si="3"/>
        <v>0.31345262317190159</v>
      </c>
      <c r="D28" s="89">
        <f>'FPL Stand-Alone Rev Req'!D28+'Step 2 Rev Req'!D28</f>
        <v>1300.9982522582991</v>
      </c>
      <c r="E28" s="89">
        <f>'FPL Stand-Alone Rev Req'!E28+'Step 2 Rev Req'!E28</f>
        <v>158.0501726684565</v>
      </c>
      <c r="F28" s="89">
        <f>'FPL Stand-Alone Rev Req'!F28+'Step 2 Rev Req'!F28</f>
        <v>149.22301684570223</v>
      </c>
      <c r="G28" s="90">
        <f t="shared" si="4"/>
        <v>1608.2714417724578</v>
      </c>
      <c r="H28" s="91">
        <f>'Step 2 Rev Req'!H28+'Step 2 Rev Req'!U28+'FPL Stand-Alone Rev Req'!H28</f>
        <v>3780.7932830734271</v>
      </c>
      <c r="I28" s="92">
        <f>'Step 2 Rev Req'!I28+'Step 2 Rev Req'!V28+'FPL Stand-Alone Rev Req'!I28</f>
        <v>153.75570502281104</v>
      </c>
      <c r="J28" s="93">
        <f>'Step 2 Rev Req'!J28+'Step 2 Rev Req'!W28+'FPL Stand-Alone Rev Req'!J28</f>
        <v>355.4304668822881</v>
      </c>
      <c r="K28" s="94">
        <f>'Step 2 Rev Req'!K28+'Step 2 Rev Req'!X28+'FPL Stand-Alone Rev Req'!K28</f>
        <v>760.25433500146994</v>
      </c>
      <c r="L28" s="95">
        <f t="shared" si="0"/>
        <v>5050.2337899799968</v>
      </c>
      <c r="M28" s="96">
        <f t="shared" si="5"/>
        <v>6658.5052317524551</v>
      </c>
      <c r="N28" s="97">
        <f t="shared" si="1"/>
        <v>2087.1259312966376</v>
      </c>
      <c r="O28" s="94">
        <f t="shared" si="7"/>
        <v>35591.566184642237</v>
      </c>
      <c r="P28" s="87">
        <f t="shared" si="6"/>
        <v>2036</v>
      </c>
    </row>
    <row r="29" spans="1:16" ht="12.75" customHeight="1" x14ac:dyDescent="0.2">
      <c r="A29" s="54">
        <v>18</v>
      </c>
      <c r="B29" s="87">
        <f t="shared" si="2"/>
        <v>2037</v>
      </c>
      <c r="C29" s="88">
        <f t="shared" si="3"/>
        <v>0.29152959744410489</v>
      </c>
      <c r="D29" s="89">
        <f>'FPL Stand-Alone Rev Req'!D29+'Step 2 Rev Req'!D29</f>
        <v>1401.3685250854448</v>
      </c>
      <c r="E29" s="89">
        <f>'FPL Stand-Alone Rev Req'!E29+'Step 2 Rev Req'!E29</f>
        <v>183.47207832336321</v>
      </c>
      <c r="F29" s="89">
        <f>'FPL Stand-Alone Rev Req'!F29+'Step 2 Rev Req'!F29</f>
        <v>142.69404602050733</v>
      </c>
      <c r="G29" s="90">
        <f t="shared" si="4"/>
        <v>1727.5346494293153</v>
      </c>
      <c r="H29" s="91">
        <f>'Step 2 Rev Req'!H29+'Step 2 Rev Req'!U29+'FPL Stand-Alone Rev Req'!H29</f>
        <v>4012.5333239440879</v>
      </c>
      <c r="I29" s="92">
        <f>'Step 2 Rev Req'!I29+'Step 2 Rev Req'!V29+'FPL Stand-Alone Rev Req'!I29</f>
        <v>161.24376084709161</v>
      </c>
      <c r="J29" s="93">
        <f>'Step 2 Rev Req'!J29+'Step 2 Rev Req'!W29+'FPL Stand-Alone Rev Req'!J29</f>
        <v>368.3786639699336</v>
      </c>
      <c r="K29" s="94">
        <f>'Step 2 Rev Req'!K29+'Step 2 Rev Req'!X29+'FPL Stand-Alone Rev Req'!K29</f>
        <v>957.2016625499723</v>
      </c>
      <c r="L29" s="95">
        <f t="shared" si="0"/>
        <v>5499.3574113110863</v>
      </c>
      <c r="M29" s="96">
        <f t="shared" si="5"/>
        <v>7226.8920607404016</v>
      </c>
      <c r="N29" s="97">
        <f t="shared" si="1"/>
        <v>2106.852933239647</v>
      </c>
      <c r="O29" s="94">
        <f t="shared" si="7"/>
        <v>37698.419117881887</v>
      </c>
      <c r="P29" s="87">
        <f t="shared" si="6"/>
        <v>2037</v>
      </c>
    </row>
    <row r="30" spans="1:16" ht="12.75" customHeight="1" x14ac:dyDescent="0.2">
      <c r="A30" s="54">
        <v>19</v>
      </c>
      <c r="B30" s="87">
        <f t="shared" si="2"/>
        <v>2038</v>
      </c>
      <c r="C30" s="88">
        <f t="shared" si="3"/>
        <v>0.27113987857524641</v>
      </c>
      <c r="D30" s="89">
        <f>'FPL Stand-Alone Rev Req'!D30+'Step 2 Rev Req'!D30</f>
        <v>1481.7644320678687</v>
      </c>
      <c r="E30" s="89">
        <f>'FPL Stand-Alone Rev Req'!E30+'Step 2 Rev Req'!E30</f>
        <v>201.5013561401361</v>
      </c>
      <c r="F30" s="89">
        <f>'FPL Stand-Alone Rev Req'!F30+'Step 2 Rev Req'!F30</f>
        <v>136.37165759277289</v>
      </c>
      <c r="G30" s="90">
        <f t="shared" si="4"/>
        <v>1819.6374458007776</v>
      </c>
      <c r="H30" s="91">
        <f>'Step 2 Rev Req'!H30+'Step 2 Rev Req'!U30+'FPL Stand-Alone Rev Req'!H30</f>
        <v>4213.5829512824976</v>
      </c>
      <c r="I30" s="92">
        <f>'Step 2 Rev Req'!I30+'Step 2 Rev Req'!V30+'FPL Stand-Alone Rev Req'!I30</f>
        <v>168.56559244918776</v>
      </c>
      <c r="J30" s="93">
        <f>'Step 2 Rev Req'!J30+'Step 2 Rev Req'!W30+'FPL Stand-Alone Rev Req'!J30</f>
        <v>386.68551035001781</v>
      </c>
      <c r="K30" s="94">
        <f>'Step 2 Rev Req'!K30+'Step 2 Rev Req'!X30+'FPL Stand-Alone Rev Req'!K30</f>
        <v>1184.3161719179113</v>
      </c>
      <c r="L30" s="95">
        <f t="shared" si="0"/>
        <v>5953.1502259996141</v>
      </c>
      <c r="M30" s="96">
        <f t="shared" si="5"/>
        <v>7772.7876718003918</v>
      </c>
      <c r="N30" s="97">
        <f t="shared" si="1"/>
        <v>2107.5127055231305</v>
      </c>
      <c r="O30" s="94">
        <f t="shared" si="7"/>
        <v>39805.931823405015</v>
      </c>
      <c r="P30" s="87">
        <f t="shared" si="6"/>
        <v>2038</v>
      </c>
    </row>
    <row r="31" spans="1:16" ht="12.75" customHeight="1" x14ac:dyDescent="0.2">
      <c r="A31" s="54">
        <v>20</v>
      </c>
      <c r="B31" s="98">
        <f t="shared" si="2"/>
        <v>2039</v>
      </c>
      <c r="C31" s="99">
        <f t="shared" si="3"/>
        <v>0.25217622635346582</v>
      </c>
      <c r="D31" s="89">
        <f>'FPL Stand-Alone Rev Req'!D31+'Step 2 Rev Req'!D31</f>
        <v>1505.8398113555909</v>
      </c>
      <c r="E31" s="89">
        <f>'FPL Stand-Alone Rev Req'!E31+'Step 2 Rev Req'!E31</f>
        <v>222.7470349121092</v>
      </c>
      <c r="F31" s="89">
        <f>'FPL Stand-Alone Rev Req'!F31+'Step 2 Rev Req'!F31</f>
        <v>130.29201394653271</v>
      </c>
      <c r="G31" s="90">
        <f t="shared" si="4"/>
        <v>1858.8788602142329</v>
      </c>
      <c r="H31" s="91">
        <f>'Step 2 Rev Req'!H31+'Step 2 Rev Req'!U31+'FPL Stand-Alone Rev Req'!H31</f>
        <v>4333.8373039398175</v>
      </c>
      <c r="I31" s="92">
        <f>'Step 2 Rev Req'!I31+'Step 2 Rev Req'!V31+'FPL Stand-Alone Rev Req'!I31</f>
        <v>174.91493851089385</v>
      </c>
      <c r="J31" s="93">
        <f>'Step 2 Rev Req'!J31+'Step 2 Rev Req'!W31+'FPL Stand-Alone Rev Req'!J31</f>
        <v>400.30866418629813</v>
      </c>
      <c r="K31" s="94">
        <f>'Step 2 Rev Req'!K31+'Step 2 Rev Req'!X31+'FPL Stand-Alone Rev Req'!K31</f>
        <v>1427.5445353074012</v>
      </c>
      <c r="L31" s="95">
        <f t="shared" si="0"/>
        <v>6336.6054419444108</v>
      </c>
      <c r="M31" s="96">
        <f t="shared" si="5"/>
        <v>8195.4843021586439</v>
      </c>
      <c r="N31" s="97">
        <f t="shared" si="1"/>
        <v>2066.7063044574338</v>
      </c>
      <c r="O31" s="94">
        <f t="shared" si="7"/>
        <v>41872.638127862447</v>
      </c>
      <c r="P31" s="98">
        <f t="shared" si="6"/>
        <v>2039</v>
      </c>
    </row>
    <row r="32" spans="1:16" ht="12.75" customHeight="1" x14ac:dyDescent="0.2">
      <c r="A32" s="54">
        <v>21</v>
      </c>
      <c r="B32" s="87">
        <f t="shared" si="2"/>
        <v>2040</v>
      </c>
      <c r="C32" s="88">
        <f t="shared" si="3"/>
        <v>0.23453890099838712</v>
      </c>
      <c r="D32" s="89">
        <f>'FPL Stand-Alone Rev Req'!D32+'Step 2 Rev Req'!D32</f>
        <v>1601.5874928092874</v>
      </c>
      <c r="E32" s="89">
        <f>'FPL Stand-Alone Rev Req'!E32+'Step 2 Rev Req'!E32</f>
        <v>247.47481488037042</v>
      </c>
      <c r="F32" s="89">
        <f>'FPL Stand-Alone Rev Req'!F32+'Step 2 Rev Req'!F32</f>
        <v>124.36796035766545</v>
      </c>
      <c r="G32" s="90">
        <f t="shared" si="4"/>
        <v>1973.4302680473231</v>
      </c>
      <c r="H32" s="91">
        <f>'Step 2 Rev Req'!H32+'Step 2 Rev Req'!U32+'FPL Stand-Alone Rev Req'!H32</f>
        <v>4497.0052117423984</v>
      </c>
      <c r="I32" s="92">
        <f>'Step 2 Rev Req'!I32+'Step 2 Rev Req'!V32+'FPL Stand-Alone Rev Req'!I32</f>
        <v>182.0873241710658</v>
      </c>
      <c r="J32" s="93">
        <f>'Step 2 Rev Req'!J32+'Step 2 Rev Req'!W32+'FPL Stand-Alone Rev Req'!J32</f>
        <v>411.12408325970171</v>
      </c>
      <c r="K32" s="94">
        <f>'Step 2 Rev Req'!K32+'Step 2 Rev Req'!X32+'FPL Stand-Alone Rev Req'!K32</f>
        <v>1698.9846177635175</v>
      </c>
      <c r="L32" s="95">
        <f t="shared" si="0"/>
        <v>6789.201236936683</v>
      </c>
      <c r="M32" s="96">
        <f t="shared" si="5"/>
        <v>8762.6315049840068</v>
      </c>
      <c r="N32" s="97">
        <f t="shared" si="1"/>
        <v>2055.1779630327919</v>
      </c>
      <c r="O32" s="94">
        <f t="shared" si="7"/>
        <v>43927.816090895241</v>
      </c>
      <c r="P32" s="87">
        <f t="shared" si="6"/>
        <v>2040</v>
      </c>
    </row>
    <row r="33" spans="1:16" ht="12.75" customHeight="1" x14ac:dyDescent="0.2">
      <c r="A33" s="54">
        <v>22</v>
      </c>
      <c r="B33" s="87">
        <f t="shared" si="2"/>
        <v>2041</v>
      </c>
      <c r="C33" s="88">
        <f t="shared" si="3"/>
        <v>0.21813513857736899</v>
      </c>
      <c r="D33" s="89">
        <f>'FPL Stand-Alone Rev Req'!D33+'Step 2 Rev Req'!D33</f>
        <v>1549.1743320312412</v>
      </c>
      <c r="E33" s="89">
        <f>'FPL Stand-Alone Rev Req'!E33+'Step 2 Rev Req'!E33</f>
        <v>294.43841192626928</v>
      </c>
      <c r="F33" s="89">
        <f>'FPL Stand-Alone Rev Req'!F33+'Step 2 Rev Req'!F33</f>
        <v>118.7362926330559</v>
      </c>
      <c r="G33" s="90">
        <f t="shared" si="4"/>
        <v>1962.3490365905664</v>
      </c>
      <c r="H33" s="91">
        <f>'Step 2 Rev Req'!H33+'Step 2 Rev Req'!U33+'FPL Stand-Alone Rev Req'!H33</f>
        <v>4632.1944071159351</v>
      </c>
      <c r="I33" s="92">
        <f>'Step 2 Rev Req'!I33+'Step 2 Rev Req'!V33+'FPL Stand-Alone Rev Req'!I33</f>
        <v>187.3413742980951</v>
      </c>
      <c r="J33" s="93">
        <f>'Step 2 Rev Req'!J33+'Step 2 Rev Req'!W33+'FPL Stand-Alone Rev Req'!J33</f>
        <v>430.70364655008899</v>
      </c>
      <c r="K33" s="94">
        <f>'Step 2 Rev Req'!K33+'Step 2 Rev Req'!X33+'FPL Stand-Alone Rev Req'!K33</f>
        <v>1983.654372727389</v>
      </c>
      <c r="L33" s="95">
        <f t="shared" si="0"/>
        <v>7233.8938006915077</v>
      </c>
      <c r="M33" s="96">
        <f t="shared" si="5"/>
        <v>9196.2428372820741</v>
      </c>
      <c r="N33" s="97">
        <f t="shared" si="1"/>
        <v>2006.0237057016623</v>
      </c>
      <c r="O33" s="94">
        <f t="shared" si="7"/>
        <v>45933.839796596905</v>
      </c>
      <c r="P33" s="87">
        <f t="shared" si="6"/>
        <v>2041</v>
      </c>
    </row>
    <row r="34" spans="1:16" ht="12.75" customHeight="1" x14ac:dyDescent="0.2">
      <c r="A34" s="54">
        <v>23</v>
      </c>
      <c r="B34" s="87">
        <f t="shared" si="2"/>
        <v>2042</v>
      </c>
      <c r="C34" s="88">
        <f t="shared" si="3"/>
        <v>0.2028786631113923</v>
      </c>
      <c r="D34" s="89">
        <f>'FPL Stand-Alone Rev Req'!D34+'Step 2 Rev Req'!D34</f>
        <v>1573.2773068847625</v>
      </c>
      <c r="E34" s="89">
        <f>'FPL Stand-Alone Rev Req'!E34+'Step 2 Rev Req'!E34</f>
        <v>261.41948059081949</v>
      </c>
      <c r="F34" s="89">
        <f>'FPL Stand-Alone Rev Req'!F34+'Step 2 Rev Req'!F34</f>
        <v>113.27501614379845</v>
      </c>
      <c r="G34" s="90">
        <f t="shared" si="4"/>
        <v>1947.9718036193804</v>
      </c>
      <c r="H34" s="91">
        <f>'Step 2 Rev Req'!H34+'Step 2 Rev Req'!U34+'FPL Stand-Alone Rev Req'!H34</f>
        <v>4770.2511241836473</v>
      </c>
      <c r="I34" s="92">
        <f>'Step 2 Rev Req'!I34+'Step 2 Rev Req'!V34+'FPL Stand-Alone Rev Req'!I34</f>
        <v>193.60060424613891</v>
      </c>
      <c r="J34" s="93">
        <f>'Step 2 Rev Req'!J34+'Step 2 Rev Req'!W34+'FPL Stand-Alone Rev Req'!J34</f>
        <v>441.37422702848892</v>
      </c>
      <c r="K34" s="94">
        <f>'Step 2 Rev Req'!K34+'Step 2 Rev Req'!X34+'FPL Stand-Alone Rev Req'!K34</f>
        <v>2272.1429845695479</v>
      </c>
      <c r="L34" s="95">
        <f t="shared" si="0"/>
        <v>7677.3689400278236</v>
      </c>
      <c r="M34" s="96">
        <f t="shared" si="5"/>
        <v>9625.3407436472044</v>
      </c>
      <c r="N34" s="97">
        <f t="shared" si="1"/>
        <v>1952.7762620627593</v>
      </c>
      <c r="O34" s="94">
        <f t="shared" si="7"/>
        <v>47886.616058659667</v>
      </c>
      <c r="P34" s="87">
        <f t="shared" si="6"/>
        <v>2042</v>
      </c>
    </row>
    <row r="35" spans="1:16" ht="12.75" customHeight="1" x14ac:dyDescent="0.2">
      <c r="A35" s="54">
        <v>24</v>
      </c>
      <c r="B35" s="87">
        <f t="shared" si="2"/>
        <v>2043</v>
      </c>
      <c r="C35" s="88">
        <f t="shared" si="3"/>
        <v>0.18868923280449434</v>
      </c>
      <c r="D35" s="89">
        <f>'FPL Stand-Alone Rev Req'!D35+'Step 2 Rev Req'!D35</f>
        <v>1599.5107285156225</v>
      </c>
      <c r="E35" s="89">
        <f>'FPL Stand-Alone Rev Req'!E35+'Step 2 Rev Req'!E35</f>
        <v>315.11808279418881</v>
      </c>
      <c r="F35" s="89">
        <f>'FPL Stand-Alone Rev Req'!F35+'Step 2 Rev Req'!F35</f>
        <v>107.9960743408202</v>
      </c>
      <c r="G35" s="90">
        <f t="shared" si="4"/>
        <v>2022.6248856506313</v>
      </c>
      <c r="H35" s="91">
        <f>'Step 2 Rev Req'!H35+'Step 2 Rev Req'!U35+'FPL Stand-Alone Rev Req'!H35</f>
        <v>5046.0632812843287</v>
      </c>
      <c r="I35" s="92">
        <f>'Step 2 Rev Req'!I35+'Step 2 Rev Req'!V35+'FPL Stand-Alone Rev Req'!I35</f>
        <v>199.74379562377879</v>
      </c>
      <c r="J35" s="93">
        <f>'Step 2 Rev Req'!J35+'Step 2 Rev Req'!W35+'FPL Stand-Alone Rev Req'!J35</f>
        <v>471.65196921989298</v>
      </c>
      <c r="K35" s="94">
        <f>'Step 2 Rev Req'!K35+'Step 2 Rev Req'!X35+'FPL Stand-Alone Rev Req'!K35</f>
        <v>2695.3237964577638</v>
      </c>
      <c r="L35" s="95">
        <f t="shared" si="0"/>
        <v>8412.7828425857642</v>
      </c>
      <c r="M35" s="96">
        <f t="shared" si="5"/>
        <v>10435.407728236396</v>
      </c>
      <c r="N35" s="97">
        <f t="shared" si="1"/>
        <v>1969.0490782430168</v>
      </c>
      <c r="O35" s="94">
        <f t="shared" si="7"/>
        <v>49855.66513690268</v>
      </c>
      <c r="P35" s="87">
        <f t="shared" si="6"/>
        <v>2043</v>
      </c>
    </row>
    <row r="36" spans="1:16" ht="12.75" customHeight="1" x14ac:dyDescent="0.2">
      <c r="A36" s="54">
        <v>25</v>
      </c>
      <c r="B36" s="87">
        <f t="shared" si="2"/>
        <v>2044</v>
      </c>
      <c r="C36" s="88">
        <f t="shared" si="3"/>
        <v>0.1754922180101324</v>
      </c>
      <c r="D36" s="89">
        <f>'FPL Stand-Alone Rev Req'!D36+'Step 2 Rev Req'!D36</f>
        <v>1623.3804738769475</v>
      </c>
      <c r="E36" s="89">
        <f>'FPL Stand-Alone Rev Req'!E36+'Step 2 Rev Req'!E36</f>
        <v>351.95530520629831</v>
      </c>
      <c r="F36" s="89">
        <f>'FPL Stand-Alone Rev Req'!F36+'Step 2 Rev Req'!F36</f>
        <v>102.8482791442871</v>
      </c>
      <c r="G36" s="90">
        <f t="shared" si="4"/>
        <v>2078.1840582275331</v>
      </c>
      <c r="H36" s="91">
        <f>'Step 2 Rev Req'!H36+'Step 2 Rev Req'!U36+'FPL Stand-Alone Rev Req'!H36</f>
        <v>5209.8229865951625</v>
      </c>
      <c r="I36" s="92">
        <f>'Step 2 Rev Req'!I36+'Step 2 Rev Req'!V36+'FPL Stand-Alone Rev Req'!I36</f>
        <v>205.08024595642041</v>
      </c>
      <c r="J36" s="93">
        <f>'Step 2 Rev Req'!J36+'Step 2 Rev Req'!W36+'FPL Stand-Alone Rev Req'!J36</f>
        <v>493.35868631717472</v>
      </c>
      <c r="K36" s="94">
        <f>'Step 2 Rev Req'!K36+'Step 2 Rev Req'!X36+'FPL Stand-Alone Rev Req'!K36</f>
        <v>3125.3711986217518</v>
      </c>
      <c r="L36" s="95">
        <f t="shared" si="0"/>
        <v>9033.6331174905099</v>
      </c>
      <c r="M36" s="96">
        <f t="shared" si="5"/>
        <v>11111.817175718043</v>
      </c>
      <c r="N36" s="97">
        <f t="shared" si="1"/>
        <v>1950.0374422898444</v>
      </c>
      <c r="O36" s="94">
        <f t="shared" si="7"/>
        <v>51805.702579192526</v>
      </c>
      <c r="P36" s="87">
        <f t="shared" si="6"/>
        <v>2044</v>
      </c>
    </row>
    <row r="37" spans="1:16" ht="12.75" customHeight="1" x14ac:dyDescent="0.2">
      <c r="A37" s="54">
        <v>26</v>
      </c>
      <c r="B37" s="87">
        <f t="shared" si="2"/>
        <v>2045</v>
      </c>
      <c r="C37" s="88">
        <f t="shared" si="3"/>
        <v>0.16321820871478088</v>
      </c>
      <c r="D37" s="89">
        <f>'FPL Stand-Alone Rev Req'!D37+'Step 2 Rev Req'!D37</f>
        <v>1647.4474458007801</v>
      </c>
      <c r="E37" s="89">
        <f>'FPL Stand-Alone Rev Req'!E37+'Step 2 Rev Req'!E37</f>
        <v>365.216819183349</v>
      </c>
      <c r="F37" s="89">
        <f>'FPL Stand-Alone Rev Req'!F37+'Step 2 Rev Req'!F37</f>
        <v>97.97325195312493</v>
      </c>
      <c r="G37" s="90">
        <f t="shared" si="4"/>
        <v>2110.6375169372541</v>
      </c>
      <c r="H37" s="91">
        <f>'Step 2 Rev Req'!H37+'Step 2 Rev Req'!U37+'FPL Stand-Alone Rev Req'!H37</f>
        <v>5352.5205556831324</v>
      </c>
      <c r="I37" s="92">
        <f>'Step 2 Rev Req'!I37+'Step 2 Rev Req'!V37+'FPL Stand-Alone Rev Req'!I37</f>
        <v>211.44665541839561</v>
      </c>
      <c r="J37" s="93">
        <f>'Step 2 Rev Req'!J37+'Step 2 Rev Req'!W37+'FPL Stand-Alone Rev Req'!J37</f>
        <v>506.67908418931052</v>
      </c>
      <c r="K37" s="94">
        <f>'Step 2 Rev Req'!K37+'Step 2 Rev Req'!X37+'FPL Stand-Alone Rev Req'!K37</f>
        <v>3542.0589557771623</v>
      </c>
      <c r="L37" s="95">
        <f t="shared" si="0"/>
        <v>9612.7052510680005</v>
      </c>
      <c r="M37" s="96">
        <f t="shared" si="5"/>
        <v>11723.342768005255</v>
      </c>
      <c r="N37" s="97">
        <f t="shared" si="1"/>
        <v>1913.4630067431988</v>
      </c>
      <c r="O37" s="94">
        <f t="shared" si="7"/>
        <v>53719.165585935727</v>
      </c>
      <c r="P37" s="87">
        <f t="shared" si="6"/>
        <v>2045</v>
      </c>
    </row>
    <row r="38" spans="1:16" ht="12.75" customHeight="1" x14ac:dyDescent="0.2">
      <c r="A38" s="54">
        <v>27</v>
      </c>
      <c r="B38" s="87">
        <f t="shared" si="2"/>
        <v>2046</v>
      </c>
      <c r="C38" s="88">
        <f t="shared" si="3"/>
        <v>0.15180264947431257</v>
      </c>
      <c r="D38" s="89">
        <f>'FPL Stand-Alone Rev Req'!D38+'Step 2 Rev Req'!D38</f>
        <v>1592.2890571289001</v>
      </c>
      <c r="E38" s="89">
        <f>'FPL Stand-Alone Rev Req'!E38+'Step 2 Rev Req'!E38</f>
        <v>389.25665290832472</v>
      </c>
      <c r="F38" s="89">
        <f>'FPL Stand-Alone Rev Req'!F38+'Step 2 Rev Req'!F38</f>
        <v>93.355605041503907</v>
      </c>
      <c r="G38" s="90">
        <f t="shared" si="4"/>
        <v>2074.9013150787287</v>
      </c>
      <c r="H38" s="91">
        <f>'Step 2 Rev Req'!H38+'Step 2 Rev Req'!U38+'FPL Stand-Alone Rev Req'!H38</f>
        <v>5507.7895090064985</v>
      </c>
      <c r="I38" s="92">
        <f>'Step 2 Rev Req'!I38+'Step 2 Rev Req'!V38+'FPL Stand-Alone Rev Req'!I38</f>
        <v>217.3593905286786</v>
      </c>
      <c r="J38" s="93">
        <f>'Step 2 Rev Req'!J38+'Step 2 Rev Req'!W38+'FPL Stand-Alone Rev Req'!J38</f>
        <v>525.49012135228429</v>
      </c>
      <c r="K38" s="94">
        <f>'Step 2 Rev Req'!K38+'Step 2 Rev Req'!X38+'FPL Stand-Alone Rev Req'!K38</f>
        <v>4014.5132598762448</v>
      </c>
      <c r="L38" s="95">
        <f t="shared" si="0"/>
        <v>10265.152280763707</v>
      </c>
      <c r="M38" s="96">
        <f t="shared" si="5"/>
        <v>12340.053595842435</v>
      </c>
      <c r="N38" s="97">
        <f t="shared" si="1"/>
        <v>1873.2528305038995</v>
      </c>
      <c r="O38" s="94">
        <f t="shared" si="7"/>
        <v>55592.418416439628</v>
      </c>
      <c r="P38" s="87">
        <f t="shared" si="6"/>
        <v>2046</v>
      </c>
    </row>
    <row r="39" spans="1:16" ht="12.75" customHeight="1" x14ac:dyDescent="0.2">
      <c r="A39" s="54">
        <v>28</v>
      </c>
      <c r="B39" s="87">
        <f t="shared" si="2"/>
        <v>2047</v>
      </c>
      <c r="C39" s="88">
        <f t="shared" si="3"/>
        <v>0.14118549988310322</v>
      </c>
      <c r="D39" s="89">
        <f>'FPL Stand-Alone Rev Req'!D39+'Step 2 Rev Req'!D39</f>
        <v>1622.7588767089812</v>
      </c>
      <c r="E39" s="89">
        <f>'FPL Stand-Alone Rev Req'!E39+'Step 2 Rev Req'!E39</f>
        <v>438.14100390624958</v>
      </c>
      <c r="F39" s="89">
        <f>'FPL Stand-Alone Rev Req'!F39+'Step 2 Rev Req'!F39</f>
        <v>88.883207092285062</v>
      </c>
      <c r="G39" s="90">
        <f t="shared" si="4"/>
        <v>2149.7830877075157</v>
      </c>
      <c r="H39" s="91">
        <f>'Step 2 Rev Req'!H39+'Step 2 Rev Req'!U39+'FPL Stand-Alone Rev Req'!H39</f>
        <v>5681.3494712467127</v>
      </c>
      <c r="I39" s="92">
        <f>'Step 2 Rev Req'!I39+'Step 2 Rev Req'!V39+'FPL Stand-Alone Rev Req'!I39</f>
        <v>223.99577363109492</v>
      </c>
      <c r="J39" s="93">
        <f>'Step 2 Rev Req'!J39+'Step 2 Rev Req'!W39+'FPL Stand-Alone Rev Req'!J39</f>
        <v>543.09545017453274</v>
      </c>
      <c r="K39" s="94">
        <f>'Step 2 Rev Req'!K39+'Step 2 Rev Req'!X39+'FPL Stand-Alone Rev Req'!K39</f>
        <v>4303.7023522577219</v>
      </c>
      <c r="L39" s="95">
        <f t="shared" si="0"/>
        <v>10752.143047310063</v>
      </c>
      <c r="M39" s="96">
        <f t="shared" si="5"/>
        <v>12901.926135017578</v>
      </c>
      <c r="N39" s="97">
        <f t="shared" si="1"/>
        <v>1821.5648908273308</v>
      </c>
      <c r="O39" s="94">
        <f t="shared" si="7"/>
        <v>57413.983307266957</v>
      </c>
      <c r="P39" s="87">
        <f t="shared" si="6"/>
        <v>2047</v>
      </c>
    </row>
    <row r="40" spans="1:16" ht="12.75" customHeight="1" x14ac:dyDescent="0.2">
      <c r="A40" s="54">
        <v>29</v>
      </c>
      <c r="B40" s="87">
        <f t="shared" si="2"/>
        <v>2048</v>
      </c>
      <c r="C40" s="88">
        <f t="shared" si="3"/>
        <v>0.13131091879008858</v>
      </c>
      <c r="D40" s="89">
        <f>'FPL Stand-Alone Rev Req'!D40+'Step 2 Rev Req'!D40</f>
        <v>1567.0778273925716</v>
      </c>
      <c r="E40" s="89">
        <f>'FPL Stand-Alone Rev Req'!E40+'Step 2 Rev Req'!E40</f>
        <v>446.72868630981384</v>
      </c>
      <c r="F40" s="89">
        <f>'FPL Stand-Alone Rev Req'!F40+'Step 2 Rev Req'!F40</f>
        <v>84.565548919677681</v>
      </c>
      <c r="G40" s="90">
        <f t="shared" si="4"/>
        <v>2098.3720626220634</v>
      </c>
      <c r="H40" s="91">
        <f>'Step 2 Rev Req'!H40+'Step 2 Rev Req'!U40+'FPL Stand-Alone Rev Req'!H40</f>
        <v>5773.8542876834817</v>
      </c>
      <c r="I40" s="92">
        <f>'Step 2 Rev Req'!I40+'Step 2 Rev Req'!V40+'FPL Stand-Alone Rev Req'!I40</f>
        <v>231.20442072868289</v>
      </c>
      <c r="J40" s="93">
        <f>'Step 2 Rev Req'!J40+'Step 2 Rev Req'!W40+'FPL Stand-Alone Rev Req'!J40</f>
        <v>560.08681615757871</v>
      </c>
      <c r="K40" s="94">
        <f>'Step 2 Rev Req'!K40+'Step 2 Rev Req'!X40+'FPL Stand-Alone Rev Req'!K40</f>
        <v>4574.1057513990381</v>
      </c>
      <c r="L40" s="95">
        <f t="shared" si="0"/>
        <v>11139.251275968782</v>
      </c>
      <c r="M40" s="96">
        <f t="shared" si="5"/>
        <v>13237.623338590845</v>
      </c>
      <c r="N40" s="97">
        <f t="shared" si="1"/>
        <v>1738.2444831874836</v>
      </c>
      <c r="O40" s="94">
        <f t="shared" si="7"/>
        <v>59152.227790454439</v>
      </c>
      <c r="P40" s="87">
        <f t="shared" si="6"/>
        <v>2048</v>
      </c>
    </row>
    <row r="41" spans="1:16" ht="12.75" customHeight="1" x14ac:dyDescent="0.2">
      <c r="A41" s="54">
        <v>30</v>
      </c>
      <c r="B41" s="87">
        <f t="shared" si="2"/>
        <v>2049</v>
      </c>
      <c r="C41" s="88">
        <f t="shared" si="3"/>
        <v>0.12212697060090084</v>
      </c>
      <c r="D41" s="89">
        <f>'FPL Stand-Alone Rev Req'!D41+'Step 2 Rev Req'!D41</f>
        <v>1609.1460019531175</v>
      </c>
      <c r="E41" s="89">
        <f>'FPL Stand-Alone Rev Req'!E41+'Step 2 Rev Req'!E41</f>
        <v>488.07244531249921</v>
      </c>
      <c r="F41" s="89">
        <f>'FPL Stand-Alone Rev Req'!F41+'Step 2 Rev Req'!F41</f>
        <v>80.290447998046844</v>
      </c>
      <c r="G41" s="100">
        <f t="shared" si="4"/>
        <v>2177.5088952636638</v>
      </c>
      <c r="H41" s="91">
        <f>'Step 2 Rev Req'!H41+'Step 2 Rev Req'!U41+'FPL Stand-Alone Rev Req'!H41</f>
        <v>5940.8891062583825</v>
      </c>
      <c r="I41" s="93">
        <f>'Step 2 Rev Req'!I41+'Step 2 Rev Req'!V41+'FPL Stand-Alone Rev Req'!I41</f>
        <v>236.62093958949978</v>
      </c>
      <c r="J41" s="93">
        <f>'Step 2 Rev Req'!J41+'Step 2 Rev Req'!W41+'FPL Stand-Alone Rev Req'!J41</f>
        <v>577.3901606063838</v>
      </c>
      <c r="K41" s="94">
        <f>'Step 2 Rev Req'!K41+'Step 2 Rev Req'!X41+'FPL Stand-Alone Rev Req'!K41</f>
        <v>4889.4452785243902</v>
      </c>
      <c r="L41" s="95">
        <f t="shared" si="0"/>
        <v>11644.345484978656</v>
      </c>
      <c r="M41" s="101">
        <f t="shared" si="5"/>
        <v>13821.854380242319</v>
      </c>
      <c r="N41" s="91">
        <f t="shared" si="1"/>
        <v>1688.0212035457862</v>
      </c>
      <c r="O41" s="94">
        <f t="shared" si="7"/>
        <v>60840.248994000227</v>
      </c>
      <c r="P41" s="87">
        <f t="shared" si="6"/>
        <v>2049</v>
      </c>
    </row>
    <row r="42" spans="1:16" s="55" customFormat="1" ht="12.75" customHeight="1" x14ac:dyDescent="0.2">
      <c r="A42" s="54">
        <v>31</v>
      </c>
      <c r="B42" s="98">
        <f t="shared" si="2"/>
        <v>2050</v>
      </c>
      <c r="C42" s="99">
        <f t="shared" si="3"/>
        <v>0.11358535212137356</v>
      </c>
      <c r="D42" s="89">
        <f>'FPL Stand-Alone Rev Req'!D42+'Step 2 Rev Req'!D42</f>
        <v>1599.837612792965</v>
      </c>
      <c r="E42" s="89">
        <f>'FPL Stand-Alone Rev Req'!E42+'Step 2 Rev Req'!E42</f>
        <v>513.31049639892512</v>
      </c>
      <c r="F42" s="89">
        <f>'FPL Stand-Alone Rev Req'!F42+'Step 2 Rev Req'!F42</f>
        <v>76.117716796874916</v>
      </c>
      <c r="G42" s="90">
        <f t="shared" si="4"/>
        <v>2189.2658259887653</v>
      </c>
      <c r="H42" s="97">
        <f>'Step 2 Rev Req'!H42+'Step 2 Rev Req'!U42+'FPL Stand-Alone Rev Req'!H42</f>
        <v>6122.3604238815251</v>
      </c>
      <c r="I42" s="92">
        <f>'Step 2 Rev Req'!I42+'Step 2 Rev Req'!V42+'FPL Stand-Alone Rev Req'!I42</f>
        <v>243.94836543655319</v>
      </c>
      <c r="J42" s="92">
        <f>'Step 2 Rev Req'!J42+'Step 2 Rev Req'!W42+'FPL Stand-Alone Rev Req'!J42</f>
        <v>600.85661872714684</v>
      </c>
      <c r="K42" s="103">
        <f>'Step 2 Rev Req'!K42+'Step 2 Rev Req'!X42+'FPL Stand-Alone Rev Req'!K42</f>
        <v>5244.2231358680656</v>
      </c>
      <c r="L42" s="104">
        <f t="shared" si="0"/>
        <v>12211.38854391329</v>
      </c>
      <c r="M42" s="96">
        <f t="shared" si="5"/>
        <v>14400.654369902055</v>
      </c>
      <c r="N42" s="97">
        <f t="shared" si="1"/>
        <v>1635.7033973835219</v>
      </c>
      <c r="O42" s="103">
        <f t="shared" si="7"/>
        <v>62475.952391383747</v>
      </c>
      <c r="P42" s="98">
        <f t="shared" si="6"/>
        <v>2050</v>
      </c>
    </row>
    <row r="43" spans="1:16" s="55" customFormat="1" ht="12.75" customHeight="1" x14ac:dyDescent="0.2">
      <c r="A43" s="54">
        <v>32</v>
      </c>
      <c r="B43" s="87">
        <f t="shared" si="2"/>
        <v>2051</v>
      </c>
      <c r="C43" s="88">
        <f t="shared" si="3"/>
        <v>0.10564113850574179</v>
      </c>
      <c r="D43" s="89">
        <f>'FPL Stand-Alone Rev Req'!D43+'Step 2 Rev Req'!D43</f>
        <v>1558.1237325439452</v>
      </c>
      <c r="E43" s="89">
        <f>'FPL Stand-Alone Rev Req'!E43+'Step 2 Rev Req'!E43</f>
        <v>546.15161982726966</v>
      </c>
      <c r="F43" s="89">
        <f>'FPL Stand-Alone Rev Req'!F43+'Step 2 Rev Req'!F43</f>
        <v>66.911298843383761</v>
      </c>
      <c r="G43" s="90">
        <f t="shared" si="4"/>
        <v>2171.1866512145989</v>
      </c>
      <c r="H43" s="91">
        <f>'Step 2 Rev Req'!H43+'Step 2 Rev Req'!U43+'FPL Stand-Alone Rev Req'!H43</f>
        <v>6226.1426984024038</v>
      </c>
      <c r="I43" s="92">
        <f>'Step 2 Rev Req'!I43+'Step 2 Rev Req'!V43+'FPL Stand-Alone Rev Req'!I43</f>
        <v>248.91013192176763</v>
      </c>
      <c r="J43" s="93">
        <f>'Step 2 Rev Req'!J43+'Step 2 Rev Req'!W43+'FPL Stand-Alone Rev Req'!J43</f>
        <v>617.20062293004958</v>
      </c>
      <c r="K43" s="94">
        <f>'Step 2 Rev Req'!K43+'Step 2 Rev Req'!X43+'FPL Stand-Alone Rev Req'!K43</f>
        <v>5389.2477224349968</v>
      </c>
      <c r="L43" s="95">
        <f t="shared" si="0"/>
        <v>12481.501175689218</v>
      </c>
      <c r="M43" s="96">
        <f t="shared" si="5"/>
        <v>14652.687826903817</v>
      </c>
      <c r="N43" s="97">
        <f t="shared" si="1"/>
        <v>1547.9266242033427</v>
      </c>
      <c r="O43" s="94">
        <f t="shared" si="7"/>
        <v>64023.879015587088</v>
      </c>
      <c r="P43" s="87">
        <f t="shared" si="6"/>
        <v>2051</v>
      </c>
    </row>
    <row r="44" spans="1:16" s="55" customFormat="1" ht="12.75" customHeight="1" x14ac:dyDescent="0.2">
      <c r="A44" s="54">
        <v>33</v>
      </c>
      <c r="B44" s="87">
        <f t="shared" si="2"/>
        <v>2052</v>
      </c>
      <c r="C44" s="88">
        <f t="shared" si="3"/>
        <v>9.8252546973346164E-2</v>
      </c>
      <c r="D44" s="89">
        <f>'FPL Stand-Alone Rev Req'!D44+'Step 2 Rev Req'!D44</f>
        <v>1706.3224646606379</v>
      </c>
      <c r="E44" s="89">
        <f>'FPL Stand-Alone Rev Req'!E44+'Step 2 Rev Req'!E44</f>
        <v>551.96265377807595</v>
      </c>
      <c r="F44" s="89">
        <f>'FPL Stand-Alone Rev Req'!F44+'Step 2 Rev Req'!F44</f>
        <v>65.588111206054606</v>
      </c>
      <c r="G44" s="90">
        <f t="shared" ref="G44:G60" si="8">SUM(D44:F44)</f>
        <v>2323.8732296447683</v>
      </c>
      <c r="H44" s="91">
        <f>'Step 2 Rev Req'!H44+'Step 2 Rev Req'!U44+'FPL Stand-Alone Rev Req'!H44</f>
        <v>6446.582986307837</v>
      </c>
      <c r="I44" s="92">
        <f>'Step 2 Rev Req'!I44+'Step 2 Rev Req'!V44+'FPL Stand-Alone Rev Req'!I44</f>
        <v>253.9689425506586</v>
      </c>
      <c r="J44" s="93">
        <f>'Step 2 Rev Req'!J44+'Step 2 Rev Req'!W44+'FPL Stand-Alone Rev Req'!J44</f>
        <v>646.9641108077758</v>
      </c>
      <c r="K44" s="94">
        <f>'Step 2 Rev Req'!K44+'Step 2 Rev Req'!X44+'FPL Stand-Alone Rev Req'!K44</f>
        <v>5675.6566381889561</v>
      </c>
      <c r="L44" s="95">
        <f t="shared" ref="L44:L60" si="9">SUM(H44:K44)</f>
        <v>13023.172677855227</v>
      </c>
      <c r="M44" s="96">
        <f t="shared" si="5"/>
        <v>15347.045907499996</v>
      </c>
      <c r="N44" s="97">
        <f t="shared" si="1"/>
        <v>1507.8863489287435</v>
      </c>
      <c r="O44" s="94">
        <f t="shared" si="7"/>
        <v>65531.765364515835</v>
      </c>
      <c r="P44" s="87">
        <f t="shared" si="6"/>
        <v>2052</v>
      </c>
    </row>
    <row r="45" spans="1:16" s="55" customFormat="1" ht="13.5" customHeight="1" x14ac:dyDescent="0.2">
      <c r="A45" s="54">
        <v>34</v>
      </c>
      <c r="B45" s="87">
        <f t="shared" si="2"/>
        <v>2053</v>
      </c>
      <c r="C45" s="88">
        <f t="shared" si="3"/>
        <v>9.1380717051103205E-2</v>
      </c>
      <c r="D45" s="89">
        <f>'FPL Stand-Alone Rev Req'!D45+'Step 2 Rev Req'!D45</f>
        <v>1809.903643859855</v>
      </c>
      <c r="E45" s="89">
        <f>'FPL Stand-Alone Rev Req'!E45+'Step 2 Rev Req'!E45</f>
        <v>623.34165332031159</v>
      </c>
      <c r="F45" s="89">
        <f>'FPL Stand-Alone Rev Req'!F45+'Step 2 Rev Req'!F45</f>
        <v>57.285133682250802</v>
      </c>
      <c r="G45" s="90">
        <f t="shared" si="8"/>
        <v>2490.5304308624177</v>
      </c>
      <c r="H45" s="91">
        <f>'Step 2 Rev Req'!H45+'Step 2 Rev Req'!U45+'FPL Stand-Alone Rev Req'!H45</f>
        <v>6813.5203779487611</v>
      </c>
      <c r="I45" s="92">
        <f>'Step 2 Rev Req'!I45+'Step 2 Rev Req'!V45+'FPL Stand-Alone Rev Req'!I45</f>
        <v>258.94594928836739</v>
      </c>
      <c r="J45" s="93">
        <f>'Step 2 Rev Req'!J45+'Step 2 Rev Req'!W45+'FPL Stand-Alone Rev Req'!J45</f>
        <v>701.2691873245833</v>
      </c>
      <c r="K45" s="94">
        <f>'Step 2 Rev Req'!K45+'Step 2 Rev Req'!X45+'FPL Stand-Alone Rev Req'!K45</f>
        <v>6181.5874922561561</v>
      </c>
      <c r="L45" s="95">
        <f t="shared" si="9"/>
        <v>13955.323006817867</v>
      </c>
      <c r="M45" s="96">
        <f t="shared" si="5"/>
        <v>16445.853437680285</v>
      </c>
      <c r="N45" s="97">
        <f t="shared" si="1"/>
        <v>1502.8338796525752</v>
      </c>
      <c r="O45" s="94">
        <f t="shared" si="7"/>
        <v>67034.599244168407</v>
      </c>
      <c r="P45" s="87">
        <f t="shared" si="6"/>
        <v>2053</v>
      </c>
    </row>
    <row r="46" spans="1:16" s="55" customFormat="1" ht="13.5" customHeight="1" x14ac:dyDescent="0.2">
      <c r="A46" s="54">
        <v>35</v>
      </c>
      <c r="B46" s="87">
        <f t="shared" si="2"/>
        <v>2054</v>
      </c>
      <c r="C46" s="88">
        <f t="shared" si="3"/>
        <v>8.4989506185921881E-2</v>
      </c>
      <c r="D46" s="89">
        <f>'FPL Stand-Alone Rev Req'!D46+'Step 2 Rev Req'!D46</f>
        <v>1723.9570490112219</v>
      </c>
      <c r="E46" s="89">
        <f>'FPL Stand-Alone Rev Req'!E46+'Step 2 Rev Req'!E46</f>
        <v>609.00577850341756</v>
      </c>
      <c r="F46" s="89">
        <f>'FPL Stand-Alone Rev Req'!F46+'Step 2 Rev Req'!F46</f>
        <v>49.7146013565063</v>
      </c>
      <c r="G46" s="90">
        <f t="shared" si="8"/>
        <v>2382.6774288711458</v>
      </c>
      <c r="H46" s="91">
        <f>'Step 2 Rev Req'!H46+'Step 2 Rev Req'!U46+'FPL Stand-Alone Rev Req'!H46</f>
        <v>6982.6462900209326</v>
      </c>
      <c r="I46" s="92">
        <f>'Step 2 Rev Req'!I46+'Step 2 Rev Req'!V46+'FPL Stand-Alone Rev Req'!I46</f>
        <v>265.29219160365972</v>
      </c>
      <c r="J46" s="93">
        <f>'Step 2 Rev Req'!J46+'Step 2 Rev Req'!W46+'FPL Stand-Alone Rev Req'!J46</f>
        <v>733.48996435617948</v>
      </c>
      <c r="K46" s="94">
        <f>'Step 2 Rev Req'!K46+'Step 2 Rev Req'!X46+'FPL Stand-Alone Rev Req'!K46</f>
        <v>6447.2190786163719</v>
      </c>
      <c r="L46" s="95">
        <f t="shared" si="9"/>
        <v>14428.647524597143</v>
      </c>
      <c r="M46" s="96">
        <f t="shared" si="5"/>
        <v>16811.324953468291</v>
      </c>
      <c r="N46" s="97">
        <f t="shared" si="1"/>
        <v>1428.7862061263361</v>
      </c>
      <c r="O46" s="94">
        <f t="shared" si="7"/>
        <v>68463.385450294736</v>
      </c>
      <c r="P46" s="87">
        <f t="shared" si="6"/>
        <v>2054</v>
      </c>
    </row>
    <row r="47" spans="1:16" s="55" customFormat="1" ht="13.5" customHeight="1" x14ac:dyDescent="0.2">
      <c r="A47" s="54">
        <v>36</v>
      </c>
      <c r="B47" s="87">
        <f t="shared" si="2"/>
        <v>2055</v>
      </c>
      <c r="C47" s="88">
        <f t="shared" si="3"/>
        <v>7.9045299652085094E-2</v>
      </c>
      <c r="D47" s="89">
        <f>'FPL Stand-Alone Rev Req'!D47+'Step 2 Rev Req'!D47</f>
        <v>1735.0785015258789</v>
      </c>
      <c r="E47" s="89">
        <f>'FPL Stand-Alone Rev Req'!E47+'Step 2 Rev Req'!E47</f>
        <v>639.18351864623958</v>
      </c>
      <c r="F47" s="89">
        <f>'FPL Stand-Alone Rev Req'!F47+'Step 2 Rev Req'!F47</f>
        <v>41.842479965209797</v>
      </c>
      <c r="G47" s="90">
        <f t="shared" si="8"/>
        <v>2416.1045001373282</v>
      </c>
      <c r="H47" s="91">
        <f>'Step 2 Rev Req'!H47+'Step 2 Rev Req'!U47+'FPL Stand-Alone Rev Req'!H47</f>
        <v>7098.422377876278</v>
      </c>
      <c r="I47" s="92">
        <f>'Step 2 Rev Req'!I47+'Step 2 Rev Req'!V47+'FPL Stand-Alone Rev Req'!I47</f>
        <v>271.26801064395892</v>
      </c>
      <c r="J47" s="93">
        <f>'Step 2 Rev Req'!J47+'Step 2 Rev Req'!W47+'FPL Stand-Alone Rev Req'!J47</f>
        <v>756.32112929053517</v>
      </c>
      <c r="K47" s="94">
        <f>'Step 2 Rev Req'!K47+'Step 2 Rev Req'!X47+'FPL Stand-Alone Rev Req'!K47</f>
        <v>6645.1886831684042</v>
      </c>
      <c r="L47" s="95">
        <f t="shared" si="9"/>
        <v>14771.200200979176</v>
      </c>
      <c r="M47" s="96">
        <f t="shared" si="5"/>
        <v>17187.304701116504</v>
      </c>
      <c r="N47" s="97">
        <f t="shared" si="1"/>
        <v>1358.5756503114449</v>
      </c>
      <c r="O47" s="94">
        <f t="shared" si="7"/>
        <v>69821.961100606175</v>
      </c>
      <c r="P47" s="87">
        <f t="shared" si="6"/>
        <v>2055</v>
      </c>
    </row>
    <row r="48" spans="1:16" s="55" customFormat="1" ht="13.5" customHeight="1" x14ac:dyDescent="0.2">
      <c r="A48" s="54">
        <v>37</v>
      </c>
      <c r="B48" s="87">
        <f t="shared" si="2"/>
        <v>2056</v>
      </c>
      <c r="C48" s="88">
        <f t="shared" si="3"/>
        <v>7.3516833753799388E-2</v>
      </c>
      <c r="D48" s="89">
        <f>'FPL Stand-Alone Rev Req'!D48+'Step 2 Rev Req'!D48</f>
        <v>1749.8767083740177</v>
      </c>
      <c r="E48" s="89">
        <f>'FPL Stand-Alone Rev Req'!E48+'Step 2 Rev Req'!E48</f>
        <v>669.02317980957014</v>
      </c>
      <c r="F48" s="89">
        <f>'FPL Stand-Alone Rev Req'!F48+'Step 2 Rev Req'!F48</f>
        <v>34.983351917266702</v>
      </c>
      <c r="G48" s="90">
        <f t="shared" si="8"/>
        <v>2453.8832401008544</v>
      </c>
      <c r="H48" s="91">
        <f>'Step 2 Rev Req'!H48+'Step 2 Rev Req'!U48+'FPL Stand-Alone Rev Req'!H48</f>
        <v>7214.0448385620057</v>
      </c>
      <c r="I48" s="92">
        <f>'Step 2 Rev Req'!I48+'Step 2 Rev Req'!V48+'FPL Stand-Alone Rev Req'!I48</f>
        <v>276.69579407119733</v>
      </c>
      <c r="J48" s="93">
        <f>'Step 2 Rev Req'!J48+'Step 2 Rev Req'!W48+'FPL Stand-Alone Rev Req'!J48</f>
        <v>779.97833438076032</v>
      </c>
      <c r="K48" s="94">
        <f>'Step 2 Rev Req'!K48+'Step 2 Rev Req'!X48+'FPL Stand-Alone Rev Req'!K48</f>
        <v>6846.4834187774577</v>
      </c>
      <c r="L48" s="95">
        <f t="shared" si="9"/>
        <v>15117.202385791421</v>
      </c>
      <c r="M48" s="96">
        <f t="shared" si="5"/>
        <v>17571.085625892276</v>
      </c>
      <c r="N48" s="97">
        <f t="shared" si="1"/>
        <v>1291.7705808324965</v>
      </c>
      <c r="O48" s="94">
        <f t="shared" si="7"/>
        <v>71113.731681438672</v>
      </c>
      <c r="P48" s="87">
        <f t="shared" si="6"/>
        <v>2056</v>
      </c>
    </row>
    <row r="49" spans="1:16" s="55" customFormat="1" ht="13.5" customHeight="1" x14ac:dyDescent="0.2">
      <c r="A49" s="54">
        <v>38</v>
      </c>
      <c r="B49" s="87">
        <f t="shared" si="2"/>
        <v>2057</v>
      </c>
      <c r="C49" s="88">
        <f t="shared" si="3"/>
        <v>6.8375031393042587E-2</v>
      </c>
      <c r="D49" s="89">
        <f>'FPL Stand-Alone Rev Req'!D49+'Step 2 Rev Req'!D49</f>
        <v>1658.8514387207026</v>
      </c>
      <c r="E49" s="89">
        <f>'FPL Stand-Alone Rev Req'!E49+'Step 2 Rev Req'!E49</f>
        <v>654.98504055786066</v>
      </c>
      <c r="F49" s="89">
        <f>'FPL Stand-Alone Rev Req'!F49+'Step 2 Rev Req'!F49</f>
        <v>28.313851268768197</v>
      </c>
      <c r="G49" s="90">
        <f t="shared" si="8"/>
        <v>2342.1503305473316</v>
      </c>
      <c r="H49" s="91">
        <f>'Step 2 Rev Req'!H49+'Step 2 Rev Req'!U49+'FPL Stand-Alone Rev Req'!H49</f>
        <v>7335.564704372402</v>
      </c>
      <c r="I49" s="92">
        <f>'Step 2 Rev Req'!I49+'Step 2 Rev Req'!V49+'FPL Stand-Alone Rev Req'!I49</f>
        <v>283.55890749549826</v>
      </c>
      <c r="J49" s="93">
        <f>'Step 2 Rev Req'!J49+'Step 2 Rev Req'!W49+'FPL Stand-Alone Rev Req'!J49</f>
        <v>807.33306153619287</v>
      </c>
      <c r="K49" s="94">
        <f>'Step 2 Rev Req'!K49+'Step 2 Rev Req'!X49+'FPL Stand-Alone Rev Req'!K49</f>
        <v>7058.9580640754648</v>
      </c>
      <c r="L49" s="95">
        <f t="shared" si="9"/>
        <v>15485.414737479558</v>
      </c>
      <c r="M49" s="96">
        <f t="shared" si="5"/>
        <v>17827.565068026888</v>
      </c>
      <c r="N49" s="97">
        <f t="shared" si="1"/>
        <v>1218.960321187848</v>
      </c>
      <c r="O49" s="94">
        <f t="shared" si="7"/>
        <v>72332.692002626514</v>
      </c>
      <c r="P49" s="87">
        <f t="shared" si="6"/>
        <v>2057</v>
      </c>
    </row>
    <row r="50" spans="1:16" s="55" customFormat="1" ht="13.5" customHeight="1" x14ac:dyDescent="0.2">
      <c r="A50" s="54">
        <v>39</v>
      </c>
      <c r="B50" s="87">
        <f t="shared" si="2"/>
        <v>2058</v>
      </c>
      <c r="C50" s="88">
        <f t="shared" si="3"/>
        <v>6.3592849137874441E-2</v>
      </c>
      <c r="D50" s="89">
        <f>'FPL Stand-Alone Rev Req'!D50+'Step 2 Rev Req'!D50</f>
        <v>1680.2389521484299</v>
      </c>
      <c r="E50" s="89">
        <f>'FPL Stand-Alone Rev Req'!E50+'Step 2 Rev Req'!E50</f>
        <v>716.84766351318297</v>
      </c>
      <c r="F50" s="89">
        <f>'FPL Stand-Alone Rev Req'!F50+'Step 2 Rev Req'!F50</f>
        <v>22.773842033386099</v>
      </c>
      <c r="G50" s="90">
        <f t="shared" si="8"/>
        <v>2419.8604576949992</v>
      </c>
      <c r="H50" s="91">
        <f>'Step 2 Rev Req'!H50+'Step 2 Rev Req'!U50+'FPL Stand-Alone Rev Req'!H50</f>
        <v>7457.2582827892247</v>
      </c>
      <c r="I50" s="92">
        <f>'Step 2 Rev Req'!I50+'Step 2 Rev Req'!V50+'FPL Stand-Alone Rev Req'!I50</f>
        <v>288.82743303060471</v>
      </c>
      <c r="J50" s="93">
        <f>'Step 2 Rev Req'!J50+'Step 2 Rev Req'!W50+'FPL Stand-Alone Rev Req'!J50</f>
        <v>832.88150553565413</v>
      </c>
      <c r="K50" s="94">
        <f>'Step 2 Rev Req'!K50+'Step 2 Rev Req'!X50+'FPL Stand-Alone Rev Req'!K50</f>
        <v>7275.9590449404641</v>
      </c>
      <c r="L50" s="95">
        <f t="shared" si="9"/>
        <v>15854.926266295948</v>
      </c>
      <c r="M50" s="96">
        <f t="shared" si="5"/>
        <v>18274.786723990946</v>
      </c>
      <c r="N50" s="97">
        <f t="shared" si="1"/>
        <v>1162.1457551655869</v>
      </c>
      <c r="O50" s="94">
        <f t="shared" si="7"/>
        <v>73494.837757792106</v>
      </c>
      <c r="P50" s="87">
        <f t="shared" si="6"/>
        <v>2058</v>
      </c>
    </row>
    <row r="51" spans="1:16" s="55" customFormat="1" ht="13.5" customHeight="1" x14ac:dyDescent="0.2">
      <c r="A51" s="54">
        <v>40</v>
      </c>
      <c r="B51" s="87">
        <f t="shared" si="2"/>
        <v>2059</v>
      </c>
      <c r="C51" s="88">
        <f t="shared" si="3"/>
        <v>5.9145134986862392E-2</v>
      </c>
      <c r="D51" s="89">
        <f>'FPL Stand-Alone Rev Req'!D51+'Step 2 Rev Req'!D51</f>
        <v>1705.505269042965</v>
      </c>
      <c r="E51" s="89">
        <f>'FPL Stand-Alone Rev Req'!E51+'Step 2 Rev Req'!E51</f>
        <v>748.15364022827089</v>
      </c>
      <c r="F51" s="89">
        <f>'FPL Stand-Alone Rev Req'!F51+'Step 2 Rev Req'!F51</f>
        <v>17.076226337432839</v>
      </c>
      <c r="G51" s="90">
        <f t="shared" si="8"/>
        <v>2470.7351356086683</v>
      </c>
      <c r="H51" s="91">
        <f>'Step 2 Rev Req'!H51+'Step 2 Rev Req'!U51+'FPL Stand-Alone Rev Req'!H51</f>
        <v>7580.1652824421853</v>
      </c>
      <c r="I51" s="92">
        <f>'Step 2 Rev Req'!I51+'Step 2 Rev Req'!V51+'FPL Stand-Alone Rev Req'!I51</f>
        <v>294.600498135566</v>
      </c>
      <c r="J51" s="93">
        <f>'Step 2 Rev Req'!J51+'Step 2 Rev Req'!W51+'FPL Stand-Alone Rev Req'!J51</f>
        <v>859.75910211428993</v>
      </c>
      <c r="K51" s="94">
        <f>'Step 2 Rev Req'!K51+'Step 2 Rev Req'!X51+'FPL Stand-Alone Rev Req'!K51</f>
        <v>7496.222796098763</v>
      </c>
      <c r="L51" s="95">
        <f t="shared" si="9"/>
        <v>16230.747678790805</v>
      </c>
      <c r="M51" s="96">
        <f t="shared" si="5"/>
        <v>18701.482814399475</v>
      </c>
      <c r="N51" s="97">
        <f t="shared" si="1"/>
        <v>1106.1017255121442</v>
      </c>
      <c r="O51" s="94">
        <f t="shared" si="7"/>
        <v>74600.939483304246</v>
      </c>
      <c r="P51" s="87">
        <f t="shared" si="6"/>
        <v>2059</v>
      </c>
    </row>
    <row r="52" spans="1:16" s="55" customFormat="1" ht="13.5" customHeight="1" x14ac:dyDescent="0.2">
      <c r="A52" s="54">
        <v>41</v>
      </c>
      <c r="B52" s="87">
        <f t="shared" si="2"/>
        <v>2060</v>
      </c>
      <c r="C52" s="88">
        <f t="shared" si="3"/>
        <v>5.5008496081531244E-2</v>
      </c>
      <c r="D52" s="89">
        <f>'FPL Stand-Alone Rev Req'!D52+'Step 2 Rev Req'!D52</f>
        <v>1622.9453946533201</v>
      </c>
      <c r="E52" s="89">
        <f>'FPL Stand-Alone Rev Req'!E52+'Step 2 Rev Req'!E52</f>
        <v>750.4754226684563</v>
      </c>
      <c r="F52" s="89">
        <f>'FPL Stand-Alone Rev Req'!F52+'Step 2 Rev Req'!F52</f>
        <v>12.199304439544669</v>
      </c>
      <c r="G52" s="90">
        <f t="shared" si="8"/>
        <v>2385.6201217613211</v>
      </c>
      <c r="H52" s="91">
        <f>'Step 2 Rev Req'!H52+'Step 2 Rev Req'!U52+'FPL Stand-Alone Rev Req'!H52</f>
        <v>7703.1805549278224</v>
      </c>
      <c r="I52" s="92">
        <f>'Step 2 Rev Req'!I52+'Step 2 Rev Req'!V52+'FPL Stand-Alone Rev Req'!I52</f>
        <v>302.48561053562111</v>
      </c>
      <c r="J52" s="93">
        <f>'Step 2 Rev Req'!J52+'Step 2 Rev Req'!W52+'FPL Stand-Alone Rev Req'!J52</f>
        <v>888.63068687742896</v>
      </c>
      <c r="K52" s="94">
        <f>'Step 2 Rev Req'!K52+'Step 2 Rev Req'!X52+'FPL Stand-Alone Rev Req'!K52</f>
        <v>7724.1795050268165</v>
      </c>
      <c r="L52" s="95">
        <f t="shared" si="9"/>
        <v>16618.47635736769</v>
      </c>
      <c r="M52" s="96">
        <f t="shared" si="5"/>
        <v>19004.09647912901</v>
      </c>
      <c r="N52" s="97">
        <f t="shared" si="1"/>
        <v>1045.3867667052098</v>
      </c>
      <c r="O52" s="94">
        <f t="shared" si="7"/>
        <v>75646.326250009457</v>
      </c>
      <c r="P52" s="87">
        <f t="shared" si="6"/>
        <v>2060</v>
      </c>
    </row>
    <row r="53" spans="1:16" s="55" customFormat="1" ht="13.5" customHeight="1" x14ac:dyDescent="0.2">
      <c r="A53" s="54">
        <v>42</v>
      </c>
      <c r="B53" s="87">
        <f t="shared" si="2"/>
        <v>2061</v>
      </c>
      <c r="C53" s="88">
        <f t="shared" si="3"/>
        <v>5.1161175671067011E-2</v>
      </c>
      <c r="D53" s="89">
        <f>'FPL Stand-Alone Rev Req'!D53+'Step 2 Rev Req'!D53</f>
        <v>1669.8643649902251</v>
      </c>
      <c r="E53" s="89">
        <f>'FPL Stand-Alone Rev Req'!E53+'Step 2 Rev Req'!E53</f>
        <v>765.58935525512618</v>
      </c>
      <c r="F53" s="89">
        <f>'FPL Stand-Alone Rev Req'!F53+'Step 2 Rev Req'!F53</f>
        <v>11.414757080078122</v>
      </c>
      <c r="G53" s="90">
        <f t="shared" si="8"/>
        <v>2446.8684773254295</v>
      </c>
      <c r="H53" s="91">
        <f>'Step 2 Rev Req'!H53+'Step 2 Rev Req'!U53+'FPL Stand-Alone Rev Req'!H53</f>
        <v>7833.0912090244237</v>
      </c>
      <c r="I53" s="92">
        <f>'Step 2 Rev Req'!I53+'Step 2 Rev Req'!V53+'FPL Stand-Alone Rev Req'!I53</f>
        <v>309.81403033161087</v>
      </c>
      <c r="J53" s="93">
        <f>'Step 2 Rev Req'!J53+'Step 2 Rev Req'!W53+'FPL Stand-Alone Rev Req'!J53</f>
        <v>917.68639836350815</v>
      </c>
      <c r="K53" s="94">
        <f>'Step 2 Rev Req'!K53+'Step 2 Rev Req'!X53+'FPL Stand-Alone Rev Req'!K53</f>
        <v>7965.0244332928651</v>
      </c>
      <c r="L53" s="95">
        <f t="shared" si="9"/>
        <v>17025.61607101241</v>
      </c>
      <c r="M53" s="96">
        <f t="shared" si="5"/>
        <v>19472.484548337838</v>
      </c>
      <c r="N53" s="97">
        <f t="shared" si="1"/>
        <v>996.23520272965004</v>
      </c>
      <c r="O53" s="94">
        <f t="shared" si="7"/>
        <v>76642.561452739101</v>
      </c>
      <c r="P53" s="87">
        <f t="shared" si="6"/>
        <v>2061</v>
      </c>
    </row>
    <row r="54" spans="1:16" s="55" customFormat="1" ht="13.5" customHeight="1" x14ac:dyDescent="0.2">
      <c r="A54" s="54">
        <v>43</v>
      </c>
      <c r="B54" s="87">
        <f t="shared" si="2"/>
        <v>2062</v>
      </c>
      <c r="C54" s="88">
        <f t="shared" si="3"/>
        <v>4.758293868216798E-2</v>
      </c>
      <c r="D54" s="89">
        <f>'FPL Stand-Alone Rev Req'!D54+'Step 2 Rev Req'!D54</f>
        <v>1611.5234191894499</v>
      </c>
      <c r="E54" s="89">
        <f>'FPL Stand-Alone Rev Req'!E54+'Step 2 Rev Req'!E54</f>
        <v>814.21834591674781</v>
      </c>
      <c r="F54" s="89">
        <f>'FPL Stand-Alone Rev Req'!F54+'Step 2 Rev Req'!F54</f>
        <v>11.012549438476551</v>
      </c>
      <c r="G54" s="90">
        <f t="shared" si="8"/>
        <v>2436.7543145446743</v>
      </c>
      <c r="H54" s="91">
        <f>'Step 2 Rev Req'!H54+'Step 2 Rev Req'!U54+'FPL Stand-Alone Rev Req'!H54</f>
        <v>7960.7892587356509</v>
      </c>
      <c r="I54" s="92">
        <f>'Step 2 Rev Req'!I54+'Step 2 Rev Req'!V54+'FPL Stand-Alone Rev Req'!I54</f>
        <v>317.56969058895078</v>
      </c>
      <c r="J54" s="93">
        <f>'Step 2 Rev Req'!J54+'Step 2 Rev Req'!W54+'FPL Stand-Alone Rev Req'!J54</f>
        <v>948.73960126700956</v>
      </c>
      <c r="K54" s="94">
        <f>'Step 2 Rev Req'!K54+'Step 2 Rev Req'!X54+'FPL Stand-Alone Rev Req'!K54</f>
        <v>8204.0062998990943</v>
      </c>
      <c r="L54" s="95">
        <f t="shared" si="9"/>
        <v>17431.104850490705</v>
      </c>
      <c r="M54" s="96">
        <f t="shared" si="5"/>
        <v>19867.859165035377</v>
      </c>
      <c r="N54" s="97">
        <f t="shared" si="1"/>
        <v>945.37112439582745</v>
      </c>
      <c r="O54" s="94">
        <f t="shared" si="7"/>
        <v>77587.932577134925</v>
      </c>
      <c r="P54" s="87">
        <f t="shared" si="6"/>
        <v>2062</v>
      </c>
    </row>
    <row r="55" spans="1:16" s="55" customFormat="1" ht="13.5" customHeight="1" x14ac:dyDescent="0.2">
      <c r="A55" s="54">
        <v>44</v>
      </c>
      <c r="B55" s="87">
        <f t="shared" si="2"/>
        <v>2063</v>
      </c>
      <c r="C55" s="88">
        <f t="shared" si="3"/>
        <v>4.4254965292194921E-2</v>
      </c>
      <c r="D55" s="89">
        <f>'FPL Stand-Alone Rev Req'!D55+'Step 2 Rev Req'!D55</f>
        <v>1669.0403295516901</v>
      </c>
      <c r="E55" s="89">
        <f>'FPL Stand-Alone Rev Req'!E55+'Step 2 Rev Req'!E55</f>
        <v>881.24944134521468</v>
      </c>
      <c r="F55" s="89">
        <f>'FPL Stand-Alone Rev Req'!F55+'Step 2 Rev Req'!F55</f>
        <v>10.66027416992187</v>
      </c>
      <c r="G55" s="90">
        <f t="shared" si="8"/>
        <v>2560.9500450668265</v>
      </c>
      <c r="H55" s="91">
        <f>'Step 2 Rev Req'!H55+'Step 2 Rev Req'!U55+'FPL Stand-Alone Rev Req'!H55</f>
        <v>8091.9283919754043</v>
      </c>
      <c r="I55" s="92">
        <f>'Step 2 Rev Req'!I55+'Step 2 Rev Req'!V55+'FPL Stand-Alone Rev Req'!I55</f>
        <v>324.11288785076113</v>
      </c>
      <c r="J55" s="93">
        <f>'Step 2 Rev Req'!J55+'Step 2 Rev Req'!W55+'FPL Stand-Alone Rev Req'!J55</f>
        <v>979.85593026843594</v>
      </c>
      <c r="K55" s="94">
        <f>'Step 2 Rev Req'!K55+'Step 2 Rev Req'!X55+'FPL Stand-Alone Rev Req'!K55</f>
        <v>8457.6148927965151</v>
      </c>
      <c r="L55" s="95">
        <f t="shared" si="9"/>
        <v>17853.512102891116</v>
      </c>
      <c r="M55" s="96">
        <f t="shared" si="5"/>
        <v>20414.462147957944</v>
      </c>
      <c r="N55" s="97">
        <f t="shared" si="1"/>
        <v>903.44131381670582</v>
      </c>
      <c r="O55" s="94">
        <f t="shared" si="7"/>
        <v>78491.373890951625</v>
      </c>
      <c r="P55" s="87">
        <f t="shared" si="6"/>
        <v>2063</v>
      </c>
    </row>
    <row r="56" spans="1:16" s="55" customFormat="1" ht="13.5" customHeight="1" x14ac:dyDescent="0.2">
      <c r="A56" s="54">
        <v>45</v>
      </c>
      <c r="B56" s="87">
        <f t="shared" si="2"/>
        <v>2064</v>
      </c>
      <c r="C56" s="88">
        <f t="shared" si="3"/>
        <v>4.1159751945865818E-2</v>
      </c>
      <c r="D56" s="89">
        <f>'FPL Stand-Alone Rev Req'!D56+'Step 2 Rev Req'!D56</f>
        <v>1728.583487670895</v>
      </c>
      <c r="E56" s="89">
        <f>'FPL Stand-Alone Rev Req'!E56+'Step 2 Rev Req'!E56</f>
        <v>902.22808499145458</v>
      </c>
      <c r="F56" s="89">
        <f>'FPL Stand-Alone Rev Req'!F56+'Step 2 Rev Req'!F56</f>
        <v>10.332006713867179</v>
      </c>
      <c r="G56" s="90">
        <f t="shared" si="8"/>
        <v>2641.1435793762166</v>
      </c>
      <c r="H56" s="91">
        <f>'Step 2 Rev Req'!H56+'Step 2 Rev Req'!U56+'FPL Stand-Alone Rev Req'!H56</f>
        <v>8221.8710504837018</v>
      </c>
      <c r="I56" s="92">
        <f>'Step 2 Rev Req'!I56+'Step 2 Rev Req'!V56+'FPL Stand-Alone Rev Req'!I56</f>
        <v>333.27156931209549</v>
      </c>
      <c r="J56" s="93">
        <f>'Step 2 Rev Req'!J56+'Step 2 Rev Req'!W56+'FPL Stand-Alone Rev Req'!J56</f>
        <v>1010.151690998494</v>
      </c>
      <c r="K56" s="94">
        <f>'Step 2 Rev Req'!K56+'Step 2 Rev Req'!X56+'FPL Stand-Alone Rev Req'!K56</f>
        <v>8709.671674332616</v>
      </c>
      <c r="L56" s="95">
        <f t="shared" si="9"/>
        <v>18274.96598512691</v>
      </c>
      <c r="M56" s="96">
        <f t="shared" si="5"/>
        <v>20916.109564503127</v>
      </c>
      <c r="N56" s="97">
        <f t="shared" si="1"/>
        <v>860.90188134750019</v>
      </c>
      <c r="O56" s="94">
        <f t="shared" si="7"/>
        <v>79352.275772299123</v>
      </c>
      <c r="P56" s="87">
        <f t="shared" si="6"/>
        <v>2064</v>
      </c>
    </row>
    <row r="57" spans="1:16" s="55" customFormat="1" ht="13.5" customHeight="1" x14ac:dyDescent="0.2">
      <c r="A57" s="54">
        <v>46</v>
      </c>
      <c r="B57" s="87">
        <f t="shared" si="2"/>
        <v>2065</v>
      </c>
      <c r="C57" s="88">
        <f t="shared" si="3"/>
        <v>3.8281019294890084E-2</v>
      </c>
      <c r="D57" s="89">
        <f>'FPL Stand-Alone Rev Req'!D57+'Step 2 Rev Req'!D57</f>
        <v>1667.3282050781199</v>
      </c>
      <c r="E57" s="89">
        <f>'FPL Stand-Alone Rev Req'!E57+'Step 2 Rev Req'!E57</f>
        <v>949.87402416992131</v>
      </c>
      <c r="F57" s="89">
        <f>'FPL Stand-Alone Rev Req'!F57+'Step 2 Rev Req'!F57</f>
        <v>9.9801922607421787</v>
      </c>
      <c r="G57" s="90">
        <f t="shared" si="8"/>
        <v>2627.1824215087836</v>
      </c>
      <c r="H57" s="91">
        <f>'Step 2 Rev Req'!H57+'Step 2 Rev Req'!U57+'FPL Stand-Alone Rev Req'!H57</f>
        <v>8360.3110770225558</v>
      </c>
      <c r="I57" s="92">
        <f>'Step 2 Rev Req'!I57+'Step 2 Rev Req'!V57+'FPL Stand-Alone Rev Req'!I57</f>
        <v>340.8167256040569</v>
      </c>
      <c r="J57" s="93">
        <f>'Step 2 Rev Req'!J57+'Step 2 Rev Req'!W57+'FPL Stand-Alone Rev Req'!J57</f>
        <v>1045.6317591897248</v>
      </c>
      <c r="K57" s="94">
        <f>'Step 2 Rev Req'!K57+'Step 2 Rev Req'!X57+'FPL Stand-Alone Rev Req'!K57</f>
        <v>8979.5961757316636</v>
      </c>
      <c r="L57" s="95">
        <f t="shared" si="9"/>
        <v>18726.355737548001</v>
      </c>
      <c r="M57" s="96">
        <f t="shared" si="5"/>
        <v>21353.538159056785</v>
      </c>
      <c r="N57" s="97">
        <f t="shared" si="1"/>
        <v>817.43520628102442</v>
      </c>
      <c r="O57" s="94">
        <f t="shared" si="7"/>
        <v>80169.710978580144</v>
      </c>
      <c r="P57" s="87">
        <f t="shared" si="6"/>
        <v>2065</v>
      </c>
    </row>
    <row r="58" spans="1:16" s="55" customFormat="1" ht="13.5" customHeight="1" x14ac:dyDescent="0.2">
      <c r="A58" s="54">
        <v>47</v>
      </c>
      <c r="B58" s="87">
        <f t="shared" si="2"/>
        <v>2066</v>
      </c>
      <c r="C58" s="88">
        <f t="shared" si="3"/>
        <v>3.560362657634867E-2</v>
      </c>
      <c r="D58" s="89">
        <f>'FPL Stand-Alone Rev Req'!D58+'Step 2 Rev Req'!D58</f>
        <v>1728.3998012847849</v>
      </c>
      <c r="E58" s="89">
        <f>'FPL Stand-Alone Rev Req'!E58+'Step 2 Rev Req'!E58</f>
        <v>1018.7168196105956</v>
      </c>
      <c r="F58" s="89">
        <f>'FPL Stand-Alone Rev Req'!F58+'Step 2 Rev Req'!F58</f>
        <v>9.59522399902343</v>
      </c>
      <c r="G58" s="90">
        <f t="shared" si="8"/>
        <v>2756.7118448944038</v>
      </c>
      <c r="H58" s="91">
        <f>'Step 2 Rev Req'!H58+'Step 2 Rev Req'!U58+'FPL Stand-Alone Rev Req'!H58</f>
        <v>8495.6954477310173</v>
      </c>
      <c r="I58" s="92">
        <f>'Step 2 Rev Req'!I58+'Step 2 Rev Req'!V58+'FPL Stand-Alone Rev Req'!I58</f>
        <v>351.08341786956771</v>
      </c>
      <c r="J58" s="93">
        <f>'Step 2 Rev Req'!J58+'Step 2 Rev Req'!W58+'FPL Stand-Alone Rev Req'!J58</f>
        <v>1079.4962020383746</v>
      </c>
      <c r="K58" s="94">
        <f>'Step 2 Rev Req'!K58+'Step 2 Rev Req'!X58+'FPL Stand-Alone Rev Req'!K58</f>
        <v>9250.8656713647761</v>
      </c>
      <c r="L58" s="95">
        <f t="shared" si="9"/>
        <v>19177.140739003735</v>
      </c>
      <c r="M58" s="96">
        <f t="shared" si="5"/>
        <v>21933.852583898137</v>
      </c>
      <c r="N58" s="97">
        <f t="shared" si="1"/>
        <v>780.92469677778968</v>
      </c>
      <c r="O58" s="94">
        <f t="shared" si="7"/>
        <v>80950.635675357931</v>
      </c>
      <c r="P58" s="87">
        <f t="shared" si="6"/>
        <v>2066</v>
      </c>
    </row>
    <row r="59" spans="1:16" s="55" customFormat="1" ht="13.5" customHeight="1" x14ac:dyDescent="0.2">
      <c r="A59" s="54">
        <v>48</v>
      </c>
      <c r="B59" s="87">
        <f t="shared" si="2"/>
        <v>2067</v>
      </c>
      <c r="C59" s="88">
        <f t="shared" si="3"/>
        <v>3.3113491979490955E-2</v>
      </c>
      <c r="D59" s="89">
        <f>'FPL Stand-Alone Rev Req'!D59+'Step 2 Rev Req'!D59</f>
        <v>1789.8004744720399</v>
      </c>
      <c r="E59" s="89">
        <f>'FPL Stand-Alone Rev Req'!E59+'Step 2 Rev Req'!E59</f>
        <v>1021.7409098510741</v>
      </c>
      <c r="F59" s="89">
        <f>'FPL Stand-Alone Rev Req'!F59+'Step 2 Rev Req'!F59</f>
        <v>9.2674169921874903</v>
      </c>
      <c r="G59" s="90">
        <f t="shared" si="8"/>
        <v>2820.8088013153015</v>
      </c>
      <c r="H59" s="91">
        <f>'Step 2 Rev Req'!H59+'Step 2 Rev Req'!U59+'FPL Stand-Alone Rev Req'!H59</f>
        <v>8635.5671882286024</v>
      </c>
      <c r="I59" s="92">
        <f>'Step 2 Rev Req'!I59+'Step 2 Rev Req'!V59+'FPL Stand-Alone Rev Req'!I59</f>
        <v>356.77860274600903</v>
      </c>
      <c r="J59" s="93">
        <f>'Step 2 Rev Req'!J59+'Step 2 Rev Req'!W59+'FPL Stand-Alone Rev Req'!J59</f>
        <v>1114.2145488849656</v>
      </c>
      <c r="K59" s="94">
        <f>'Step 2 Rev Req'!K59+'Step 2 Rev Req'!X59+'FPL Stand-Alone Rev Req'!K59</f>
        <v>9533.406601077073</v>
      </c>
      <c r="L59" s="95">
        <f t="shared" si="9"/>
        <v>19639.966940936651</v>
      </c>
      <c r="M59" s="96">
        <f t="shared" si="5"/>
        <v>22460.775742251953</v>
      </c>
      <c r="N59" s="97">
        <f t="shared" si="1"/>
        <v>743.75471739420504</v>
      </c>
      <c r="O59" s="94">
        <f t="shared" si="7"/>
        <v>81694.390392752131</v>
      </c>
      <c r="P59" s="87">
        <f t="shared" si="6"/>
        <v>2067</v>
      </c>
    </row>
    <row r="60" spans="1:16" s="55" customFormat="1" ht="13.5" customHeight="1" thickBot="1" x14ac:dyDescent="0.25">
      <c r="A60" s="54">
        <v>49</v>
      </c>
      <c r="B60" s="105">
        <f t="shared" si="2"/>
        <v>2068</v>
      </c>
      <c r="C60" s="106">
        <f t="shared" si="3"/>
        <v>3.0797518582115845E-2</v>
      </c>
      <c r="D60" s="89">
        <f>'FPL Stand-Alone Rev Req'!D60+'Step 2 Rev Req'!D60</f>
        <v>1722.9004277343749</v>
      </c>
      <c r="E60" s="89">
        <f>'FPL Stand-Alone Rev Req'!E60+'Step 2 Rev Req'!E60</f>
        <v>1057.7986558227531</v>
      </c>
      <c r="F60" s="89">
        <f>'FPL Stand-Alone Rev Req'!F60+'Step 2 Rev Req'!F60</f>
        <v>8.9769761962890602</v>
      </c>
      <c r="G60" s="108">
        <f t="shared" si="8"/>
        <v>2789.6760597534167</v>
      </c>
      <c r="H60" s="109">
        <f>'Step 2 Rev Req'!H60+'Step 2 Rev Req'!U60+'FPL Stand-Alone Rev Req'!H60</f>
        <v>8775.1403000221162</v>
      </c>
      <c r="I60" s="110">
        <f>'Step 2 Rev Req'!I60+'Step 2 Rev Req'!V60+'FPL Stand-Alone Rev Req'!I60</f>
        <v>367.7727819614405</v>
      </c>
      <c r="J60" s="111">
        <f>'Step 2 Rev Req'!J60+'Step 2 Rev Req'!W60+'FPL Stand-Alone Rev Req'!J60</f>
        <v>1151.8203433890731</v>
      </c>
      <c r="K60" s="112">
        <f>'Step 2 Rev Req'!K60+'Step 2 Rev Req'!X60+'FPL Stand-Alone Rev Req'!K60</f>
        <v>9825.1431827173201</v>
      </c>
      <c r="L60" s="113">
        <f t="shared" si="9"/>
        <v>20119.876608089951</v>
      </c>
      <c r="M60" s="114">
        <f t="shared" si="5"/>
        <v>22909.552667843367</v>
      </c>
      <c r="N60" s="115">
        <f t="shared" si="1"/>
        <v>705.55737399586769</v>
      </c>
      <c r="O60" s="112">
        <f t="shared" si="7"/>
        <v>82399.947766747995</v>
      </c>
      <c r="P60" s="105">
        <f t="shared" si="6"/>
        <v>2068</v>
      </c>
    </row>
    <row r="61" spans="1:16" ht="16.5" customHeight="1" thickBot="1" x14ac:dyDescent="0.3">
      <c r="B61" s="116"/>
      <c r="C61" s="117" t="s">
        <v>44</v>
      </c>
      <c r="D61" s="118">
        <f>NPV($C$11,D13:D60)+D12</f>
        <v>11665.186426119337</v>
      </c>
      <c r="E61" s="118">
        <f t="shared" ref="E61:M61" si="10">NPV($C$11,E13:E60)+E12</f>
        <v>2160.6927610291823</v>
      </c>
      <c r="F61" s="118">
        <f t="shared" si="10"/>
        <v>1426.7266609631058</v>
      </c>
      <c r="G61" s="119">
        <f t="shared" si="10"/>
        <v>15252.605848111623</v>
      </c>
      <c r="H61" s="118">
        <f t="shared" si="10"/>
        <v>43739.712517706554</v>
      </c>
      <c r="I61" s="118">
        <f t="shared" si="10"/>
        <v>1877.6713221423199</v>
      </c>
      <c r="J61" s="118">
        <f t="shared" si="10"/>
        <v>5455.8355962198011</v>
      </c>
      <c r="K61" s="118">
        <f t="shared" si="10"/>
        <v>16074.122482567762</v>
      </c>
      <c r="L61" s="120">
        <f t="shared" si="10"/>
        <v>67147.341918636434</v>
      </c>
      <c r="M61" s="121">
        <f t="shared" si="10"/>
        <v>82399.947766748053</v>
      </c>
      <c r="N61" s="54"/>
      <c r="P61" s="54"/>
    </row>
    <row r="64" spans="1:16" x14ac:dyDescent="0.2"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</row>
    <row r="65" spans="4:15" x14ac:dyDescent="0.2"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</row>
    <row r="66" spans="4:15" x14ac:dyDescent="0.2"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</row>
    <row r="67" spans="4:15" x14ac:dyDescent="0.2"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</row>
    <row r="68" spans="4:15" x14ac:dyDescent="0.2"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</row>
    <row r="69" spans="4:15" x14ac:dyDescent="0.2"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4:15" x14ac:dyDescent="0.2"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</row>
    <row r="71" spans="4:15" x14ac:dyDescent="0.2"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</row>
    <row r="72" spans="4:15" x14ac:dyDescent="0.2"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</row>
    <row r="73" spans="4:15" x14ac:dyDescent="0.2"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</row>
    <row r="74" spans="4:15" x14ac:dyDescent="0.2"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</row>
    <row r="75" spans="4:15" x14ac:dyDescent="0.2"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</row>
    <row r="76" spans="4:15" x14ac:dyDescent="0.2"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</row>
    <row r="77" spans="4:15" x14ac:dyDescent="0.2"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</row>
    <row r="78" spans="4:15" x14ac:dyDescent="0.2"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</row>
    <row r="79" spans="4:15" x14ac:dyDescent="0.2"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</row>
  </sheetData>
  <mergeCells count="4">
    <mergeCell ref="B5:C5"/>
    <mergeCell ref="D5:L5"/>
    <mergeCell ref="D7:F7"/>
    <mergeCell ref="H7:K7"/>
  </mergeCells>
  <printOptions horizontalCentered="1"/>
  <pageMargins left="0.7" right="0.7" top="0.75" bottom="0.75" header="0.3" footer="0.3"/>
  <pageSetup scale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T79"/>
  <sheetViews>
    <sheetView showGridLines="0" zoomScale="80" zoomScaleNormal="80" zoomScaleSheetLayoutView="70" workbookViewId="0"/>
  </sheetViews>
  <sheetFormatPr defaultColWidth="9.140625" defaultRowHeight="12.75" x14ac:dyDescent="0.2"/>
  <cols>
    <col min="1" max="1" width="3.85546875" style="54" customWidth="1"/>
    <col min="2" max="2" width="7.140625" style="55" customWidth="1"/>
    <col min="3" max="3" width="15" style="54" bestFit="1" customWidth="1"/>
    <col min="4" max="4" width="11.7109375" style="54" bestFit="1" customWidth="1"/>
    <col min="5" max="5" width="21" style="54" bestFit="1" customWidth="1"/>
    <col min="6" max="6" width="16" style="54" bestFit="1" customWidth="1"/>
    <col min="7" max="10" width="11" style="54" bestFit="1" customWidth="1"/>
    <col min="11" max="12" width="11" style="55" bestFit="1" customWidth="1"/>
    <col min="13" max="13" width="11" style="54" bestFit="1" customWidth="1"/>
    <col min="14" max="14" width="13" style="55" bestFit="1" customWidth="1"/>
    <col min="15" max="15" width="12.85546875" style="54" bestFit="1" customWidth="1"/>
    <col min="16" max="16" width="11.140625" style="55" bestFit="1" customWidth="1"/>
    <col min="17" max="16384" width="9.140625" style="54"/>
  </cols>
  <sheetData>
    <row r="1" spans="1:20" x14ac:dyDescent="0.2">
      <c r="A1" s="54" t="s">
        <v>176</v>
      </c>
    </row>
    <row r="2" spans="1:20" x14ac:dyDescent="0.2">
      <c r="A2" s="54" t="s">
        <v>165</v>
      </c>
    </row>
    <row r="3" spans="1:20" ht="14.25" x14ac:dyDescent="0.2">
      <c r="B3" s="16"/>
      <c r="P3" s="56">
        <f ca="1">NOW()</f>
        <v>44648.681055671295</v>
      </c>
    </row>
    <row r="4" spans="1:20" ht="15" thickBot="1" x14ac:dyDescent="0.25">
      <c r="A4" s="57"/>
      <c r="B4" s="58"/>
    </row>
    <row r="5" spans="1:20" ht="33" customHeight="1" thickBot="1" x14ac:dyDescent="0.25">
      <c r="B5" s="313" t="s">
        <v>18</v>
      </c>
      <c r="C5" s="314"/>
      <c r="D5" s="315" t="s">
        <v>113</v>
      </c>
      <c r="E5" s="315"/>
      <c r="F5" s="315"/>
      <c r="G5" s="315"/>
      <c r="H5" s="315"/>
      <c r="I5" s="315"/>
      <c r="J5" s="315"/>
      <c r="K5" s="315"/>
      <c r="L5" s="314"/>
      <c r="M5" s="59"/>
      <c r="N5" s="54"/>
      <c r="P5" s="54"/>
    </row>
    <row r="6" spans="1:20" ht="13.5" thickBot="1" x14ac:dyDescent="0.25">
      <c r="C6" s="55"/>
      <c r="D6" s="55"/>
      <c r="E6" s="55"/>
      <c r="F6" s="55"/>
    </row>
    <row r="7" spans="1:20" ht="15.75" customHeight="1" thickBot="1" x14ac:dyDescent="0.25">
      <c r="C7" s="55"/>
      <c r="D7" s="316" t="s">
        <v>20</v>
      </c>
      <c r="E7" s="317"/>
      <c r="F7" s="318"/>
      <c r="H7" s="319" t="s">
        <v>21</v>
      </c>
      <c r="I7" s="320"/>
      <c r="J7" s="320"/>
      <c r="K7" s="321"/>
      <c r="L7" s="54"/>
      <c r="M7" s="55"/>
    </row>
    <row r="8" spans="1:20" ht="24" customHeight="1" x14ac:dyDescent="0.2">
      <c r="B8" s="60"/>
      <c r="C8" s="61" t="s">
        <v>22</v>
      </c>
      <c r="D8" s="62" t="s">
        <v>23</v>
      </c>
      <c r="E8" s="62" t="s">
        <v>24</v>
      </c>
      <c r="F8" s="62" t="s">
        <v>25</v>
      </c>
      <c r="G8" s="63" t="s">
        <v>3</v>
      </c>
      <c r="H8" s="64"/>
      <c r="I8" s="62"/>
      <c r="J8" s="62"/>
      <c r="K8" s="65"/>
      <c r="L8" s="66" t="s">
        <v>3</v>
      </c>
      <c r="M8" s="61" t="s">
        <v>3</v>
      </c>
      <c r="N8" s="64" t="s">
        <v>26</v>
      </c>
      <c r="O8" s="67" t="s">
        <v>26</v>
      </c>
      <c r="P8" s="61"/>
    </row>
    <row r="9" spans="1:20" x14ac:dyDescent="0.2">
      <c r="B9" s="68"/>
      <c r="C9" s="69" t="s">
        <v>27</v>
      </c>
      <c r="D9" s="70" t="s">
        <v>28</v>
      </c>
      <c r="E9" s="70" t="s">
        <v>29</v>
      </c>
      <c r="F9" s="71" t="s">
        <v>30</v>
      </c>
      <c r="G9" s="72" t="s">
        <v>31</v>
      </c>
      <c r="H9" s="73" t="s">
        <v>32</v>
      </c>
      <c r="I9" s="74" t="s">
        <v>33</v>
      </c>
      <c r="J9" s="71" t="s">
        <v>34</v>
      </c>
      <c r="K9" s="71" t="s">
        <v>35</v>
      </c>
      <c r="L9" s="75" t="s">
        <v>36</v>
      </c>
      <c r="M9" s="69" t="s">
        <v>22</v>
      </c>
      <c r="N9" s="73" t="s">
        <v>3</v>
      </c>
      <c r="O9" s="76" t="s">
        <v>37</v>
      </c>
      <c r="P9" s="69"/>
    </row>
    <row r="10" spans="1:20" x14ac:dyDescent="0.2">
      <c r="B10" s="77"/>
      <c r="C10" s="69" t="s">
        <v>38</v>
      </c>
      <c r="D10" s="71" t="s">
        <v>39</v>
      </c>
      <c r="E10" s="71" t="s">
        <v>39</v>
      </c>
      <c r="F10" s="71" t="s">
        <v>39</v>
      </c>
      <c r="G10" s="72" t="s">
        <v>39</v>
      </c>
      <c r="H10" s="73" t="s">
        <v>40</v>
      </c>
      <c r="I10" s="71" t="s">
        <v>39</v>
      </c>
      <c r="J10" s="71" t="s">
        <v>39</v>
      </c>
      <c r="K10" s="71" t="s">
        <v>39</v>
      </c>
      <c r="L10" s="78" t="s">
        <v>39</v>
      </c>
      <c r="M10" s="69" t="s">
        <v>39</v>
      </c>
      <c r="N10" s="73" t="s">
        <v>41</v>
      </c>
      <c r="O10" s="76" t="s">
        <v>42</v>
      </c>
      <c r="P10" s="69"/>
    </row>
    <row r="11" spans="1:20" ht="13.5" thickBot="1" x14ac:dyDescent="0.25">
      <c r="B11" s="79" t="s">
        <v>1</v>
      </c>
      <c r="C11" s="80">
        <v>7.5200000000000003E-2</v>
      </c>
      <c r="D11" s="81" t="s">
        <v>43</v>
      </c>
      <c r="E11" s="81" t="s">
        <v>43</v>
      </c>
      <c r="F11" s="81" t="s">
        <v>43</v>
      </c>
      <c r="G11" s="82" t="s">
        <v>43</v>
      </c>
      <c r="H11" s="83" t="s">
        <v>43</v>
      </c>
      <c r="I11" s="81" t="s">
        <v>43</v>
      </c>
      <c r="J11" s="81" t="s">
        <v>43</v>
      </c>
      <c r="K11" s="84" t="s">
        <v>43</v>
      </c>
      <c r="L11" s="85" t="s">
        <v>43</v>
      </c>
      <c r="M11" s="86" t="s">
        <v>43</v>
      </c>
      <c r="N11" s="83" t="s">
        <v>43</v>
      </c>
      <c r="O11" s="84" t="s">
        <v>43</v>
      </c>
      <c r="P11" s="86" t="s">
        <v>1</v>
      </c>
    </row>
    <row r="12" spans="1:20" ht="13.5" customHeight="1" thickTop="1" x14ac:dyDescent="0.2">
      <c r="A12" s="54">
        <v>1</v>
      </c>
      <c r="B12" s="87">
        <v>2020</v>
      </c>
      <c r="C12" s="88">
        <v>1</v>
      </c>
      <c r="D12" s="89">
        <v>0</v>
      </c>
      <c r="E12" s="89">
        <v>29.659593749999999</v>
      </c>
      <c r="F12" s="89">
        <v>0</v>
      </c>
      <c r="G12" s="90">
        <f t="shared" ref="G12:G43" si="0">SUM(D12:F12)</f>
        <v>29.659593749999999</v>
      </c>
      <c r="H12" s="91">
        <v>1599.0213918838419</v>
      </c>
      <c r="I12" s="92">
        <v>72.8809762954711</v>
      </c>
      <c r="J12" s="93">
        <v>307.52052098852346</v>
      </c>
      <c r="K12" s="94">
        <v>1.025383282639085</v>
      </c>
      <c r="L12" s="95">
        <f t="shared" ref="L12:L43" si="1">SUM(H12:K12)</f>
        <v>1980.4482724504755</v>
      </c>
      <c r="M12" s="96">
        <f>L12+G12</f>
        <v>2010.1078662004757</v>
      </c>
      <c r="N12" s="97">
        <f t="shared" ref="N12:N60" si="2">M12*C12</f>
        <v>2010.1078662004757</v>
      </c>
      <c r="O12" s="94">
        <f>N12</f>
        <v>2010.1078662004757</v>
      </c>
      <c r="P12" s="87">
        <f>B12</f>
        <v>2020</v>
      </c>
      <c r="Q12" s="245"/>
      <c r="R12" s="245"/>
      <c r="S12" s="245"/>
      <c r="T12" s="245"/>
    </row>
    <row r="13" spans="1:20" ht="12.75" customHeight="1" x14ac:dyDescent="0.2">
      <c r="A13" s="54">
        <v>2</v>
      </c>
      <c r="B13" s="87">
        <f t="shared" ref="B13:B60" si="3">B12+1</f>
        <v>2021</v>
      </c>
      <c r="C13" s="88">
        <f t="shared" ref="C13:C60" si="4">C12/(1+$C$11)</f>
        <v>0.93005952380952384</v>
      </c>
      <c r="D13" s="89">
        <v>121.455326660156</v>
      </c>
      <c r="E13" s="89">
        <v>38.019831649780201</v>
      </c>
      <c r="F13" s="89">
        <v>20.409062622070302</v>
      </c>
      <c r="G13" s="90">
        <f t="shared" si="0"/>
        <v>179.88422093200651</v>
      </c>
      <c r="H13" s="91">
        <v>2128.7055951232819</v>
      </c>
      <c r="I13" s="92">
        <v>85.123717123985273</v>
      </c>
      <c r="J13" s="93">
        <v>306.4278129993076</v>
      </c>
      <c r="K13" s="94">
        <v>1.0568534901812661</v>
      </c>
      <c r="L13" s="95">
        <f t="shared" si="1"/>
        <v>2521.3139787367563</v>
      </c>
      <c r="M13" s="96">
        <f t="shared" ref="M13:M60" si="5">L13+G13</f>
        <v>2701.1981996687628</v>
      </c>
      <c r="N13" s="97">
        <f t="shared" si="2"/>
        <v>2512.2751112990727</v>
      </c>
      <c r="O13" s="94">
        <f>O12+N13</f>
        <v>4522.3829774995484</v>
      </c>
      <c r="P13" s="87">
        <f t="shared" ref="P13:P60" si="6">P12+1</f>
        <v>2021</v>
      </c>
      <c r="Q13" s="245"/>
      <c r="R13" s="245"/>
      <c r="S13" s="245"/>
      <c r="T13" s="245"/>
    </row>
    <row r="14" spans="1:20" ht="12.75" customHeight="1" x14ac:dyDescent="0.2">
      <c r="A14" s="54">
        <v>3</v>
      </c>
      <c r="B14" s="87">
        <f t="shared" si="3"/>
        <v>2022</v>
      </c>
      <c r="C14" s="88">
        <f t="shared" si="4"/>
        <v>0.86501071782879824</v>
      </c>
      <c r="D14" s="89">
        <v>188.263307617187</v>
      </c>
      <c r="E14" s="89">
        <v>43.180671203613201</v>
      </c>
      <c r="F14" s="89">
        <v>27.9111599731445</v>
      </c>
      <c r="G14" s="90">
        <f t="shared" si="0"/>
        <v>259.35513879394472</v>
      </c>
      <c r="H14" s="91">
        <v>1888.5417727890001</v>
      </c>
      <c r="I14" s="92">
        <v>84.069051837921094</v>
      </c>
      <c r="J14" s="93">
        <v>316.70459642827501</v>
      </c>
      <c r="K14" s="94">
        <v>0.83601741838455201</v>
      </c>
      <c r="L14" s="95">
        <f t="shared" si="1"/>
        <v>2290.1514384735806</v>
      </c>
      <c r="M14" s="96">
        <f t="shared" si="5"/>
        <v>2549.5065772675252</v>
      </c>
      <c r="N14" s="97">
        <f t="shared" si="2"/>
        <v>2205.3505145114245</v>
      </c>
      <c r="O14" s="94">
        <f t="shared" ref="O14:O60" si="7">O13+N14</f>
        <v>6727.7334920109734</v>
      </c>
      <c r="P14" s="87">
        <f t="shared" si="6"/>
        <v>2022</v>
      </c>
    </row>
    <row r="15" spans="1:20" ht="12.75" customHeight="1" x14ac:dyDescent="0.2">
      <c r="A15" s="54">
        <v>4</v>
      </c>
      <c r="B15" s="87">
        <f t="shared" si="3"/>
        <v>2023</v>
      </c>
      <c r="C15" s="88">
        <f t="shared" si="4"/>
        <v>0.80451145631398646</v>
      </c>
      <c r="D15" s="89">
        <v>268.36504296875</v>
      </c>
      <c r="E15" s="89">
        <v>50.472911529541001</v>
      </c>
      <c r="F15" s="89">
        <v>33.8600373954772</v>
      </c>
      <c r="G15" s="90">
        <f t="shared" si="0"/>
        <v>352.69799189376823</v>
      </c>
      <c r="H15" s="91">
        <v>1943.6038335380499</v>
      </c>
      <c r="I15" s="92">
        <v>83.717385706901496</v>
      </c>
      <c r="J15" s="93">
        <v>300.95633379949601</v>
      </c>
      <c r="K15" s="94">
        <v>0.82929602372273803</v>
      </c>
      <c r="L15" s="95">
        <f t="shared" si="1"/>
        <v>2329.10684906817</v>
      </c>
      <c r="M15" s="96">
        <f t="shared" si="5"/>
        <v>2681.8048409619382</v>
      </c>
      <c r="N15" s="97">
        <f t="shared" si="2"/>
        <v>2157.5427181521877</v>
      </c>
      <c r="O15" s="94">
        <f t="shared" si="7"/>
        <v>8885.2762101631615</v>
      </c>
      <c r="P15" s="87">
        <f t="shared" si="6"/>
        <v>2023</v>
      </c>
    </row>
    <row r="16" spans="1:20" ht="12.75" customHeight="1" x14ac:dyDescent="0.2">
      <c r="A16" s="54">
        <v>5</v>
      </c>
      <c r="B16" s="87">
        <f t="shared" si="3"/>
        <v>2024</v>
      </c>
      <c r="C16" s="88">
        <f t="shared" si="4"/>
        <v>0.7482435419586928</v>
      </c>
      <c r="D16" s="89">
        <v>374.441213867187</v>
      </c>
      <c r="E16" s="89">
        <v>13.292325897216701</v>
      </c>
      <c r="F16" s="89">
        <v>55.565966915130602</v>
      </c>
      <c r="G16" s="90">
        <f t="shared" si="0"/>
        <v>443.29950667953432</v>
      </c>
      <c r="H16" s="91">
        <v>1901.85523813247</v>
      </c>
      <c r="I16" s="92">
        <v>88.6456692905426</v>
      </c>
      <c r="J16" s="93">
        <v>307.54800171303702</v>
      </c>
      <c r="K16" s="94">
        <v>0.88340145187079899</v>
      </c>
      <c r="L16" s="95">
        <f t="shared" si="1"/>
        <v>2298.9323105879203</v>
      </c>
      <c r="M16" s="96">
        <f t="shared" si="5"/>
        <v>2742.2318172674545</v>
      </c>
      <c r="N16" s="97">
        <f t="shared" si="2"/>
        <v>2051.857247824023</v>
      </c>
      <c r="O16" s="94">
        <f t="shared" si="7"/>
        <v>10937.133457987184</v>
      </c>
      <c r="P16" s="87">
        <f t="shared" si="6"/>
        <v>2024</v>
      </c>
    </row>
    <row r="17" spans="1:16" ht="12.75" customHeight="1" x14ac:dyDescent="0.2">
      <c r="A17" s="54">
        <v>6</v>
      </c>
      <c r="B17" s="87">
        <f t="shared" si="3"/>
        <v>2025</v>
      </c>
      <c r="C17" s="88">
        <f t="shared" si="4"/>
        <v>0.69591103232765328</v>
      </c>
      <c r="D17" s="89">
        <v>462.07585595703102</v>
      </c>
      <c r="E17" s="89">
        <v>18.1307114257812</v>
      </c>
      <c r="F17" s="89">
        <v>78.260588951110805</v>
      </c>
      <c r="G17" s="90">
        <f t="shared" si="0"/>
        <v>558.46715633392307</v>
      </c>
      <c r="H17" s="91">
        <v>2070.3896345882399</v>
      </c>
      <c r="I17" s="92">
        <v>94.013114534378005</v>
      </c>
      <c r="J17" s="93">
        <v>312.98486485850799</v>
      </c>
      <c r="K17" s="94">
        <v>0.84140371510386402</v>
      </c>
      <c r="L17" s="95">
        <f t="shared" si="1"/>
        <v>2478.2290176962297</v>
      </c>
      <c r="M17" s="96">
        <f t="shared" si="5"/>
        <v>3036.6961740301526</v>
      </c>
      <c r="N17" s="97">
        <f t="shared" si="2"/>
        <v>2113.2703693347585</v>
      </c>
      <c r="O17" s="94">
        <f t="shared" si="7"/>
        <v>13050.403827321941</v>
      </c>
      <c r="P17" s="87">
        <f t="shared" si="6"/>
        <v>2025</v>
      </c>
    </row>
    <row r="18" spans="1:16" ht="12.75" customHeight="1" x14ac:dyDescent="0.2">
      <c r="A18" s="54">
        <v>7</v>
      </c>
      <c r="B18" s="87">
        <f t="shared" si="3"/>
        <v>2026</v>
      </c>
      <c r="C18" s="88">
        <f t="shared" si="4"/>
        <v>0.64723868334045143</v>
      </c>
      <c r="D18" s="89">
        <v>520.84093164062494</v>
      </c>
      <c r="E18" s="89">
        <v>22.518472808837799</v>
      </c>
      <c r="F18" s="89">
        <v>94.327977756500204</v>
      </c>
      <c r="G18" s="90">
        <f t="shared" si="0"/>
        <v>637.68738220596299</v>
      </c>
      <c r="H18" s="91">
        <v>2021.28524366378</v>
      </c>
      <c r="I18" s="92">
        <v>94.994487016677795</v>
      </c>
      <c r="J18" s="93">
        <v>317.17438013547599</v>
      </c>
      <c r="K18" s="94">
        <v>43.736171223759598</v>
      </c>
      <c r="L18" s="95">
        <f t="shared" si="1"/>
        <v>2477.1902820396936</v>
      </c>
      <c r="M18" s="96">
        <f t="shared" si="5"/>
        <v>3114.8776642456564</v>
      </c>
      <c r="N18" s="97">
        <f t="shared" si="2"/>
        <v>2016.0693181729393</v>
      </c>
      <c r="O18" s="94">
        <f t="shared" si="7"/>
        <v>15066.473145494881</v>
      </c>
      <c r="P18" s="87">
        <f t="shared" si="6"/>
        <v>2026</v>
      </c>
    </row>
    <row r="19" spans="1:16" ht="12.75" customHeight="1" x14ac:dyDescent="0.2">
      <c r="A19" s="54">
        <v>8</v>
      </c>
      <c r="B19" s="87">
        <f t="shared" si="3"/>
        <v>2027</v>
      </c>
      <c r="C19" s="88">
        <f t="shared" si="4"/>
        <v>0.60197050161872345</v>
      </c>
      <c r="D19" s="89">
        <v>580.24633300781204</v>
      </c>
      <c r="E19" s="89">
        <v>28.629328002929601</v>
      </c>
      <c r="F19" s="89">
        <v>110.00517113113401</v>
      </c>
      <c r="G19" s="90">
        <f t="shared" si="0"/>
        <v>718.88083214187566</v>
      </c>
      <c r="H19" s="91">
        <v>2112.3728812141399</v>
      </c>
      <c r="I19" s="92">
        <v>102.138609055995</v>
      </c>
      <c r="J19" s="93">
        <v>327.47840538662598</v>
      </c>
      <c r="K19" s="94">
        <v>69.307748732685994</v>
      </c>
      <c r="L19" s="95">
        <f t="shared" si="1"/>
        <v>2611.2976443894468</v>
      </c>
      <c r="M19" s="96">
        <f t="shared" si="5"/>
        <v>3330.1784765313223</v>
      </c>
      <c r="N19" s="97">
        <f t="shared" si="2"/>
        <v>2004.6692079974364</v>
      </c>
      <c r="O19" s="94">
        <f t="shared" si="7"/>
        <v>17071.142353492316</v>
      </c>
      <c r="P19" s="87">
        <f t="shared" si="6"/>
        <v>2027</v>
      </c>
    </row>
    <row r="20" spans="1:16" ht="12.75" customHeight="1" x14ac:dyDescent="0.2">
      <c r="A20" s="54">
        <v>9</v>
      </c>
      <c r="B20" s="87">
        <f t="shared" si="3"/>
        <v>2028</v>
      </c>
      <c r="C20" s="88">
        <f t="shared" si="4"/>
        <v>0.55986839808289013</v>
      </c>
      <c r="D20" s="89">
        <v>699.00306982421796</v>
      </c>
      <c r="E20" s="89">
        <v>35.424951324462803</v>
      </c>
      <c r="F20" s="89">
        <v>143.32764657974201</v>
      </c>
      <c r="G20" s="90">
        <f t="shared" si="0"/>
        <v>877.75566772842274</v>
      </c>
      <c r="H20" s="91">
        <v>2187.6413179073302</v>
      </c>
      <c r="I20" s="92">
        <v>110.98913329505901</v>
      </c>
      <c r="J20" s="93">
        <v>333.27673960640999</v>
      </c>
      <c r="K20" s="94">
        <v>117.490644510507</v>
      </c>
      <c r="L20" s="95">
        <f t="shared" si="1"/>
        <v>2749.3978353193065</v>
      </c>
      <c r="M20" s="96">
        <f t="shared" si="5"/>
        <v>3627.1535030477294</v>
      </c>
      <c r="N20" s="97">
        <f t="shared" si="2"/>
        <v>2030.7286213520756</v>
      </c>
      <c r="O20" s="94">
        <f t="shared" si="7"/>
        <v>19101.870974844391</v>
      </c>
      <c r="P20" s="87">
        <f t="shared" si="6"/>
        <v>2028</v>
      </c>
    </row>
    <row r="21" spans="1:16" ht="12.75" customHeight="1" x14ac:dyDescent="0.2">
      <c r="A21" s="54">
        <v>10</v>
      </c>
      <c r="B21" s="87">
        <f t="shared" si="3"/>
        <v>2029</v>
      </c>
      <c r="C21" s="88">
        <f t="shared" si="4"/>
        <v>0.52071093571697369</v>
      </c>
      <c r="D21" s="89">
        <v>824.08508251953106</v>
      </c>
      <c r="E21" s="89">
        <v>47.561933715820302</v>
      </c>
      <c r="F21" s="89">
        <v>172.514318531036</v>
      </c>
      <c r="G21" s="90">
        <f t="shared" si="0"/>
        <v>1044.1613347663874</v>
      </c>
      <c r="H21" s="91">
        <v>2280.2356704864501</v>
      </c>
      <c r="I21" s="92">
        <v>116.45673017311</v>
      </c>
      <c r="J21" s="93">
        <v>346.005876820087</v>
      </c>
      <c r="K21" s="94">
        <v>162.34852111518299</v>
      </c>
      <c r="L21" s="95">
        <f t="shared" si="1"/>
        <v>2905.0467985948299</v>
      </c>
      <c r="M21" s="96">
        <f t="shared" si="5"/>
        <v>3949.2081333612173</v>
      </c>
      <c r="N21" s="97">
        <f t="shared" si="2"/>
        <v>2056.3958624636025</v>
      </c>
      <c r="O21" s="94">
        <f t="shared" si="7"/>
        <v>21158.266837307994</v>
      </c>
      <c r="P21" s="87">
        <f t="shared" si="6"/>
        <v>2029</v>
      </c>
    </row>
    <row r="22" spans="1:16" ht="12.75" customHeight="1" x14ac:dyDescent="0.2">
      <c r="A22" s="54">
        <v>11</v>
      </c>
      <c r="B22" s="87">
        <f t="shared" si="3"/>
        <v>2030</v>
      </c>
      <c r="C22" s="88">
        <f t="shared" si="4"/>
        <v>0.48429216491534016</v>
      </c>
      <c r="D22" s="89">
        <v>918.58088867187496</v>
      </c>
      <c r="E22" s="89">
        <v>57.558424316406203</v>
      </c>
      <c r="F22" s="89">
        <v>191.905136562347</v>
      </c>
      <c r="G22" s="90">
        <f t="shared" si="0"/>
        <v>1168.0444495506281</v>
      </c>
      <c r="H22" s="91">
        <v>2396.0681481533002</v>
      </c>
      <c r="I22" s="92">
        <v>115.342028018951</v>
      </c>
      <c r="J22" s="93">
        <v>352.50879143205202</v>
      </c>
      <c r="K22" s="94">
        <v>200.96278957700699</v>
      </c>
      <c r="L22" s="95">
        <f t="shared" si="1"/>
        <v>3064.8817571813101</v>
      </c>
      <c r="M22" s="96">
        <f t="shared" si="5"/>
        <v>4232.9262067319378</v>
      </c>
      <c r="N22" s="97">
        <f t="shared" si="2"/>
        <v>2049.9729965850888</v>
      </c>
      <c r="O22" s="94">
        <f t="shared" si="7"/>
        <v>23208.239833893083</v>
      </c>
      <c r="P22" s="87">
        <f t="shared" si="6"/>
        <v>2030</v>
      </c>
    </row>
    <row r="23" spans="1:16" ht="12.75" customHeight="1" x14ac:dyDescent="0.2">
      <c r="A23" s="54">
        <v>12</v>
      </c>
      <c r="B23" s="87">
        <f t="shared" si="3"/>
        <v>2031</v>
      </c>
      <c r="C23" s="88">
        <f t="shared" si="4"/>
        <v>0.45042054028584466</v>
      </c>
      <c r="D23" s="89">
        <v>1062.6757109375001</v>
      </c>
      <c r="E23" s="89">
        <v>66.898319366454999</v>
      </c>
      <c r="F23" s="89">
        <v>190.023922718048</v>
      </c>
      <c r="G23" s="90">
        <f t="shared" si="0"/>
        <v>1319.5979530220031</v>
      </c>
      <c r="H23" s="91">
        <v>2517.9607858772201</v>
      </c>
      <c r="I23" s="92">
        <v>119.637769138336</v>
      </c>
      <c r="J23" s="93">
        <v>347.434262440353</v>
      </c>
      <c r="K23" s="94">
        <v>239.26453992700499</v>
      </c>
      <c r="L23" s="95">
        <f t="shared" si="1"/>
        <v>3224.297357382914</v>
      </c>
      <c r="M23" s="96">
        <f t="shared" si="5"/>
        <v>4543.8953104049169</v>
      </c>
      <c r="N23" s="97">
        <f t="shared" si="2"/>
        <v>2046.6637807148986</v>
      </c>
      <c r="O23" s="94">
        <f t="shared" si="7"/>
        <v>25254.903614607982</v>
      </c>
      <c r="P23" s="87">
        <f t="shared" si="6"/>
        <v>2031</v>
      </c>
    </row>
    <row r="24" spans="1:16" ht="12.75" customHeight="1" x14ac:dyDescent="0.2">
      <c r="A24" s="54">
        <v>13</v>
      </c>
      <c r="B24" s="87">
        <f t="shared" si="3"/>
        <v>2032</v>
      </c>
      <c r="C24" s="88">
        <f t="shared" si="4"/>
        <v>0.41891791321228117</v>
      </c>
      <c r="D24" s="89">
        <v>1021.42778662109</v>
      </c>
      <c r="E24" s="89">
        <v>77.650680603027297</v>
      </c>
      <c r="F24" s="89">
        <v>182.50049307632401</v>
      </c>
      <c r="G24" s="90">
        <f t="shared" si="0"/>
        <v>1281.5789603004414</v>
      </c>
      <c r="H24" s="91">
        <v>2687.5907159805301</v>
      </c>
      <c r="I24" s="92">
        <v>127.388884375572</v>
      </c>
      <c r="J24" s="93">
        <v>365.68914899630801</v>
      </c>
      <c r="K24" s="94">
        <v>291.41128418231</v>
      </c>
      <c r="L24" s="95">
        <f t="shared" si="1"/>
        <v>3472.0800335347203</v>
      </c>
      <c r="M24" s="96">
        <f t="shared" si="5"/>
        <v>4753.6589938351617</v>
      </c>
      <c r="N24" s="97">
        <f t="shared" si="2"/>
        <v>1991.3929058202182</v>
      </c>
      <c r="O24" s="94">
        <f t="shared" si="7"/>
        <v>27246.296520428201</v>
      </c>
      <c r="P24" s="87">
        <f t="shared" si="6"/>
        <v>2032</v>
      </c>
    </row>
    <row r="25" spans="1:16" ht="12.75" customHeight="1" x14ac:dyDescent="0.2">
      <c r="A25" s="54">
        <v>14</v>
      </c>
      <c r="B25" s="87">
        <f t="shared" si="3"/>
        <v>2033</v>
      </c>
      <c r="C25" s="88">
        <f t="shared" si="4"/>
        <v>0.38961859487749367</v>
      </c>
      <c r="D25" s="89">
        <v>1048.65252197265</v>
      </c>
      <c r="E25" s="89">
        <v>95.120814483642505</v>
      </c>
      <c r="F25" s="89">
        <v>175.44973573875399</v>
      </c>
      <c r="G25" s="90">
        <f t="shared" si="0"/>
        <v>1319.2230721950466</v>
      </c>
      <c r="H25" s="91">
        <v>2898.47408496665</v>
      </c>
      <c r="I25" s="92">
        <v>134.539637577056</v>
      </c>
      <c r="J25" s="93">
        <v>380.310924220353</v>
      </c>
      <c r="K25" s="94">
        <v>351.35708911681098</v>
      </c>
      <c r="L25" s="95">
        <f t="shared" si="1"/>
        <v>3764.6817358808703</v>
      </c>
      <c r="M25" s="96">
        <f t="shared" si="5"/>
        <v>5083.9048080759167</v>
      </c>
      <c r="N25" s="97">
        <f t="shared" si="2"/>
        <v>1980.7838478134729</v>
      </c>
      <c r="O25" s="94">
        <f t="shared" si="7"/>
        <v>29227.080368241674</v>
      </c>
      <c r="P25" s="87">
        <f t="shared" si="6"/>
        <v>2033</v>
      </c>
    </row>
    <row r="26" spans="1:16" ht="12.75" customHeight="1" x14ac:dyDescent="0.2">
      <c r="A26" s="54">
        <v>15</v>
      </c>
      <c r="B26" s="98">
        <f t="shared" si="3"/>
        <v>2034</v>
      </c>
      <c r="C26" s="99">
        <f t="shared" si="4"/>
        <v>0.36236848481909756</v>
      </c>
      <c r="D26" s="89">
        <v>1144.8436977539</v>
      </c>
      <c r="E26" s="89">
        <v>102.29570022583</v>
      </c>
      <c r="F26" s="89">
        <v>168.60750346374499</v>
      </c>
      <c r="G26" s="90">
        <f t="shared" si="0"/>
        <v>1415.7469014434748</v>
      </c>
      <c r="H26" s="91">
        <v>3118.77058003616</v>
      </c>
      <c r="I26" s="92">
        <v>140.577361209869</v>
      </c>
      <c r="J26" s="93">
        <v>389.460120877534</v>
      </c>
      <c r="K26" s="94">
        <v>419.30474235749199</v>
      </c>
      <c r="L26" s="95">
        <f t="shared" si="1"/>
        <v>4068.1128044810553</v>
      </c>
      <c r="M26" s="96">
        <f t="shared" si="5"/>
        <v>5483.8597059245303</v>
      </c>
      <c r="N26" s="97">
        <f t="shared" si="2"/>
        <v>1987.1779325963739</v>
      </c>
      <c r="O26" s="94">
        <f t="shared" si="7"/>
        <v>31214.258300838046</v>
      </c>
      <c r="P26" s="98">
        <f t="shared" si="6"/>
        <v>2034</v>
      </c>
    </row>
    <row r="27" spans="1:16" ht="12.75" customHeight="1" x14ac:dyDescent="0.2">
      <c r="A27" s="54">
        <v>16</v>
      </c>
      <c r="B27" s="87">
        <f t="shared" si="3"/>
        <v>2035</v>
      </c>
      <c r="C27" s="88">
        <f t="shared" si="4"/>
        <v>0.33702426043442857</v>
      </c>
      <c r="D27" s="89">
        <v>1176.44527246093</v>
      </c>
      <c r="E27" s="89">
        <v>121.33480422973599</v>
      </c>
      <c r="F27" s="89">
        <v>161.91019516181899</v>
      </c>
      <c r="G27" s="90">
        <f t="shared" si="0"/>
        <v>1459.690271852485</v>
      </c>
      <c r="H27" s="91">
        <v>3339.6010125923099</v>
      </c>
      <c r="I27" s="92">
        <v>148.73877313137001</v>
      </c>
      <c r="J27" s="93">
        <v>407.59856149269598</v>
      </c>
      <c r="K27" s="94">
        <v>551.28013958573297</v>
      </c>
      <c r="L27" s="95">
        <f t="shared" si="1"/>
        <v>4447.2184868021086</v>
      </c>
      <c r="M27" s="96">
        <f t="shared" si="5"/>
        <v>5906.9087586545938</v>
      </c>
      <c r="N27" s="97">
        <f t="shared" si="2"/>
        <v>1990.7715558392131</v>
      </c>
      <c r="O27" s="94">
        <f t="shared" si="7"/>
        <v>33205.029856677262</v>
      </c>
      <c r="P27" s="87">
        <f t="shared" si="6"/>
        <v>2035</v>
      </c>
    </row>
    <row r="28" spans="1:16" ht="12.75" customHeight="1" x14ac:dyDescent="0.2">
      <c r="A28" s="54">
        <v>17</v>
      </c>
      <c r="B28" s="87">
        <f t="shared" si="3"/>
        <v>2036</v>
      </c>
      <c r="C28" s="88">
        <f t="shared" si="4"/>
        <v>0.31345262317190159</v>
      </c>
      <c r="D28" s="89">
        <v>1345.7085405273399</v>
      </c>
      <c r="E28" s="89">
        <v>151.89195446777299</v>
      </c>
      <c r="F28" s="89">
        <v>155.37957115364</v>
      </c>
      <c r="G28" s="90">
        <f t="shared" si="0"/>
        <v>1652.9800661487529</v>
      </c>
      <c r="H28" s="91">
        <v>3754.3559952011101</v>
      </c>
      <c r="I28" s="92">
        <v>157.363892580032</v>
      </c>
      <c r="J28" s="93">
        <v>356.60737779916798</v>
      </c>
      <c r="K28" s="94">
        <v>754.96238135242402</v>
      </c>
      <c r="L28" s="95">
        <f t="shared" si="1"/>
        <v>5023.2896469327343</v>
      </c>
      <c r="M28" s="96">
        <f t="shared" si="5"/>
        <v>6676.2697130814868</v>
      </c>
      <c r="N28" s="97">
        <f t="shared" si="2"/>
        <v>2092.694254568511</v>
      </c>
      <c r="O28" s="94">
        <f t="shared" si="7"/>
        <v>35297.72411124577</v>
      </c>
      <c r="P28" s="87">
        <f t="shared" si="6"/>
        <v>2036</v>
      </c>
    </row>
    <row r="29" spans="1:16" ht="12.75" customHeight="1" x14ac:dyDescent="0.2">
      <c r="A29" s="54">
        <v>18</v>
      </c>
      <c r="B29" s="87">
        <f t="shared" si="3"/>
        <v>2037</v>
      </c>
      <c r="C29" s="88">
        <f t="shared" si="4"/>
        <v>0.29152959744410489</v>
      </c>
      <c r="D29" s="89">
        <v>1375.8154999999999</v>
      </c>
      <c r="E29" s="89">
        <v>153.55572039794899</v>
      </c>
      <c r="F29" s="89">
        <v>148.99780411910999</v>
      </c>
      <c r="G29" s="90">
        <f t="shared" si="0"/>
        <v>1678.369024517059</v>
      </c>
      <c r="H29" s="91">
        <v>3985.53151038742</v>
      </c>
      <c r="I29" s="92">
        <v>167.19959099674199</v>
      </c>
      <c r="J29" s="93">
        <v>373.69985580515799</v>
      </c>
      <c r="K29" s="94">
        <v>951.02896554589199</v>
      </c>
      <c r="L29" s="95">
        <f t="shared" si="1"/>
        <v>5477.4599227352119</v>
      </c>
      <c r="M29" s="96">
        <f t="shared" si="5"/>
        <v>7155.8289472522711</v>
      </c>
      <c r="N29" s="97">
        <f t="shared" si="2"/>
        <v>2086.1359323713273</v>
      </c>
      <c r="O29" s="94">
        <f t="shared" si="7"/>
        <v>37383.860043617096</v>
      </c>
      <c r="P29" s="87">
        <f t="shared" si="6"/>
        <v>2037</v>
      </c>
    </row>
    <row r="30" spans="1:16" ht="12.75" customHeight="1" x14ac:dyDescent="0.2">
      <c r="A30" s="54">
        <v>19</v>
      </c>
      <c r="B30" s="87">
        <f t="shared" si="3"/>
        <v>2038</v>
      </c>
      <c r="C30" s="88">
        <f t="shared" si="4"/>
        <v>0.27113987857524641</v>
      </c>
      <c r="D30" s="89">
        <v>1535.7361181640599</v>
      </c>
      <c r="E30" s="89">
        <v>184.679335083007</v>
      </c>
      <c r="F30" s="89">
        <v>142.67119006156901</v>
      </c>
      <c r="G30" s="90">
        <f t="shared" si="0"/>
        <v>1863.086643308636</v>
      </c>
      <c r="H30" s="91">
        <v>4187.6809614090898</v>
      </c>
      <c r="I30" s="92">
        <v>173.63866606140101</v>
      </c>
      <c r="J30" s="93">
        <v>388.00723995730198</v>
      </c>
      <c r="K30" s="94">
        <v>1176.96851056528</v>
      </c>
      <c r="L30" s="95">
        <f t="shared" si="1"/>
        <v>5926.2953779930722</v>
      </c>
      <c r="M30" s="96">
        <f t="shared" si="5"/>
        <v>7789.3820213017079</v>
      </c>
      <c r="N30" s="97">
        <f t="shared" si="2"/>
        <v>2112.0120954319527</v>
      </c>
      <c r="O30" s="94">
        <f t="shared" si="7"/>
        <v>39495.872139049046</v>
      </c>
      <c r="P30" s="87">
        <f t="shared" si="6"/>
        <v>2038</v>
      </c>
    </row>
    <row r="31" spans="1:16" ht="12.75" customHeight="1" x14ac:dyDescent="0.2">
      <c r="A31" s="54">
        <v>20</v>
      </c>
      <c r="B31" s="98">
        <f t="shared" si="3"/>
        <v>2039</v>
      </c>
      <c r="C31" s="99">
        <f t="shared" si="4"/>
        <v>0.25217622635346582</v>
      </c>
      <c r="D31" s="89">
        <v>1559.62307690429</v>
      </c>
      <c r="E31" s="89">
        <v>214.94580474853501</v>
      </c>
      <c r="F31" s="89">
        <v>136.440899066925</v>
      </c>
      <c r="G31" s="90">
        <f t="shared" si="0"/>
        <v>1911.0097807197499</v>
      </c>
      <c r="H31" s="91">
        <v>4307.2781487598404</v>
      </c>
      <c r="I31" s="92">
        <v>180.720741998672</v>
      </c>
      <c r="J31" s="93">
        <v>401.76495620515902</v>
      </c>
      <c r="K31" s="94">
        <v>1418.4098302888799</v>
      </c>
      <c r="L31" s="95">
        <f t="shared" si="1"/>
        <v>6308.173677252551</v>
      </c>
      <c r="M31" s="96">
        <f t="shared" si="5"/>
        <v>8219.1834579722999</v>
      </c>
      <c r="N31" s="97">
        <f t="shared" si="2"/>
        <v>2072.6826681382845</v>
      </c>
      <c r="O31" s="94">
        <f t="shared" si="7"/>
        <v>41568.554807187335</v>
      </c>
      <c r="P31" s="98">
        <f t="shared" si="6"/>
        <v>2039</v>
      </c>
    </row>
    <row r="32" spans="1:16" ht="12.75" customHeight="1" x14ac:dyDescent="0.2">
      <c r="A32" s="54">
        <v>21</v>
      </c>
      <c r="B32" s="87">
        <f t="shared" si="3"/>
        <v>2040</v>
      </c>
      <c r="C32" s="88">
        <f t="shared" si="4"/>
        <v>0.23453890099838712</v>
      </c>
      <c r="D32" s="89">
        <v>1583.0462006835901</v>
      </c>
      <c r="E32" s="89">
        <v>221.319282470703</v>
      </c>
      <c r="F32" s="89">
        <v>130.30649945259</v>
      </c>
      <c r="G32" s="90">
        <f t="shared" si="0"/>
        <v>1934.6719826068831</v>
      </c>
      <c r="H32" s="91">
        <v>4469.8989045447697</v>
      </c>
      <c r="I32" s="92">
        <v>188.14826865577601</v>
      </c>
      <c r="J32" s="93">
        <v>415.454203834444</v>
      </c>
      <c r="K32" s="94">
        <v>1688.6259971918601</v>
      </c>
      <c r="L32" s="95">
        <f t="shared" si="1"/>
        <v>6762.1273742268495</v>
      </c>
      <c r="M32" s="96">
        <f t="shared" si="5"/>
        <v>8696.7993568337333</v>
      </c>
      <c r="N32" s="97">
        <f t="shared" si="2"/>
        <v>2039.7377633552637</v>
      </c>
      <c r="O32" s="94">
        <f t="shared" si="7"/>
        <v>43608.292570542595</v>
      </c>
      <c r="P32" s="87">
        <f t="shared" si="6"/>
        <v>2040</v>
      </c>
    </row>
    <row r="33" spans="1:16" ht="12.75" customHeight="1" x14ac:dyDescent="0.2">
      <c r="A33" s="54">
        <v>22</v>
      </c>
      <c r="B33" s="87">
        <f t="shared" si="3"/>
        <v>2041</v>
      </c>
      <c r="C33" s="88">
        <f t="shared" si="4"/>
        <v>0.21813513857736899</v>
      </c>
      <c r="D33" s="89">
        <v>1606.2867543945299</v>
      </c>
      <c r="E33" s="89">
        <v>248.916964599609</v>
      </c>
      <c r="F33" s="89">
        <v>124.44798928260801</v>
      </c>
      <c r="G33" s="90">
        <f t="shared" si="0"/>
        <v>1979.6517082767468</v>
      </c>
      <c r="H33" s="91">
        <v>4605.9111900939897</v>
      </c>
      <c r="I33" s="92">
        <v>191.45357515525799</v>
      </c>
      <c r="J33" s="93">
        <v>432.13542369437198</v>
      </c>
      <c r="K33" s="94">
        <v>1972.8646205892501</v>
      </c>
      <c r="L33" s="95">
        <f t="shared" si="1"/>
        <v>7202.364809532869</v>
      </c>
      <c r="M33" s="96">
        <f t="shared" si="5"/>
        <v>9182.0165178096158</v>
      </c>
      <c r="N33" s="97">
        <f t="shared" si="2"/>
        <v>2002.9204455320917</v>
      </c>
      <c r="O33" s="94">
        <f t="shared" si="7"/>
        <v>45611.213016074689</v>
      </c>
      <c r="P33" s="87">
        <f t="shared" si="6"/>
        <v>2041</v>
      </c>
    </row>
    <row r="34" spans="1:16" ht="12.75" customHeight="1" x14ac:dyDescent="0.2">
      <c r="A34" s="54">
        <v>23</v>
      </c>
      <c r="B34" s="87">
        <f t="shared" si="3"/>
        <v>2042</v>
      </c>
      <c r="C34" s="88">
        <f t="shared" si="4"/>
        <v>0.2028786631113923</v>
      </c>
      <c r="D34" s="89">
        <v>1552.6499697265599</v>
      </c>
      <c r="E34" s="89">
        <v>284.72647485351501</v>
      </c>
      <c r="F34" s="89">
        <v>118.700020919799</v>
      </c>
      <c r="G34" s="90">
        <f t="shared" si="0"/>
        <v>1956.0764654998738</v>
      </c>
      <c r="H34" s="91">
        <v>4744.5363089694902</v>
      </c>
      <c r="I34" s="92">
        <v>204.109588179588</v>
      </c>
      <c r="J34" s="93">
        <v>446.82008936522902</v>
      </c>
      <c r="K34" s="94">
        <v>2258.62048491621</v>
      </c>
      <c r="L34" s="95">
        <f t="shared" si="1"/>
        <v>7654.0864714305171</v>
      </c>
      <c r="M34" s="96">
        <f t="shared" si="5"/>
        <v>9610.1629369303919</v>
      </c>
      <c r="N34" s="97">
        <f t="shared" si="2"/>
        <v>1949.6970089270894</v>
      </c>
      <c r="O34" s="94">
        <f t="shared" si="7"/>
        <v>47560.91002500178</v>
      </c>
      <c r="P34" s="87">
        <f t="shared" si="6"/>
        <v>2042</v>
      </c>
    </row>
    <row r="35" spans="1:16" ht="12.75" customHeight="1" x14ac:dyDescent="0.2">
      <c r="A35" s="54">
        <v>24</v>
      </c>
      <c r="B35" s="87">
        <f t="shared" si="3"/>
        <v>2043</v>
      </c>
      <c r="C35" s="88">
        <f t="shared" si="4"/>
        <v>0.18868923280449434</v>
      </c>
      <c r="D35" s="89">
        <v>1655.6695307617099</v>
      </c>
      <c r="E35" s="89">
        <v>270.525984130859</v>
      </c>
      <c r="F35" s="89">
        <v>113.186116889953</v>
      </c>
      <c r="G35" s="90">
        <f t="shared" si="0"/>
        <v>2039.3816317825219</v>
      </c>
      <c r="H35" s="91">
        <v>5019.0196510810802</v>
      </c>
      <c r="I35" s="92">
        <v>203.62940304470001</v>
      </c>
      <c r="J35" s="93">
        <v>473.69022899165702</v>
      </c>
      <c r="K35" s="94">
        <v>2680.8607562932898</v>
      </c>
      <c r="L35" s="95">
        <f t="shared" si="1"/>
        <v>8377.2000394107272</v>
      </c>
      <c r="M35" s="96">
        <f t="shared" si="5"/>
        <v>10416.581671193249</v>
      </c>
      <c r="N35" s="97">
        <f t="shared" si="2"/>
        <v>1965.4968039828118</v>
      </c>
      <c r="O35" s="94">
        <f t="shared" si="7"/>
        <v>49526.406828984589</v>
      </c>
      <c r="P35" s="87">
        <f t="shared" si="6"/>
        <v>2043</v>
      </c>
    </row>
    <row r="36" spans="1:16" ht="12.75" customHeight="1" x14ac:dyDescent="0.2">
      <c r="A36" s="54">
        <v>25</v>
      </c>
      <c r="B36" s="87">
        <f t="shared" si="3"/>
        <v>2044</v>
      </c>
      <c r="C36" s="88">
        <f t="shared" si="4"/>
        <v>0.1754922180101324</v>
      </c>
      <c r="D36" s="89">
        <v>1678.77317993164</v>
      </c>
      <c r="E36" s="89">
        <v>319.425768981933</v>
      </c>
      <c r="F36" s="89">
        <v>107.989743154525</v>
      </c>
      <c r="G36" s="90">
        <f t="shared" si="0"/>
        <v>2106.1886920680981</v>
      </c>
      <c r="H36" s="91">
        <v>5186.2998705596901</v>
      </c>
      <c r="I36" s="92">
        <v>214.482252500534</v>
      </c>
      <c r="J36" s="93">
        <v>495.92611863532602</v>
      </c>
      <c r="K36" s="94">
        <v>3108.72914945507</v>
      </c>
      <c r="L36" s="95">
        <f t="shared" si="1"/>
        <v>9005.4373911506191</v>
      </c>
      <c r="M36" s="96">
        <f t="shared" si="5"/>
        <v>11111.626083218718</v>
      </c>
      <c r="N36" s="97">
        <f t="shared" si="2"/>
        <v>1950.0039070432929</v>
      </c>
      <c r="O36" s="94">
        <f t="shared" si="7"/>
        <v>51476.410736027879</v>
      </c>
      <c r="P36" s="87">
        <f t="shared" si="6"/>
        <v>2044</v>
      </c>
    </row>
    <row r="37" spans="1:16" ht="12.75" customHeight="1" x14ac:dyDescent="0.2">
      <c r="A37" s="54">
        <v>26</v>
      </c>
      <c r="B37" s="87">
        <f t="shared" si="3"/>
        <v>2045</v>
      </c>
      <c r="C37" s="88">
        <f t="shared" si="4"/>
        <v>0.16321820871478088</v>
      </c>
      <c r="D37" s="89">
        <v>1701.10487548828</v>
      </c>
      <c r="E37" s="89">
        <v>354.60593914794902</v>
      </c>
      <c r="F37" s="89">
        <v>103.089539106369</v>
      </c>
      <c r="G37" s="90">
        <f t="shared" si="0"/>
        <v>2158.800353742598</v>
      </c>
      <c r="H37" s="91">
        <v>5328.8502909088102</v>
      </c>
      <c r="I37" s="92">
        <v>221.422798568725</v>
      </c>
      <c r="J37" s="93">
        <v>509.60420515227298</v>
      </c>
      <c r="K37" s="94">
        <v>3524.5590982894801</v>
      </c>
      <c r="L37" s="95">
        <f t="shared" si="1"/>
        <v>9584.4363929192878</v>
      </c>
      <c r="M37" s="96">
        <f t="shared" si="5"/>
        <v>11743.236746661885</v>
      </c>
      <c r="N37" s="97">
        <f t="shared" si="2"/>
        <v>1916.710066303744</v>
      </c>
      <c r="O37" s="94">
        <f t="shared" si="7"/>
        <v>53393.120802331621</v>
      </c>
      <c r="P37" s="87">
        <f t="shared" si="6"/>
        <v>2045</v>
      </c>
    </row>
    <row r="38" spans="1:16" ht="12.75" customHeight="1" x14ac:dyDescent="0.2">
      <c r="A38" s="54">
        <v>27</v>
      </c>
      <c r="B38" s="87">
        <f t="shared" si="3"/>
        <v>2046</v>
      </c>
      <c r="C38" s="88">
        <f t="shared" si="4"/>
        <v>0.15180264947431257</v>
      </c>
      <c r="D38" s="89">
        <v>1643.7673623046801</v>
      </c>
      <c r="E38" s="89">
        <v>351.74015924072199</v>
      </c>
      <c r="F38" s="89">
        <v>98.451764099120993</v>
      </c>
      <c r="G38" s="90">
        <f t="shared" si="0"/>
        <v>2093.9592856445233</v>
      </c>
      <c r="H38" s="91">
        <v>5484.2975741119299</v>
      </c>
      <c r="I38" s="92">
        <v>228.59035085582701</v>
      </c>
      <c r="J38" s="93">
        <v>528.37563470540897</v>
      </c>
      <c r="K38" s="94">
        <v>3994.07129457569</v>
      </c>
      <c r="L38" s="95">
        <f t="shared" si="1"/>
        <v>10235.334854248855</v>
      </c>
      <c r="M38" s="96">
        <f t="shared" si="5"/>
        <v>12329.294139893378</v>
      </c>
      <c r="N38" s="97">
        <f t="shared" si="2"/>
        <v>1871.6195165839306</v>
      </c>
      <c r="O38" s="94">
        <f t="shared" si="7"/>
        <v>55264.740318915552</v>
      </c>
      <c r="P38" s="87">
        <f t="shared" si="6"/>
        <v>2046</v>
      </c>
    </row>
    <row r="39" spans="1:16" ht="12.75" customHeight="1" x14ac:dyDescent="0.2">
      <c r="A39" s="54">
        <v>28</v>
      </c>
      <c r="B39" s="87">
        <f t="shared" si="3"/>
        <v>2047</v>
      </c>
      <c r="C39" s="88">
        <f t="shared" si="4"/>
        <v>0.14118549988310322</v>
      </c>
      <c r="D39" s="89">
        <v>1671.3753801269499</v>
      </c>
      <c r="E39" s="89">
        <v>412.339094726562</v>
      </c>
      <c r="F39" s="89">
        <v>93.830385764121999</v>
      </c>
      <c r="G39" s="90">
        <f t="shared" si="0"/>
        <v>2177.5448606176342</v>
      </c>
      <c r="H39" s="91">
        <v>5658.2688306426999</v>
      </c>
      <c r="I39" s="92">
        <v>234.82846999073001</v>
      </c>
      <c r="J39" s="93">
        <v>546.41655097523301</v>
      </c>
      <c r="K39" s="94">
        <v>4282.0929797320296</v>
      </c>
      <c r="L39" s="95">
        <f t="shared" si="1"/>
        <v>10721.606831340692</v>
      </c>
      <c r="M39" s="96">
        <f t="shared" si="5"/>
        <v>12899.151691958326</v>
      </c>
      <c r="N39" s="97">
        <f t="shared" si="2"/>
        <v>1821.173179697113</v>
      </c>
      <c r="O39" s="94">
        <f t="shared" si="7"/>
        <v>57085.913498612666</v>
      </c>
      <c r="P39" s="87">
        <f t="shared" si="6"/>
        <v>2047</v>
      </c>
    </row>
    <row r="40" spans="1:16" ht="12.75" customHeight="1" x14ac:dyDescent="0.2">
      <c r="A40" s="54">
        <v>29</v>
      </c>
      <c r="B40" s="87">
        <f t="shared" si="3"/>
        <v>2048</v>
      </c>
      <c r="C40" s="88">
        <f t="shared" si="4"/>
        <v>0.13131091879008858</v>
      </c>
      <c r="D40" s="89">
        <v>1696.0190153808501</v>
      </c>
      <c r="E40" s="89">
        <v>431.66387066650299</v>
      </c>
      <c r="F40" s="89">
        <v>89.306451558113096</v>
      </c>
      <c r="G40" s="90">
        <f t="shared" si="0"/>
        <v>2216.9893376054661</v>
      </c>
      <c r="H40" s="91">
        <v>5747.91888895797</v>
      </c>
      <c r="I40" s="92">
        <v>241.47557023048401</v>
      </c>
      <c r="J40" s="93">
        <v>559.70873784540595</v>
      </c>
      <c r="K40" s="94">
        <v>4553.3287355461098</v>
      </c>
      <c r="L40" s="95">
        <f t="shared" si="1"/>
        <v>11102.43193257997</v>
      </c>
      <c r="M40" s="96">
        <f t="shared" si="5"/>
        <v>13319.421270185436</v>
      </c>
      <c r="N40" s="97">
        <f t="shared" si="2"/>
        <v>1748.9854447402981</v>
      </c>
      <c r="O40" s="94">
        <f t="shared" si="7"/>
        <v>58834.898943352964</v>
      </c>
      <c r="P40" s="87">
        <f t="shared" si="6"/>
        <v>2048</v>
      </c>
    </row>
    <row r="41" spans="1:16" ht="12.75" customHeight="1" x14ac:dyDescent="0.2">
      <c r="A41" s="54">
        <v>30</v>
      </c>
      <c r="B41" s="87">
        <f t="shared" si="3"/>
        <v>2049</v>
      </c>
      <c r="C41" s="88">
        <f t="shared" si="4"/>
        <v>0.12212697060090084</v>
      </c>
      <c r="D41" s="89">
        <v>1640.5965617675699</v>
      </c>
      <c r="E41" s="89">
        <v>456.60760760497999</v>
      </c>
      <c r="F41" s="89">
        <v>84.836685653686501</v>
      </c>
      <c r="G41" s="100">
        <f t="shared" si="0"/>
        <v>2182.0408550262364</v>
      </c>
      <c r="H41" s="91">
        <v>5914.3810763893098</v>
      </c>
      <c r="I41" s="93">
        <v>248.058009933471</v>
      </c>
      <c r="J41" s="93">
        <v>580.49811972482496</v>
      </c>
      <c r="K41" s="94">
        <v>4867.5027768525997</v>
      </c>
      <c r="L41" s="95">
        <f t="shared" si="1"/>
        <v>11610.439982900207</v>
      </c>
      <c r="M41" s="101">
        <f t="shared" si="5"/>
        <v>13792.480837926443</v>
      </c>
      <c r="N41" s="91">
        <f t="shared" si="2"/>
        <v>1684.4339018069309</v>
      </c>
      <c r="O41" s="94">
        <f t="shared" si="7"/>
        <v>60519.332845159894</v>
      </c>
      <c r="P41" s="87">
        <f t="shared" si="6"/>
        <v>2049</v>
      </c>
    </row>
    <row r="42" spans="1:16" s="55" customFormat="1" ht="12.75" customHeight="1" x14ac:dyDescent="0.2">
      <c r="A42" s="54">
        <v>31</v>
      </c>
      <c r="B42" s="98">
        <f t="shared" si="3"/>
        <v>2050</v>
      </c>
      <c r="C42" s="99">
        <f t="shared" si="4"/>
        <v>0.11358535212137356</v>
      </c>
      <c r="D42" s="102">
        <v>1704.6650734863199</v>
      </c>
      <c r="E42" s="89">
        <v>499.38800329589799</v>
      </c>
      <c r="F42" s="102">
        <v>80.4925870466232</v>
      </c>
      <c r="G42" s="90">
        <f t="shared" si="0"/>
        <v>2284.545663828841</v>
      </c>
      <c r="H42" s="97">
        <v>6096.5786904640199</v>
      </c>
      <c r="I42" s="92">
        <v>255.591168634414</v>
      </c>
      <c r="J42" s="92">
        <v>601.12918760549996</v>
      </c>
      <c r="K42" s="103">
        <v>5220.0170926437304</v>
      </c>
      <c r="L42" s="104">
        <f t="shared" si="1"/>
        <v>12173.316139347666</v>
      </c>
      <c r="M42" s="96">
        <f t="shared" si="5"/>
        <v>14457.861803176507</v>
      </c>
      <c r="N42" s="97">
        <f t="shared" si="2"/>
        <v>1642.2013238359605</v>
      </c>
      <c r="O42" s="103">
        <f t="shared" si="7"/>
        <v>62161.534168995851</v>
      </c>
      <c r="P42" s="98">
        <f t="shared" si="6"/>
        <v>2050</v>
      </c>
    </row>
    <row r="43" spans="1:16" s="55" customFormat="1" ht="12.75" customHeight="1" x14ac:dyDescent="0.2">
      <c r="A43" s="54">
        <v>32</v>
      </c>
      <c r="B43" s="87">
        <f t="shared" si="3"/>
        <v>2051</v>
      </c>
      <c r="C43" s="88">
        <f t="shared" si="4"/>
        <v>0.10564113850574179</v>
      </c>
      <c r="D43" s="89">
        <v>1602.63527160644</v>
      </c>
      <c r="E43" s="89">
        <v>518.574291381835</v>
      </c>
      <c r="F43" s="89">
        <v>71.116646718978799</v>
      </c>
      <c r="G43" s="90">
        <f t="shared" si="0"/>
        <v>2192.3262097072538</v>
      </c>
      <c r="H43" s="91">
        <v>6199.8621299629203</v>
      </c>
      <c r="I43" s="92">
        <v>268.41233023071197</v>
      </c>
      <c r="J43" s="93">
        <v>620.490622993648</v>
      </c>
      <c r="K43" s="94">
        <v>5364.6717415046696</v>
      </c>
      <c r="L43" s="95">
        <f t="shared" si="1"/>
        <v>12453.436824691949</v>
      </c>
      <c r="M43" s="96">
        <f t="shared" si="5"/>
        <v>14645.763034399202</v>
      </c>
      <c r="N43" s="97">
        <f t="shared" si="2"/>
        <v>1547.1950812392392</v>
      </c>
      <c r="O43" s="94">
        <f t="shared" si="7"/>
        <v>63708.72925023509</v>
      </c>
      <c r="P43" s="87">
        <f t="shared" si="6"/>
        <v>2051</v>
      </c>
    </row>
    <row r="44" spans="1:16" s="55" customFormat="1" ht="12.75" customHeight="1" x14ac:dyDescent="0.2">
      <c r="A44" s="54">
        <v>33</v>
      </c>
      <c r="B44" s="87">
        <f t="shared" si="3"/>
        <v>2052</v>
      </c>
      <c r="C44" s="88">
        <f t="shared" si="4"/>
        <v>9.8252546973346164E-2</v>
      </c>
      <c r="D44" s="89">
        <v>1703.8151226196201</v>
      </c>
      <c r="E44" s="89">
        <v>556.82351641845696</v>
      </c>
      <c r="F44" s="89">
        <v>65.323942487716593</v>
      </c>
      <c r="G44" s="90">
        <f t="shared" ref="G44:G60" si="8">SUM(D44:F44)</f>
        <v>2325.9625815257937</v>
      </c>
      <c r="H44" s="91">
        <v>6425.9432268066403</v>
      </c>
      <c r="I44" s="92">
        <v>267.70709841537399</v>
      </c>
      <c r="J44" s="93">
        <v>651.55764580079904</v>
      </c>
      <c r="K44" s="94">
        <v>5651.7284392576203</v>
      </c>
      <c r="L44" s="95">
        <f t="shared" ref="L44:L60" si="9">SUM(H44:K44)</f>
        <v>12996.936410280434</v>
      </c>
      <c r="M44" s="96">
        <f t="shared" si="5"/>
        <v>15322.898991806227</v>
      </c>
      <c r="N44" s="97">
        <f t="shared" si="2"/>
        <v>1505.5138529602798</v>
      </c>
      <c r="O44" s="94">
        <f t="shared" si="7"/>
        <v>65214.243103195367</v>
      </c>
      <c r="P44" s="87">
        <f t="shared" si="6"/>
        <v>2052</v>
      </c>
    </row>
    <row r="45" spans="1:16" s="55" customFormat="1" ht="13.5" customHeight="1" x14ac:dyDescent="0.2">
      <c r="A45" s="54">
        <v>34</v>
      </c>
      <c r="B45" s="87">
        <f t="shared" si="3"/>
        <v>2053</v>
      </c>
      <c r="C45" s="88">
        <f t="shared" si="4"/>
        <v>9.1380717051103205E-2</v>
      </c>
      <c r="D45" s="89">
        <v>1811.64652050781</v>
      </c>
      <c r="E45" s="89">
        <v>572.43297631835901</v>
      </c>
      <c r="F45" s="89">
        <v>59.936133067131003</v>
      </c>
      <c r="G45" s="90">
        <f t="shared" si="8"/>
        <v>2444.0156298932998</v>
      </c>
      <c r="H45" s="91">
        <v>6789.6589708206202</v>
      </c>
      <c r="I45" s="92">
        <v>277.83935148239101</v>
      </c>
      <c r="J45" s="93">
        <v>704.62435987173001</v>
      </c>
      <c r="K45" s="94">
        <v>6158.5223801890097</v>
      </c>
      <c r="L45" s="95">
        <f t="shared" si="9"/>
        <v>13930.64506236375</v>
      </c>
      <c r="M45" s="96">
        <f t="shared" si="5"/>
        <v>16374.66069225705</v>
      </c>
      <c r="N45" s="97">
        <f t="shared" si="2"/>
        <v>1496.3282355269632</v>
      </c>
      <c r="O45" s="94">
        <f t="shared" si="7"/>
        <v>66710.571338722337</v>
      </c>
      <c r="P45" s="87">
        <f t="shared" si="6"/>
        <v>2053</v>
      </c>
    </row>
    <row r="46" spans="1:16" s="55" customFormat="1" ht="13.5" customHeight="1" x14ac:dyDescent="0.2">
      <c r="A46" s="54">
        <v>35</v>
      </c>
      <c r="B46" s="87">
        <f t="shared" si="3"/>
        <v>2054</v>
      </c>
      <c r="C46" s="88">
        <f t="shared" si="4"/>
        <v>8.4989506185921881E-2</v>
      </c>
      <c r="D46" s="89">
        <v>1813.0630446166899</v>
      </c>
      <c r="E46" s="89">
        <v>623.31362060546803</v>
      </c>
      <c r="F46" s="89">
        <v>51.593747077941799</v>
      </c>
      <c r="G46" s="90">
        <f t="shared" si="8"/>
        <v>2487.9704123000997</v>
      </c>
      <c r="H46" s="91">
        <v>6965.2201273403098</v>
      </c>
      <c r="I46" s="92">
        <v>282.254209098339</v>
      </c>
      <c r="J46" s="93">
        <v>736.34978644139596</v>
      </c>
      <c r="K46" s="94">
        <v>6426.0709581177198</v>
      </c>
      <c r="L46" s="95">
        <f t="shared" si="9"/>
        <v>14409.895080997765</v>
      </c>
      <c r="M46" s="96">
        <f t="shared" si="5"/>
        <v>16897.865493297864</v>
      </c>
      <c r="N46" s="97">
        <f t="shared" si="2"/>
        <v>1436.1412438715147</v>
      </c>
      <c r="O46" s="94">
        <f t="shared" si="7"/>
        <v>68146.712582593856</v>
      </c>
      <c r="P46" s="87">
        <f t="shared" si="6"/>
        <v>2054</v>
      </c>
    </row>
    <row r="47" spans="1:16" s="55" customFormat="1" ht="13.5" customHeight="1" x14ac:dyDescent="0.2">
      <c r="A47" s="54">
        <v>36</v>
      </c>
      <c r="B47" s="87">
        <f t="shared" si="3"/>
        <v>2055</v>
      </c>
      <c r="C47" s="88">
        <f t="shared" si="4"/>
        <v>7.9045299652085094E-2</v>
      </c>
      <c r="D47" s="89">
        <v>1714.9259986572199</v>
      </c>
      <c r="E47" s="89">
        <v>610.686713500976</v>
      </c>
      <c r="F47" s="89">
        <v>42.891048229217503</v>
      </c>
      <c r="G47" s="90">
        <f t="shared" si="8"/>
        <v>2368.5037603874134</v>
      </c>
      <c r="H47" s="91">
        <v>7076.4143805076301</v>
      </c>
      <c r="I47" s="92">
        <v>289.04901410007398</v>
      </c>
      <c r="J47" s="93">
        <v>760.87458487790798</v>
      </c>
      <c r="K47" s="94">
        <v>6622.4374513596604</v>
      </c>
      <c r="L47" s="95">
        <f t="shared" si="9"/>
        <v>14748.775430845271</v>
      </c>
      <c r="M47" s="96">
        <f t="shared" si="5"/>
        <v>17117.279191232687</v>
      </c>
      <c r="N47" s="97">
        <f t="shared" si="2"/>
        <v>1353.0404628993886</v>
      </c>
      <c r="O47" s="94">
        <f t="shared" si="7"/>
        <v>69499.753045493242</v>
      </c>
      <c r="P47" s="87">
        <f t="shared" si="6"/>
        <v>2055</v>
      </c>
    </row>
    <row r="48" spans="1:16" s="55" customFormat="1" ht="13.5" customHeight="1" x14ac:dyDescent="0.2">
      <c r="A48" s="54">
        <v>37</v>
      </c>
      <c r="B48" s="87">
        <f t="shared" si="3"/>
        <v>2056</v>
      </c>
      <c r="C48" s="88">
        <f t="shared" si="4"/>
        <v>7.3516833753799388E-2</v>
      </c>
      <c r="D48" s="89">
        <v>1727.2719342041</v>
      </c>
      <c r="E48" s="89">
        <v>641.24525054931598</v>
      </c>
      <c r="F48" s="89">
        <v>35.751262203216498</v>
      </c>
      <c r="G48" s="90">
        <f t="shared" si="8"/>
        <v>2404.2684469566325</v>
      </c>
      <c r="H48" s="91">
        <v>7189.9921099643698</v>
      </c>
      <c r="I48" s="92">
        <v>290.05700846576599</v>
      </c>
      <c r="J48" s="93">
        <v>783.30952683929297</v>
      </c>
      <c r="K48" s="94">
        <v>6821.4411529521904</v>
      </c>
      <c r="L48" s="95">
        <f t="shared" si="9"/>
        <v>15084.799798221618</v>
      </c>
      <c r="M48" s="96">
        <f t="shared" si="5"/>
        <v>17489.068245178252</v>
      </c>
      <c r="N48" s="97">
        <f t="shared" si="2"/>
        <v>1285.7409226896216</v>
      </c>
      <c r="O48" s="94">
        <f t="shared" si="7"/>
        <v>70785.493968182869</v>
      </c>
      <c r="P48" s="87">
        <f t="shared" si="6"/>
        <v>2056</v>
      </c>
    </row>
    <row r="49" spans="1:16" s="55" customFormat="1" ht="13.5" customHeight="1" x14ac:dyDescent="0.2">
      <c r="A49" s="54">
        <v>38</v>
      </c>
      <c r="B49" s="87">
        <f t="shared" si="3"/>
        <v>2057</v>
      </c>
      <c r="C49" s="88">
        <f t="shared" si="4"/>
        <v>6.8375031393042587E-2</v>
      </c>
      <c r="D49" s="89">
        <v>1745.88953271484</v>
      </c>
      <c r="E49" s="89">
        <v>671.10530743408196</v>
      </c>
      <c r="F49" s="89">
        <v>29.0807715034484</v>
      </c>
      <c r="G49" s="90">
        <f t="shared" si="8"/>
        <v>2446.0756116523703</v>
      </c>
      <c r="H49" s="91">
        <v>7321.4781033744803</v>
      </c>
      <c r="I49" s="92">
        <v>296.18492193031301</v>
      </c>
      <c r="J49" s="93">
        <v>811.16300032798199</v>
      </c>
      <c r="K49" s="94">
        <v>7033.5248581528604</v>
      </c>
      <c r="L49" s="95">
        <f t="shared" si="9"/>
        <v>15462.350883785635</v>
      </c>
      <c r="M49" s="96">
        <f t="shared" si="5"/>
        <v>17908.426495438005</v>
      </c>
      <c r="N49" s="97">
        <f t="shared" si="2"/>
        <v>1224.4892238255693</v>
      </c>
      <c r="O49" s="94">
        <f t="shared" si="7"/>
        <v>72009.98319200844</v>
      </c>
      <c r="P49" s="87">
        <f t="shared" si="6"/>
        <v>2057</v>
      </c>
    </row>
    <row r="50" spans="1:16" s="55" customFormat="1" ht="13.5" customHeight="1" x14ac:dyDescent="0.2">
      <c r="A50" s="54">
        <v>39</v>
      </c>
      <c r="B50" s="87">
        <f t="shared" si="3"/>
        <v>2058</v>
      </c>
      <c r="C50" s="88">
        <f t="shared" si="4"/>
        <v>6.3592849137874441E-2</v>
      </c>
      <c r="D50" s="89">
        <v>1647.4969760742099</v>
      </c>
      <c r="E50" s="89">
        <v>657.591540527343</v>
      </c>
      <c r="F50" s="89">
        <v>18.8686357040405</v>
      </c>
      <c r="G50" s="90">
        <f t="shared" si="8"/>
        <v>2323.9571523055934</v>
      </c>
      <c r="H50" s="91">
        <v>7434.3256608371703</v>
      </c>
      <c r="I50" s="92">
        <v>301.420020301818</v>
      </c>
      <c r="J50" s="93">
        <v>837.22133062955697</v>
      </c>
      <c r="K50" s="94">
        <v>7250.5285371742202</v>
      </c>
      <c r="L50" s="95">
        <f t="shared" si="9"/>
        <v>15823.495548942767</v>
      </c>
      <c r="M50" s="96">
        <f t="shared" si="5"/>
        <v>18147.45270124836</v>
      </c>
      <c r="N50" s="97">
        <f t="shared" si="2"/>
        <v>1154.0482218671989</v>
      </c>
      <c r="O50" s="94">
        <f t="shared" si="7"/>
        <v>73164.031413875637</v>
      </c>
      <c r="P50" s="87">
        <f t="shared" si="6"/>
        <v>2058</v>
      </c>
    </row>
    <row r="51" spans="1:16" s="55" customFormat="1" ht="13.5" customHeight="1" x14ac:dyDescent="0.2">
      <c r="A51" s="54">
        <v>40</v>
      </c>
      <c r="B51" s="87">
        <f t="shared" si="3"/>
        <v>2059</v>
      </c>
      <c r="C51" s="88">
        <f t="shared" si="4"/>
        <v>5.9145134986862392E-2</v>
      </c>
      <c r="D51" s="89">
        <v>1652.90244604492</v>
      </c>
      <c r="E51" s="89">
        <v>715.35205596923799</v>
      </c>
      <c r="F51" s="89">
        <v>9.5159810104370095</v>
      </c>
      <c r="G51" s="90">
        <f t="shared" si="8"/>
        <v>2377.7704830245948</v>
      </c>
      <c r="H51" s="91">
        <v>7558.1091624164601</v>
      </c>
      <c r="I51" s="92">
        <v>309.91108660554801</v>
      </c>
      <c r="J51" s="93">
        <v>864.64284686376902</v>
      </c>
      <c r="K51" s="94">
        <v>7472.2857178449603</v>
      </c>
      <c r="L51" s="95">
        <f t="shared" si="9"/>
        <v>16204.948813730738</v>
      </c>
      <c r="M51" s="96">
        <f t="shared" si="5"/>
        <v>18582.719296755335</v>
      </c>
      <c r="N51" s="97">
        <f t="shared" si="2"/>
        <v>1099.0774412295668</v>
      </c>
      <c r="O51" s="94">
        <f t="shared" si="7"/>
        <v>74263.108855105209</v>
      </c>
      <c r="P51" s="87">
        <f t="shared" si="6"/>
        <v>2059</v>
      </c>
    </row>
    <row r="52" spans="1:16" s="55" customFormat="1" ht="13.5" customHeight="1" x14ac:dyDescent="0.2">
      <c r="A52" s="54">
        <v>41</v>
      </c>
      <c r="B52" s="87">
        <f t="shared" si="3"/>
        <v>2060</v>
      </c>
      <c r="C52" s="88">
        <f t="shared" si="4"/>
        <v>5.5008496081531244E-2</v>
      </c>
      <c r="D52" s="89">
        <v>1673.2178829345701</v>
      </c>
      <c r="E52" s="89">
        <v>735.62372009277306</v>
      </c>
      <c r="F52" s="89">
        <v>2.62056295013427</v>
      </c>
      <c r="G52" s="90">
        <f t="shared" si="8"/>
        <v>2411.4621659774771</v>
      </c>
      <c r="H52" s="91">
        <v>7681.23312177756</v>
      </c>
      <c r="I52" s="92">
        <v>316.77356113910599</v>
      </c>
      <c r="J52" s="93">
        <v>891.37501818476198</v>
      </c>
      <c r="K52" s="94">
        <v>7698.4346101465399</v>
      </c>
      <c r="L52" s="95">
        <f t="shared" si="9"/>
        <v>16587.816311247967</v>
      </c>
      <c r="M52" s="96">
        <f t="shared" si="5"/>
        <v>18999.278477225445</v>
      </c>
      <c r="N52" s="97">
        <f t="shared" si="2"/>
        <v>1045.1217356663767</v>
      </c>
      <c r="O52" s="94">
        <f t="shared" si="7"/>
        <v>75308.230590771593</v>
      </c>
      <c r="P52" s="87">
        <f t="shared" si="6"/>
        <v>2060</v>
      </c>
    </row>
    <row r="53" spans="1:16" s="55" customFormat="1" ht="13.5" customHeight="1" x14ac:dyDescent="0.2">
      <c r="A53" s="54">
        <v>42</v>
      </c>
      <c r="B53" s="87">
        <f t="shared" si="3"/>
        <v>2061</v>
      </c>
      <c r="C53" s="88">
        <f t="shared" si="4"/>
        <v>5.1161175671067011E-2</v>
      </c>
      <c r="D53" s="89">
        <v>1606.7159855957</v>
      </c>
      <c r="E53" s="89">
        <v>752.30578283691398</v>
      </c>
      <c r="F53" s="89">
        <v>1.91698474121093</v>
      </c>
      <c r="G53" s="90">
        <f t="shared" si="8"/>
        <v>2360.9387531738248</v>
      </c>
      <c r="H53" s="91">
        <v>7811.5635702915097</v>
      </c>
      <c r="I53" s="92">
        <v>326.106792065143</v>
      </c>
      <c r="J53" s="93">
        <v>922.73868662495897</v>
      </c>
      <c r="K53" s="94">
        <v>7937.9267880029602</v>
      </c>
      <c r="L53" s="95">
        <f t="shared" si="9"/>
        <v>16998.335836984574</v>
      </c>
      <c r="M53" s="96">
        <f t="shared" si="5"/>
        <v>19359.274590158398</v>
      </c>
      <c r="N53" s="97">
        <f t="shared" si="2"/>
        <v>990.44324817151767</v>
      </c>
      <c r="O53" s="94">
        <f t="shared" si="7"/>
        <v>76298.673838943112</v>
      </c>
      <c r="P53" s="87">
        <f t="shared" si="6"/>
        <v>2061</v>
      </c>
    </row>
    <row r="54" spans="1:16" s="55" customFormat="1" ht="13.5" customHeight="1" x14ac:dyDescent="0.2">
      <c r="A54" s="54">
        <v>43</v>
      </c>
      <c r="B54" s="87">
        <f t="shared" si="3"/>
        <v>2062</v>
      </c>
      <c r="C54" s="88">
        <f t="shared" si="4"/>
        <v>4.758293868216798E-2</v>
      </c>
      <c r="D54" s="89">
        <v>1663.97136035156</v>
      </c>
      <c r="E54" s="89">
        <v>776.775538452148</v>
      </c>
      <c r="F54" s="89">
        <v>1.8230015869140599</v>
      </c>
      <c r="G54" s="90">
        <f t="shared" si="8"/>
        <v>2442.569900390622</v>
      </c>
      <c r="H54" s="91">
        <v>7941.6074279575296</v>
      </c>
      <c r="I54" s="92">
        <v>330.29405644369098</v>
      </c>
      <c r="J54" s="93">
        <v>951.94732307140498</v>
      </c>
      <c r="K54" s="94">
        <v>8179.5822085213604</v>
      </c>
      <c r="L54" s="95">
        <f t="shared" si="9"/>
        <v>17403.431015993985</v>
      </c>
      <c r="M54" s="96">
        <f t="shared" si="5"/>
        <v>19846.000916384608</v>
      </c>
      <c r="N54" s="97">
        <f t="shared" si="2"/>
        <v>944.33104469057832</v>
      </c>
      <c r="O54" s="94">
        <f t="shared" si="7"/>
        <v>77243.004883633694</v>
      </c>
      <c r="P54" s="87">
        <f t="shared" si="6"/>
        <v>2062</v>
      </c>
    </row>
    <row r="55" spans="1:16" s="55" customFormat="1" ht="13.5" customHeight="1" x14ac:dyDescent="0.2">
      <c r="A55" s="54">
        <v>44</v>
      </c>
      <c r="B55" s="87">
        <f t="shared" si="3"/>
        <v>2063</v>
      </c>
      <c r="C55" s="88">
        <f t="shared" si="4"/>
        <v>4.4254965292194921E-2</v>
      </c>
      <c r="D55" s="89">
        <v>1721.68122985839</v>
      </c>
      <c r="E55" s="89">
        <v>840.94852661132802</v>
      </c>
      <c r="F55" s="89">
        <v>1.72901843261718</v>
      </c>
      <c r="G55" s="90">
        <f t="shared" si="8"/>
        <v>2564.358774902335</v>
      </c>
      <c r="H55" s="91">
        <v>8076.7354602108499</v>
      </c>
      <c r="I55" s="92">
        <v>349.82735899353003</v>
      </c>
      <c r="J55" s="93">
        <v>983.61106375907696</v>
      </c>
      <c r="K55" s="94">
        <v>8430.4371888380501</v>
      </c>
      <c r="L55" s="95">
        <f t="shared" si="9"/>
        <v>17840.611071801508</v>
      </c>
      <c r="M55" s="96">
        <f t="shared" si="5"/>
        <v>20404.969846703843</v>
      </c>
      <c r="N55" s="97">
        <f t="shared" si="2"/>
        <v>903.02123235416252</v>
      </c>
      <c r="O55" s="94">
        <f t="shared" si="7"/>
        <v>78146.026115987857</v>
      </c>
      <c r="P55" s="87">
        <f t="shared" si="6"/>
        <v>2063</v>
      </c>
    </row>
    <row r="56" spans="1:16" s="55" customFormat="1" ht="13.5" customHeight="1" x14ac:dyDescent="0.2">
      <c r="A56" s="54">
        <v>45</v>
      </c>
      <c r="B56" s="87">
        <f t="shared" si="3"/>
        <v>2064</v>
      </c>
      <c r="C56" s="88">
        <f t="shared" si="4"/>
        <v>4.1159751945865818E-2</v>
      </c>
      <c r="D56" s="89">
        <v>1661.39892370605</v>
      </c>
      <c r="E56" s="89">
        <v>882.84675762939401</v>
      </c>
      <c r="F56" s="89">
        <v>1.6526193847656201</v>
      </c>
      <c r="G56" s="90">
        <f t="shared" si="8"/>
        <v>2545.8983007202096</v>
      </c>
      <c r="H56" s="91">
        <v>8203.62737140846</v>
      </c>
      <c r="I56" s="92">
        <v>349.91435046005199</v>
      </c>
      <c r="J56" s="93">
        <v>1016.3586935726699</v>
      </c>
      <c r="K56" s="94">
        <v>8683.7015963735503</v>
      </c>
      <c r="L56" s="95">
        <f t="shared" si="9"/>
        <v>18253.602011814735</v>
      </c>
      <c r="M56" s="96">
        <f t="shared" si="5"/>
        <v>20799.500312534947</v>
      </c>
      <c r="N56" s="97">
        <f t="shared" si="2"/>
        <v>856.10227346189697</v>
      </c>
      <c r="O56" s="94">
        <f t="shared" si="7"/>
        <v>79002.128389449761</v>
      </c>
      <c r="P56" s="87">
        <f t="shared" si="6"/>
        <v>2064</v>
      </c>
    </row>
    <row r="57" spans="1:16" s="55" customFormat="1" ht="13.5" customHeight="1" x14ac:dyDescent="0.2">
      <c r="A57" s="54">
        <v>46</v>
      </c>
      <c r="B57" s="87">
        <f t="shared" si="3"/>
        <v>2065</v>
      </c>
      <c r="C57" s="88">
        <f t="shared" si="4"/>
        <v>3.8281019294890084E-2</v>
      </c>
      <c r="D57" s="89">
        <v>1722.59147387695</v>
      </c>
      <c r="E57" s="89">
        <v>893.36577563476499</v>
      </c>
      <c r="F57" s="89">
        <v>1.5762203369140599</v>
      </c>
      <c r="G57" s="90">
        <f t="shared" si="8"/>
        <v>2617.533469848629</v>
      </c>
      <c r="H57" s="91">
        <v>8342.5109303140598</v>
      </c>
      <c r="I57" s="92">
        <v>357.35396965599</v>
      </c>
      <c r="J57" s="93">
        <v>1049.7403870505</v>
      </c>
      <c r="K57" s="94">
        <v>8951.2141168425205</v>
      </c>
      <c r="L57" s="95">
        <f t="shared" si="9"/>
        <v>18700.819403863068</v>
      </c>
      <c r="M57" s="96">
        <f t="shared" si="5"/>
        <v>21318.352873711698</v>
      </c>
      <c r="N57" s="97">
        <f t="shared" si="2"/>
        <v>816.08827769383299</v>
      </c>
      <c r="O57" s="94">
        <f t="shared" si="7"/>
        <v>79818.216667143599</v>
      </c>
      <c r="P57" s="87">
        <f t="shared" si="6"/>
        <v>2065</v>
      </c>
    </row>
    <row r="58" spans="1:16" s="55" customFormat="1" ht="13.5" customHeight="1" x14ac:dyDescent="0.2">
      <c r="A58" s="54">
        <v>47</v>
      </c>
      <c r="B58" s="87">
        <f t="shared" si="3"/>
        <v>2066</v>
      </c>
      <c r="C58" s="88">
        <f t="shared" si="4"/>
        <v>3.560362657634867E-2</v>
      </c>
      <c r="D58" s="89">
        <v>1782.9334719390799</v>
      </c>
      <c r="E58" s="89">
        <v>978.81329650878899</v>
      </c>
      <c r="F58" s="89">
        <v>1.4998212890625</v>
      </c>
      <c r="G58" s="90">
        <f t="shared" si="8"/>
        <v>2763.2465897369311</v>
      </c>
      <c r="H58" s="91">
        <v>8497.1092011051096</v>
      </c>
      <c r="I58" s="92">
        <v>365.07584700250601</v>
      </c>
      <c r="J58" s="93">
        <v>1087.88320283386</v>
      </c>
      <c r="K58" s="94">
        <v>9226.0273861618007</v>
      </c>
      <c r="L58" s="95">
        <f t="shared" si="9"/>
        <v>19176.095637103277</v>
      </c>
      <c r="M58" s="96">
        <f t="shared" si="5"/>
        <v>21939.342226840206</v>
      </c>
      <c r="N58" s="97">
        <f t="shared" si="2"/>
        <v>781.12014797513655</v>
      </c>
      <c r="O58" s="94">
        <f t="shared" si="7"/>
        <v>80599.336815118731</v>
      </c>
      <c r="P58" s="87">
        <f t="shared" si="6"/>
        <v>2066</v>
      </c>
    </row>
    <row r="59" spans="1:16" s="55" customFormat="1" ht="13.5" customHeight="1" x14ac:dyDescent="0.2">
      <c r="A59" s="54">
        <v>48</v>
      </c>
      <c r="B59" s="87">
        <f t="shared" si="3"/>
        <v>2067</v>
      </c>
      <c r="C59" s="88">
        <f t="shared" si="4"/>
        <v>3.3113491979490955E-2</v>
      </c>
      <c r="D59" s="89">
        <v>1717.52610262298</v>
      </c>
      <c r="E59" s="89">
        <v>1014.22040570068</v>
      </c>
      <c r="F59" s="89">
        <v>1.4234222412109301</v>
      </c>
      <c r="G59" s="90">
        <f t="shared" si="8"/>
        <v>2733.1699305648713</v>
      </c>
      <c r="H59" s="91">
        <v>8619.8002269439694</v>
      </c>
      <c r="I59" s="92">
        <v>376.24056497573798</v>
      </c>
      <c r="J59" s="93">
        <v>1120.7759654972499</v>
      </c>
      <c r="K59" s="94">
        <v>9504.2430488433802</v>
      </c>
      <c r="L59" s="95">
        <f t="shared" si="9"/>
        <v>19621.059806260339</v>
      </c>
      <c r="M59" s="96">
        <f t="shared" si="5"/>
        <v>22354.229736825211</v>
      </c>
      <c r="N59" s="97">
        <f t="shared" si="2"/>
        <v>740.22660709805984</v>
      </c>
      <c r="O59" s="94">
        <f t="shared" si="7"/>
        <v>81339.563422216786</v>
      </c>
      <c r="P59" s="87">
        <f t="shared" si="6"/>
        <v>2067</v>
      </c>
    </row>
    <row r="60" spans="1:16" s="55" customFormat="1" ht="13.5" customHeight="1" thickBot="1" x14ac:dyDescent="0.25">
      <c r="A60" s="54">
        <v>49</v>
      </c>
      <c r="B60" s="105">
        <f t="shared" si="3"/>
        <v>2068</v>
      </c>
      <c r="C60" s="106">
        <f t="shared" si="4"/>
        <v>3.0797518582115845E-2</v>
      </c>
      <c r="D60" s="107">
        <v>1782.6208122558501</v>
      </c>
      <c r="E60" s="107">
        <v>1035.64726715087</v>
      </c>
      <c r="F60" s="107">
        <v>1.3470231933593699</v>
      </c>
      <c r="G60" s="108">
        <f t="shared" si="8"/>
        <v>2819.6151026000794</v>
      </c>
      <c r="H60" s="109">
        <v>8760.0504346237194</v>
      </c>
      <c r="I60" s="110">
        <v>385.314329252243</v>
      </c>
      <c r="J60" s="111">
        <v>1155.85743901917</v>
      </c>
      <c r="K60" s="112">
        <v>9793.1504733581496</v>
      </c>
      <c r="L60" s="113">
        <f t="shared" si="9"/>
        <v>20094.372676253282</v>
      </c>
      <c r="M60" s="114">
        <f t="shared" si="5"/>
        <v>22913.987778853363</v>
      </c>
      <c r="N60" s="115">
        <f t="shared" si="2"/>
        <v>705.69396440961179</v>
      </c>
      <c r="O60" s="112">
        <f t="shared" si="7"/>
        <v>82045.257386626399</v>
      </c>
      <c r="P60" s="105">
        <f t="shared" si="6"/>
        <v>2068</v>
      </c>
    </row>
    <row r="61" spans="1:16" ht="16.5" customHeight="1" thickBot="1" x14ac:dyDescent="0.3">
      <c r="B61" s="116"/>
      <c r="C61" s="117" t="s">
        <v>44</v>
      </c>
      <c r="D61" s="118">
        <f>NPV($C$11,D13:D60)+D12</f>
        <v>11707.765058043449</v>
      </c>
      <c r="E61" s="118">
        <f t="shared" ref="E61:M61" si="10">NPV($C$11,E13:E60)+E12</f>
        <v>2018.0981349042022</v>
      </c>
      <c r="F61" s="118">
        <f t="shared" si="10"/>
        <v>1300.5771345082485</v>
      </c>
      <c r="G61" s="119">
        <f t="shared" si="10"/>
        <v>15026.440327455903</v>
      </c>
      <c r="H61" s="118">
        <f t="shared" si="10"/>
        <v>43620.578756877563</v>
      </c>
      <c r="I61" s="118">
        <f t="shared" si="10"/>
        <v>1912.0120199035287</v>
      </c>
      <c r="J61" s="118">
        <f t="shared" si="10"/>
        <v>5484.63172326519</v>
      </c>
      <c r="K61" s="118">
        <f t="shared" si="10"/>
        <v>16001.594559124222</v>
      </c>
      <c r="L61" s="120">
        <f t="shared" si="10"/>
        <v>67018.817059170528</v>
      </c>
      <c r="M61" s="121">
        <f t="shared" si="10"/>
        <v>82045.257386626399</v>
      </c>
      <c r="N61" s="54"/>
      <c r="P61" s="54"/>
    </row>
    <row r="63" spans="1:16" x14ac:dyDescent="0.2">
      <c r="H63" s="231"/>
      <c r="I63" s="231"/>
      <c r="J63" s="231"/>
      <c r="K63" s="232"/>
      <c r="L63" s="230"/>
      <c r="M63" s="122"/>
    </row>
    <row r="64" spans="1:16" x14ac:dyDescent="0.2"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</row>
    <row r="65" spans="4:15" x14ac:dyDescent="0.2"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</row>
    <row r="66" spans="4:15" x14ac:dyDescent="0.2"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</row>
    <row r="67" spans="4:15" x14ac:dyDescent="0.2"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</row>
    <row r="68" spans="4:15" x14ac:dyDescent="0.2"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</row>
    <row r="69" spans="4:15" x14ac:dyDescent="0.2"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4:15" x14ac:dyDescent="0.2"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</row>
    <row r="71" spans="4:15" x14ac:dyDescent="0.2"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</row>
    <row r="72" spans="4:15" x14ac:dyDescent="0.2"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</row>
    <row r="73" spans="4:15" x14ac:dyDescent="0.2"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</row>
    <row r="74" spans="4:15" x14ac:dyDescent="0.2"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</row>
    <row r="75" spans="4:15" x14ac:dyDescent="0.2"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</row>
    <row r="76" spans="4:15" x14ac:dyDescent="0.2"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</row>
    <row r="77" spans="4:15" x14ac:dyDescent="0.2"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</row>
    <row r="78" spans="4:15" x14ac:dyDescent="0.2"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</row>
    <row r="79" spans="4:15" x14ac:dyDescent="0.2"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</row>
  </sheetData>
  <mergeCells count="4">
    <mergeCell ref="B5:C5"/>
    <mergeCell ref="D5:L5"/>
    <mergeCell ref="D7:F7"/>
    <mergeCell ref="H7:K7"/>
  </mergeCells>
  <printOptions horizontalCentered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zoomScaleSheetLayoutView="70" zoomScalePageLayoutView="90" workbookViewId="0"/>
  </sheetViews>
  <sheetFormatPr defaultColWidth="9.140625" defaultRowHeight="15" x14ac:dyDescent="0.25"/>
  <cols>
    <col min="1" max="1" width="3.85546875" style="15" customWidth="1"/>
    <col min="2" max="2" width="45.85546875" style="17" customWidth="1"/>
    <col min="3" max="3" width="6.7109375" style="17" customWidth="1"/>
    <col min="4" max="4" width="29.5703125" style="51" bestFit="1" customWidth="1"/>
    <col min="5" max="5" width="6.7109375" style="51" customWidth="1"/>
    <col min="6" max="6" width="3.5703125" style="19" customWidth="1"/>
    <col min="7" max="10" width="8.5703125" style="19" customWidth="1"/>
    <col min="11" max="16384" width="9.140625" style="19"/>
  </cols>
  <sheetData>
    <row r="1" spans="1:10" x14ac:dyDescent="0.25">
      <c r="A1" s="54" t="s">
        <v>166</v>
      </c>
    </row>
    <row r="2" spans="1:10" x14ac:dyDescent="0.25">
      <c r="A2" s="54" t="s">
        <v>165</v>
      </c>
    </row>
    <row r="3" spans="1:10" x14ac:dyDescent="0.25">
      <c r="B3" s="213"/>
      <c r="D3" s="18"/>
      <c r="E3" s="18"/>
      <c r="J3" s="239"/>
    </row>
    <row r="4" spans="1:10" x14ac:dyDescent="0.25">
      <c r="A4" s="16"/>
      <c r="B4" s="213"/>
      <c r="D4" s="18"/>
      <c r="E4" s="18"/>
      <c r="J4" s="241" t="s">
        <v>152</v>
      </c>
    </row>
    <row r="5" spans="1:10" ht="15.75" thickBot="1" x14ac:dyDescent="0.3">
      <c r="A5" s="16"/>
      <c r="B5" s="213"/>
      <c r="D5" s="18"/>
      <c r="E5" s="18"/>
    </row>
    <row r="6" spans="1:10" ht="24.75" customHeight="1" x14ac:dyDescent="0.25">
      <c r="B6" s="284" t="s">
        <v>105</v>
      </c>
      <c r="C6" s="285"/>
      <c r="D6" s="285"/>
      <c r="E6" s="286"/>
      <c r="G6" s="287" t="s">
        <v>115</v>
      </c>
      <c r="H6" s="287"/>
      <c r="I6" s="287"/>
      <c r="J6" s="287"/>
    </row>
    <row r="7" spans="1:10" ht="27.95" customHeight="1" thickBot="1" x14ac:dyDescent="0.3">
      <c r="B7" s="161" t="s">
        <v>0</v>
      </c>
      <c r="C7" s="187" t="s">
        <v>1</v>
      </c>
      <c r="D7" s="187" t="s">
        <v>105</v>
      </c>
      <c r="E7" s="184" t="s">
        <v>2</v>
      </c>
      <c r="G7" s="233" t="s">
        <v>1</v>
      </c>
      <c r="H7" s="233" t="s">
        <v>70</v>
      </c>
      <c r="I7" s="233" t="s">
        <v>67</v>
      </c>
      <c r="J7" s="234" t="s">
        <v>3</v>
      </c>
    </row>
    <row r="8" spans="1:10" ht="30" customHeight="1" thickTop="1" x14ac:dyDescent="0.25">
      <c r="A8" s="22"/>
      <c r="B8" s="178" t="s">
        <v>66</v>
      </c>
      <c r="C8" s="23">
        <v>2020</v>
      </c>
      <c r="D8" s="24" t="s">
        <v>4</v>
      </c>
      <c r="E8" s="25">
        <v>21.756017700000001</v>
      </c>
      <c r="G8" s="194">
        <v>2020</v>
      </c>
      <c r="H8" s="198" t="s">
        <v>4</v>
      </c>
      <c r="I8" s="198" t="s">
        <v>4</v>
      </c>
      <c r="J8" s="198" t="s">
        <v>4</v>
      </c>
    </row>
    <row r="9" spans="1:10" ht="38.25" x14ac:dyDescent="0.25">
      <c r="A9" s="22"/>
      <c r="B9" s="178" t="s">
        <v>89</v>
      </c>
      <c r="C9" s="23">
        <v>2021</v>
      </c>
      <c r="D9" s="24" t="s">
        <v>4</v>
      </c>
      <c r="E9" s="25">
        <v>21.659513499999999</v>
      </c>
      <c r="G9" s="198">
        <v>2021</v>
      </c>
      <c r="H9" s="198" t="s">
        <v>4</v>
      </c>
      <c r="I9" s="198" t="s">
        <v>4</v>
      </c>
      <c r="J9" s="198" t="s">
        <v>4</v>
      </c>
    </row>
    <row r="10" spans="1:10" ht="30" customHeight="1" x14ac:dyDescent="0.25">
      <c r="A10" s="22"/>
      <c r="B10" s="218" t="s">
        <v>90</v>
      </c>
      <c r="C10" s="23">
        <v>2022</v>
      </c>
      <c r="D10" s="24" t="s">
        <v>96</v>
      </c>
      <c r="E10" s="25">
        <v>20.121454199999999</v>
      </c>
      <c r="F10" s="153"/>
      <c r="G10" s="194">
        <v>2022</v>
      </c>
      <c r="H10" s="201">
        <v>521.5</v>
      </c>
      <c r="I10" s="201">
        <v>521.5</v>
      </c>
      <c r="J10" s="199">
        <f t="shared" ref="J10:J14" si="0">H10+I10</f>
        <v>1043</v>
      </c>
    </row>
    <row r="11" spans="1:10" ht="30" customHeight="1" x14ac:dyDescent="0.25">
      <c r="A11" s="22"/>
      <c r="B11" s="219" t="s">
        <v>91</v>
      </c>
      <c r="C11" s="23">
        <v>2023</v>
      </c>
      <c r="D11" s="24" t="s">
        <v>133</v>
      </c>
      <c r="E11" s="28">
        <v>20.0982132</v>
      </c>
      <c r="F11" s="153"/>
      <c r="G11" s="198">
        <v>2023</v>
      </c>
      <c r="H11" s="201">
        <v>74.5</v>
      </c>
      <c r="I11" s="201">
        <v>521.5</v>
      </c>
      <c r="J11" s="199">
        <f t="shared" si="0"/>
        <v>596</v>
      </c>
    </row>
    <row r="12" spans="1:10" ht="30" customHeight="1" x14ac:dyDescent="0.25">
      <c r="A12" s="22"/>
      <c r="B12" s="219" t="s">
        <v>92</v>
      </c>
      <c r="C12" s="23">
        <v>2024</v>
      </c>
      <c r="D12" s="24" t="s">
        <v>136</v>
      </c>
      <c r="E12" s="28">
        <v>20.040823</v>
      </c>
      <c r="F12" s="153"/>
      <c r="G12" s="198">
        <v>2024</v>
      </c>
      <c r="H12" s="201">
        <v>74.5</v>
      </c>
      <c r="I12" s="201">
        <v>521.5</v>
      </c>
      <c r="J12" s="199">
        <f t="shared" si="0"/>
        <v>596</v>
      </c>
    </row>
    <row r="13" spans="1:10" ht="30" customHeight="1" x14ac:dyDescent="0.25">
      <c r="A13" s="22"/>
      <c r="B13" s="219" t="s">
        <v>95</v>
      </c>
      <c r="C13" s="23">
        <v>2025</v>
      </c>
      <c r="D13" s="24" t="s">
        <v>131</v>
      </c>
      <c r="E13" s="25">
        <v>20.047363300000001</v>
      </c>
      <c r="F13" s="153"/>
      <c r="G13" s="198">
        <v>2025</v>
      </c>
      <c r="H13" s="199">
        <v>149</v>
      </c>
      <c r="I13" s="201">
        <v>521.5</v>
      </c>
      <c r="J13" s="199">
        <f t="shared" si="0"/>
        <v>670.5</v>
      </c>
    </row>
    <row r="14" spans="1:10" ht="30" customHeight="1" x14ac:dyDescent="0.25">
      <c r="A14" s="22"/>
      <c r="B14" s="219" t="s">
        <v>64</v>
      </c>
      <c r="C14" s="23">
        <v>2026</v>
      </c>
      <c r="D14" s="24" t="s">
        <v>133</v>
      </c>
      <c r="E14" s="25">
        <v>20.052866000000002</v>
      </c>
      <c r="F14" s="153"/>
      <c r="G14" s="198">
        <v>2026</v>
      </c>
      <c r="H14" s="201">
        <v>74.5</v>
      </c>
      <c r="I14" s="201">
        <v>521.5</v>
      </c>
      <c r="J14" s="199">
        <f t="shared" si="0"/>
        <v>596</v>
      </c>
    </row>
    <row r="15" spans="1:10" ht="30" customHeight="1" x14ac:dyDescent="0.25">
      <c r="A15" s="22"/>
      <c r="B15" s="26" t="s">
        <v>5</v>
      </c>
      <c r="C15" s="23">
        <v>2027</v>
      </c>
      <c r="D15" s="24" t="s">
        <v>134</v>
      </c>
      <c r="E15" s="25">
        <v>20.290067700000002</v>
      </c>
      <c r="F15" s="153"/>
      <c r="G15" s="198">
        <v>2027</v>
      </c>
      <c r="H15" s="199" t="s">
        <v>4</v>
      </c>
      <c r="I15" s="201">
        <v>521.5</v>
      </c>
      <c r="J15" s="201">
        <f>SUM(H15:I15)</f>
        <v>521.5</v>
      </c>
    </row>
    <row r="16" spans="1:10" ht="30" customHeight="1" x14ac:dyDescent="0.25">
      <c r="A16" s="22"/>
      <c r="B16" s="26" t="s">
        <v>5</v>
      </c>
      <c r="C16" s="23">
        <v>2028</v>
      </c>
      <c r="D16" s="24" t="s">
        <v>134</v>
      </c>
      <c r="E16" s="25">
        <v>20.084552800000001</v>
      </c>
      <c r="F16" s="153"/>
      <c r="G16" s="198">
        <v>2028</v>
      </c>
      <c r="H16" s="199" t="s">
        <v>4</v>
      </c>
      <c r="I16" s="201">
        <v>521.5</v>
      </c>
      <c r="J16" s="201">
        <f t="shared" ref="J16:J18" si="1">SUM(H16:I16)</f>
        <v>521.5</v>
      </c>
    </row>
    <row r="17" spans="1:10" ht="30" customHeight="1" x14ac:dyDescent="0.25">
      <c r="A17" s="22"/>
      <c r="B17" s="26" t="s">
        <v>5</v>
      </c>
      <c r="C17" s="23">
        <v>2029</v>
      </c>
      <c r="D17" s="30" t="s">
        <v>137</v>
      </c>
      <c r="E17" s="25">
        <v>20.0089951</v>
      </c>
      <c r="F17" s="153"/>
      <c r="G17" s="198">
        <v>2029</v>
      </c>
      <c r="H17" s="199">
        <v>74.5</v>
      </c>
      <c r="I17" s="201">
        <v>521.5</v>
      </c>
      <c r="J17" s="199">
        <f t="shared" si="1"/>
        <v>596</v>
      </c>
    </row>
    <row r="18" spans="1:10" ht="26.25" thickBot="1" x14ac:dyDescent="0.3">
      <c r="A18" s="22"/>
      <c r="B18" s="35" t="s">
        <v>5</v>
      </c>
      <c r="C18" s="36">
        <v>2030</v>
      </c>
      <c r="D18" s="185" t="s">
        <v>132</v>
      </c>
      <c r="E18" s="38">
        <v>25.760204300000002</v>
      </c>
      <c r="F18" s="153"/>
      <c r="G18" s="198">
        <v>2030</v>
      </c>
      <c r="H18" s="199" t="s">
        <v>4</v>
      </c>
      <c r="I18" s="201">
        <v>521.5</v>
      </c>
      <c r="J18" s="201">
        <f t="shared" si="1"/>
        <v>521.5</v>
      </c>
    </row>
    <row r="19" spans="1:10" ht="6" customHeight="1" thickBot="1" x14ac:dyDescent="0.3">
      <c r="B19" s="40"/>
      <c r="C19" s="40"/>
      <c r="D19" s="207"/>
      <c r="E19" s="208"/>
      <c r="G19" s="235"/>
      <c r="H19" s="235"/>
      <c r="I19" s="235"/>
      <c r="J19" s="235"/>
    </row>
    <row r="20" spans="1:10" ht="20.100000000000001" customHeight="1" thickBot="1" x14ac:dyDescent="0.3">
      <c r="B20" s="14" t="s">
        <v>71</v>
      </c>
      <c r="C20" s="14"/>
      <c r="D20" s="288">
        <f>'FPL Stand-Alone Rev Req'!M61</f>
        <v>74891.634037709227</v>
      </c>
      <c r="E20" s="8"/>
      <c r="G20" s="209" t="s">
        <v>3</v>
      </c>
      <c r="H20" s="236">
        <f>SUM(H8:H18)</f>
        <v>968.5</v>
      </c>
      <c r="I20" s="236">
        <f>SUM(I8:I18)</f>
        <v>4693.5</v>
      </c>
      <c r="J20" s="244">
        <f>SUM(J8:J18)</f>
        <v>5662</v>
      </c>
    </row>
    <row r="21" spans="1:10" ht="8.4499999999999993" customHeight="1" x14ac:dyDescent="0.25">
      <c r="B21" s="14"/>
      <c r="C21" s="14"/>
      <c r="D21" s="19"/>
      <c r="E21" s="19"/>
    </row>
    <row r="22" spans="1:10" ht="14.45" customHeight="1" x14ac:dyDescent="0.25">
      <c r="B22" s="45" t="s">
        <v>15</v>
      </c>
      <c r="C22" s="43"/>
      <c r="D22" s="274"/>
      <c r="E22" s="44"/>
      <c r="H22" s="39"/>
      <c r="I22" s="39"/>
      <c r="J22" s="237"/>
    </row>
    <row r="23" spans="1:10" x14ac:dyDescent="0.25">
      <c r="B23" s="48" t="s">
        <v>109</v>
      </c>
      <c r="C23" s="46"/>
      <c r="D23" s="275"/>
      <c r="E23" s="47"/>
      <c r="H23" s="39"/>
      <c r="I23" s="39"/>
      <c r="J23" s="237"/>
    </row>
    <row r="24" spans="1:10" x14ac:dyDescent="0.25">
      <c r="C24" s="49"/>
      <c r="D24" s="238"/>
      <c r="E24" s="47"/>
      <c r="H24" s="242"/>
      <c r="I24" s="242"/>
      <c r="J24" s="153"/>
    </row>
    <row r="25" spans="1:10" x14ac:dyDescent="0.25">
      <c r="H25" s="153"/>
      <c r="I25" s="153"/>
      <c r="J25" s="153"/>
    </row>
    <row r="26" spans="1:10" x14ac:dyDescent="0.25">
      <c r="J26" s="153"/>
    </row>
  </sheetData>
  <mergeCells count="5">
    <mergeCell ref="B6:E6"/>
    <mergeCell ref="G6:J6"/>
    <mergeCell ref="B20:C20"/>
    <mergeCell ref="D20:E20"/>
    <mergeCell ref="B21:C21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zoomScaleSheetLayoutView="70" zoomScalePageLayoutView="90" workbookViewId="0"/>
  </sheetViews>
  <sheetFormatPr defaultColWidth="9.140625" defaultRowHeight="15" x14ac:dyDescent="0.25"/>
  <cols>
    <col min="1" max="1" width="3.85546875" style="15" customWidth="1"/>
    <col min="2" max="2" width="40.85546875" style="17" customWidth="1"/>
    <col min="3" max="3" width="6.7109375" style="17" customWidth="1"/>
    <col min="4" max="4" width="30.28515625" style="51" customWidth="1"/>
    <col min="5" max="5" width="6.7109375" style="51" customWidth="1"/>
    <col min="6" max="6" width="3.5703125" style="15" customWidth="1"/>
    <col min="7" max="10" width="8.5703125" style="15" customWidth="1"/>
    <col min="11" max="16384" width="9.140625" style="19"/>
  </cols>
  <sheetData>
    <row r="1" spans="1:10" x14ac:dyDescent="0.25">
      <c r="A1" s="54" t="s">
        <v>167</v>
      </c>
    </row>
    <row r="2" spans="1:10" x14ac:dyDescent="0.25">
      <c r="A2" s="54" t="s">
        <v>165</v>
      </c>
    </row>
    <row r="3" spans="1:10" x14ac:dyDescent="0.25">
      <c r="B3" s="213"/>
      <c r="D3" s="18"/>
      <c r="E3" s="18"/>
      <c r="G3" s="239"/>
      <c r="H3" s="18"/>
      <c r="J3" s="239"/>
    </row>
    <row r="4" spans="1:10" x14ac:dyDescent="0.25">
      <c r="B4" s="213"/>
      <c r="D4" s="18"/>
      <c r="E4" s="18"/>
      <c r="G4" s="20"/>
      <c r="H4" s="20"/>
      <c r="J4" s="241" t="s">
        <v>153</v>
      </c>
    </row>
    <row r="5" spans="1:10" ht="15.75" thickBot="1" x14ac:dyDescent="0.3">
      <c r="B5" s="213"/>
      <c r="D5" s="18"/>
      <c r="E5" s="18"/>
      <c r="G5" s="188"/>
      <c r="H5" s="188"/>
    </row>
    <row r="6" spans="1:10" ht="20.45" customHeight="1" thickBot="1" x14ac:dyDescent="0.3">
      <c r="A6" s="16"/>
      <c r="B6" s="290" t="s">
        <v>73</v>
      </c>
      <c r="C6" s="291"/>
      <c r="D6" s="291"/>
      <c r="E6" s="292"/>
      <c r="G6" s="289" t="s">
        <v>125</v>
      </c>
      <c r="H6" s="289"/>
      <c r="I6" s="289"/>
      <c r="J6" s="289"/>
    </row>
    <row r="7" spans="1:10" ht="27.95" customHeight="1" thickBot="1" x14ac:dyDescent="0.3">
      <c r="B7" s="161" t="s">
        <v>0</v>
      </c>
      <c r="C7" s="187" t="s">
        <v>1</v>
      </c>
      <c r="D7" s="187" t="s">
        <v>78</v>
      </c>
      <c r="E7" s="184" t="s">
        <v>2</v>
      </c>
      <c r="G7" s="190" t="s">
        <v>1</v>
      </c>
      <c r="H7" s="191" t="s">
        <v>70</v>
      </c>
      <c r="I7" s="191" t="s">
        <v>67</v>
      </c>
      <c r="J7" s="192" t="s">
        <v>3</v>
      </c>
    </row>
    <row r="8" spans="1:10" ht="39" thickTop="1" x14ac:dyDescent="0.25">
      <c r="A8" s="22"/>
      <c r="B8" s="178" t="s">
        <v>62</v>
      </c>
      <c r="C8" s="23">
        <v>2020</v>
      </c>
      <c r="D8" s="24" t="s">
        <v>4</v>
      </c>
      <c r="E8" s="25">
        <v>41.914524100000001</v>
      </c>
      <c r="G8" s="193">
        <v>2020</v>
      </c>
      <c r="H8" s="194" t="s">
        <v>4</v>
      </c>
      <c r="I8" s="194" t="s">
        <v>4</v>
      </c>
      <c r="J8" s="195" t="s">
        <v>4</v>
      </c>
    </row>
    <row r="9" spans="1:10" ht="24.95" customHeight="1" x14ac:dyDescent="0.25">
      <c r="A9" s="22"/>
      <c r="B9" s="26" t="s">
        <v>5</v>
      </c>
      <c r="C9" s="23">
        <v>2021</v>
      </c>
      <c r="D9" s="24" t="s">
        <v>4</v>
      </c>
      <c r="E9" s="25">
        <v>40.71105</v>
      </c>
      <c r="G9" s="193">
        <v>2021</v>
      </c>
      <c r="H9" s="194" t="s">
        <v>4</v>
      </c>
      <c r="I9" s="194" t="s">
        <v>4</v>
      </c>
      <c r="J9" s="196" t="s">
        <v>4</v>
      </c>
    </row>
    <row r="10" spans="1:10" ht="24.95" customHeight="1" x14ac:dyDescent="0.25">
      <c r="A10" s="22"/>
      <c r="B10" s="178" t="s">
        <v>122</v>
      </c>
      <c r="C10" s="23">
        <v>2022</v>
      </c>
      <c r="D10" s="27" t="s">
        <v>123</v>
      </c>
      <c r="E10" s="25">
        <v>84.073844899999997</v>
      </c>
      <c r="G10" s="193">
        <v>2022</v>
      </c>
      <c r="H10" s="194" t="s">
        <v>4</v>
      </c>
      <c r="I10" s="194" t="s">
        <v>4</v>
      </c>
      <c r="J10" s="196" t="s">
        <v>4</v>
      </c>
    </row>
    <row r="11" spans="1:10" ht="24.95" customHeight="1" x14ac:dyDescent="0.25">
      <c r="A11" s="22"/>
      <c r="B11" s="26" t="s">
        <v>6</v>
      </c>
      <c r="C11" s="23">
        <v>2023</v>
      </c>
      <c r="D11" s="24" t="s">
        <v>4</v>
      </c>
      <c r="E11" s="28">
        <v>46.758606</v>
      </c>
      <c r="G11" s="197">
        <v>2023</v>
      </c>
      <c r="H11" s="198" t="s">
        <v>4</v>
      </c>
      <c r="I11" s="199" t="s">
        <v>4</v>
      </c>
      <c r="J11" s="200" t="s">
        <v>4</v>
      </c>
    </row>
    <row r="12" spans="1:10" ht="24.95" customHeight="1" x14ac:dyDescent="0.25">
      <c r="A12" s="22"/>
      <c r="B12" s="26" t="s">
        <v>5</v>
      </c>
      <c r="C12" s="23">
        <v>2024</v>
      </c>
      <c r="D12" s="243" t="s">
        <v>127</v>
      </c>
      <c r="E12" s="28">
        <v>25.278377500000001</v>
      </c>
      <c r="G12" s="197">
        <v>2024</v>
      </c>
      <c r="H12" s="198" t="s">
        <v>4</v>
      </c>
      <c r="I12" s="199" t="s">
        <v>4</v>
      </c>
      <c r="J12" s="200" t="s">
        <v>4</v>
      </c>
    </row>
    <row r="13" spans="1:10" ht="24.95" customHeight="1" x14ac:dyDescent="0.25">
      <c r="A13" s="22"/>
      <c r="B13" s="32" t="s">
        <v>7</v>
      </c>
      <c r="C13" s="23">
        <v>2025</v>
      </c>
      <c r="D13" s="24" t="s">
        <v>97</v>
      </c>
      <c r="E13" s="25">
        <v>22.087381400000002</v>
      </c>
      <c r="G13" s="197">
        <v>2025</v>
      </c>
      <c r="H13" s="198" t="s">
        <v>4</v>
      </c>
      <c r="I13" s="201">
        <v>74.5</v>
      </c>
      <c r="J13" s="202">
        <f>I13</f>
        <v>74.5</v>
      </c>
    </row>
    <row r="14" spans="1:10" ht="24.95" customHeight="1" x14ac:dyDescent="0.25">
      <c r="A14" s="22"/>
      <c r="B14" s="26" t="s">
        <v>5</v>
      </c>
      <c r="C14" s="23">
        <v>2026</v>
      </c>
      <c r="D14" s="24" t="s">
        <v>4</v>
      </c>
      <c r="E14" s="25">
        <v>21.2668781</v>
      </c>
      <c r="G14" s="197">
        <v>2026</v>
      </c>
      <c r="H14" s="198" t="s">
        <v>4</v>
      </c>
      <c r="I14" s="199" t="s">
        <v>4</v>
      </c>
      <c r="J14" s="200" t="s">
        <v>4</v>
      </c>
    </row>
    <row r="15" spans="1:10" ht="24.95" customHeight="1" x14ac:dyDescent="0.25">
      <c r="A15" s="22"/>
      <c r="B15" s="26" t="s">
        <v>9</v>
      </c>
      <c r="C15" s="23">
        <v>2027</v>
      </c>
      <c r="D15" s="24" t="s">
        <v>94</v>
      </c>
      <c r="E15" s="25">
        <v>22.808204700000001</v>
      </c>
      <c r="G15" s="197">
        <v>2027</v>
      </c>
      <c r="H15" s="198" t="s">
        <v>4</v>
      </c>
      <c r="I15" s="199">
        <v>298</v>
      </c>
      <c r="J15" s="200">
        <f>I15</f>
        <v>298</v>
      </c>
    </row>
    <row r="16" spans="1:10" ht="24.95" customHeight="1" x14ac:dyDescent="0.25">
      <c r="A16" s="22"/>
      <c r="B16" s="26" t="s">
        <v>10</v>
      </c>
      <c r="C16" s="23">
        <v>2028</v>
      </c>
      <c r="D16" s="24" t="s">
        <v>4</v>
      </c>
      <c r="E16" s="25">
        <v>20.758121500000001</v>
      </c>
      <c r="G16" s="197">
        <v>2028</v>
      </c>
      <c r="H16" s="198" t="s">
        <v>4</v>
      </c>
      <c r="I16" s="199" t="s">
        <v>4</v>
      </c>
      <c r="J16" s="200" t="s">
        <v>4</v>
      </c>
    </row>
    <row r="17" spans="1:10" ht="24.95" customHeight="1" x14ac:dyDescent="0.25">
      <c r="A17" s="22"/>
      <c r="B17" s="26" t="s">
        <v>5</v>
      </c>
      <c r="C17" s="23">
        <v>2029</v>
      </c>
      <c r="D17" s="34" t="s">
        <v>129</v>
      </c>
      <c r="E17" s="25">
        <v>20.117496500000001</v>
      </c>
      <c r="F17" s="31"/>
      <c r="G17" s="197">
        <v>2029</v>
      </c>
      <c r="H17" s="198" t="s">
        <v>4</v>
      </c>
      <c r="I17" s="199" t="s">
        <v>4</v>
      </c>
      <c r="J17" s="200" t="s">
        <v>4</v>
      </c>
    </row>
    <row r="18" spans="1:10" ht="24.95" customHeight="1" thickBot="1" x14ac:dyDescent="0.3">
      <c r="A18" s="22"/>
      <c r="B18" s="35" t="s">
        <v>12</v>
      </c>
      <c r="C18" s="36">
        <v>2030</v>
      </c>
      <c r="D18" s="30" t="s">
        <v>147</v>
      </c>
      <c r="E18" s="38">
        <v>45.959175100000003</v>
      </c>
      <c r="F18" s="31"/>
      <c r="G18" s="203">
        <v>2030</v>
      </c>
      <c r="H18" s="204" t="s">
        <v>4</v>
      </c>
      <c r="I18" s="205" t="s">
        <v>4</v>
      </c>
      <c r="J18" s="206" t="s">
        <v>4</v>
      </c>
    </row>
    <row r="19" spans="1:10" ht="6" customHeight="1" thickBot="1" x14ac:dyDescent="0.3">
      <c r="B19" s="40"/>
      <c r="C19" s="40"/>
      <c r="D19" s="41"/>
      <c r="E19" s="42"/>
      <c r="G19" s="19"/>
      <c r="H19" s="19"/>
      <c r="I19" s="19"/>
      <c r="J19" s="19"/>
    </row>
    <row r="20" spans="1:10" ht="15.95" customHeight="1" thickBot="1" x14ac:dyDescent="0.3">
      <c r="B20" s="14" t="s">
        <v>13</v>
      </c>
      <c r="C20" s="14"/>
      <c r="D20" s="9">
        <f>'Step 2 Rev Req'!M61</f>
        <v>6054.5523790688021</v>
      </c>
      <c r="E20" s="9"/>
      <c r="G20" s="209" t="s">
        <v>3</v>
      </c>
      <c r="H20" s="210">
        <f>SUM(H8:H18)</f>
        <v>0</v>
      </c>
      <c r="I20" s="210">
        <f>SUM(I8:I18)</f>
        <v>372.5</v>
      </c>
      <c r="J20" s="211">
        <f>SUM(J8:J18)</f>
        <v>372.5</v>
      </c>
    </row>
    <row r="21" spans="1:10" ht="15.95" customHeight="1" x14ac:dyDescent="0.25">
      <c r="B21" s="14" t="s">
        <v>116</v>
      </c>
      <c r="C21" s="14"/>
      <c r="D21" s="293">
        <f>'Step 2 Rev Req'!Y61</f>
        <v>2212.2483230972261</v>
      </c>
      <c r="E21" s="293"/>
    </row>
    <row r="22" spans="1:10" ht="15.95" customHeight="1" x14ac:dyDescent="0.25">
      <c r="B22" s="14" t="s">
        <v>158</v>
      </c>
      <c r="C22" s="14"/>
      <c r="D22" s="293">
        <v>708.774</v>
      </c>
      <c r="E22" s="293"/>
    </row>
    <row r="23" spans="1:10" ht="15.95" customHeight="1" x14ac:dyDescent="0.25">
      <c r="B23" s="14" t="s">
        <v>14</v>
      </c>
      <c r="C23" s="14"/>
      <c r="D23" s="293">
        <f>D20+D21+D22</f>
        <v>8975.5747021660281</v>
      </c>
      <c r="E23" s="293"/>
    </row>
    <row r="24" spans="1:10" ht="15.95" customHeight="1" thickBot="1" x14ac:dyDescent="0.3">
      <c r="B24" s="14" t="s">
        <v>124</v>
      </c>
      <c r="C24" s="14"/>
      <c r="D24" s="7">
        <f>D23-'Step 1 - Resource Plans'!F25</f>
        <v>-363.10015184003532</v>
      </c>
      <c r="E24" s="7"/>
      <c r="G24" s="29"/>
    </row>
    <row r="25" spans="1:10" x14ac:dyDescent="0.25">
      <c r="B25" s="43"/>
      <c r="C25" s="43"/>
      <c r="D25" s="44"/>
      <c r="E25" s="44"/>
    </row>
    <row r="26" spans="1:10" x14ac:dyDescent="0.25">
      <c r="B26" s="45" t="s">
        <v>15</v>
      </c>
      <c r="C26" s="46"/>
      <c r="D26" s="44"/>
      <c r="E26" s="47"/>
    </row>
    <row r="27" spans="1:10" x14ac:dyDescent="0.25">
      <c r="B27" s="48" t="s">
        <v>16</v>
      </c>
      <c r="C27" s="49"/>
      <c r="D27" s="50"/>
      <c r="E27" s="47"/>
    </row>
    <row r="28" spans="1:10" x14ac:dyDescent="0.25">
      <c r="B28" s="17" t="s">
        <v>17</v>
      </c>
      <c r="D28" s="52"/>
      <c r="F28" s="31"/>
      <c r="G28" s="31"/>
      <c r="H28" s="31"/>
      <c r="I28" s="53"/>
      <c r="J28" s="29"/>
    </row>
    <row r="29" spans="1:10" x14ac:dyDescent="0.25">
      <c r="B29" s="17" t="s">
        <v>117</v>
      </c>
      <c r="F29" s="31"/>
      <c r="G29" s="31"/>
      <c r="H29" s="31"/>
      <c r="I29" s="53"/>
      <c r="J29" s="29"/>
    </row>
    <row r="30" spans="1:10" x14ac:dyDescent="0.25">
      <c r="F30" s="31"/>
      <c r="G30" s="31"/>
      <c r="H30" s="31"/>
      <c r="I30" s="53"/>
      <c r="J30" s="29"/>
    </row>
    <row r="31" spans="1:10" x14ac:dyDescent="0.25">
      <c r="F31" s="31"/>
      <c r="G31" s="31"/>
      <c r="H31" s="31"/>
      <c r="I31" s="53"/>
      <c r="J31" s="29"/>
    </row>
    <row r="32" spans="1:10" x14ac:dyDescent="0.25">
      <c r="F32" s="31"/>
      <c r="G32" s="31"/>
      <c r="H32" s="31"/>
      <c r="I32" s="53"/>
      <c r="J32" s="29"/>
    </row>
    <row r="33" spans="6:10" x14ac:dyDescent="0.25">
      <c r="F33" s="31"/>
      <c r="G33" s="31"/>
      <c r="H33" s="31"/>
      <c r="I33" s="53"/>
      <c r="J33" s="29"/>
    </row>
    <row r="34" spans="6:10" x14ac:dyDescent="0.25">
      <c r="F34" s="31"/>
      <c r="G34" s="31"/>
      <c r="H34" s="31"/>
      <c r="I34" s="53"/>
      <c r="J34" s="29"/>
    </row>
    <row r="35" spans="6:10" x14ac:dyDescent="0.25">
      <c r="F35" s="31"/>
      <c r="G35" s="31"/>
      <c r="H35" s="31"/>
      <c r="I35" s="53"/>
      <c r="J35" s="29"/>
    </row>
    <row r="36" spans="6:10" x14ac:dyDescent="0.25">
      <c r="F36" s="31"/>
      <c r="G36" s="31"/>
      <c r="H36" s="31"/>
      <c r="I36" s="53"/>
      <c r="J36" s="29"/>
    </row>
    <row r="37" spans="6:10" x14ac:dyDescent="0.25">
      <c r="F37" s="31"/>
      <c r="G37" s="31"/>
      <c r="H37" s="31"/>
      <c r="I37" s="53"/>
      <c r="J37" s="29"/>
    </row>
    <row r="38" spans="6:10" x14ac:dyDescent="0.25">
      <c r="F38" s="31"/>
      <c r="G38" s="31"/>
      <c r="H38" s="31"/>
      <c r="I38" s="53"/>
      <c r="J38" s="29"/>
    </row>
    <row r="39" spans="6:10" x14ac:dyDescent="0.25">
      <c r="F39" s="31"/>
      <c r="G39" s="31"/>
      <c r="H39" s="31"/>
      <c r="I39" s="53"/>
      <c r="J39" s="29"/>
    </row>
    <row r="40" spans="6:10" x14ac:dyDescent="0.25">
      <c r="F40" s="31"/>
      <c r="G40" s="31"/>
      <c r="H40" s="31"/>
      <c r="I40" s="53"/>
      <c r="J40" s="29"/>
    </row>
    <row r="41" spans="6:10" x14ac:dyDescent="0.25">
      <c r="F41" s="31"/>
      <c r="G41" s="31"/>
      <c r="H41" s="31"/>
      <c r="I41" s="53"/>
      <c r="J41" s="29"/>
    </row>
    <row r="42" spans="6:10" x14ac:dyDescent="0.25">
      <c r="F42" s="31"/>
      <c r="G42" s="31"/>
      <c r="H42" s="31"/>
      <c r="I42" s="53"/>
      <c r="J42" s="29"/>
    </row>
    <row r="43" spans="6:10" x14ac:dyDescent="0.25">
      <c r="F43" s="31"/>
      <c r="G43" s="31"/>
      <c r="H43" s="31"/>
      <c r="I43" s="53"/>
      <c r="J43" s="29"/>
    </row>
    <row r="44" spans="6:10" x14ac:dyDescent="0.25">
      <c r="F44" s="31"/>
      <c r="G44" s="31"/>
      <c r="H44" s="31"/>
      <c r="I44" s="53"/>
      <c r="J44" s="29"/>
    </row>
    <row r="45" spans="6:10" x14ac:dyDescent="0.25">
      <c r="F45" s="31"/>
      <c r="G45" s="31"/>
      <c r="H45" s="31"/>
      <c r="I45" s="53"/>
      <c r="J45" s="29"/>
    </row>
    <row r="46" spans="6:10" x14ac:dyDescent="0.25">
      <c r="F46" s="31"/>
      <c r="G46" s="31"/>
      <c r="H46" s="31"/>
      <c r="I46" s="53"/>
      <c r="J46" s="29"/>
    </row>
    <row r="47" spans="6:10" x14ac:dyDescent="0.25">
      <c r="F47" s="31"/>
      <c r="G47" s="31"/>
      <c r="H47" s="31"/>
      <c r="I47" s="53"/>
      <c r="J47" s="29"/>
    </row>
    <row r="48" spans="6:10" x14ac:dyDescent="0.25">
      <c r="F48" s="31"/>
      <c r="G48" s="31"/>
      <c r="H48" s="31"/>
      <c r="I48" s="53"/>
      <c r="J48" s="29"/>
    </row>
    <row r="49" spans="6:10" x14ac:dyDescent="0.25">
      <c r="F49" s="31"/>
      <c r="G49" s="31"/>
      <c r="H49" s="31"/>
      <c r="I49" s="53"/>
      <c r="J49" s="29"/>
    </row>
    <row r="50" spans="6:10" x14ac:dyDescent="0.25">
      <c r="F50" s="31"/>
      <c r="G50" s="31"/>
      <c r="H50" s="31"/>
      <c r="I50" s="53"/>
      <c r="J50" s="29"/>
    </row>
    <row r="51" spans="6:10" x14ac:dyDescent="0.25">
      <c r="F51" s="31"/>
      <c r="G51" s="31"/>
      <c r="H51" s="31"/>
      <c r="I51" s="53"/>
      <c r="J51" s="29"/>
    </row>
    <row r="52" spans="6:10" x14ac:dyDescent="0.25">
      <c r="F52" s="31"/>
      <c r="G52" s="31"/>
      <c r="H52" s="31"/>
      <c r="I52" s="53"/>
      <c r="J52" s="29"/>
    </row>
    <row r="53" spans="6:10" x14ac:dyDescent="0.25">
      <c r="F53" s="31"/>
      <c r="G53" s="31"/>
      <c r="H53" s="31"/>
      <c r="I53" s="53"/>
      <c r="J53" s="29"/>
    </row>
    <row r="54" spans="6:10" x14ac:dyDescent="0.25">
      <c r="F54" s="31"/>
      <c r="G54" s="31"/>
      <c r="H54" s="31"/>
      <c r="I54" s="53"/>
      <c r="J54" s="29"/>
    </row>
    <row r="55" spans="6:10" x14ac:dyDescent="0.25">
      <c r="F55" s="31"/>
      <c r="G55" s="31"/>
      <c r="H55" s="31"/>
      <c r="I55" s="53"/>
      <c r="J55" s="29"/>
    </row>
    <row r="56" spans="6:10" x14ac:dyDescent="0.25">
      <c r="F56" s="31"/>
      <c r="G56" s="31"/>
      <c r="H56" s="31"/>
      <c r="I56" s="53"/>
      <c r="J56" s="29"/>
    </row>
    <row r="57" spans="6:10" x14ac:dyDescent="0.25">
      <c r="F57" s="31"/>
      <c r="G57" s="31"/>
      <c r="H57" s="31"/>
      <c r="I57" s="53"/>
      <c r="J57" s="29"/>
    </row>
    <row r="58" spans="6:10" x14ac:dyDescent="0.25">
      <c r="F58" s="31"/>
      <c r="G58" s="31"/>
      <c r="H58" s="31"/>
      <c r="I58" s="53"/>
      <c r="J58" s="29"/>
    </row>
    <row r="59" spans="6:10" x14ac:dyDescent="0.25">
      <c r="F59" s="31"/>
      <c r="G59" s="31"/>
      <c r="H59" s="31"/>
      <c r="I59" s="53"/>
      <c r="J59" s="29"/>
    </row>
    <row r="60" spans="6:10" x14ac:dyDescent="0.25">
      <c r="F60" s="31"/>
      <c r="G60" s="31"/>
      <c r="H60" s="31"/>
      <c r="I60" s="53"/>
      <c r="J60" s="29"/>
    </row>
    <row r="61" spans="6:10" x14ac:dyDescent="0.25">
      <c r="F61" s="31"/>
      <c r="G61" s="31"/>
      <c r="H61" s="31"/>
      <c r="I61" s="53"/>
    </row>
    <row r="62" spans="6:10" x14ac:dyDescent="0.25">
      <c r="F62" s="31"/>
      <c r="G62" s="31"/>
      <c r="H62" s="31"/>
      <c r="I62" s="53"/>
    </row>
    <row r="63" spans="6:10" x14ac:dyDescent="0.25">
      <c r="F63" s="31"/>
      <c r="G63" s="31"/>
      <c r="H63" s="31"/>
      <c r="I63" s="53"/>
    </row>
    <row r="64" spans="6:10" x14ac:dyDescent="0.25">
      <c r="F64" s="31"/>
      <c r="G64" s="31"/>
      <c r="H64" s="31"/>
      <c r="I64" s="53"/>
    </row>
    <row r="65" spans="6:9" x14ac:dyDescent="0.25">
      <c r="F65" s="31"/>
      <c r="G65" s="31"/>
      <c r="H65" s="31"/>
      <c r="I65" s="53"/>
    </row>
    <row r="66" spans="6:9" x14ac:dyDescent="0.25">
      <c r="F66" s="31"/>
      <c r="G66" s="31"/>
      <c r="H66" s="31"/>
      <c r="I66" s="53"/>
    </row>
    <row r="67" spans="6:9" x14ac:dyDescent="0.25">
      <c r="F67" s="31"/>
      <c r="G67" s="31"/>
      <c r="H67" s="31"/>
      <c r="I67" s="53"/>
    </row>
    <row r="68" spans="6:9" x14ac:dyDescent="0.25">
      <c r="F68" s="31"/>
      <c r="G68" s="31"/>
      <c r="H68" s="31"/>
      <c r="I68" s="53"/>
    </row>
    <row r="69" spans="6:9" x14ac:dyDescent="0.25">
      <c r="F69" s="31"/>
      <c r="G69" s="31"/>
      <c r="H69" s="31"/>
      <c r="I69" s="53"/>
    </row>
    <row r="70" spans="6:9" x14ac:dyDescent="0.25">
      <c r="F70" s="31"/>
      <c r="G70" s="31"/>
      <c r="H70" s="31"/>
      <c r="I70" s="53"/>
    </row>
    <row r="71" spans="6:9" x14ac:dyDescent="0.25">
      <c r="F71" s="31"/>
      <c r="G71" s="31"/>
      <c r="H71" s="31"/>
      <c r="I71" s="53"/>
    </row>
    <row r="72" spans="6:9" x14ac:dyDescent="0.25">
      <c r="F72" s="31"/>
      <c r="G72" s="31"/>
      <c r="H72" s="31"/>
      <c r="I72" s="53"/>
    </row>
  </sheetData>
  <mergeCells count="12">
    <mergeCell ref="G6:J6"/>
    <mergeCell ref="B6:E6"/>
    <mergeCell ref="B22:C22"/>
    <mergeCell ref="B21:C21"/>
    <mergeCell ref="B24:C24"/>
    <mergeCell ref="B23:C23"/>
    <mergeCell ref="B20:C20"/>
    <mergeCell ref="D20:E20"/>
    <mergeCell ref="D21:E21"/>
    <mergeCell ref="D22:E22"/>
    <mergeCell ref="D23:E23"/>
    <mergeCell ref="D24:E24"/>
  </mergeCells>
  <pageMargins left="0.25" right="0.25" top="0.75" bottom="0.75" header="0.3" footer="0.3"/>
  <pageSetup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topLeftCell="C1" zoomScaleSheetLayoutView="70" zoomScalePageLayoutView="90" workbookViewId="0"/>
  </sheetViews>
  <sheetFormatPr defaultColWidth="9.140625" defaultRowHeight="15" x14ac:dyDescent="0.25"/>
  <cols>
    <col min="1" max="1" width="3.85546875" style="15" customWidth="1"/>
    <col min="2" max="2" width="45.85546875" style="17" customWidth="1"/>
    <col min="3" max="3" width="37" style="17" customWidth="1"/>
    <col min="4" max="4" width="6.7109375" style="17" customWidth="1"/>
    <col min="5" max="6" width="25.5703125" style="51" customWidth="1"/>
    <col min="7" max="7" width="6.7109375" style="51" customWidth="1"/>
    <col min="8" max="8" width="3.5703125" style="19" customWidth="1"/>
    <col min="9" max="12" width="8.5703125" style="182" customWidth="1"/>
    <col min="13" max="16384" width="9.140625" style="19"/>
  </cols>
  <sheetData>
    <row r="1" spans="1:15" x14ac:dyDescent="0.25">
      <c r="C1" s="54" t="s">
        <v>168</v>
      </c>
    </row>
    <row r="2" spans="1:15" x14ac:dyDescent="0.25">
      <c r="C2" s="54" t="s">
        <v>165</v>
      </c>
    </row>
    <row r="3" spans="1:15" x14ac:dyDescent="0.25">
      <c r="B3" s="213"/>
      <c r="C3" s="16"/>
      <c r="E3" s="18"/>
      <c r="F3" s="18"/>
      <c r="G3" s="18"/>
      <c r="I3" s="19"/>
      <c r="J3" s="19"/>
      <c r="K3" s="19"/>
      <c r="L3" s="239"/>
      <c r="M3" s="239"/>
    </row>
    <row r="4" spans="1:15" x14ac:dyDescent="0.25">
      <c r="B4" s="213"/>
      <c r="C4" s="16"/>
      <c r="E4" s="18"/>
      <c r="F4" s="18"/>
      <c r="G4" s="18"/>
      <c r="I4" s="19"/>
      <c r="J4" s="19"/>
      <c r="K4" s="19"/>
      <c r="L4" s="241"/>
      <c r="M4" s="241" t="s">
        <v>154</v>
      </c>
    </row>
    <row r="5" spans="1:15" ht="16.5" thickBot="1" x14ac:dyDescent="0.3">
      <c r="B5" s="16"/>
      <c r="C5" s="16"/>
      <c r="E5" s="18"/>
      <c r="F5" s="18"/>
      <c r="G5" s="18"/>
      <c r="I5" s="296" t="s">
        <v>118</v>
      </c>
      <c r="J5" s="296"/>
      <c r="K5" s="296"/>
      <c r="L5" s="296"/>
      <c r="M5" s="296"/>
    </row>
    <row r="6" spans="1:15" ht="20.45" customHeight="1" x14ac:dyDescent="0.25">
      <c r="A6" s="16"/>
      <c r="B6" s="290" t="s">
        <v>80</v>
      </c>
      <c r="C6" s="291"/>
      <c r="D6" s="291"/>
      <c r="E6" s="291"/>
      <c r="F6" s="291"/>
      <c r="G6" s="292"/>
      <c r="I6" s="300" t="s">
        <v>81</v>
      </c>
      <c r="J6" s="302" t="s">
        <v>82</v>
      </c>
      <c r="K6" s="302" t="s">
        <v>83</v>
      </c>
      <c r="L6" s="302" t="s">
        <v>84</v>
      </c>
      <c r="M6" s="294" t="s">
        <v>150</v>
      </c>
    </row>
    <row r="7" spans="1:15" ht="27.95" customHeight="1" x14ac:dyDescent="0.25">
      <c r="B7" s="161" t="s">
        <v>85</v>
      </c>
      <c r="C7" s="187" t="s">
        <v>86</v>
      </c>
      <c r="D7" s="187" t="s">
        <v>1</v>
      </c>
      <c r="E7" s="187" t="s">
        <v>87</v>
      </c>
      <c r="F7" s="187" t="s">
        <v>88</v>
      </c>
      <c r="G7" s="184" t="s">
        <v>2</v>
      </c>
      <c r="I7" s="301"/>
      <c r="J7" s="303"/>
      <c r="K7" s="303"/>
      <c r="L7" s="303"/>
      <c r="M7" s="295"/>
    </row>
    <row r="8" spans="1:15" ht="38.25" x14ac:dyDescent="0.25">
      <c r="A8" s="22"/>
      <c r="B8" s="178" t="s">
        <v>66</v>
      </c>
      <c r="C8" s="214" t="s">
        <v>62</v>
      </c>
      <c r="D8" s="23">
        <v>2020</v>
      </c>
      <c r="E8" s="24" t="s">
        <v>4</v>
      </c>
      <c r="F8" s="24" t="s">
        <v>4</v>
      </c>
      <c r="G8" s="25">
        <v>24.862449999999999</v>
      </c>
      <c r="I8" s="216" t="s">
        <v>4</v>
      </c>
      <c r="J8" s="217" t="s">
        <v>4</v>
      </c>
      <c r="K8" s="217" t="s">
        <v>4</v>
      </c>
      <c r="L8" s="217" t="s">
        <v>4</v>
      </c>
      <c r="M8" s="252">
        <f>SUM(I8:L8)</f>
        <v>0</v>
      </c>
    </row>
    <row r="9" spans="1:15" ht="38.25" x14ac:dyDescent="0.25">
      <c r="A9" s="22"/>
      <c r="B9" s="178" t="s">
        <v>89</v>
      </c>
      <c r="C9" s="215" t="s">
        <v>5</v>
      </c>
      <c r="D9" s="23">
        <v>2021</v>
      </c>
      <c r="E9" s="24" t="s">
        <v>4</v>
      </c>
      <c r="F9" s="24" t="s">
        <v>4</v>
      </c>
      <c r="G9" s="25">
        <v>24.177825899999998</v>
      </c>
      <c r="I9" s="216" t="s">
        <v>4</v>
      </c>
      <c r="J9" s="217" t="s">
        <v>4</v>
      </c>
      <c r="K9" s="217" t="s">
        <v>4</v>
      </c>
      <c r="L9" s="217" t="s">
        <v>4</v>
      </c>
      <c r="M9" s="252">
        <f t="shared" ref="M9:M18" si="0">SUM(I9:L9)</f>
        <v>0</v>
      </c>
    </row>
    <row r="10" spans="1:15" ht="30" customHeight="1" x14ac:dyDescent="0.25">
      <c r="A10" s="22"/>
      <c r="B10" s="218" t="s">
        <v>90</v>
      </c>
      <c r="C10" s="214" t="s">
        <v>149</v>
      </c>
      <c r="D10" s="23">
        <v>2022</v>
      </c>
      <c r="E10" s="261" t="s">
        <v>65</v>
      </c>
      <c r="F10" s="24" t="s">
        <v>4</v>
      </c>
      <c r="G10" s="25">
        <v>25.498539999999998</v>
      </c>
      <c r="I10" s="246">
        <v>372.5</v>
      </c>
      <c r="J10" s="247">
        <v>74.5</v>
      </c>
      <c r="K10" s="247" t="s">
        <v>4</v>
      </c>
      <c r="L10" s="217" t="s">
        <v>4</v>
      </c>
      <c r="M10" s="252">
        <f t="shared" si="0"/>
        <v>447</v>
      </c>
    </row>
    <row r="11" spans="1:15" ht="30" customHeight="1" x14ac:dyDescent="0.25">
      <c r="A11" s="22"/>
      <c r="B11" s="219" t="s">
        <v>91</v>
      </c>
      <c r="C11" s="215" t="s">
        <v>6</v>
      </c>
      <c r="D11" s="23">
        <v>2023</v>
      </c>
      <c r="E11" s="261" t="s">
        <v>8</v>
      </c>
      <c r="F11" s="261" t="s">
        <v>8</v>
      </c>
      <c r="G11" s="28">
        <v>21.579311400000002</v>
      </c>
      <c r="I11" s="246">
        <v>223.5</v>
      </c>
      <c r="J11" s="247">
        <v>149</v>
      </c>
      <c r="K11" s="247">
        <v>149</v>
      </c>
      <c r="L11" s="247">
        <v>223.5</v>
      </c>
      <c r="M11" s="252">
        <f t="shared" si="0"/>
        <v>745</v>
      </c>
    </row>
    <row r="12" spans="1:15" ht="30" customHeight="1" x14ac:dyDescent="0.25">
      <c r="A12" s="22"/>
      <c r="B12" s="219" t="s">
        <v>92</v>
      </c>
      <c r="C12" s="215" t="s">
        <v>93</v>
      </c>
      <c r="D12" s="23">
        <v>2024</v>
      </c>
      <c r="E12" s="24" t="s">
        <v>148</v>
      </c>
      <c r="F12" s="33" t="s">
        <v>8</v>
      </c>
      <c r="G12" s="28">
        <v>20.036809999999999</v>
      </c>
      <c r="I12" s="216" t="s">
        <v>4</v>
      </c>
      <c r="J12" s="217">
        <v>521.5</v>
      </c>
      <c r="K12" s="217">
        <v>372.5</v>
      </c>
      <c r="L12" s="217" t="s">
        <v>4</v>
      </c>
      <c r="M12" s="252">
        <f t="shared" si="0"/>
        <v>894</v>
      </c>
    </row>
    <row r="13" spans="1:15" ht="30" customHeight="1" x14ac:dyDescent="0.25">
      <c r="A13" s="22"/>
      <c r="B13" s="219" t="s">
        <v>95</v>
      </c>
      <c r="C13" s="220" t="s">
        <v>7</v>
      </c>
      <c r="D13" s="23">
        <v>2025</v>
      </c>
      <c r="E13" s="24" t="s">
        <v>148</v>
      </c>
      <c r="F13" s="33" t="s">
        <v>8</v>
      </c>
      <c r="G13" s="25">
        <v>20.089595800000001</v>
      </c>
      <c r="I13" s="216" t="s">
        <v>4</v>
      </c>
      <c r="J13" s="217">
        <v>521.5</v>
      </c>
      <c r="K13" s="217">
        <v>372.5</v>
      </c>
      <c r="L13" s="217" t="s">
        <v>4</v>
      </c>
      <c r="M13" s="252">
        <f t="shared" si="0"/>
        <v>894</v>
      </c>
    </row>
    <row r="14" spans="1:15" ht="43.5" customHeight="1" x14ac:dyDescent="0.25">
      <c r="A14" s="22"/>
      <c r="B14" s="219" t="s">
        <v>64</v>
      </c>
      <c r="C14" s="215" t="s">
        <v>5</v>
      </c>
      <c r="D14" s="23">
        <v>2026</v>
      </c>
      <c r="E14" s="24" t="s">
        <v>134</v>
      </c>
      <c r="F14" s="24" t="s">
        <v>97</v>
      </c>
      <c r="G14" s="25">
        <v>20.013940000000002</v>
      </c>
      <c r="I14" s="216" t="s">
        <v>4</v>
      </c>
      <c r="J14" s="217">
        <v>521.5</v>
      </c>
      <c r="K14" s="217">
        <v>74.5</v>
      </c>
      <c r="L14" s="217" t="s">
        <v>4</v>
      </c>
      <c r="M14" s="252">
        <f t="shared" si="0"/>
        <v>596</v>
      </c>
    </row>
    <row r="15" spans="1:15" ht="30" customHeight="1" x14ac:dyDescent="0.25">
      <c r="A15" s="22"/>
      <c r="B15" s="26" t="s">
        <v>5</v>
      </c>
      <c r="C15" s="215" t="s">
        <v>9</v>
      </c>
      <c r="D15" s="23">
        <v>2027</v>
      </c>
      <c r="E15" s="30" t="s">
        <v>134</v>
      </c>
      <c r="F15" s="24" t="s">
        <v>97</v>
      </c>
      <c r="G15" s="25">
        <v>20.005914700000002</v>
      </c>
      <c r="I15" s="216" t="s">
        <v>4</v>
      </c>
      <c r="J15" s="217">
        <v>521.5</v>
      </c>
      <c r="K15" s="217">
        <v>74.5</v>
      </c>
      <c r="L15" s="217" t="s">
        <v>4</v>
      </c>
      <c r="M15" s="253">
        <f t="shared" si="0"/>
        <v>596</v>
      </c>
      <c r="O15" s="277"/>
    </row>
    <row r="16" spans="1:15" ht="30" customHeight="1" x14ac:dyDescent="0.25">
      <c r="A16" s="22"/>
      <c r="B16" s="26" t="s">
        <v>5</v>
      </c>
      <c r="C16" s="215" t="s">
        <v>10</v>
      </c>
      <c r="D16" s="23">
        <v>2028</v>
      </c>
      <c r="E16" s="24" t="s">
        <v>159</v>
      </c>
      <c r="F16" s="24" t="s">
        <v>4</v>
      </c>
      <c r="G16" s="25">
        <v>20.040182099999999</v>
      </c>
      <c r="I16" s="216">
        <v>596</v>
      </c>
      <c r="J16" s="217">
        <v>521.5</v>
      </c>
      <c r="K16" s="217" t="s">
        <v>4</v>
      </c>
      <c r="L16" s="217" t="s">
        <v>4</v>
      </c>
      <c r="M16" s="254">
        <f t="shared" si="0"/>
        <v>1117.5</v>
      </c>
      <c r="O16" s="277"/>
    </row>
    <row r="17" spans="1:15" ht="30" customHeight="1" x14ac:dyDescent="0.25">
      <c r="A17" s="22"/>
      <c r="B17" s="26" t="s">
        <v>5</v>
      </c>
      <c r="C17" s="215" t="s">
        <v>5</v>
      </c>
      <c r="D17" s="23">
        <v>2029</v>
      </c>
      <c r="E17" s="24" t="s">
        <v>161</v>
      </c>
      <c r="F17" s="24" t="s">
        <v>97</v>
      </c>
      <c r="G17" s="25">
        <v>20.129362100000002</v>
      </c>
      <c r="I17" s="216">
        <v>521.5</v>
      </c>
      <c r="J17" s="217">
        <v>447</v>
      </c>
      <c r="K17" s="217" t="s">
        <v>4</v>
      </c>
      <c r="L17" s="217">
        <v>74.5</v>
      </c>
      <c r="M17" s="254">
        <f t="shared" si="0"/>
        <v>1043</v>
      </c>
      <c r="O17" s="277"/>
    </row>
    <row r="18" spans="1:15" ht="26.25" thickBot="1" x14ac:dyDescent="0.3">
      <c r="A18" s="22"/>
      <c r="B18" s="35" t="s">
        <v>5</v>
      </c>
      <c r="C18" s="221" t="s">
        <v>12</v>
      </c>
      <c r="D18" s="36">
        <v>2030</v>
      </c>
      <c r="E18" s="222" t="s">
        <v>162</v>
      </c>
      <c r="F18" s="37" t="s">
        <v>160</v>
      </c>
      <c r="G18" s="38">
        <v>20.1744652</v>
      </c>
      <c r="I18" s="260">
        <v>74.5</v>
      </c>
      <c r="J18" s="223">
        <v>223.5</v>
      </c>
      <c r="K18" s="224" t="s">
        <v>4</v>
      </c>
      <c r="L18" s="223">
        <v>298</v>
      </c>
      <c r="M18" s="255">
        <f t="shared" si="0"/>
        <v>596</v>
      </c>
    </row>
    <row r="19" spans="1:15" ht="6" customHeight="1" thickBot="1" x14ac:dyDescent="0.3">
      <c r="B19" s="40"/>
      <c r="C19" s="40"/>
      <c r="D19" s="40"/>
      <c r="E19" s="41"/>
      <c r="F19" s="41"/>
      <c r="G19" s="42"/>
      <c r="I19" s="42"/>
      <c r="J19" s="42"/>
      <c r="K19" s="42"/>
      <c r="L19" s="42"/>
      <c r="M19" s="42"/>
    </row>
    <row r="20" spans="1:15" ht="15.95" customHeight="1" thickBot="1" x14ac:dyDescent="0.3">
      <c r="B20" s="181"/>
      <c r="C20" s="14" t="s">
        <v>98</v>
      </c>
      <c r="D20" s="304"/>
      <c r="E20" s="305">
        <f>'Step 3 Rev Req'!M61</f>
        <v>82045.257386626399</v>
      </c>
      <c r="F20" s="306"/>
      <c r="G20" s="307"/>
      <c r="I20" s="248">
        <f>SUM(I8:I18)</f>
        <v>1788</v>
      </c>
      <c r="J20" s="248">
        <f t="shared" ref="J20:L20" si="1">SUM(J8:J18)</f>
        <v>3501.5</v>
      </c>
      <c r="K20" s="248">
        <f t="shared" si="1"/>
        <v>1043</v>
      </c>
      <c r="L20" s="248">
        <f t="shared" si="1"/>
        <v>596</v>
      </c>
      <c r="M20" s="225">
        <f>SUM(M8:M18)</f>
        <v>6928.5</v>
      </c>
    </row>
    <row r="21" spans="1:15" ht="15.95" customHeight="1" x14ac:dyDescent="0.25">
      <c r="B21" s="14" t="s">
        <v>99</v>
      </c>
      <c r="C21" s="14"/>
      <c r="D21" s="304"/>
      <c r="E21" s="297">
        <f>'Step 2 Discount Rate Change'!M61</f>
        <v>82399.947766748053</v>
      </c>
      <c r="F21" s="298"/>
      <c r="G21" s="299"/>
    </row>
    <row r="22" spans="1:15" ht="15.75" x14ac:dyDescent="0.25">
      <c r="B22" s="45" t="s">
        <v>15</v>
      </c>
      <c r="C22" s="14" t="s">
        <v>126</v>
      </c>
      <c r="D22" s="14"/>
      <c r="E22" s="297">
        <f>E20-E21</f>
        <v>-354.69038012165402</v>
      </c>
      <c r="F22" s="298"/>
      <c r="G22" s="299"/>
      <c r="I22" s="189"/>
      <c r="J22" s="189"/>
      <c r="K22" s="262"/>
      <c r="L22" s="262"/>
    </row>
    <row r="23" spans="1:15" x14ac:dyDescent="0.25">
      <c r="B23" s="226" t="s">
        <v>100</v>
      </c>
      <c r="C23" s="48"/>
      <c r="D23" s="49"/>
      <c r="E23" s="44"/>
      <c r="F23" s="44"/>
      <c r="G23" s="47"/>
    </row>
    <row r="24" spans="1:15" x14ac:dyDescent="0.25">
      <c r="B24" s="212" t="s">
        <v>101</v>
      </c>
      <c r="E24" s="227"/>
      <c r="F24" s="228"/>
      <c r="I24" s="189"/>
      <c r="J24" s="189"/>
    </row>
    <row r="25" spans="1:15" x14ac:dyDescent="0.25">
      <c r="B25" s="212" t="s">
        <v>163</v>
      </c>
      <c r="E25" s="227"/>
      <c r="F25" s="228"/>
      <c r="I25" s="183"/>
      <c r="J25" s="189"/>
    </row>
    <row r="26" spans="1:15" x14ac:dyDescent="0.25">
      <c r="B26" s="212" t="s">
        <v>102</v>
      </c>
      <c r="E26" s="269"/>
      <c r="I26" s="183"/>
      <c r="J26" s="183"/>
    </row>
    <row r="27" spans="1:15" x14ac:dyDescent="0.25">
      <c r="K27" s="229"/>
    </row>
    <row r="28" spans="1:15" x14ac:dyDescent="0.25">
      <c r="K28" s="189"/>
    </row>
    <row r="58" spans="2:12" s="15" customFormat="1" x14ac:dyDescent="0.25">
      <c r="B58" s="17"/>
      <c r="C58" s="17"/>
      <c r="D58" s="17"/>
      <c r="E58" s="51"/>
      <c r="F58" s="51"/>
      <c r="G58" s="51"/>
      <c r="I58" s="182"/>
      <c r="J58" s="182"/>
      <c r="K58" s="182"/>
      <c r="L58" s="182"/>
    </row>
    <row r="59" spans="2:12" s="15" customFormat="1" x14ac:dyDescent="0.25">
      <c r="B59" s="17"/>
      <c r="C59" s="17"/>
      <c r="D59" s="17"/>
      <c r="E59" s="51"/>
      <c r="F59" s="51"/>
      <c r="G59" s="51"/>
      <c r="I59" s="182"/>
      <c r="J59" s="182"/>
      <c r="K59" s="182"/>
      <c r="L59" s="182"/>
    </row>
    <row r="60" spans="2:12" s="15" customFormat="1" x14ac:dyDescent="0.25">
      <c r="B60" s="17"/>
      <c r="C60" s="17"/>
      <c r="D60" s="17"/>
      <c r="E60" s="51"/>
      <c r="F60" s="51"/>
      <c r="G60" s="51"/>
      <c r="I60" s="182"/>
      <c r="J60" s="182"/>
      <c r="K60" s="182"/>
      <c r="L60" s="182"/>
    </row>
    <row r="61" spans="2:12" s="15" customFormat="1" x14ac:dyDescent="0.25">
      <c r="B61" s="17"/>
      <c r="C61" s="17"/>
      <c r="D61" s="17"/>
      <c r="E61" s="51"/>
      <c r="F61" s="51"/>
      <c r="G61" s="51"/>
      <c r="I61" s="182"/>
      <c r="J61" s="182"/>
      <c r="K61" s="182"/>
      <c r="L61" s="182"/>
    </row>
    <row r="62" spans="2:12" s="15" customFormat="1" x14ac:dyDescent="0.25">
      <c r="B62" s="17"/>
      <c r="C62" s="17"/>
      <c r="D62" s="17"/>
      <c r="E62" s="51"/>
      <c r="F62" s="51"/>
      <c r="G62" s="51"/>
      <c r="I62" s="182"/>
      <c r="J62" s="182"/>
      <c r="K62" s="182"/>
      <c r="L62" s="182"/>
    </row>
    <row r="63" spans="2:12" s="15" customFormat="1" x14ac:dyDescent="0.25">
      <c r="B63" s="17"/>
      <c r="C63" s="17"/>
      <c r="D63" s="17"/>
      <c r="E63" s="51"/>
      <c r="F63" s="51"/>
      <c r="G63" s="51"/>
      <c r="I63" s="182"/>
      <c r="J63" s="182"/>
      <c r="K63" s="182"/>
      <c r="L63" s="182"/>
    </row>
    <row r="64" spans="2:12" s="15" customFormat="1" x14ac:dyDescent="0.25">
      <c r="B64" s="17"/>
      <c r="C64" s="17"/>
      <c r="D64" s="17"/>
      <c r="E64" s="51"/>
      <c r="F64" s="51"/>
      <c r="G64" s="51"/>
      <c r="I64" s="182"/>
      <c r="J64" s="182"/>
      <c r="K64" s="182"/>
      <c r="L64" s="182"/>
    </row>
    <row r="65" spans="2:12" s="15" customFormat="1" x14ac:dyDescent="0.25">
      <c r="B65" s="17"/>
      <c r="C65" s="17"/>
      <c r="D65" s="17"/>
      <c r="E65" s="51"/>
      <c r="F65" s="51"/>
      <c r="G65" s="51"/>
      <c r="I65" s="182"/>
      <c r="J65" s="182"/>
      <c r="K65" s="182"/>
      <c r="L65" s="182"/>
    </row>
    <row r="66" spans="2:12" s="15" customFormat="1" x14ac:dyDescent="0.25">
      <c r="B66" s="17"/>
      <c r="C66" s="17"/>
      <c r="D66" s="17"/>
      <c r="E66" s="51"/>
      <c r="F66" s="51"/>
      <c r="G66" s="51"/>
      <c r="I66" s="182"/>
      <c r="J66" s="182"/>
      <c r="K66" s="182"/>
      <c r="L66" s="182"/>
    </row>
    <row r="67" spans="2:12" s="15" customFormat="1" x14ac:dyDescent="0.25">
      <c r="B67" s="17"/>
      <c r="C67" s="17"/>
      <c r="D67" s="17"/>
      <c r="E67" s="51"/>
      <c r="F67" s="51"/>
      <c r="G67" s="51"/>
      <c r="I67" s="182"/>
      <c r="J67" s="182"/>
      <c r="K67" s="182"/>
      <c r="L67" s="182"/>
    </row>
    <row r="68" spans="2:12" s="15" customFormat="1" x14ac:dyDescent="0.25">
      <c r="B68" s="17"/>
      <c r="C68" s="17"/>
      <c r="D68" s="17"/>
      <c r="E68" s="51"/>
      <c r="F68" s="51"/>
      <c r="G68" s="51"/>
      <c r="I68" s="182"/>
      <c r="J68" s="182"/>
      <c r="K68" s="182"/>
      <c r="L68" s="182"/>
    </row>
  </sheetData>
  <mergeCells count="13">
    <mergeCell ref="M6:M7"/>
    <mergeCell ref="I5:M5"/>
    <mergeCell ref="C22:D22"/>
    <mergeCell ref="E22:G22"/>
    <mergeCell ref="I6:I7"/>
    <mergeCell ref="J6:J7"/>
    <mergeCell ref="K6:K7"/>
    <mergeCell ref="L6:L7"/>
    <mergeCell ref="B6:G6"/>
    <mergeCell ref="C20:D20"/>
    <mergeCell ref="E20:G20"/>
    <mergeCell ref="B21:D21"/>
    <mergeCell ref="E21:G21"/>
  </mergeCells>
  <pageMargins left="0.25" right="0.25" top="0.75" bottom="0.75" header="0.3" footer="0.3"/>
  <pageSetup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showGridLines="0" zoomScaleSheetLayoutView="70" zoomScalePageLayoutView="90" workbookViewId="0"/>
  </sheetViews>
  <sheetFormatPr defaultColWidth="9.140625" defaultRowHeight="15" x14ac:dyDescent="0.25"/>
  <cols>
    <col min="1" max="1" width="3.85546875" style="15" customWidth="1"/>
    <col min="2" max="2" width="23.5703125" style="17" customWidth="1"/>
    <col min="3" max="3" width="11.5703125" style="17" customWidth="1"/>
    <col min="4" max="8" width="11.5703125" style="51" customWidth="1"/>
    <col min="9" max="14" width="11.5703125" style="15" customWidth="1"/>
    <col min="15" max="18" width="10.5703125" style="19" customWidth="1"/>
    <col min="19" max="23" width="15.7109375" style="19" customWidth="1"/>
    <col min="24" max="24" width="10.5703125" style="19" bestFit="1" customWidth="1"/>
    <col min="25" max="16384" width="9.140625" style="19"/>
  </cols>
  <sheetData>
    <row r="1" spans="1:15" x14ac:dyDescent="0.25">
      <c r="A1" s="54" t="s">
        <v>169</v>
      </c>
    </row>
    <row r="2" spans="1:15" x14ac:dyDescent="0.25">
      <c r="A2" s="54" t="s">
        <v>165</v>
      </c>
    </row>
    <row r="3" spans="1:15" x14ac:dyDescent="0.25">
      <c r="B3" s="213"/>
      <c r="D3" s="18"/>
      <c r="E3" s="18"/>
      <c r="F3" s="18"/>
      <c r="G3" s="18"/>
      <c r="H3" s="18"/>
      <c r="J3" s="18"/>
      <c r="K3" s="18"/>
      <c r="N3" s="239"/>
    </row>
    <row r="4" spans="1:15" x14ac:dyDescent="0.25">
      <c r="B4" s="213"/>
      <c r="D4" s="18"/>
      <c r="E4" s="18"/>
      <c r="F4" s="18"/>
      <c r="G4" s="18"/>
      <c r="H4" s="18"/>
      <c r="J4" s="20"/>
      <c r="K4" s="20"/>
      <c r="N4" s="241" t="s">
        <v>155</v>
      </c>
    </row>
    <row r="5" spans="1:15" x14ac:dyDescent="0.25">
      <c r="B5" s="213"/>
      <c r="D5" s="18"/>
      <c r="E5" s="18"/>
      <c r="F5" s="18"/>
      <c r="G5" s="18"/>
      <c r="H5" s="18"/>
      <c r="J5" s="188"/>
      <c r="K5" s="188"/>
    </row>
    <row r="6" spans="1:15" ht="19.5" thickBot="1" x14ac:dyDescent="0.3">
      <c r="B6" s="308" t="s">
        <v>77</v>
      </c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</row>
    <row r="7" spans="1:15" ht="65.25" thickBot="1" x14ac:dyDescent="0.3">
      <c r="B7" s="166" t="s">
        <v>50</v>
      </c>
      <c r="C7" s="167" t="s">
        <v>51</v>
      </c>
      <c r="D7" s="167" t="s">
        <v>60</v>
      </c>
      <c r="E7" s="167" t="s">
        <v>52</v>
      </c>
      <c r="F7" s="167" t="s">
        <v>61</v>
      </c>
      <c r="G7" s="168" t="s">
        <v>53</v>
      </c>
      <c r="H7" s="167" t="s">
        <v>54</v>
      </c>
      <c r="I7" s="167" t="s">
        <v>55</v>
      </c>
      <c r="J7" s="167" t="s">
        <v>56</v>
      </c>
      <c r="K7" s="167" t="s">
        <v>57</v>
      </c>
      <c r="L7" s="169" t="s">
        <v>58</v>
      </c>
      <c r="M7" s="170" t="s">
        <v>59</v>
      </c>
      <c r="N7" s="171" t="s">
        <v>74</v>
      </c>
    </row>
    <row r="8" spans="1:15" ht="20.100000000000001" customHeight="1" thickTop="1" x14ac:dyDescent="0.25">
      <c r="B8" s="21" t="s">
        <v>75</v>
      </c>
      <c r="C8" s="162">
        <f>'Gulf Step 1a'!D61</f>
        <v>607.83123300751367</v>
      </c>
      <c r="D8" s="162">
        <f>'Gulf Step 1a'!E61</f>
        <v>1009.605342204076</v>
      </c>
      <c r="E8" s="162">
        <f>'Gulf Step 1a'!F61</f>
        <v>55.522093313318479</v>
      </c>
      <c r="F8" s="162">
        <v>0</v>
      </c>
      <c r="G8" s="163">
        <f>SUM(C8:F8)</f>
        <v>1672.958668524908</v>
      </c>
      <c r="H8" s="162">
        <f>'Gulf Step 1a'!H61</f>
        <v>5172.3962921395141</v>
      </c>
      <c r="I8" s="162">
        <f>'Gulf Step 1a'!I61</f>
        <v>197.90728421950453</v>
      </c>
      <c r="J8" s="162">
        <f>'Gulf Step 1a'!J61</f>
        <v>1234.9613802809904</v>
      </c>
      <c r="K8" s="162">
        <f>'Gulf Step 1a'!K61</f>
        <v>1920.4796563031523</v>
      </c>
      <c r="L8" s="164">
        <f>SUM(H8:K8)</f>
        <v>8525.744612943161</v>
      </c>
      <c r="M8" s="165">
        <f>G8+L8</f>
        <v>10198.70328146807</v>
      </c>
      <c r="N8" s="172" t="s">
        <v>4</v>
      </c>
    </row>
    <row r="9" spans="1:15" ht="20.100000000000001" customHeight="1" x14ac:dyDescent="0.25">
      <c r="B9" s="21" t="s">
        <v>76</v>
      </c>
      <c r="C9" s="162">
        <f>'Gulf Step 1b'!D61</f>
        <v>998.21138697708511</v>
      </c>
      <c r="D9" s="162">
        <f>'Gulf Step 1b'!E61</f>
        <v>430.54946841032358</v>
      </c>
      <c r="E9" s="162">
        <f>'Gulf Step 1b'!F61</f>
        <v>84.817128949872782</v>
      </c>
      <c r="F9" s="162">
        <v>0</v>
      </c>
      <c r="G9" s="163">
        <f>SUM(C9:F9)</f>
        <v>1513.5779843372816</v>
      </c>
      <c r="H9" s="162">
        <f>'Gulf Step 1b'!H61</f>
        <v>4684.4848527909326</v>
      </c>
      <c r="I9" s="162">
        <f>'Gulf Step 1b'!I61</f>
        <v>206.79096194092534</v>
      </c>
      <c r="J9" s="162">
        <f>'Gulf Step 1b'!J61</f>
        <v>1202.9795465343532</v>
      </c>
      <c r="K9" s="162">
        <f>'Gulf Step 1b'!K61</f>
        <v>1730.8415084025737</v>
      </c>
      <c r="L9" s="164">
        <f>SUM(H9:K9)</f>
        <v>7825.0968696687851</v>
      </c>
      <c r="M9" s="165">
        <f>G9+L9</f>
        <v>9338.6748540060671</v>
      </c>
      <c r="N9" s="172">
        <f>M9-M8</f>
        <v>-860.02842746200258</v>
      </c>
    </row>
    <row r="10" spans="1:15" s="153" customFormat="1" ht="20.100000000000001" customHeight="1" x14ac:dyDescent="0.25">
      <c r="A10" s="152"/>
      <c r="B10" s="161" t="s">
        <v>73</v>
      </c>
      <c r="C10" s="157">
        <f>'Step 2 Rev Req'!D61</f>
        <v>786.76177581682896</v>
      </c>
      <c r="D10" s="157">
        <f>'Step 2 Rev Req'!E61</f>
        <v>365.78334092218375</v>
      </c>
      <c r="E10" s="157">
        <f>'Step 2 Rev Req'!F61</f>
        <v>56.608251174697415</v>
      </c>
      <c r="F10" s="157">
        <f>'Step 2 - Gulf Resource Plan'!D22</f>
        <v>708.774</v>
      </c>
      <c r="G10" s="158">
        <f>SUM(C10:F10)</f>
        <v>1917.92736791371</v>
      </c>
      <c r="H10" s="157">
        <f>'Step 2 Rev Req'!H61+'Step 2 Rev Req'!U61</f>
        <v>4261.423074704905</v>
      </c>
      <c r="I10" s="157">
        <f>'Step 2 Rev Req'!I61+'Step 2 Rev Req'!V61</f>
        <v>147.93601772834333</v>
      </c>
      <c r="J10" s="157">
        <f>'Step 2 Rev Req'!J61+'Step 2 Rev Req'!W61</f>
        <v>1124.177549331871</v>
      </c>
      <c r="K10" s="157">
        <f>'Step 2 Rev Req'!K61+'Step 2 Rev Req'!X61</f>
        <v>1524.1106924871983</v>
      </c>
      <c r="L10" s="159">
        <f>SUM(H10:K10)</f>
        <v>7057.6473342523177</v>
      </c>
      <c r="M10" s="160">
        <f>G10+L10</f>
        <v>8975.5747021660281</v>
      </c>
      <c r="N10" s="172">
        <f>M10-M9</f>
        <v>-363.10015184003896</v>
      </c>
      <c r="O10" s="186"/>
    </row>
    <row r="11" spans="1:15" ht="20.100000000000001" customHeight="1" x14ac:dyDescent="0.25"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179"/>
    </row>
    <row r="12" spans="1:15" x14ac:dyDescent="0.25">
      <c r="C12" s="50"/>
      <c r="D12" s="50"/>
      <c r="E12" s="50"/>
      <c r="F12" s="50"/>
      <c r="G12" s="50"/>
      <c r="H12" s="50"/>
      <c r="I12" s="267"/>
      <c r="J12" s="267"/>
      <c r="K12" s="267"/>
      <c r="L12" s="266"/>
      <c r="M12" s="29"/>
      <c r="N12" s="29"/>
    </row>
    <row r="13" spans="1:15" ht="19.5" thickBot="1" x14ac:dyDescent="0.3">
      <c r="B13" s="308" t="s">
        <v>79</v>
      </c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</row>
    <row r="14" spans="1:15" ht="65.25" thickBot="1" x14ac:dyDescent="0.3">
      <c r="B14" s="166" t="s">
        <v>50</v>
      </c>
      <c r="C14" s="167" t="s">
        <v>51</v>
      </c>
      <c r="D14" s="167" t="s">
        <v>60</v>
      </c>
      <c r="E14" s="167" t="s">
        <v>52</v>
      </c>
      <c r="F14" s="167" t="s">
        <v>110</v>
      </c>
      <c r="G14" s="168" t="s">
        <v>53</v>
      </c>
      <c r="H14" s="167" t="s">
        <v>54</v>
      </c>
      <c r="I14" s="167" t="s">
        <v>55</v>
      </c>
      <c r="J14" s="167" t="s">
        <v>56</v>
      </c>
      <c r="K14" s="167" t="s">
        <v>57</v>
      </c>
      <c r="L14" s="169" t="s">
        <v>58</v>
      </c>
      <c r="M14" s="170" t="s">
        <v>59</v>
      </c>
      <c r="N14" s="171" t="s">
        <v>74</v>
      </c>
    </row>
    <row r="15" spans="1:15" ht="20.100000000000001" customHeight="1" thickTop="1" x14ac:dyDescent="0.25">
      <c r="B15" s="21" t="s">
        <v>108</v>
      </c>
      <c r="C15" s="162">
        <f>'Step 2 Discount Rate Change'!D61</f>
        <v>11665.186426119337</v>
      </c>
      <c r="D15" s="162">
        <f>'Step 2 Discount Rate Change'!E61</f>
        <v>2160.6927610291823</v>
      </c>
      <c r="E15" s="162">
        <f>'Step 2 Discount Rate Change'!F61</f>
        <v>1426.7266609631058</v>
      </c>
      <c r="F15" s="180" t="s">
        <v>4</v>
      </c>
      <c r="G15" s="163">
        <f>SUM(C15:F15)</f>
        <v>15252.605848111625</v>
      </c>
      <c r="H15" s="162">
        <f>'Step 2 Discount Rate Change'!H61</f>
        <v>43739.712517706554</v>
      </c>
      <c r="I15" s="162">
        <f>'Step 2 Discount Rate Change'!I61</f>
        <v>1877.6713221423199</v>
      </c>
      <c r="J15" s="162">
        <f>'Step 2 Discount Rate Change'!J61</f>
        <v>5455.8355962198011</v>
      </c>
      <c r="K15" s="162">
        <f>'Step 2 Discount Rate Change'!K61</f>
        <v>16074.122482567762</v>
      </c>
      <c r="L15" s="164">
        <f>SUM(H15:K15)</f>
        <v>67147.341918636434</v>
      </c>
      <c r="M15" s="165">
        <f>G15+L15</f>
        <v>82399.947766748053</v>
      </c>
      <c r="N15" s="172" t="s">
        <v>4</v>
      </c>
    </row>
    <row r="16" spans="1:15" ht="20.100000000000001" customHeight="1" x14ac:dyDescent="0.25">
      <c r="B16" s="21" t="s">
        <v>63</v>
      </c>
      <c r="C16" s="162">
        <f>'Step 3 Rev Req'!D61</f>
        <v>11707.765058043449</v>
      </c>
      <c r="D16" s="162">
        <f>'Step 3 Rev Req'!E61</f>
        <v>2018.0981349042022</v>
      </c>
      <c r="E16" s="162">
        <f>'Step 3 Rev Req'!F61</f>
        <v>1300.5771345082485</v>
      </c>
      <c r="F16" s="180" t="s">
        <v>4</v>
      </c>
      <c r="G16" s="163">
        <f>SUM(C16:F16)</f>
        <v>15026.440327455899</v>
      </c>
      <c r="H16" s="162">
        <f>'Step 3 Rev Req'!H61</f>
        <v>43620.578756877563</v>
      </c>
      <c r="I16" s="162">
        <f>'Step 3 Rev Req'!I61</f>
        <v>1912.0120199035287</v>
      </c>
      <c r="J16" s="162">
        <f>'Step 3 Rev Req'!J61</f>
        <v>5484.63172326519</v>
      </c>
      <c r="K16" s="162">
        <f>'Step 3 Rev Req'!K61</f>
        <v>16001.594559124222</v>
      </c>
      <c r="L16" s="164">
        <f>SUM(H16:K16)</f>
        <v>67018.817059170513</v>
      </c>
      <c r="M16" s="165">
        <f>G16+L16</f>
        <v>82045.257386626414</v>
      </c>
      <c r="N16" s="172">
        <f>M16-M15</f>
        <v>-354.69038012163946</v>
      </c>
    </row>
    <row r="17" spans="1:14" x14ac:dyDescent="0.25"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9"/>
    </row>
    <row r="18" spans="1:14" x14ac:dyDescent="0.25">
      <c r="C18" s="240"/>
      <c r="D18" s="240"/>
      <c r="E18" s="240"/>
      <c r="G18" s="250"/>
      <c r="H18" s="250"/>
      <c r="I18" s="250"/>
      <c r="J18" s="250"/>
      <c r="K18" s="250"/>
      <c r="L18" s="251"/>
      <c r="M18" s="276"/>
      <c r="N18" s="263"/>
    </row>
    <row r="19" spans="1:14" x14ac:dyDescent="0.25">
      <c r="B19" s="17" t="s">
        <v>112</v>
      </c>
      <c r="I19" s="31"/>
      <c r="J19" s="31"/>
      <c r="K19" s="31"/>
      <c r="L19" s="53"/>
      <c r="M19" s="276"/>
      <c r="N19" s="265"/>
    </row>
    <row r="20" spans="1:14" x14ac:dyDescent="0.25">
      <c r="B20" s="17" t="s">
        <v>111</v>
      </c>
      <c r="I20" s="31"/>
      <c r="J20" s="31"/>
      <c r="K20" s="31"/>
      <c r="L20" s="53"/>
      <c r="M20" s="276"/>
      <c r="N20" s="265"/>
    </row>
    <row r="21" spans="1:14" x14ac:dyDescent="0.25">
      <c r="I21" s="31"/>
      <c r="J21" s="31"/>
      <c r="K21" s="31"/>
      <c r="L21" s="53"/>
    </row>
    <row r="22" spans="1:14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x14ac:dyDescent="0.25">
      <c r="B28" s="276"/>
      <c r="C28" s="265"/>
      <c r="I28" s="31"/>
      <c r="J28" s="31"/>
      <c r="K28" s="31"/>
      <c r="L28" s="53"/>
    </row>
    <row r="29" spans="1:14" x14ac:dyDescent="0.25">
      <c r="I29" s="31"/>
      <c r="J29" s="31"/>
      <c r="K29" s="31"/>
      <c r="L29" s="53"/>
    </row>
    <row r="30" spans="1:14" x14ac:dyDescent="0.25">
      <c r="I30" s="31"/>
      <c r="J30" s="31"/>
      <c r="K30" s="31"/>
      <c r="L30" s="53"/>
    </row>
    <row r="31" spans="1:14" x14ac:dyDescent="0.25">
      <c r="I31" s="31"/>
      <c r="J31" s="31"/>
      <c r="K31" s="31"/>
      <c r="L31" s="53"/>
    </row>
  </sheetData>
  <mergeCells count="2">
    <mergeCell ref="B6:N6"/>
    <mergeCell ref="B13:N13"/>
  </mergeCells>
  <pageMargins left="0.25" right="0.25" top="0.75" bottom="0.75" header="0.3" footer="0.3"/>
  <pageSetup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showGridLines="0" zoomScaleSheetLayoutView="70" zoomScalePageLayoutView="90" workbookViewId="0"/>
  </sheetViews>
  <sheetFormatPr defaultColWidth="9.140625" defaultRowHeight="15" x14ac:dyDescent="0.25"/>
  <cols>
    <col min="1" max="1" width="10.5703125" style="17" customWidth="1"/>
    <col min="2" max="5" width="10.5703125" style="51" customWidth="1"/>
    <col min="6" max="16384" width="9.140625" style="19"/>
  </cols>
  <sheetData>
    <row r="1" spans="1:15" x14ac:dyDescent="0.25">
      <c r="A1" s="54" t="s">
        <v>170</v>
      </c>
    </row>
    <row r="2" spans="1:15" x14ac:dyDescent="0.25">
      <c r="A2" s="54" t="s">
        <v>165</v>
      </c>
    </row>
    <row r="3" spans="1:15" x14ac:dyDescent="0.25">
      <c r="A3" s="213"/>
      <c r="I3" s="239"/>
      <c r="K3" s="239"/>
      <c r="L3" s="239"/>
      <c r="M3" s="239"/>
    </row>
    <row r="4" spans="1:15" x14ac:dyDescent="0.25">
      <c r="A4" s="213"/>
      <c r="I4" s="241"/>
      <c r="K4" s="241"/>
      <c r="L4" s="241" t="s">
        <v>156</v>
      </c>
      <c r="M4" s="241"/>
    </row>
    <row r="5" spans="1:15" x14ac:dyDescent="0.25">
      <c r="A5" s="213"/>
      <c r="I5" s="241"/>
      <c r="K5" s="241"/>
      <c r="L5" s="241"/>
      <c r="M5" s="241"/>
    </row>
    <row r="6" spans="1:15" ht="23.25" x14ac:dyDescent="0.25">
      <c r="A6" s="312" t="s">
        <v>157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241"/>
    </row>
    <row r="7" spans="1:15" x14ac:dyDescent="0.25">
      <c r="A7" s="16"/>
      <c r="B7" s="18"/>
      <c r="C7" s="18"/>
      <c r="D7" s="18"/>
      <c r="E7" s="18"/>
    </row>
    <row r="8" spans="1:15" ht="18.75" x14ac:dyDescent="0.25">
      <c r="A8" s="311" t="s">
        <v>103</v>
      </c>
      <c r="B8" s="311"/>
      <c r="C8" s="311"/>
      <c r="D8" s="311"/>
      <c r="E8" s="311"/>
    </row>
    <row r="9" spans="1:15" s="145" customFormat="1" ht="15.6" customHeight="1" x14ac:dyDescent="0.25">
      <c r="A9" s="144"/>
      <c r="B9" s="309" t="s">
        <v>104</v>
      </c>
      <c r="C9" s="310"/>
      <c r="D9" s="309" t="s">
        <v>63</v>
      </c>
      <c r="E9" s="310"/>
    </row>
    <row r="10" spans="1:15" ht="26.25" thickBot="1" x14ac:dyDescent="0.3">
      <c r="A10" s="146" t="s">
        <v>1</v>
      </c>
      <c r="B10" s="173" t="s">
        <v>48</v>
      </c>
      <c r="C10" s="147" t="s">
        <v>49</v>
      </c>
      <c r="D10" s="173" t="s">
        <v>48</v>
      </c>
      <c r="E10" s="147" t="s">
        <v>49</v>
      </c>
    </row>
    <row r="11" spans="1:15" ht="15" customHeight="1" thickTop="1" x14ac:dyDescent="0.25">
      <c r="A11" s="148">
        <v>2022</v>
      </c>
      <c r="B11" s="174">
        <v>1347.5421299999998</v>
      </c>
      <c r="C11" s="175">
        <v>208.01257800000002</v>
      </c>
      <c r="D11" s="174">
        <v>1354.4496299999998</v>
      </c>
      <c r="E11" s="175">
        <v>243.278391</v>
      </c>
      <c r="G11" s="278"/>
      <c r="H11" s="278"/>
      <c r="I11" s="242"/>
      <c r="J11" s="242"/>
      <c r="K11" s="277"/>
      <c r="L11" s="271"/>
      <c r="M11" s="271"/>
      <c r="N11" s="270"/>
      <c r="O11" s="270"/>
    </row>
    <row r="12" spans="1:15" ht="15" customHeight="1" x14ac:dyDescent="0.25">
      <c r="A12" s="148">
        <v>2023</v>
      </c>
      <c r="B12" s="176">
        <v>3408.6012500000002</v>
      </c>
      <c r="C12" s="149">
        <v>158.39875000000001</v>
      </c>
      <c r="D12" s="176">
        <v>3274.5549999999998</v>
      </c>
      <c r="E12" s="149">
        <v>245.86873399999999</v>
      </c>
      <c r="G12" s="278"/>
      <c r="H12" s="278"/>
      <c r="I12" s="242"/>
      <c r="J12" s="242"/>
      <c r="K12" s="277"/>
      <c r="L12" s="271"/>
      <c r="M12" s="271"/>
      <c r="N12" s="270"/>
      <c r="O12" s="270"/>
    </row>
    <row r="13" spans="1:15" ht="15" customHeight="1" x14ac:dyDescent="0.25">
      <c r="A13" s="148">
        <v>2024</v>
      </c>
      <c r="B13" s="176">
        <v>3810.3427499999998</v>
      </c>
      <c r="C13" s="149">
        <v>60.529040000000002</v>
      </c>
      <c r="D13" s="176">
        <v>3301.4265</v>
      </c>
      <c r="E13" s="149">
        <v>234.04487499999999</v>
      </c>
      <c r="G13" s="278"/>
      <c r="H13" s="278"/>
      <c r="I13" s="242"/>
      <c r="J13" s="242"/>
      <c r="K13" s="277"/>
      <c r="L13" s="271"/>
      <c r="M13" s="271"/>
      <c r="N13" s="270"/>
      <c r="O13" s="270"/>
    </row>
    <row r="14" spans="1:15" ht="15" customHeight="1" x14ac:dyDescent="0.25">
      <c r="A14" s="148">
        <v>2025</v>
      </c>
      <c r="B14" s="176">
        <v>3815.2512499999998</v>
      </c>
      <c r="C14" s="149">
        <v>61.227535199999998</v>
      </c>
      <c r="D14" s="176">
        <v>2942.99575</v>
      </c>
      <c r="E14" s="149">
        <v>414.54450000000003</v>
      </c>
      <c r="G14" s="278"/>
      <c r="H14" s="278"/>
      <c r="I14" s="242"/>
      <c r="J14" s="242"/>
      <c r="K14" s="277"/>
      <c r="L14" s="271"/>
      <c r="M14" s="271"/>
      <c r="N14" s="270"/>
      <c r="O14" s="270"/>
    </row>
    <row r="15" spans="1:15" ht="15" customHeight="1" x14ac:dyDescent="0.25">
      <c r="A15" s="148">
        <v>2026</v>
      </c>
      <c r="B15" s="176">
        <v>5113.9014999999999</v>
      </c>
      <c r="C15" s="149">
        <v>24.56409</v>
      </c>
      <c r="D15" s="176">
        <v>3686.5697500000001</v>
      </c>
      <c r="E15" s="149">
        <v>273.20721900000001</v>
      </c>
      <c r="G15" s="278"/>
      <c r="H15" s="278"/>
      <c r="I15" s="242"/>
      <c r="J15" s="242"/>
      <c r="K15" s="277"/>
      <c r="L15" s="271"/>
      <c r="M15" s="271"/>
      <c r="N15" s="270"/>
      <c r="O15" s="270"/>
    </row>
    <row r="16" spans="1:15" ht="15" customHeight="1" x14ac:dyDescent="0.25">
      <c r="A16" s="148">
        <v>2027</v>
      </c>
      <c r="B16" s="176">
        <v>4833.3194999999996</v>
      </c>
      <c r="C16" s="149">
        <v>36.828015600000001</v>
      </c>
      <c r="D16" s="176">
        <v>3727.5884999999998</v>
      </c>
      <c r="E16" s="149">
        <v>314.25212499999998</v>
      </c>
      <c r="G16" s="278"/>
      <c r="H16" s="278"/>
      <c r="I16" s="242"/>
      <c r="J16" s="242"/>
      <c r="L16" s="271"/>
      <c r="M16" s="271"/>
      <c r="N16" s="270"/>
      <c r="O16" s="270"/>
    </row>
    <row r="17" spans="1:15" ht="15" customHeight="1" x14ac:dyDescent="0.25">
      <c r="A17" s="148">
        <v>2028</v>
      </c>
      <c r="B17" s="176">
        <v>4749.3504999999996</v>
      </c>
      <c r="C17" s="149">
        <v>35.932335899999998</v>
      </c>
      <c r="D17" s="176">
        <v>3667.6965</v>
      </c>
      <c r="E17" s="149">
        <v>275.37296899999996</v>
      </c>
      <c r="G17" s="278"/>
      <c r="H17" s="278"/>
      <c r="I17" s="242"/>
      <c r="J17" s="242"/>
      <c r="L17" s="271"/>
      <c r="M17" s="271"/>
      <c r="N17" s="270"/>
      <c r="O17" s="270"/>
    </row>
    <row r="18" spans="1:15" ht="15" customHeight="1" x14ac:dyDescent="0.25">
      <c r="A18" s="148">
        <v>2029</v>
      </c>
      <c r="B18" s="176">
        <v>4820.0434999999998</v>
      </c>
      <c r="C18" s="149">
        <v>61.648085899999998</v>
      </c>
      <c r="D18" s="176">
        <v>3501.3632499999999</v>
      </c>
      <c r="E18" s="149">
        <v>319.35593800000004</v>
      </c>
      <c r="G18" s="278"/>
      <c r="H18" s="278"/>
      <c r="I18" s="242"/>
      <c r="J18" s="242"/>
      <c r="L18" s="271"/>
      <c r="M18" s="271"/>
      <c r="N18" s="270"/>
      <c r="O18" s="270"/>
    </row>
    <row r="19" spans="1:15" ht="15" customHeight="1" x14ac:dyDescent="0.25">
      <c r="A19" s="148">
        <v>2030</v>
      </c>
      <c r="B19" s="176">
        <v>3556.5805</v>
      </c>
      <c r="C19" s="149">
        <v>137.72795300000001</v>
      </c>
      <c r="D19" s="176">
        <v>3943.0875000000001</v>
      </c>
      <c r="E19" s="149">
        <v>341.73050000000001</v>
      </c>
      <c r="G19" s="278"/>
      <c r="H19" s="278"/>
      <c r="I19" s="242"/>
      <c r="J19" s="242"/>
      <c r="L19" s="271"/>
      <c r="M19" s="271"/>
      <c r="N19" s="270"/>
      <c r="O19" s="270"/>
    </row>
    <row r="20" spans="1:15" ht="15" customHeight="1" x14ac:dyDescent="0.25">
      <c r="A20" s="148">
        <v>2031</v>
      </c>
      <c r="B20" s="176">
        <v>3567.9437499999999</v>
      </c>
      <c r="C20" s="149">
        <v>146.72057800000002</v>
      </c>
      <c r="D20" s="176">
        <v>4274.1670000000004</v>
      </c>
      <c r="E20" s="149">
        <v>276.60220000000004</v>
      </c>
      <c r="G20" s="278"/>
      <c r="H20" s="278"/>
      <c r="I20" s="242"/>
      <c r="J20" s="242"/>
      <c r="L20" s="271"/>
      <c r="M20" s="271"/>
      <c r="N20" s="270"/>
      <c r="O20" s="270"/>
    </row>
    <row r="21" spans="1:15" ht="15" customHeight="1" x14ac:dyDescent="0.25">
      <c r="A21" s="148">
        <v>2032</v>
      </c>
      <c r="B21" s="176">
        <v>3562.7447499999998</v>
      </c>
      <c r="C21" s="149">
        <v>120.084711</v>
      </c>
      <c r="D21" s="176">
        <v>4362.05</v>
      </c>
      <c r="E21" s="149">
        <v>264.77437500000002</v>
      </c>
      <c r="G21" s="278"/>
      <c r="H21" s="278"/>
      <c r="I21" s="242"/>
      <c r="J21" s="242"/>
      <c r="L21" s="271"/>
      <c r="M21" s="271"/>
      <c r="N21" s="270"/>
      <c r="O21" s="270"/>
    </row>
    <row r="22" spans="1:15" ht="15" customHeight="1" x14ac:dyDescent="0.25">
      <c r="A22" s="148">
        <v>2033</v>
      </c>
      <c r="B22" s="176">
        <v>3608.7429999999999</v>
      </c>
      <c r="C22" s="149">
        <v>124.502289</v>
      </c>
      <c r="D22" s="176">
        <v>4361.5015000000003</v>
      </c>
      <c r="E22" s="149">
        <v>249.46912499999999</v>
      </c>
      <c r="G22" s="278"/>
      <c r="H22" s="278"/>
      <c r="I22" s="242"/>
      <c r="J22" s="242"/>
      <c r="L22" s="271"/>
      <c r="M22" s="271"/>
      <c r="N22" s="270"/>
      <c r="O22" s="270"/>
    </row>
    <row r="23" spans="1:15" ht="15" customHeight="1" x14ac:dyDescent="0.25">
      <c r="A23" s="148">
        <v>2034</v>
      </c>
      <c r="B23" s="176">
        <v>3670.3787499999999</v>
      </c>
      <c r="C23" s="149">
        <v>87.294579999999996</v>
      </c>
      <c r="D23" s="176">
        <v>4491.8</v>
      </c>
      <c r="E23" s="149">
        <v>232.273313</v>
      </c>
      <c r="G23" s="278"/>
      <c r="H23" s="278"/>
      <c r="I23" s="242"/>
      <c r="J23" s="242"/>
      <c r="L23" s="271"/>
      <c r="M23" s="271"/>
      <c r="N23" s="270"/>
      <c r="O23" s="270"/>
    </row>
    <row r="24" spans="1:15" ht="15" customHeight="1" x14ac:dyDescent="0.25">
      <c r="A24" s="148">
        <v>2035</v>
      </c>
      <c r="B24" s="176">
        <v>3674.4340000000002</v>
      </c>
      <c r="C24" s="149">
        <v>123.661609</v>
      </c>
      <c r="D24" s="176">
        <v>4525.2709999999997</v>
      </c>
      <c r="E24" s="149">
        <v>220.81593799999999</v>
      </c>
      <c r="G24" s="278"/>
      <c r="H24" s="278"/>
      <c r="I24" s="242"/>
      <c r="J24" s="242"/>
      <c r="L24" s="271"/>
      <c r="M24" s="271"/>
      <c r="N24" s="270"/>
      <c r="O24" s="270"/>
    </row>
    <row r="25" spans="1:15" ht="15" customHeight="1" x14ac:dyDescent="0.25">
      <c r="A25" s="148">
        <v>2036</v>
      </c>
      <c r="B25" s="176">
        <v>4334.2685000000001</v>
      </c>
      <c r="C25" s="149">
        <v>56.862187499999997</v>
      </c>
      <c r="D25" s="176">
        <v>4809.7060000000001</v>
      </c>
      <c r="E25" s="149">
        <v>166.60181299999999</v>
      </c>
      <c r="G25" s="278"/>
      <c r="H25" s="278"/>
      <c r="I25" s="242"/>
      <c r="J25" s="242"/>
      <c r="L25" s="271"/>
      <c r="M25" s="271"/>
      <c r="N25" s="270"/>
      <c r="O25" s="270"/>
    </row>
    <row r="26" spans="1:15" ht="15" customHeight="1" x14ac:dyDescent="0.25">
      <c r="A26" s="148">
        <v>2037</v>
      </c>
      <c r="B26" s="176">
        <v>4369.1644999999999</v>
      </c>
      <c r="C26" s="149">
        <v>59.044906300000001</v>
      </c>
      <c r="D26" s="176">
        <v>4838.0690000000004</v>
      </c>
      <c r="E26" s="149">
        <v>168.61342199999999</v>
      </c>
      <c r="G26" s="278"/>
      <c r="H26" s="278"/>
      <c r="I26" s="242"/>
      <c r="J26" s="242"/>
      <c r="L26" s="271"/>
      <c r="M26" s="271"/>
      <c r="N26" s="270"/>
      <c r="O26" s="270"/>
    </row>
    <row r="27" spans="1:15" ht="15" customHeight="1" x14ac:dyDescent="0.25">
      <c r="A27" s="148">
        <v>2038</v>
      </c>
      <c r="B27" s="176">
        <v>4383.0140000000001</v>
      </c>
      <c r="C27" s="149">
        <v>49.775855499999999</v>
      </c>
      <c r="D27" s="176">
        <v>4910.0929999999998</v>
      </c>
      <c r="E27" s="149">
        <v>163.744688</v>
      </c>
      <c r="G27" s="278"/>
      <c r="H27" s="278"/>
      <c r="I27" s="242"/>
      <c r="J27" s="242"/>
      <c r="L27" s="271"/>
      <c r="M27" s="271"/>
      <c r="N27" s="270"/>
      <c r="O27" s="270"/>
    </row>
    <row r="28" spans="1:15" ht="15" customHeight="1" x14ac:dyDescent="0.25">
      <c r="A28" s="148">
        <v>2039</v>
      </c>
      <c r="B28" s="176">
        <v>4471.4875000000002</v>
      </c>
      <c r="C28" s="149">
        <v>49.149209999999997</v>
      </c>
      <c r="D28" s="176">
        <v>4921.0709999999999</v>
      </c>
      <c r="E28" s="149">
        <v>151.57773399999999</v>
      </c>
      <c r="G28" s="278"/>
      <c r="H28" s="278"/>
      <c r="I28" s="242"/>
      <c r="J28" s="242"/>
      <c r="L28" s="271"/>
      <c r="M28" s="271"/>
      <c r="N28" s="270"/>
      <c r="O28" s="270"/>
    </row>
    <row r="29" spans="1:15" ht="15" customHeight="1" x14ac:dyDescent="0.25">
      <c r="A29" s="148">
        <v>2040</v>
      </c>
      <c r="B29" s="176">
        <v>4546.8819999999996</v>
      </c>
      <c r="C29" s="149">
        <v>43.043779999999998</v>
      </c>
      <c r="D29" s="176">
        <v>4934.2764999999999</v>
      </c>
      <c r="E29" s="149">
        <v>153.250641</v>
      </c>
      <c r="G29" s="278"/>
      <c r="H29" s="278"/>
      <c r="I29" s="242"/>
      <c r="J29" s="242"/>
    </row>
    <row r="30" spans="1:15" ht="15" customHeight="1" x14ac:dyDescent="0.25">
      <c r="A30" s="148">
        <v>2041</v>
      </c>
      <c r="B30" s="176">
        <v>4650.8500000000004</v>
      </c>
      <c r="C30" s="149">
        <v>40.586707000000004</v>
      </c>
      <c r="D30" s="176">
        <v>5086.0110000000004</v>
      </c>
      <c r="E30" s="149">
        <v>104.853719</v>
      </c>
      <c r="G30" s="278"/>
      <c r="H30" s="278"/>
      <c r="I30" s="242"/>
      <c r="J30" s="242"/>
    </row>
    <row r="31" spans="1:15" ht="15" customHeight="1" x14ac:dyDescent="0.25">
      <c r="A31" s="148">
        <v>2042</v>
      </c>
      <c r="B31" s="176">
        <v>4676.4840000000004</v>
      </c>
      <c r="C31" s="149">
        <v>42.878042999999998</v>
      </c>
      <c r="D31" s="176">
        <v>5105.6970000000001</v>
      </c>
      <c r="E31" s="149">
        <v>126.170008</v>
      </c>
      <c r="G31" s="278"/>
      <c r="H31" s="278"/>
      <c r="I31" s="242"/>
      <c r="J31" s="242"/>
    </row>
    <row r="32" spans="1:15" ht="15" customHeight="1" x14ac:dyDescent="0.25">
      <c r="A32" s="148">
        <v>2043</v>
      </c>
      <c r="B32" s="176">
        <v>4690.3154999999997</v>
      </c>
      <c r="C32" s="149">
        <v>44.375019999999999</v>
      </c>
      <c r="D32" s="176">
        <v>5127.7834999999995</v>
      </c>
      <c r="E32" s="149">
        <v>109.439695</v>
      </c>
      <c r="G32" s="278"/>
      <c r="H32" s="278"/>
      <c r="I32" s="242"/>
      <c r="J32" s="242"/>
    </row>
    <row r="33" spans="1:10" ht="15" customHeight="1" x14ac:dyDescent="0.25">
      <c r="A33" s="148">
        <v>2044</v>
      </c>
      <c r="B33" s="176">
        <v>4715.1880000000001</v>
      </c>
      <c r="C33" s="149">
        <v>45.584989999999998</v>
      </c>
      <c r="D33" s="176">
        <v>5132.4134999999997</v>
      </c>
      <c r="E33" s="149">
        <v>116.18491400000001</v>
      </c>
      <c r="G33" s="278"/>
      <c r="H33" s="278"/>
      <c r="I33" s="242"/>
      <c r="J33" s="242"/>
    </row>
    <row r="34" spans="1:10" ht="15" customHeight="1" x14ac:dyDescent="0.25">
      <c r="A34" s="148">
        <v>2045</v>
      </c>
      <c r="B34" s="176">
        <v>4737.75</v>
      </c>
      <c r="C34" s="149">
        <v>39.668959999999998</v>
      </c>
      <c r="D34" s="176">
        <v>5150.8725000000004</v>
      </c>
      <c r="E34" s="149">
        <v>109.671977</v>
      </c>
      <c r="G34" s="278"/>
      <c r="H34" s="278"/>
      <c r="I34" s="242"/>
      <c r="J34" s="242"/>
    </row>
    <row r="35" spans="1:10" ht="15" customHeight="1" x14ac:dyDescent="0.25">
      <c r="A35" s="148">
        <v>2046</v>
      </c>
      <c r="B35" s="176">
        <v>4774.1570000000002</v>
      </c>
      <c r="C35" s="149">
        <v>44.774015599999998</v>
      </c>
      <c r="D35" s="176">
        <v>5166.4669999999996</v>
      </c>
      <c r="E35" s="149">
        <v>106.2313</v>
      </c>
      <c r="G35" s="278"/>
      <c r="H35" s="278"/>
      <c r="I35" s="242"/>
      <c r="J35" s="242"/>
    </row>
    <row r="36" spans="1:10" ht="15" customHeight="1" x14ac:dyDescent="0.25">
      <c r="A36" s="148">
        <v>2047</v>
      </c>
      <c r="B36" s="176">
        <v>4813.04</v>
      </c>
      <c r="C36" s="149">
        <v>39.047042999999995</v>
      </c>
      <c r="D36" s="176">
        <v>5237.9264999999996</v>
      </c>
      <c r="E36" s="149">
        <v>101.70374200000001</v>
      </c>
      <c r="G36" s="278"/>
      <c r="H36" s="278"/>
      <c r="I36" s="242"/>
      <c r="J36" s="242"/>
    </row>
    <row r="37" spans="1:10" ht="15" customHeight="1" x14ac:dyDescent="0.25">
      <c r="A37" s="148">
        <v>2048</v>
      </c>
      <c r="B37" s="176">
        <v>4784.7939999999999</v>
      </c>
      <c r="C37" s="149">
        <v>46.718129999999995</v>
      </c>
      <c r="D37" s="176">
        <v>5187.4155000000001</v>
      </c>
      <c r="E37" s="149">
        <v>89.972250000000003</v>
      </c>
      <c r="G37" s="278"/>
      <c r="H37" s="278"/>
      <c r="I37" s="242"/>
      <c r="J37" s="242"/>
    </row>
    <row r="38" spans="1:10" ht="15" customHeight="1" x14ac:dyDescent="0.25">
      <c r="A38" s="148">
        <v>2049</v>
      </c>
      <c r="B38" s="176">
        <v>4856.8440000000001</v>
      </c>
      <c r="C38" s="149">
        <v>44.608085899999999</v>
      </c>
      <c r="D38" s="176">
        <v>5239.6824999999999</v>
      </c>
      <c r="E38" s="149">
        <v>97.029380000000003</v>
      </c>
      <c r="G38" s="278"/>
      <c r="H38" s="278"/>
      <c r="I38" s="242"/>
      <c r="J38" s="242"/>
    </row>
    <row r="39" spans="1:10" ht="15" customHeight="1" x14ac:dyDescent="0.25">
      <c r="A39" s="150">
        <v>2050</v>
      </c>
      <c r="B39" s="177">
        <v>4866.5585000000001</v>
      </c>
      <c r="C39" s="151">
        <v>43.002859999999998</v>
      </c>
      <c r="D39" s="177">
        <v>5253.3235000000004</v>
      </c>
      <c r="E39" s="151">
        <v>88.34747999999999</v>
      </c>
      <c r="G39" s="278"/>
      <c r="H39" s="278"/>
      <c r="I39" s="242"/>
      <c r="J39" s="242"/>
    </row>
    <row r="40" spans="1:10" s="15" customFormat="1" ht="15" customHeight="1" x14ac:dyDescent="0.25">
      <c r="A40" s="148">
        <v>2051</v>
      </c>
      <c r="B40" s="176">
        <v>4846.9605000000001</v>
      </c>
      <c r="C40" s="149">
        <v>40.820277300000001</v>
      </c>
      <c r="D40" s="176">
        <v>5272.6774999999998</v>
      </c>
      <c r="E40" s="149">
        <v>90.063029999999998</v>
      </c>
      <c r="G40" s="242"/>
      <c r="H40" s="278"/>
      <c r="I40" s="242"/>
      <c r="J40" s="242"/>
    </row>
    <row r="41" spans="1:10" s="15" customFormat="1" ht="15" customHeight="1" x14ac:dyDescent="0.25">
      <c r="A41" s="148">
        <v>2052</v>
      </c>
      <c r="B41" s="176">
        <v>4887.8355000000001</v>
      </c>
      <c r="C41" s="149">
        <v>40.847929999999998</v>
      </c>
      <c r="D41" s="176">
        <v>5340.7304999999997</v>
      </c>
      <c r="E41" s="149">
        <v>76.036460000000005</v>
      </c>
      <c r="G41" s="242"/>
      <c r="H41" s="278"/>
      <c r="I41" s="242"/>
      <c r="J41" s="242"/>
    </row>
    <row r="42" spans="1:10" s="15" customFormat="1" ht="15" customHeight="1" x14ac:dyDescent="0.25">
      <c r="A42" s="148">
        <v>2053</v>
      </c>
      <c r="B42" s="176">
        <v>4891.1554999999998</v>
      </c>
      <c r="C42" s="149">
        <v>41.626640000000002</v>
      </c>
      <c r="D42" s="176">
        <v>5322.2659999999996</v>
      </c>
      <c r="E42" s="149">
        <v>82.379630000000006</v>
      </c>
      <c r="G42" s="242"/>
      <c r="H42" s="278"/>
      <c r="I42" s="242"/>
      <c r="J42" s="242"/>
    </row>
    <row r="43" spans="1:10" s="15" customFormat="1" ht="15" customHeight="1" x14ac:dyDescent="0.25">
      <c r="A43" s="148">
        <v>2054</v>
      </c>
      <c r="B43" s="176">
        <v>4908.8024999999998</v>
      </c>
      <c r="C43" s="149">
        <v>40.160222699999998</v>
      </c>
      <c r="D43" s="176">
        <v>5340.634</v>
      </c>
      <c r="E43" s="149">
        <v>75.138469999999998</v>
      </c>
      <c r="G43" s="242"/>
      <c r="H43" s="278"/>
      <c r="I43" s="242"/>
      <c r="J43" s="242"/>
    </row>
    <row r="44" spans="1:10" s="15" customFormat="1" ht="15" customHeight="1" x14ac:dyDescent="0.25">
      <c r="A44" s="148">
        <v>2055</v>
      </c>
      <c r="B44" s="176">
        <v>4924.8410000000003</v>
      </c>
      <c r="C44" s="149">
        <v>40.751220000000004</v>
      </c>
      <c r="D44" s="176">
        <v>5328.6639999999998</v>
      </c>
      <c r="E44" s="149">
        <v>84.605460000000008</v>
      </c>
      <c r="G44" s="242"/>
      <c r="H44" s="278"/>
      <c r="I44" s="242"/>
      <c r="J44" s="242"/>
    </row>
    <row r="45" spans="1:10" s="15" customFormat="1" ht="15" customHeight="1" x14ac:dyDescent="0.25">
      <c r="A45" s="148">
        <v>2056</v>
      </c>
      <c r="B45" s="176">
        <v>4949.8455000000004</v>
      </c>
      <c r="C45" s="149">
        <v>36.340304699999997</v>
      </c>
      <c r="D45" s="176">
        <v>5412.1580000000004</v>
      </c>
      <c r="E45" s="149">
        <v>72.033020000000008</v>
      </c>
      <c r="G45" s="242"/>
      <c r="H45" s="278"/>
      <c r="I45" s="242"/>
      <c r="J45" s="242"/>
    </row>
    <row r="46" spans="1:10" s="15" customFormat="1" ht="15" customHeight="1" x14ac:dyDescent="0.25">
      <c r="A46" s="148">
        <v>2057</v>
      </c>
      <c r="B46" s="176">
        <v>4970.7460000000001</v>
      </c>
      <c r="C46" s="149">
        <v>37.984023399999998</v>
      </c>
      <c r="D46" s="176">
        <v>5372.884</v>
      </c>
      <c r="E46" s="149">
        <v>81.544110000000003</v>
      </c>
      <c r="G46" s="242"/>
      <c r="H46" s="278"/>
      <c r="I46" s="242"/>
      <c r="J46" s="242"/>
    </row>
    <row r="47" spans="1:10" s="15" customFormat="1" ht="15" customHeight="1" x14ac:dyDescent="0.25">
      <c r="A47" s="148">
        <v>2058</v>
      </c>
      <c r="B47" s="176">
        <v>4989.6785</v>
      </c>
      <c r="C47" s="149">
        <v>34.974054700000003</v>
      </c>
      <c r="D47" s="176">
        <v>5445.6175000000003</v>
      </c>
      <c r="E47" s="149">
        <v>84.831335899999999</v>
      </c>
      <c r="G47" s="242"/>
      <c r="H47" s="278"/>
      <c r="I47" s="242"/>
      <c r="J47" s="242"/>
    </row>
    <row r="48" spans="1:10" s="15" customFormat="1" ht="15" customHeight="1" x14ac:dyDescent="0.25">
      <c r="A48" s="148">
        <v>2059</v>
      </c>
      <c r="B48" s="176">
        <v>5003.7884999999997</v>
      </c>
      <c r="C48" s="149">
        <v>34.857779999999998</v>
      </c>
      <c r="D48" s="176">
        <v>5433.9245000000001</v>
      </c>
      <c r="E48" s="149">
        <v>70.831519999999998</v>
      </c>
      <c r="G48" s="242"/>
      <c r="H48" s="278"/>
      <c r="I48" s="242"/>
      <c r="J48" s="242"/>
    </row>
    <row r="49" spans="1:10" s="15" customFormat="1" ht="15" customHeight="1" x14ac:dyDescent="0.25">
      <c r="A49" s="148">
        <v>2060</v>
      </c>
      <c r="B49" s="176">
        <v>5049.5514999999996</v>
      </c>
      <c r="C49" s="149">
        <v>33.045765599999996</v>
      </c>
      <c r="D49" s="176">
        <v>5507.3320000000003</v>
      </c>
      <c r="E49" s="149">
        <v>61.3256953</v>
      </c>
      <c r="G49" s="242"/>
      <c r="H49" s="278"/>
      <c r="I49" s="242"/>
      <c r="J49" s="242"/>
    </row>
    <row r="50" spans="1:10" s="15" customFormat="1" ht="15" customHeight="1" x14ac:dyDescent="0.25">
      <c r="A50" s="148">
        <v>2061</v>
      </c>
      <c r="B50" s="176">
        <v>5058.259</v>
      </c>
      <c r="C50" s="149">
        <v>29.452371100000001</v>
      </c>
      <c r="D50" s="176">
        <v>5481.2179999999998</v>
      </c>
      <c r="E50" s="149">
        <v>70.309649999999991</v>
      </c>
      <c r="G50" s="242"/>
      <c r="H50" s="278"/>
      <c r="I50" s="242"/>
      <c r="J50" s="242"/>
    </row>
    <row r="51" spans="1:10" ht="15" customHeight="1" x14ac:dyDescent="0.25">
      <c r="A51" s="148">
        <v>2062</v>
      </c>
      <c r="B51" s="176">
        <v>5028.8215</v>
      </c>
      <c r="C51" s="149">
        <v>31.69256</v>
      </c>
      <c r="D51" s="176">
        <v>5463.5524999999998</v>
      </c>
      <c r="E51" s="149">
        <v>71.847809999999996</v>
      </c>
      <c r="G51" s="242"/>
      <c r="H51" s="278"/>
      <c r="I51" s="242"/>
      <c r="J51" s="242"/>
    </row>
    <row r="52" spans="1:10" ht="15" customHeight="1" x14ac:dyDescent="0.25">
      <c r="A52" s="148">
        <v>2063</v>
      </c>
      <c r="B52" s="176">
        <v>5057.3194999999996</v>
      </c>
      <c r="C52" s="149">
        <v>32.015962899999998</v>
      </c>
      <c r="D52" s="176">
        <v>5524.1244999999999</v>
      </c>
      <c r="E52" s="149">
        <v>59.764530000000001</v>
      </c>
      <c r="G52" s="242"/>
      <c r="H52" s="278"/>
      <c r="I52" s="242"/>
      <c r="J52" s="242"/>
    </row>
    <row r="53" spans="1:10" ht="15" customHeight="1" x14ac:dyDescent="0.25">
      <c r="A53" s="148">
        <v>2064</v>
      </c>
      <c r="B53" s="176">
        <v>5071.6104999999998</v>
      </c>
      <c r="C53" s="149">
        <v>30.8471543</v>
      </c>
      <c r="D53" s="176">
        <v>5564.7669999999998</v>
      </c>
      <c r="E53" s="149">
        <v>65.183329999999998</v>
      </c>
      <c r="G53" s="242"/>
      <c r="H53" s="278"/>
      <c r="I53" s="242"/>
      <c r="J53" s="242"/>
    </row>
    <row r="54" spans="1:10" ht="15" customHeight="1" x14ac:dyDescent="0.25">
      <c r="A54" s="148">
        <v>2065</v>
      </c>
      <c r="B54" s="176">
        <v>5059.7049999999999</v>
      </c>
      <c r="C54" s="149">
        <v>27.621261699999998</v>
      </c>
      <c r="D54" s="176">
        <v>5580.3235000000004</v>
      </c>
      <c r="E54" s="149">
        <v>55.226610000000001</v>
      </c>
      <c r="G54" s="242"/>
      <c r="H54" s="278"/>
      <c r="I54" s="242"/>
      <c r="J54" s="242"/>
    </row>
    <row r="55" spans="1:10" ht="15" customHeight="1" x14ac:dyDescent="0.25">
      <c r="A55" s="148">
        <v>2066</v>
      </c>
      <c r="B55" s="176">
        <v>5076.8014999999996</v>
      </c>
      <c r="C55" s="149">
        <v>24.714427700000002</v>
      </c>
      <c r="D55" s="176">
        <v>5566.53</v>
      </c>
      <c r="E55" s="149">
        <v>60.516746099999999</v>
      </c>
      <c r="G55" s="242"/>
      <c r="H55" s="278"/>
      <c r="I55" s="242"/>
      <c r="J55" s="242"/>
    </row>
    <row r="56" spans="1:10" ht="15" customHeight="1" x14ac:dyDescent="0.25">
      <c r="A56" s="148">
        <v>2067</v>
      </c>
      <c r="B56" s="176">
        <v>5101.3334999999997</v>
      </c>
      <c r="C56" s="149">
        <v>28.803148399999998</v>
      </c>
      <c r="D56" s="176">
        <v>5602.0465000000004</v>
      </c>
      <c r="E56" s="149">
        <v>56.717402300000003</v>
      </c>
      <c r="G56" s="242"/>
      <c r="H56" s="278"/>
      <c r="I56" s="242"/>
      <c r="J56" s="242"/>
    </row>
    <row r="57" spans="1:10" ht="15" customHeight="1" x14ac:dyDescent="0.25">
      <c r="A57" s="150">
        <v>2068</v>
      </c>
      <c r="B57" s="177">
        <v>5101.8395</v>
      </c>
      <c r="C57" s="151">
        <v>29.131833999999998</v>
      </c>
      <c r="D57" s="177">
        <v>5635.0754999999999</v>
      </c>
      <c r="E57" s="151">
        <v>56.184867199999999</v>
      </c>
      <c r="G57" s="242"/>
      <c r="H57" s="278"/>
      <c r="I57" s="242"/>
      <c r="J57" s="242"/>
    </row>
    <row r="58" spans="1:10" x14ac:dyDescent="0.25">
      <c r="I58" s="242"/>
      <c r="J58" s="242"/>
    </row>
  </sheetData>
  <mergeCells count="4">
    <mergeCell ref="B9:C9"/>
    <mergeCell ref="D9:E9"/>
    <mergeCell ref="A8:E8"/>
    <mergeCell ref="A6:L6"/>
  </mergeCells>
  <pageMargins left="1" right="1" top="1" bottom="1" header="0.5" footer="0.5"/>
  <pageSetup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Q95"/>
  <sheetViews>
    <sheetView showGridLines="0" zoomScale="80" zoomScaleNormal="80" zoomScaleSheetLayoutView="70" workbookViewId="0"/>
  </sheetViews>
  <sheetFormatPr defaultColWidth="9.140625" defaultRowHeight="12.75" x14ac:dyDescent="0.2"/>
  <cols>
    <col min="1" max="1" width="3.85546875" style="54" customWidth="1"/>
    <col min="2" max="2" width="7.140625" style="55" customWidth="1"/>
    <col min="3" max="3" width="15" style="54" bestFit="1" customWidth="1"/>
    <col min="4" max="4" width="11.7109375" style="54" bestFit="1" customWidth="1"/>
    <col min="5" max="5" width="21" style="54" bestFit="1" customWidth="1"/>
    <col min="6" max="6" width="16" style="54" bestFit="1" customWidth="1"/>
    <col min="7" max="10" width="11" style="54" bestFit="1" customWidth="1"/>
    <col min="11" max="12" width="11" style="55" bestFit="1" customWidth="1"/>
    <col min="13" max="13" width="11" style="54" bestFit="1" customWidth="1"/>
    <col min="14" max="14" width="13" style="55" bestFit="1" customWidth="1"/>
    <col min="15" max="15" width="12.85546875" style="54" bestFit="1" customWidth="1"/>
    <col min="16" max="16" width="11.140625" style="55" bestFit="1" customWidth="1"/>
    <col min="17" max="16384" width="9.140625" style="54"/>
  </cols>
  <sheetData>
    <row r="1" spans="1:17" x14ac:dyDescent="0.2">
      <c r="A1" s="54" t="s">
        <v>171</v>
      </c>
    </row>
    <row r="2" spans="1:17" x14ac:dyDescent="0.2">
      <c r="A2" s="54" t="s">
        <v>165</v>
      </c>
    </row>
    <row r="3" spans="1:17" ht="14.25" x14ac:dyDescent="0.2">
      <c r="B3" s="16"/>
      <c r="P3" s="56">
        <f ca="1">NOW()</f>
        <v>44648.681055671295</v>
      </c>
    </row>
    <row r="4" spans="1:17" ht="15" thickBot="1" x14ac:dyDescent="0.25">
      <c r="A4" s="57"/>
      <c r="B4" s="58"/>
    </row>
    <row r="5" spans="1:17" ht="33" customHeight="1" thickBot="1" x14ac:dyDescent="0.25">
      <c r="B5" s="313" t="s">
        <v>18</v>
      </c>
      <c r="C5" s="314"/>
      <c r="D5" s="315" t="s">
        <v>144</v>
      </c>
      <c r="E5" s="315"/>
      <c r="F5" s="315"/>
      <c r="G5" s="315"/>
      <c r="H5" s="315"/>
      <c r="I5" s="315"/>
      <c r="J5" s="315"/>
      <c r="K5" s="315"/>
      <c r="L5" s="314"/>
      <c r="M5" s="59"/>
      <c r="N5" s="54"/>
      <c r="P5" s="54"/>
    </row>
    <row r="6" spans="1:17" ht="13.5" thickBot="1" x14ac:dyDescent="0.25">
      <c r="C6" s="55"/>
      <c r="D6" s="55"/>
      <c r="E6" s="55"/>
      <c r="F6" s="55"/>
    </row>
    <row r="7" spans="1:17" ht="15.75" customHeight="1" thickBot="1" x14ac:dyDescent="0.25">
      <c r="C7" s="55"/>
      <c r="D7" s="316" t="s">
        <v>20</v>
      </c>
      <c r="E7" s="317"/>
      <c r="F7" s="318"/>
      <c r="H7" s="319" t="s">
        <v>21</v>
      </c>
      <c r="I7" s="320"/>
      <c r="J7" s="320"/>
      <c r="K7" s="321"/>
      <c r="L7" s="54"/>
      <c r="M7" s="55"/>
    </row>
    <row r="8" spans="1:17" ht="24" customHeight="1" x14ac:dyDescent="0.2">
      <c r="B8" s="60"/>
      <c r="C8" s="61" t="s">
        <v>22</v>
      </c>
      <c r="D8" s="62" t="s">
        <v>23</v>
      </c>
      <c r="E8" s="62" t="s">
        <v>24</v>
      </c>
      <c r="F8" s="62" t="s">
        <v>25</v>
      </c>
      <c r="G8" s="63" t="s">
        <v>3</v>
      </c>
      <c r="H8" s="64"/>
      <c r="I8" s="62"/>
      <c r="J8" s="62"/>
      <c r="K8" s="65"/>
      <c r="L8" s="66" t="s">
        <v>3</v>
      </c>
      <c r="M8" s="61" t="s">
        <v>3</v>
      </c>
      <c r="N8" s="64" t="s">
        <v>26</v>
      </c>
      <c r="O8" s="67" t="s">
        <v>26</v>
      </c>
      <c r="P8" s="61"/>
    </row>
    <row r="9" spans="1:17" x14ac:dyDescent="0.2">
      <c r="B9" s="68"/>
      <c r="C9" s="69" t="s">
        <v>27</v>
      </c>
      <c r="D9" s="70" t="s">
        <v>28</v>
      </c>
      <c r="E9" s="70" t="s">
        <v>29</v>
      </c>
      <c r="F9" s="71" t="s">
        <v>30</v>
      </c>
      <c r="G9" s="72" t="s">
        <v>31</v>
      </c>
      <c r="H9" s="73" t="s">
        <v>32</v>
      </c>
      <c r="I9" s="74" t="s">
        <v>33</v>
      </c>
      <c r="J9" s="71" t="s">
        <v>34</v>
      </c>
      <c r="K9" s="71" t="s">
        <v>35</v>
      </c>
      <c r="L9" s="75" t="s">
        <v>36</v>
      </c>
      <c r="M9" s="69" t="s">
        <v>22</v>
      </c>
      <c r="N9" s="73" t="s">
        <v>3</v>
      </c>
      <c r="O9" s="76" t="s">
        <v>37</v>
      </c>
      <c r="P9" s="69"/>
    </row>
    <row r="10" spans="1:17" x14ac:dyDescent="0.2">
      <c r="B10" s="77"/>
      <c r="C10" s="69" t="s">
        <v>38</v>
      </c>
      <c r="D10" s="71" t="s">
        <v>39</v>
      </c>
      <c r="E10" s="71" t="s">
        <v>39</v>
      </c>
      <c r="F10" s="71" t="s">
        <v>39</v>
      </c>
      <c r="G10" s="72" t="s">
        <v>39</v>
      </c>
      <c r="H10" s="73" t="s">
        <v>40</v>
      </c>
      <c r="I10" s="71" t="s">
        <v>39</v>
      </c>
      <c r="J10" s="71" t="s">
        <v>39</v>
      </c>
      <c r="K10" s="71" t="s">
        <v>39</v>
      </c>
      <c r="L10" s="78" t="s">
        <v>39</v>
      </c>
      <c r="M10" s="69" t="s">
        <v>39</v>
      </c>
      <c r="N10" s="73" t="s">
        <v>41</v>
      </c>
      <c r="O10" s="76" t="s">
        <v>42</v>
      </c>
      <c r="P10" s="69"/>
    </row>
    <row r="11" spans="1:17" ht="13.5" thickBot="1" x14ac:dyDescent="0.25">
      <c r="B11" s="79" t="s">
        <v>1</v>
      </c>
      <c r="C11" s="80">
        <v>6.9500000000000006E-2</v>
      </c>
      <c r="D11" s="81" t="s">
        <v>43</v>
      </c>
      <c r="E11" s="81" t="s">
        <v>43</v>
      </c>
      <c r="F11" s="81" t="s">
        <v>43</v>
      </c>
      <c r="G11" s="82" t="s">
        <v>43</v>
      </c>
      <c r="H11" s="83" t="s">
        <v>43</v>
      </c>
      <c r="I11" s="81" t="s">
        <v>43</v>
      </c>
      <c r="J11" s="81" t="s">
        <v>43</v>
      </c>
      <c r="K11" s="84" t="s">
        <v>43</v>
      </c>
      <c r="L11" s="85" t="s">
        <v>43</v>
      </c>
      <c r="M11" s="86" t="s">
        <v>43</v>
      </c>
      <c r="N11" s="83" t="s">
        <v>43</v>
      </c>
      <c r="O11" s="84" t="s">
        <v>43</v>
      </c>
      <c r="P11" s="86" t="s">
        <v>1</v>
      </c>
    </row>
    <row r="12" spans="1:17" ht="13.5" customHeight="1" thickTop="1" x14ac:dyDescent="0.2">
      <c r="A12" s="54">
        <v>1</v>
      </c>
      <c r="B12" s="87">
        <v>2020</v>
      </c>
      <c r="C12" s="88">
        <v>1</v>
      </c>
      <c r="D12" s="89">
        <v>0</v>
      </c>
      <c r="E12" s="89">
        <v>29.659593749999999</v>
      </c>
      <c r="F12" s="89">
        <v>0</v>
      </c>
      <c r="G12" s="90">
        <f>SUM(D12:F12)</f>
        <v>29.659593749999999</v>
      </c>
      <c r="H12" s="91">
        <v>165.47380088043201</v>
      </c>
      <c r="I12" s="92">
        <v>5.5931799545288001</v>
      </c>
      <c r="J12" s="93">
        <v>81.055886212110494</v>
      </c>
      <c r="K12" s="94">
        <v>0.20285899353027301</v>
      </c>
      <c r="L12" s="95">
        <f t="shared" ref="L12:L43" si="0">SUM(H12:K12)</f>
        <v>252.32572604060158</v>
      </c>
      <c r="M12" s="96">
        <f>L12+G12</f>
        <v>281.98531979060158</v>
      </c>
      <c r="N12" s="97">
        <f t="shared" ref="N12:N60" si="1">M12*C12</f>
        <v>281.98531979060158</v>
      </c>
      <c r="O12" s="94">
        <f>N12</f>
        <v>281.98531979060158</v>
      </c>
      <c r="P12" s="87">
        <f>B12</f>
        <v>2020</v>
      </c>
      <c r="Q12" s="154"/>
    </row>
    <row r="13" spans="1:17" ht="12.75" customHeight="1" x14ac:dyDescent="0.2">
      <c r="A13" s="54">
        <v>2</v>
      </c>
      <c r="B13" s="87">
        <f t="shared" ref="B13:B60" si="2">B12+1</f>
        <v>2021</v>
      </c>
      <c r="C13" s="88">
        <f t="shared" ref="C13:C60" si="3">C12/(1+$C$11)</f>
        <v>0.9350163627863487</v>
      </c>
      <c r="D13" s="89">
        <v>0</v>
      </c>
      <c r="E13" s="89">
        <v>33.976078125000001</v>
      </c>
      <c r="F13" s="89">
        <v>0</v>
      </c>
      <c r="G13" s="90">
        <f>SUM(D13:F13)</f>
        <v>33.976078125000001</v>
      </c>
      <c r="H13" s="91">
        <v>225.06308552551201</v>
      </c>
      <c r="I13" s="92">
        <v>5.8948514852523797</v>
      </c>
      <c r="J13" s="93">
        <v>84.842377608537603</v>
      </c>
      <c r="K13" s="94">
        <v>0.20191018459200799</v>
      </c>
      <c r="L13" s="95">
        <f t="shared" si="0"/>
        <v>316.00222480389402</v>
      </c>
      <c r="M13" s="96">
        <f t="shared" ref="M13:M60" si="4">L13+G13</f>
        <v>349.97830292889404</v>
      </c>
      <c r="N13" s="97">
        <f t="shared" si="1"/>
        <v>327.23543985871345</v>
      </c>
      <c r="O13" s="94">
        <f>O12+N13</f>
        <v>609.22075964931503</v>
      </c>
      <c r="P13" s="87">
        <f t="shared" ref="P13:P60" si="5">P12+1</f>
        <v>2021</v>
      </c>
    </row>
    <row r="14" spans="1:17" ht="12.75" customHeight="1" x14ac:dyDescent="0.2">
      <c r="A14" s="54">
        <v>3</v>
      </c>
      <c r="B14" s="87">
        <f t="shared" si="2"/>
        <v>2022</v>
      </c>
      <c r="C14" s="88">
        <f t="shared" si="3"/>
        <v>0.87425559867821279</v>
      </c>
      <c r="D14" s="89">
        <v>0</v>
      </c>
      <c r="E14" s="89">
        <v>37.40509765625</v>
      </c>
      <c r="F14" s="89">
        <v>0</v>
      </c>
      <c r="G14" s="90">
        <f t="shared" ref="G14:G60" si="6">SUM(D14:F14)</f>
        <v>37.40509765625</v>
      </c>
      <c r="H14" s="91">
        <v>195.30601820373499</v>
      </c>
      <c r="I14" s="92">
        <v>5.1818520262241297</v>
      </c>
      <c r="J14" s="93">
        <v>86.298455708086493</v>
      </c>
      <c r="K14" s="94">
        <v>0.16466854983568099</v>
      </c>
      <c r="L14" s="95">
        <f t="shared" si="0"/>
        <v>286.95099448788125</v>
      </c>
      <c r="M14" s="96">
        <f t="shared" si="4"/>
        <v>324.35609214413125</v>
      </c>
      <c r="N14" s="97">
        <f t="shared" si="1"/>
        <v>283.57012952239302</v>
      </c>
      <c r="O14" s="94">
        <f t="shared" ref="O14:O60" si="7">O13+N14</f>
        <v>892.79088917170805</v>
      </c>
      <c r="P14" s="87">
        <f t="shared" si="5"/>
        <v>2022</v>
      </c>
    </row>
    <row r="15" spans="1:17" ht="12.75" customHeight="1" x14ac:dyDescent="0.2">
      <c r="A15" s="54">
        <v>4</v>
      </c>
      <c r="B15" s="87">
        <f t="shared" si="2"/>
        <v>2023</v>
      </c>
      <c r="C15" s="88">
        <f t="shared" si="3"/>
        <v>0.81744329002170424</v>
      </c>
      <c r="D15" s="89">
        <v>0</v>
      </c>
      <c r="E15" s="89">
        <v>41.40998046875</v>
      </c>
      <c r="F15" s="89">
        <v>0</v>
      </c>
      <c r="G15" s="90">
        <f t="shared" si="6"/>
        <v>41.40998046875</v>
      </c>
      <c r="H15" s="91">
        <v>229.40233377456599</v>
      </c>
      <c r="I15" s="92">
        <v>5.5111979675292897</v>
      </c>
      <c r="J15" s="93">
        <v>80.6063864897489</v>
      </c>
      <c r="K15" s="94">
        <v>0.23932349488139101</v>
      </c>
      <c r="L15" s="95">
        <f t="shared" si="0"/>
        <v>315.75924172672552</v>
      </c>
      <c r="M15" s="96">
        <f t="shared" si="4"/>
        <v>357.16922219547553</v>
      </c>
      <c r="N15" s="97">
        <f t="shared" si="1"/>
        <v>291.96558408596263</v>
      </c>
      <c r="O15" s="94">
        <f t="shared" si="7"/>
        <v>1184.7564732576707</v>
      </c>
      <c r="P15" s="87">
        <f t="shared" si="5"/>
        <v>2023</v>
      </c>
    </row>
    <row r="16" spans="1:17" ht="12.75" customHeight="1" x14ac:dyDescent="0.2">
      <c r="A16" s="54">
        <v>5</v>
      </c>
      <c r="B16" s="87">
        <f t="shared" si="2"/>
        <v>2024</v>
      </c>
      <c r="C16" s="88">
        <f t="shared" si="3"/>
        <v>0.76432285182020021</v>
      </c>
      <c r="D16" s="89">
        <v>0</v>
      </c>
      <c r="E16" s="89">
        <v>45.303062500000003</v>
      </c>
      <c r="F16" s="89">
        <v>0</v>
      </c>
      <c r="G16" s="90">
        <f t="shared" si="6"/>
        <v>45.303062500000003</v>
      </c>
      <c r="H16" s="91">
        <v>241.270478729248</v>
      </c>
      <c r="I16" s="92">
        <v>6.52691096878051</v>
      </c>
      <c r="J16" s="93">
        <v>80.343376235127394</v>
      </c>
      <c r="K16" s="94">
        <v>0.32357707291841498</v>
      </c>
      <c r="L16" s="95">
        <f t="shared" si="0"/>
        <v>328.46434300607427</v>
      </c>
      <c r="M16" s="96">
        <f t="shared" si="4"/>
        <v>373.76740550607428</v>
      </c>
      <c r="N16" s="97">
        <f t="shared" si="1"/>
        <v>285.67896929383988</v>
      </c>
      <c r="O16" s="94">
        <f t="shared" si="7"/>
        <v>1470.4354425515105</v>
      </c>
      <c r="P16" s="87">
        <f t="shared" si="5"/>
        <v>2024</v>
      </c>
    </row>
    <row r="17" spans="1:16" ht="12.75" customHeight="1" x14ac:dyDescent="0.2">
      <c r="A17" s="54">
        <v>6</v>
      </c>
      <c r="B17" s="87">
        <f t="shared" si="2"/>
        <v>2025</v>
      </c>
      <c r="C17" s="88">
        <f t="shared" si="3"/>
        <v>0.71465437290341294</v>
      </c>
      <c r="D17" s="89">
        <v>0</v>
      </c>
      <c r="E17" s="89">
        <v>49.131816406250003</v>
      </c>
      <c r="F17" s="89">
        <v>0</v>
      </c>
      <c r="G17" s="90">
        <f t="shared" si="6"/>
        <v>49.131816406250003</v>
      </c>
      <c r="H17" s="91">
        <v>266.92858237075802</v>
      </c>
      <c r="I17" s="92">
        <v>7.3708725638389501</v>
      </c>
      <c r="J17" s="93">
        <v>84.657128353744696</v>
      </c>
      <c r="K17" s="94">
        <v>0.36184133014082898</v>
      </c>
      <c r="L17" s="95">
        <f t="shared" si="0"/>
        <v>359.31842461848248</v>
      </c>
      <c r="M17" s="96">
        <f t="shared" si="4"/>
        <v>408.45024102473246</v>
      </c>
      <c r="N17" s="97">
        <f t="shared" si="1"/>
        <v>291.90075086177802</v>
      </c>
      <c r="O17" s="94">
        <f t="shared" si="7"/>
        <v>1762.3361934132886</v>
      </c>
      <c r="P17" s="87">
        <f t="shared" si="5"/>
        <v>2025</v>
      </c>
    </row>
    <row r="18" spans="1:16" ht="12.75" customHeight="1" x14ac:dyDescent="0.2">
      <c r="A18" s="54">
        <v>7</v>
      </c>
      <c r="B18" s="87">
        <f t="shared" si="2"/>
        <v>2026</v>
      </c>
      <c r="C18" s="88">
        <f t="shared" si="3"/>
        <v>0.66821353240150805</v>
      </c>
      <c r="D18" s="89">
        <v>0</v>
      </c>
      <c r="E18" s="89">
        <v>52.848765624999999</v>
      </c>
      <c r="F18" s="89">
        <v>0</v>
      </c>
      <c r="G18" s="90">
        <f t="shared" si="6"/>
        <v>52.848765624999999</v>
      </c>
      <c r="H18" s="91">
        <v>263.23447398376402</v>
      </c>
      <c r="I18" s="92">
        <v>7.4715676593780502</v>
      </c>
      <c r="J18" s="93">
        <v>86.657355834484093</v>
      </c>
      <c r="K18" s="94">
        <v>6.6922554965615202</v>
      </c>
      <c r="L18" s="95">
        <f t="shared" si="0"/>
        <v>364.05565297418764</v>
      </c>
      <c r="M18" s="96">
        <f t="shared" si="4"/>
        <v>416.90441859918764</v>
      </c>
      <c r="N18" s="97">
        <f t="shared" si="1"/>
        <v>278.58117422596013</v>
      </c>
      <c r="O18" s="94">
        <f t="shared" si="7"/>
        <v>2040.9173676392488</v>
      </c>
      <c r="P18" s="87">
        <f t="shared" si="5"/>
        <v>2026</v>
      </c>
    </row>
    <row r="19" spans="1:16" ht="12.75" customHeight="1" x14ac:dyDescent="0.2">
      <c r="A19" s="54">
        <v>8</v>
      </c>
      <c r="B19" s="87">
        <f t="shared" si="2"/>
        <v>2027</v>
      </c>
      <c r="C19" s="88">
        <f t="shared" si="3"/>
        <v>0.62479058663067599</v>
      </c>
      <c r="D19" s="89">
        <v>0</v>
      </c>
      <c r="E19" s="89">
        <v>56.513367187500002</v>
      </c>
      <c r="F19" s="89">
        <v>0</v>
      </c>
      <c r="G19" s="90">
        <f t="shared" si="6"/>
        <v>56.513367187500002</v>
      </c>
      <c r="H19" s="91">
        <v>278.769640762329</v>
      </c>
      <c r="I19" s="92">
        <v>8.2172498559951705</v>
      </c>
      <c r="J19" s="93">
        <v>90.278955774307207</v>
      </c>
      <c r="K19" s="94">
        <v>10.6886185989379</v>
      </c>
      <c r="L19" s="95">
        <f t="shared" si="0"/>
        <v>387.9544649915693</v>
      </c>
      <c r="M19" s="96">
        <f t="shared" si="4"/>
        <v>444.46783217906932</v>
      </c>
      <c r="N19" s="97">
        <f t="shared" si="1"/>
        <v>277.69931760562559</v>
      </c>
      <c r="O19" s="94">
        <f t="shared" si="7"/>
        <v>2318.6166852448746</v>
      </c>
      <c r="P19" s="87">
        <f t="shared" si="5"/>
        <v>2027</v>
      </c>
    </row>
    <row r="20" spans="1:16" ht="12.75" customHeight="1" x14ac:dyDescent="0.2">
      <c r="A20" s="54">
        <v>9</v>
      </c>
      <c r="B20" s="87">
        <f t="shared" si="2"/>
        <v>2028</v>
      </c>
      <c r="C20" s="88">
        <f t="shared" si="3"/>
        <v>0.58418942181456379</v>
      </c>
      <c r="D20" s="89">
        <v>0</v>
      </c>
      <c r="E20" s="89">
        <v>60.185355468749997</v>
      </c>
      <c r="F20" s="89">
        <v>0</v>
      </c>
      <c r="G20" s="90">
        <f t="shared" si="6"/>
        <v>60.185355468749997</v>
      </c>
      <c r="H20" s="91">
        <v>290.07627084350497</v>
      </c>
      <c r="I20" s="92">
        <v>8.8364168395996092</v>
      </c>
      <c r="J20" s="93">
        <v>94.315251251220701</v>
      </c>
      <c r="K20" s="94">
        <v>18.2082984199523</v>
      </c>
      <c r="L20" s="95">
        <f t="shared" si="0"/>
        <v>411.43623735427758</v>
      </c>
      <c r="M20" s="96">
        <f t="shared" si="4"/>
        <v>471.62159282302758</v>
      </c>
      <c r="N20" s="97">
        <f t="shared" si="1"/>
        <v>275.51634562654812</v>
      </c>
      <c r="O20" s="94">
        <f t="shared" si="7"/>
        <v>2594.1330308714228</v>
      </c>
      <c r="P20" s="87">
        <f t="shared" si="5"/>
        <v>2028</v>
      </c>
    </row>
    <row r="21" spans="1:16" ht="12.75" customHeight="1" x14ac:dyDescent="0.2">
      <c r="A21" s="54">
        <v>10</v>
      </c>
      <c r="B21" s="87">
        <f t="shared" si="2"/>
        <v>2029</v>
      </c>
      <c r="C21" s="88">
        <f t="shared" si="3"/>
        <v>0.54622666836331346</v>
      </c>
      <c r="D21" s="89">
        <v>0</v>
      </c>
      <c r="E21" s="89">
        <v>63.868742187499997</v>
      </c>
      <c r="F21" s="89">
        <v>0</v>
      </c>
      <c r="G21" s="90">
        <f t="shared" si="6"/>
        <v>63.868742187499997</v>
      </c>
      <c r="H21" s="91">
        <v>303.05554873657201</v>
      </c>
      <c r="I21" s="92">
        <v>13.3565665130615</v>
      </c>
      <c r="J21" s="93">
        <v>98.516698410034095</v>
      </c>
      <c r="K21" s="94">
        <v>25.3067243938446</v>
      </c>
      <c r="L21" s="95">
        <f t="shared" si="0"/>
        <v>440.23553805351224</v>
      </c>
      <c r="M21" s="96">
        <f t="shared" si="4"/>
        <v>504.10428024101225</v>
      </c>
      <c r="N21" s="97">
        <f t="shared" si="1"/>
        <v>275.35520150373424</v>
      </c>
      <c r="O21" s="94">
        <f t="shared" si="7"/>
        <v>2869.4882323751572</v>
      </c>
      <c r="P21" s="87">
        <f t="shared" si="5"/>
        <v>2029</v>
      </c>
    </row>
    <row r="22" spans="1:16" ht="12.75" customHeight="1" x14ac:dyDescent="0.2">
      <c r="A22" s="54">
        <v>11</v>
      </c>
      <c r="B22" s="87">
        <f t="shared" si="2"/>
        <v>2030</v>
      </c>
      <c r="C22" s="88">
        <f t="shared" si="3"/>
        <v>0.51073087270997042</v>
      </c>
      <c r="D22" s="89">
        <v>81.897398437500001</v>
      </c>
      <c r="E22" s="89">
        <v>80.211927734374996</v>
      </c>
      <c r="F22" s="89">
        <v>3.5962929687499998</v>
      </c>
      <c r="G22" s="90">
        <f t="shared" si="6"/>
        <v>165.705619140625</v>
      </c>
      <c r="H22" s="91">
        <v>274.27790673828099</v>
      </c>
      <c r="I22" s="92">
        <v>9.4829862518310506</v>
      </c>
      <c r="J22" s="93">
        <v>105.24849142456</v>
      </c>
      <c r="K22" s="94">
        <v>26.482910583496</v>
      </c>
      <c r="L22" s="95">
        <f t="shared" si="0"/>
        <v>415.49229499816801</v>
      </c>
      <c r="M22" s="96">
        <f t="shared" si="4"/>
        <v>581.19791413879307</v>
      </c>
      <c r="N22" s="97">
        <f t="shared" si="1"/>
        <v>296.83571790532022</v>
      </c>
      <c r="O22" s="94">
        <f t="shared" si="7"/>
        <v>3166.3239502804772</v>
      </c>
      <c r="P22" s="87">
        <f t="shared" si="5"/>
        <v>2030</v>
      </c>
    </row>
    <row r="23" spans="1:16" ht="12.75" customHeight="1" x14ac:dyDescent="0.2">
      <c r="A23" s="54">
        <v>12</v>
      </c>
      <c r="B23" s="87">
        <f t="shared" si="2"/>
        <v>2031</v>
      </c>
      <c r="C23" s="88">
        <f t="shared" si="3"/>
        <v>0.47754172296397418</v>
      </c>
      <c r="D23" s="89">
        <v>79.674234374999997</v>
      </c>
      <c r="E23" s="89">
        <v>84.229644531250003</v>
      </c>
      <c r="F23" s="89">
        <v>3.49821215820312</v>
      </c>
      <c r="G23" s="90">
        <f t="shared" si="6"/>
        <v>167.40209106445312</v>
      </c>
      <c r="H23" s="91">
        <v>292.02194287109302</v>
      </c>
      <c r="I23" s="92">
        <v>9.4498869171142506</v>
      </c>
      <c r="J23" s="93">
        <v>108.744937072753</v>
      </c>
      <c r="K23" s="94">
        <v>32.559378540038999</v>
      </c>
      <c r="L23" s="95">
        <f t="shared" si="0"/>
        <v>442.77614540099933</v>
      </c>
      <c r="M23" s="96">
        <f t="shared" si="4"/>
        <v>610.17823646545241</v>
      </c>
      <c r="N23" s="97">
        <f t="shared" si="1"/>
        <v>291.38556635683142</v>
      </c>
      <c r="O23" s="94">
        <f t="shared" si="7"/>
        <v>3457.7095166373088</v>
      </c>
      <c r="P23" s="87">
        <f t="shared" si="5"/>
        <v>2031</v>
      </c>
    </row>
    <row r="24" spans="1:16" ht="12.75" customHeight="1" x14ac:dyDescent="0.2">
      <c r="A24" s="54">
        <v>13</v>
      </c>
      <c r="B24" s="87">
        <f t="shared" si="2"/>
        <v>2032</v>
      </c>
      <c r="C24" s="88">
        <f t="shared" si="3"/>
        <v>0.44650932488450129</v>
      </c>
      <c r="D24" s="89">
        <v>77.073171875</v>
      </c>
      <c r="E24" s="89">
        <v>88.108696289062493</v>
      </c>
      <c r="F24" s="89">
        <v>3.4094467773437498</v>
      </c>
      <c r="G24" s="90">
        <f t="shared" si="6"/>
        <v>168.59131494140627</v>
      </c>
      <c r="H24" s="91">
        <v>307.70442138671802</v>
      </c>
      <c r="I24" s="92">
        <v>9.5932931060791002</v>
      </c>
      <c r="J24" s="93">
        <v>112.28210458373999</v>
      </c>
      <c r="K24" s="94">
        <v>38.6105262451171</v>
      </c>
      <c r="L24" s="95">
        <f t="shared" si="0"/>
        <v>468.19034532165421</v>
      </c>
      <c r="M24" s="96">
        <f t="shared" si="4"/>
        <v>636.78166026306053</v>
      </c>
      <c r="N24" s="97">
        <f t="shared" si="1"/>
        <v>284.32894922289103</v>
      </c>
      <c r="O24" s="94">
        <f t="shared" si="7"/>
        <v>3742.0384658601997</v>
      </c>
      <c r="P24" s="87">
        <f t="shared" si="5"/>
        <v>2032</v>
      </c>
    </row>
    <row r="25" spans="1:16" ht="12.75" customHeight="1" x14ac:dyDescent="0.2">
      <c r="A25" s="54">
        <v>14</v>
      </c>
      <c r="B25" s="87">
        <f t="shared" si="2"/>
        <v>2033</v>
      </c>
      <c r="C25" s="88">
        <f t="shared" si="3"/>
        <v>0.41749352490369446</v>
      </c>
      <c r="D25" s="89">
        <v>74.6067265625</v>
      </c>
      <c r="E25" s="89">
        <v>102.256259765625</v>
      </c>
      <c r="F25" s="89">
        <v>3.33474438476562</v>
      </c>
      <c r="G25" s="90">
        <f t="shared" si="6"/>
        <v>180.19773071289063</v>
      </c>
      <c r="H25" s="91">
        <v>326.62748828125001</v>
      </c>
      <c r="I25" s="92">
        <v>9.9650381660461402</v>
      </c>
      <c r="J25" s="93">
        <v>115.385144348144</v>
      </c>
      <c r="K25" s="94">
        <v>46.316374145507801</v>
      </c>
      <c r="L25" s="95">
        <f t="shared" si="0"/>
        <v>498.29404494094797</v>
      </c>
      <c r="M25" s="96">
        <f t="shared" si="4"/>
        <v>678.49177565383866</v>
      </c>
      <c r="N25" s="97">
        <f t="shared" si="1"/>
        <v>283.26592303588774</v>
      </c>
      <c r="O25" s="94">
        <f t="shared" si="7"/>
        <v>4025.3043888960874</v>
      </c>
      <c r="P25" s="87">
        <f t="shared" si="5"/>
        <v>2033</v>
      </c>
    </row>
    <row r="26" spans="1:16" ht="12.75" customHeight="1" x14ac:dyDescent="0.2">
      <c r="A26" s="54">
        <v>15</v>
      </c>
      <c r="B26" s="98">
        <f t="shared" si="2"/>
        <v>2034</v>
      </c>
      <c r="C26" s="99">
        <f t="shared" si="3"/>
        <v>0.39036327714230429</v>
      </c>
      <c r="D26" s="89">
        <v>72.2527890625</v>
      </c>
      <c r="E26" s="89">
        <v>106.19555468750001</v>
      </c>
      <c r="F26" s="89">
        <v>3.23666357421875</v>
      </c>
      <c r="G26" s="90">
        <f t="shared" si="6"/>
        <v>181.68500732421873</v>
      </c>
      <c r="H26" s="91">
        <v>345.55373768615698</v>
      </c>
      <c r="I26" s="92">
        <v>11.030388271331701</v>
      </c>
      <c r="J26" s="93">
        <v>118.763307174682</v>
      </c>
      <c r="K26" s="94">
        <v>54.872038330078098</v>
      </c>
      <c r="L26" s="95">
        <f t="shared" si="0"/>
        <v>530.21947146224875</v>
      </c>
      <c r="M26" s="96">
        <f t="shared" si="4"/>
        <v>711.90447878646751</v>
      </c>
      <c r="N26" s="97">
        <f t="shared" si="1"/>
        <v>277.90136535136952</v>
      </c>
      <c r="O26" s="94">
        <f t="shared" si="7"/>
        <v>4303.2057542474568</v>
      </c>
      <c r="P26" s="98">
        <f t="shared" si="5"/>
        <v>2034</v>
      </c>
    </row>
    <row r="27" spans="1:16" ht="12.75" customHeight="1" x14ac:dyDescent="0.2">
      <c r="A27" s="54">
        <v>16</v>
      </c>
      <c r="B27" s="87">
        <f t="shared" si="2"/>
        <v>2035</v>
      </c>
      <c r="C27" s="88">
        <f t="shared" si="3"/>
        <v>0.36499605155895676</v>
      </c>
      <c r="D27" s="89">
        <v>69.996937500000001</v>
      </c>
      <c r="E27" s="89">
        <v>110.814884765625</v>
      </c>
      <c r="F27" s="89">
        <v>3.1712763671875002</v>
      </c>
      <c r="G27" s="90">
        <f t="shared" si="6"/>
        <v>183.98309863281247</v>
      </c>
      <c r="H27" s="91">
        <v>359.91539205169602</v>
      </c>
      <c r="I27" s="92">
        <v>11.447627811431801</v>
      </c>
      <c r="J27" s="93">
        <v>123.229676994323</v>
      </c>
      <c r="K27" s="94">
        <v>70.083473876953093</v>
      </c>
      <c r="L27" s="95">
        <f t="shared" si="0"/>
        <v>564.67617073440397</v>
      </c>
      <c r="M27" s="96">
        <f t="shared" si="4"/>
        <v>748.65926936721644</v>
      </c>
      <c r="N27" s="97">
        <f t="shared" si="1"/>
        <v>273.25767728204744</v>
      </c>
      <c r="O27" s="94">
        <f t="shared" si="7"/>
        <v>4576.4634315295043</v>
      </c>
      <c r="P27" s="87">
        <f t="shared" si="5"/>
        <v>2035</v>
      </c>
    </row>
    <row r="28" spans="1:16" ht="12.75" customHeight="1" x14ac:dyDescent="0.2">
      <c r="A28" s="54">
        <v>17</v>
      </c>
      <c r="B28" s="87">
        <f t="shared" si="2"/>
        <v>2036</v>
      </c>
      <c r="C28" s="88">
        <f t="shared" si="3"/>
        <v>0.34127728056003431</v>
      </c>
      <c r="D28" s="89">
        <v>67.828320312499997</v>
      </c>
      <c r="E28" s="89">
        <v>113.16040234374999</v>
      </c>
      <c r="F28" s="89">
        <v>3.0816154785156198</v>
      </c>
      <c r="G28" s="90">
        <f t="shared" si="6"/>
        <v>184.07033813476562</v>
      </c>
      <c r="H28" s="91">
        <v>422.35429229736297</v>
      </c>
      <c r="I28" s="92">
        <v>12.8052070884704</v>
      </c>
      <c r="J28" s="93">
        <v>45.277025329589797</v>
      </c>
      <c r="K28" s="94">
        <v>97.986484375000003</v>
      </c>
      <c r="L28" s="95">
        <f t="shared" si="0"/>
        <v>578.42300909042319</v>
      </c>
      <c r="M28" s="96">
        <f t="shared" si="4"/>
        <v>762.49334722518881</v>
      </c>
      <c r="N28" s="97">
        <f t="shared" si="1"/>
        <v>260.22165598613043</v>
      </c>
      <c r="O28" s="94">
        <f t="shared" si="7"/>
        <v>4836.6850875156351</v>
      </c>
      <c r="P28" s="87">
        <f t="shared" si="5"/>
        <v>2036</v>
      </c>
    </row>
    <row r="29" spans="1:16" ht="12.75" customHeight="1" x14ac:dyDescent="0.2">
      <c r="A29" s="54">
        <v>18</v>
      </c>
      <c r="B29" s="87">
        <f t="shared" si="2"/>
        <v>2037</v>
      </c>
      <c r="C29" s="88">
        <f t="shared" si="3"/>
        <v>0.31909984157085952</v>
      </c>
      <c r="D29" s="89">
        <v>65.648695312499996</v>
      </c>
      <c r="E29" s="89">
        <v>119.236220703125</v>
      </c>
      <c r="F29" s="89">
        <v>3.0078085937500001</v>
      </c>
      <c r="G29" s="90">
        <f t="shared" si="6"/>
        <v>187.89272460937499</v>
      </c>
      <c r="H29" s="91">
        <v>440.11451102638199</v>
      </c>
      <c r="I29" s="92">
        <v>14.238522195816</v>
      </c>
      <c r="J29" s="93">
        <v>46.080476800918497</v>
      </c>
      <c r="K29" s="94">
        <v>121.845665039062</v>
      </c>
      <c r="L29" s="95">
        <f t="shared" si="0"/>
        <v>622.27917506217852</v>
      </c>
      <c r="M29" s="96">
        <f t="shared" si="4"/>
        <v>810.17189967155355</v>
      </c>
      <c r="N29" s="97">
        <f t="shared" si="1"/>
        <v>258.52572483035505</v>
      </c>
      <c r="O29" s="94">
        <f t="shared" si="7"/>
        <v>5095.2108123459902</v>
      </c>
      <c r="P29" s="87">
        <f t="shared" si="5"/>
        <v>2037</v>
      </c>
    </row>
    <row r="30" spans="1:16" ht="12.75" customHeight="1" x14ac:dyDescent="0.2">
      <c r="A30" s="54">
        <v>19</v>
      </c>
      <c r="B30" s="87">
        <f t="shared" si="2"/>
        <v>2038</v>
      </c>
      <c r="C30" s="88">
        <f t="shared" si="3"/>
        <v>0.29836357323128515</v>
      </c>
      <c r="D30" s="89">
        <v>63.490914062500003</v>
      </c>
      <c r="E30" s="89">
        <v>121.200857421875</v>
      </c>
      <c r="F30" s="89">
        <v>2.9424213867187499</v>
      </c>
      <c r="G30" s="90">
        <f t="shared" si="6"/>
        <v>187.63419287109377</v>
      </c>
      <c r="H30" s="91">
        <v>455.13122061157202</v>
      </c>
      <c r="I30" s="92">
        <v>20.147249898910498</v>
      </c>
      <c r="J30" s="93">
        <v>49.198802478790199</v>
      </c>
      <c r="K30" s="94">
        <v>143.89113525390599</v>
      </c>
      <c r="L30" s="95">
        <f t="shared" si="0"/>
        <v>668.36840824317869</v>
      </c>
      <c r="M30" s="96">
        <f t="shared" si="4"/>
        <v>856.00260111427247</v>
      </c>
      <c r="N30" s="97">
        <f t="shared" si="1"/>
        <v>255.39999476372881</v>
      </c>
      <c r="O30" s="94">
        <f t="shared" si="7"/>
        <v>5350.6108071097187</v>
      </c>
      <c r="P30" s="87">
        <f t="shared" si="5"/>
        <v>2038</v>
      </c>
    </row>
    <row r="31" spans="1:16" ht="12.75" customHeight="1" x14ac:dyDescent="0.2">
      <c r="A31" s="54">
        <v>20</v>
      </c>
      <c r="B31" s="98">
        <f t="shared" si="2"/>
        <v>2039</v>
      </c>
      <c r="C31" s="99">
        <f t="shared" si="3"/>
        <v>0.27897482303065463</v>
      </c>
      <c r="D31" s="89">
        <v>61.333140624999999</v>
      </c>
      <c r="E31" s="89">
        <v>126.330255859375</v>
      </c>
      <c r="F31" s="89">
        <v>2.8770341796875001</v>
      </c>
      <c r="G31" s="90">
        <f t="shared" si="6"/>
        <v>190.54043066406251</v>
      </c>
      <c r="H31" s="91">
        <v>467.718063598632</v>
      </c>
      <c r="I31" s="92">
        <v>25.668073169708201</v>
      </c>
      <c r="J31" s="93">
        <v>51.1320809326171</v>
      </c>
      <c r="K31" s="94">
        <v>170.39185449218701</v>
      </c>
      <c r="L31" s="95">
        <f t="shared" si="0"/>
        <v>714.91007219314429</v>
      </c>
      <c r="M31" s="96">
        <f t="shared" si="4"/>
        <v>905.45050285720686</v>
      </c>
      <c r="N31" s="97">
        <f t="shared" si="1"/>
        <v>252.59789379760653</v>
      </c>
      <c r="O31" s="94">
        <f t="shared" si="7"/>
        <v>5603.2087009073257</v>
      </c>
      <c r="P31" s="98">
        <f t="shared" si="5"/>
        <v>2039</v>
      </c>
    </row>
    <row r="32" spans="1:16" ht="12.75" customHeight="1" x14ac:dyDescent="0.2">
      <c r="A32" s="54">
        <v>21</v>
      </c>
      <c r="B32" s="87">
        <f t="shared" si="2"/>
        <v>2040</v>
      </c>
      <c r="C32" s="88">
        <f t="shared" si="3"/>
        <v>0.26084602433908799</v>
      </c>
      <c r="D32" s="89">
        <v>59.173574218749998</v>
      </c>
      <c r="E32" s="89">
        <v>129.69523632812499</v>
      </c>
      <c r="F32" s="89">
        <v>2.7865671386718698</v>
      </c>
      <c r="G32" s="90">
        <f t="shared" si="6"/>
        <v>191.65537768554685</v>
      </c>
      <c r="H32" s="91">
        <v>488.69402600097601</v>
      </c>
      <c r="I32" s="92">
        <v>27.6012364654541</v>
      </c>
      <c r="J32" s="93">
        <v>53.349262390136701</v>
      </c>
      <c r="K32" s="94">
        <v>200.167376953125</v>
      </c>
      <c r="L32" s="95">
        <f t="shared" si="0"/>
        <v>769.81190180969179</v>
      </c>
      <c r="M32" s="96">
        <f t="shared" si="4"/>
        <v>961.4672794952387</v>
      </c>
      <c r="N32" s="97">
        <f t="shared" si="1"/>
        <v>250.79491738845175</v>
      </c>
      <c r="O32" s="94">
        <f t="shared" si="7"/>
        <v>5854.0036182957774</v>
      </c>
      <c r="P32" s="87">
        <f t="shared" si="5"/>
        <v>2040</v>
      </c>
    </row>
    <row r="33" spans="1:16" ht="12.75" customHeight="1" x14ac:dyDescent="0.2">
      <c r="A33" s="54">
        <v>22</v>
      </c>
      <c r="B33" s="87">
        <f t="shared" si="2"/>
        <v>2041</v>
      </c>
      <c r="C33" s="88">
        <f t="shared" si="3"/>
        <v>0.24389530092481343</v>
      </c>
      <c r="D33" s="89">
        <v>100.66856640624999</v>
      </c>
      <c r="E33" s="89">
        <v>146.73787304687499</v>
      </c>
      <c r="F33" s="89">
        <v>11.0326982421875</v>
      </c>
      <c r="G33" s="90">
        <f t="shared" si="6"/>
        <v>258.43913769531247</v>
      </c>
      <c r="H33" s="91">
        <v>493.92283825683501</v>
      </c>
      <c r="I33" s="92">
        <v>19.323556617736799</v>
      </c>
      <c r="J33" s="93">
        <v>52.762091445922799</v>
      </c>
      <c r="K33" s="94">
        <v>227.08292053222601</v>
      </c>
      <c r="L33" s="95">
        <f t="shared" si="0"/>
        <v>793.09140685272064</v>
      </c>
      <c r="M33" s="96">
        <f t="shared" si="4"/>
        <v>1051.530544548033</v>
      </c>
      <c r="N33" s="97">
        <f t="shared" si="1"/>
        <v>256.46335859417547</v>
      </c>
      <c r="O33" s="94">
        <f t="shared" si="7"/>
        <v>6110.466976889953</v>
      </c>
      <c r="P33" s="87">
        <f t="shared" si="5"/>
        <v>2041</v>
      </c>
    </row>
    <row r="34" spans="1:16" ht="12.75" customHeight="1" x14ac:dyDescent="0.2">
      <c r="A34" s="54">
        <v>23</v>
      </c>
      <c r="B34" s="87">
        <f t="shared" si="2"/>
        <v>2042</v>
      </c>
      <c r="C34" s="88">
        <f t="shared" si="3"/>
        <v>0.22804609717140104</v>
      </c>
      <c r="D34" s="89">
        <v>97.336324218749994</v>
      </c>
      <c r="E34" s="89">
        <v>130.72783129882799</v>
      </c>
      <c r="F34" s="89">
        <v>10.771566894531199</v>
      </c>
      <c r="G34" s="90">
        <f t="shared" si="6"/>
        <v>238.83572241210919</v>
      </c>
      <c r="H34" s="91">
        <v>506.69865258789002</v>
      </c>
      <c r="I34" s="92">
        <v>20.4684962844848</v>
      </c>
      <c r="J34" s="93">
        <v>53.979243728637698</v>
      </c>
      <c r="K34" s="94">
        <v>257.83013879394503</v>
      </c>
      <c r="L34" s="95">
        <f t="shared" si="0"/>
        <v>838.97653139495753</v>
      </c>
      <c r="M34" s="96">
        <f t="shared" si="4"/>
        <v>1077.8122538070668</v>
      </c>
      <c r="N34" s="97">
        <f t="shared" si="1"/>
        <v>245.79087796421311</v>
      </c>
      <c r="O34" s="94">
        <f t="shared" si="7"/>
        <v>6356.257854854166</v>
      </c>
      <c r="P34" s="87">
        <f t="shared" si="5"/>
        <v>2042</v>
      </c>
    </row>
    <row r="35" spans="1:16" ht="12.75" customHeight="1" x14ac:dyDescent="0.2">
      <c r="A35" s="54">
        <v>24</v>
      </c>
      <c r="B35" s="87">
        <f t="shared" si="2"/>
        <v>2043</v>
      </c>
      <c r="C35" s="88">
        <f t="shared" si="3"/>
        <v>0.21322683232482562</v>
      </c>
      <c r="D35" s="89">
        <v>93.783871093749994</v>
      </c>
      <c r="E35" s="89">
        <v>80.6156320800781</v>
      </c>
      <c r="F35" s="89">
        <v>10.4614997558593</v>
      </c>
      <c r="G35" s="90">
        <f t="shared" si="6"/>
        <v>184.8610029296874</v>
      </c>
      <c r="H35" s="91">
        <v>518.87129983520504</v>
      </c>
      <c r="I35" s="92">
        <v>21.423455709457301</v>
      </c>
      <c r="J35" s="93">
        <v>55.709595733642502</v>
      </c>
      <c r="K35" s="94">
        <v>293.59776806640599</v>
      </c>
      <c r="L35" s="95">
        <f t="shared" si="0"/>
        <v>889.6021193447109</v>
      </c>
      <c r="M35" s="96">
        <f t="shared" si="4"/>
        <v>1074.4631222743983</v>
      </c>
      <c r="N35" s="97">
        <f t="shared" si="1"/>
        <v>229.10436801241173</v>
      </c>
      <c r="O35" s="94">
        <f t="shared" si="7"/>
        <v>6585.3622228665781</v>
      </c>
      <c r="P35" s="87">
        <f t="shared" si="5"/>
        <v>2043</v>
      </c>
    </row>
    <row r="36" spans="1:16" ht="12.75" customHeight="1" x14ac:dyDescent="0.2">
      <c r="A36" s="54">
        <v>25</v>
      </c>
      <c r="B36" s="87">
        <f t="shared" si="2"/>
        <v>2044</v>
      </c>
      <c r="C36" s="88">
        <f t="shared" si="3"/>
        <v>0.19937057720881307</v>
      </c>
      <c r="D36" s="89">
        <v>90.298421875000003</v>
      </c>
      <c r="E36" s="89">
        <v>96.217951660156203</v>
      </c>
      <c r="F36" s="89">
        <v>10.1464611816406</v>
      </c>
      <c r="G36" s="90">
        <f t="shared" si="6"/>
        <v>196.66283471679682</v>
      </c>
      <c r="H36" s="91">
        <v>526.775697509765</v>
      </c>
      <c r="I36" s="92">
        <v>21.564359788894599</v>
      </c>
      <c r="J36" s="93">
        <v>56.389795822143498</v>
      </c>
      <c r="K36" s="94">
        <v>331.53090771484301</v>
      </c>
      <c r="L36" s="95">
        <f t="shared" si="0"/>
        <v>936.26076083564612</v>
      </c>
      <c r="M36" s="96">
        <f t="shared" si="4"/>
        <v>1132.923595552443</v>
      </c>
      <c r="N36" s="97">
        <f t="shared" si="1"/>
        <v>225.87163117877444</v>
      </c>
      <c r="O36" s="94">
        <f t="shared" si="7"/>
        <v>6811.2338540453529</v>
      </c>
      <c r="P36" s="87">
        <f t="shared" si="5"/>
        <v>2044</v>
      </c>
    </row>
    <row r="37" spans="1:16" ht="12.75" customHeight="1" x14ac:dyDescent="0.2">
      <c r="A37" s="54">
        <v>26</v>
      </c>
      <c r="B37" s="87">
        <f t="shared" si="2"/>
        <v>2045</v>
      </c>
      <c r="C37" s="88">
        <f t="shared" si="3"/>
        <v>0.18641475194839929</v>
      </c>
      <c r="D37" s="89">
        <v>87.103558593749995</v>
      </c>
      <c r="E37" s="89">
        <v>96.262414306640594</v>
      </c>
      <c r="F37" s="89">
        <v>9.8576069335937504</v>
      </c>
      <c r="G37" s="90">
        <f t="shared" si="6"/>
        <v>193.22357983398436</v>
      </c>
      <c r="H37" s="91">
        <v>539.49939323425201</v>
      </c>
      <c r="I37" s="92">
        <v>28.085220779418901</v>
      </c>
      <c r="J37" s="93">
        <v>59.047745243072498</v>
      </c>
      <c r="K37" s="94">
        <v>375.83301416015598</v>
      </c>
      <c r="L37" s="95">
        <f t="shared" si="0"/>
        <v>1002.4653734168994</v>
      </c>
      <c r="M37" s="96">
        <f t="shared" si="4"/>
        <v>1195.6889532508837</v>
      </c>
      <c r="N37" s="97">
        <f t="shared" si="1"/>
        <v>222.89405962770468</v>
      </c>
      <c r="O37" s="94">
        <f t="shared" si="7"/>
        <v>7034.1279136730573</v>
      </c>
      <c r="P37" s="87">
        <f t="shared" si="5"/>
        <v>2045</v>
      </c>
    </row>
    <row r="38" spans="1:16" ht="12.75" customHeight="1" x14ac:dyDescent="0.2">
      <c r="A38" s="54">
        <v>27</v>
      </c>
      <c r="B38" s="87">
        <f t="shared" si="2"/>
        <v>2046</v>
      </c>
      <c r="C38" s="88">
        <f t="shared" si="3"/>
        <v>0.17430084333651172</v>
      </c>
      <c r="D38" s="89">
        <v>84.368027343750001</v>
      </c>
      <c r="E38" s="89">
        <v>89.610193847656205</v>
      </c>
      <c r="F38" s="89">
        <v>9.5720075683593695</v>
      </c>
      <c r="G38" s="90">
        <f t="shared" si="6"/>
        <v>183.55022875976556</v>
      </c>
      <c r="H38" s="91">
        <v>552.37047665405203</v>
      </c>
      <c r="I38" s="92">
        <v>29.280877550125101</v>
      </c>
      <c r="J38" s="93">
        <v>61.022929689407299</v>
      </c>
      <c r="K38" s="94">
        <v>419.924443481445</v>
      </c>
      <c r="L38" s="95">
        <f t="shared" si="0"/>
        <v>1062.5987273750293</v>
      </c>
      <c r="M38" s="96">
        <f t="shared" si="4"/>
        <v>1246.1489561347948</v>
      </c>
      <c r="N38" s="97">
        <f t="shared" si="1"/>
        <v>217.20481397720849</v>
      </c>
      <c r="O38" s="94">
        <f t="shared" si="7"/>
        <v>7251.332727650266</v>
      </c>
      <c r="P38" s="87">
        <f t="shared" si="5"/>
        <v>2046</v>
      </c>
    </row>
    <row r="39" spans="1:16" ht="12.75" customHeight="1" x14ac:dyDescent="0.2">
      <c r="A39" s="54">
        <v>28</v>
      </c>
      <c r="B39" s="87">
        <f t="shared" si="2"/>
        <v>2047</v>
      </c>
      <c r="C39" s="88">
        <f t="shared" si="3"/>
        <v>0.16297414056709836</v>
      </c>
      <c r="D39" s="89">
        <v>131.00941015625</v>
      </c>
      <c r="E39" s="89">
        <v>37.80259375</v>
      </c>
      <c r="F39" s="89">
        <v>18.657666259765598</v>
      </c>
      <c r="G39" s="90">
        <f t="shared" si="6"/>
        <v>187.46967016601559</v>
      </c>
      <c r="H39" s="91">
        <v>564.46482519531196</v>
      </c>
      <c r="I39" s="92">
        <v>25.101921091079699</v>
      </c>
      <c r="J39" s="93">
        <v>62.1812032470703</v>
      </c>
      <c r="K39" s="94">
        <v>445.947908203125</v>
      </c>
      <c r="L39" s="95">
        <f t="shared" si="0"/>
        <v>1097.695857736587</v>
      </c>
      <c r="M39" s="96">
        <f t="shared" si="4"/>
        <v>1285.1655279026027</v>
      </c>
      <c r="N39" s="97">
        <f t="shared" si="1"/>
        <v>209.44874739638794</v>
      </c>
      <c r="O39" s="94">
        <f t="shared" si="7"/>
        <v>7460.7814750466541</v>
      </c>
      <c r="P39" s="87">
        <f t="shared" si="5"/>
        <v>2047</v>
      </c>
    </row>
    <row r="40" spans="1:16" ht="12.75" customHeight="1" x14ac:dyDescent="0.2">
      <c r="A40" s="54">
        <v>29</v>
      </c>
      <c r="B40" s="87">
        <f t="shared" si="2"/>
        <v>2048</v>
      </c>
      <c r="C40" s="88">
        <f t="shared" si="3"/>
        <v>0.15238348814127942</v>
      </c>
      <c r="D40" s="89">
        <v>127.2024921875</v>
      </c>
      <c r="E40" s="89">
        <v>46.315772460937502</v>
      </c>
      <c r="F40" s="89">
        <v>18.201585693359299</v>
      </c>
      <c r="G40" s="90">
        <f t="shared" si="6"/>
        <v>191.71985034179681</v>
      </c>
      <c r="H40" s="91">
        <v>571.84393589782701</v>
      </c>
      <c r="I40" s="92">
        <v>25.5861352081298</v>
      </c>
      <c r="J40" s="93">
        <v>63.853807018280001</v>
      </c>
      <c r="K40" s="94">
        <v>470.75537792968697</v>
      </c>
      <c r="L40" s="95">
        <f t="shared" si="0"/>
        <v>1132.0392560539237</v>
      </c>
      <c r="M40" s="96">
        <f t="shared" si="4"/>
        <v>1323.7591063957207</v>
      </c>
      <c r="N40" s="97">
        <f t="shared" si="1"/>
        <v>201.71903009136292</v>
      </c>
      <c r="O40" s="94">
        <f t="shared" si="7"/>
        <v>7662.5005051380167</v>
      </c>
      <c r="P40" s="87">
        <f t="shared" si="5"/>
        <v>2048</v>
      </c>
    </row>
    <row r="41" spans="1:16" ht="12.75" customHeight="1" x14ac:dyDescent="0.2">
      <c r="A41" s="54">
        <v>30</v>
      </c>
      <c r="B41" s="87">
        <f t="shared" si="2"/>
        <v>2049</v>
      </c>
      <c r="C41" s="88">
        <f t="shared" si="3"/>
        <v>0.14248105483055579</v>
      </c>
      <c r="D41" s="89">
        <v>123.17400781249999</v>
      </c>
      <c r="E41" s="89">
        <v>45.2906733398437</v>
      </c>
      <c r="F41" s="89">
        <v>17.6705100097656</v>
      </c>
      <c r="G41" s="90">
        <f t="shared" si="6"/>
        <v>186.13519116210929</v>
      </c>
      <c r="H41" s="91">
        <v>585.888501953125</v>
      </c>
      <c r="I41" s="93">
        <v>27.409312282562201</v>
      </c>
      <c r="J41" s="93">
        <v>65.313369079589805</v>
      </c>
      <c r="K41" s="94">
        <v>502.42145312500003</v>
      </c>
      <c r="L41" s="95">
        <f t="shared" si="0"/>
        <v>1181.032636440277</v>
      </c>
      <c r="M41" s="101">
        <f t="shared" si="4"/>
        <v>1367.1678276023863</v>
      </c>
      <c r="N41" s="91">
        <f t="shared" si="1"/>
        <v>194.79551420718744</v>
      </c>
      <c r="O41" s="94">
        <f t="shared" si="7"/>
        <v>7857.2960193452045</v>
      </c>
      <c r="P41" s="87">
        <f t="shared" si="5"/>
        <v>2049</v>
      </c>
    </row>
    <row r="42" spans="1:16" s="55" customFormat="1" ht="12.75" customHeight="1" x14ac:dyDescent="0.2">
      <c r="A42" s="54">
        <v>31</v>
      </c>
      <c r="B42" s="98">
        <f t="shared" si="2"/>
        <v>2050</v>
      </c>
      <c r="C42" s="99">
        <f t="shared" si="3"/>
        <v>0.1332221176536286</v>
      </c>
      <c r="D42" s="102">
        <v>119.1665546875</v>
      </c>
      <c r="E42" s="89">
        <v>45.857491210937503</v>
      </c>
      <c r="F42" s="102">
        <v>17.164699218749998</v>
      </c>
      <c r="G42" s="90">
        <f t="shared" si="6"/>
        <v>182.18874511718749</v>
      </c>
      <c r="H42" s="97">
        <v>597.65545723724301</v>
      </c>
      <c r="I42" s="92">
        <v>27.9518549404144</v>
      </c>
      <c r="J42" s="92">
        <v>66.953759391784601</v>
      </c>
      <c r="K42" s="103">
        <v>533.08412597656195</v>
      </c>
      <c r="L42" s="104">
        <f t="shared" si="0"/>
        <v>1225.6451975460041</v>
      </c>
      <c r="M42" s="96">
        <f t="shared" si="4"/>
        <v>1407.8339426631915</v>
      </c>
      <c r="N42" s="97">
        <f t="shared" si="1"/>
        <v>187.55461914624752</v>
      </c>
      <c r="O42" s="103">
        <f t="shared" si="7"/>
        <v>8044.8506384914517</v>
      </c>
      <c r="P42" s="98">
        <f t="shared" si="5"/>
        <v>2050</v>
      </c>
    </row>
    <row r="43" spans="1:16" s="55" customFormat="1" ht="12.75" customHeight="1" x14ac:dyDescent="0.2">
      <c r="A43" s="54">
        <v>32</v>
      </c>
      <c r="B43" s="87">
        <f t="shared" si="2"/>
        <v>2051</v>
      </c>
      <c r="C43" s="88">
        <f t="shared" si="3"/>
        <v>0.12456485989119082</v>
      </c>
      <c r="D43" s="89">
        <v>115.289669921875</v>
      </c>
      <c r="E43" s="89">
        <v>47.369204589843697</v>
      </c>
      <c r="F43" s="89">
        <v>16.658887207031199</v>
      </c>
      <c r="G43" s="90">
        <f t="shared" si="6"/>
        <v>179.31776171874989</v>
      </c>
      <c r="H43" s="91">
        <v>605.84533163452102</v>
      </c>
      <c r="I43" s="92">
        <v>28.948299831390301</v>
      </c>
      <c r="J43" s="93">
        <v>68.924662322998003</v>
      </c>
      <c r="K43" s="94">
        <v>547.71634570312494</v>
      </c>
      <c r="L43" s="95">
        <f t="shared" si="0"/>
        <v>1251.4346394920342</v>
      </c>
      <c r="M43" s="96">
        <f t="shared" si="4"/>
        <v>1430.752401210784</v>
      </c>
      <c r="N43" s="97">
        <f t="shared" si="1"/>
        <v>178.22147239580613</v>
      </c>
      <c r="O43" s="94">
        <f t="shared" si="7"/>
        <v>8223.0721108872585</v>
      </c>
      <c r="P43" s="87">
        <f t="shared" si="5"/>
        <v>2051</v>
      </c>
    </row>
    <row r="44" spans="1:16" s="55" customFormat="1" ht="12.75" customHeight="1" x14ac:dyDescent="0.2">
      <c r="A44" s="54">
        <v>33</v>
      </c>
      <c r="B44" s="87">
        <f t="shared" si="2"/>
        <v>2052</v>
      </c>
      <c r="C44" s="88">
        <f t="shared" si="3"/>
        <v>0.11647018222645236</v>
      </c>
      <c r="D44" s="89">
        <v>111.41514453124999</v>
      </c>
      <c r="E44" s="89">
        <v>43.520956054687503</v>
      </c>
      <c r="F44" s="89">
        <v>16.172794677734299</v>
      </c>
      <c r="G44" s="90">
        <f t="shared" si="6"/>
        <v>171.10889526367177</v>
      </c>
      <c r="H44" s="91">
        <v>613.50912211608795</v>
      </c>
      <c r="I44" s="92">
        <v>28.324487524032499</v>
      </c>
      <c r="J44" s="93">
        <v>70.432778823852502</v>
      </c>
      <c r="K44" s="94">
        <v>560.55481640624998</v>
      </c>
      <c r="L44" s="95">
        <f t="shared" ref="L44:L60" si="8">SUM(H44:K44)</f>
        <v>1272.821204870223</v>
      </c>
      <c r="M44" s="96">
        <f t="shared" si="4"/>
        <v>1443.9301001338947</v>
      </c>
      <c r="N44" s="97">
        <f t="shared" si="1"/>
        <v>168.17480188485433</v>
      </c>
      <c r="O44" s="94">
        <f t="shared" si="7"/>
        <v>8391.2469127721124</v>
      </c>
      <c r="P44" s="87">
        <f t="shared" si="5"/>
        <v>2052</v>
      </c>
    </row>
    <row r="45" spans="1:16" s="55" customFormat="1" ht="13.5" customHeight="1" x14ac:dyDescent="0.2">
      <c r="A45" s="54">
        <v>34</v>
      </c>
      <c r="B45" s="87">
        <f t="shared" si="2"/>
        <v>2053</v>
      </c>
      <c r="C45" s="88">
        <f t="shared" si="3"/>
        <v>0.10890152615844072</v>
      </c>
      <c r="D45" s="89">
        <v>107.65001171874999</v>
      </c>
      <c r="E45" s="89">
        <v>61.091094726562503</v>
      </c>
      <c r="F45" s="89">
        <v>15.7288928222656</v>
      </c>
      <c r="G45" s="90">
        <f t="shared" si="6"/>
        <v>184.46999926757809</v>
      </c>
      <c r="H45" s="91">
        <v>622.54738085937504</v>
      </c>
      <c r="I45" s="92">
        <v>30.511611000060999</v>
      </c>
      <c r="J45" s="93">
        <v>72.130753875732395</v>
      </c>
      <c r="K45" s="94">
        <v>576.50728320312498</v>
      </c>
      <c r="L45" s="95">
        <f t="shared" si="8"/>
        <v>1301.6970289382934</v>
      </c>
      <c r="M45" s="96">
        <f t="shared" si="4"/>
        <v>1486.1670282058715</v>
      </c>
      <c r="N45" s="97">
        <f t="shared" si="1"/>
        <v>161.84585749797381</v>
      </c>
      <c r="O45" s="94">
        <f t="shared" si="7"/>
        <v>8553.0927702700865</v>
      </c>
      <c r="P45" s="87">
        <f t="shared" si="5"/>
        <v>2053</v>
      </c>
    </row>
    <row r="46" spans="1:16" s="55" customFormat="1" ht="13.5" customHeight="1" x14ac:dyDescent="0.2">
      <c r="A46" s="54">
        <v>35</v>
      </c>
      <c r="B46" s="87">
        <f t="shared" si="2"/>
        <v>2054</v>
      </c>
      <c r="C46" s="88">
        <f t="shared" si="3"/>
        <v>0.10182470889054765</v>
      </c>
      <c r="D46" s="89">
        <v>103.83830273437501</v>
      </c>
      <c r="E46" s="89">
        <v>56.15966796875</v>
      </c>
      <c r="F46" s="89">
        <v>15.2802427978515</v>
      </c>
      <c r="G46" s="90">
        <f t="shared" si="6"/>
        <v>175.27821350097651</v>
      </c>
      <c r="H46" s="91">
        <v>629.35816007995595</v>
      </c>
      <c r="I46" s="92">
        <v>30.514199489593501</v>
      </c>
      <c r="J46" s="93">
        <v>75.062438316345194</v>
      </c>
      <c r="K46" s="94">
        <v>590.06619238281201</v>
      </c>
      <c r="L46" s="95">
        <f t="shared" si="8"/>
        <v>1325.0009902687066</v>
      </c>
      <c r="M46" s="96">
        <f t="shared" si="4"/>
        <v>1500.2792037696831</v>
      </c>
      <c r="N46" s="97">
        <f t="shared" si="1"/>
        <v>152.76549317839061</v>
      </c>
      <c r="O46" s="94">
        <f t="shared" si="7"/>
        <v>8705.8582634484774</v>
      </c>
      <c r="P46" s="87">
        <f t="shared" si="5"/>
        <v>2054</v>
      </c>
    </row>
    <row r="47" spans="1:16" s="55" customFormat="1" ht="13.5" customHeight="1" x14ac:dyDescent="0.2">
      <c r="A47" s="54">
        <v>36</v>
      </c>
      <c r="B47" s="87">
        <f t="shared" si="2"/>
        <v>2055</v>
      </c>
      <c r="C47" s="88">
        <f t="shared" si="3"/>
        <v>9.520776894861864E-2</v>
      </c>
      <c r="D47" s="89">
        <v>100.05105859375</v>
      </c>
      <c r="E47" s="89">
        <v>57.401817871093698</v>
      </c>
      <c r="F47" s="89">
        <v>14.831592163085899</v>
      </c>
      <c r="G47" s="90">
        <f t="shared" si="6"/>
        <v>172.28446862792961</v>
      </c>
      <c r="H47" s="91">
        <v>637.63513769531198</v>
      </c>
      <c r="I47" s="92">
        <v>31.1366688175201</v>
      </c>
      <c r="J47" s="93">
        <v>77.788070861816394</v>
      </c>
      <c r="K47" s="94">
        <v>606.31265527343703</v>
      </c>
      <c r="L47" s="95">
        <f t="shared" si="8"/>
        <v>1352.8725326480856</v>
      </c>
      <c r="M47" s="96">
        <f t="shared" si="4"/>
        <v>1525.1570012760151</v>
      </c>
      <c r="N47" s="97">
        <f t="shared" si="1"/>
        <v>145.2067953878549</v>
      </c>
      <c r="O47" s="94">
        <f t="shared" si="7"/>
        <v>8851.0650588363314</v>
      </c>
      <c r="P47" s="87">
        <f t="shared" si="5"/>
        <v>2055</v>
      </c>
    </row>
    <row r="48" spans="1:16" s="55" customFormat="1" ht="13.5" customHeight="1" x14ac:dyDescent="0.2">
      <c r="A48" s="54">
        <v>37</v>
      </c>
      <c r="B48" s="87">
        <f t="shared" si="2"/>
        <v>2056</v>
      </c>
      <c r="C48" s="88">
        <f t="shared" si="3"/>
        <v>8.9020821831340469E-2</v>
      </c>
      <c r="D48" s="89">
        <v>96.388386718749999</v>
      </c>
      <c r="E48" s="89">
        <v>53.022276367187501</v>
      </c>
      <c r="F48" s="89">
        <v>14.389564575195299</v>
      </c>
      <c r="G48" s="90">
        <f t="shared" si="6"/>
        <v>163.80022766113279</v>
      </c>
      <c r="H48" s="91">
        <v>644.21511523437505</v>
      </c>
      <c r="I48" s="92">
        <v>30.6080940971374</v>
      </c>
      <c r="J48" s="93">
        <v>79.155979553222593</v>
      </c>
      <c r="K48" s="94">
        <v>620.968940429687</v>
      </c>
      <c r="L48" s="95">
        <f t="shared" si="8"/>
        <v>1374.948129314422</v>
      </c>
      <c r="M48" s="96">
        <f t="shared" si="4"/>
        <v>1538.7483569755548</v>
      </c>
      <c r="N48" s="97">
        <f t="shared" si="1"/>
        <v>136.98064332958873</v>
      </c>
      <c r="O48" s="94">
        <f t="shared" si="7"/>
        <v>8988.0457021659204</v>
      </c>
      <c r="P48" s="87">
        <f t="shared" si="5"/>
        <v>2056</v>
      </c>
    </row>
    <row r="49" spans="1:16" s="55" customFormat="1" ht="13.5" customHeight="1" x14ac:dyDescent="0.2">
      <c r="A49" s="54">
        <v>38</v>
      </c>
      <c r="B49" s="87">
        <f t="shared" si="2"/>
        <v>2057</v>
      </c>
      <c r="C49" s="88">
        <f t="shared" si="3"/>
        <v>8.3235925040991546E-2</v>
      </c>
      <c r="D49" s="89">
        <v>92.925232421874995</v>
      </c>
      <c r="E49" s="89">
        <v>46.892397460937502</v>
      </c>
      <c r="F49" s="89">
        <v>13.9994709472656</v>
      </c>
      <c r="G49" s="90">
        <f t="shared" si="6"/>
        <v>153.81710083007809</v>
      </c>
      <c r="H49" s="91">
        <v>654.49842752075199</v>
      </c>
      <c r="I49" s="92">
        <v>32.229399532318098</v>
      </c>
      <c r="J49" s="93">
        <v>80.8318759002685</v>
      </c>
      <c r="K49" s="94">
        <v>639.227803710937</v>
      </c>
      <c r="L49" s="95">
        <f t="shared" si="8"/>
        <v>1406.7875066642755</v>
      </c>
      <c r="M49" s="96">
        <f t="shared" si="4"/>
        <v>1560.6046074943536</v>
      </c>
      <c r="N49" s="97">
        <f t="shared" si="1"/>
        <v>129.89836812802605</v>
      </c>
      <c r="O49" s="94">
        <f t="shared" si="7"/>
        <v>9117.9440702939464</v>
      </c>
      <c r="P49" s="87">
        <f t="shared" si="5"/>
        <v>2057</v>
      </c>
    </row>
    <row r="50" spans="1:16" s="55" customFormat="1" ht="13.5" customHeight="1" x14ac:dyDescent="0.2">
      <c r="A50" s="54">
        <v>39</v>
      </c>
      <c r="B50" s="87">
        <f t="shared" si="2"/>
        <v>2058</v>
      </c>
      <c r="C50" s="88">
        <f t="shared" si="3"/>
        <v>7.7826951884985077E-2</v>
      </c>
      <c r="D50" s="89">
        <v>89.611111328125006</v>
      </c>
      <c r="E50" s="89">
        <v>60.3891176757812</v>
      </c>
      <c r="F50" s="89">
        <v>13.648692871093701</v>
      </c>
      <c r="G50" s="90">
        <f t="shared" si="6"/>
        <v>163.64892187499993</v>
      </c>
      <c r="H50" s="91">
        <v>662.76166793823199</v>
      </c>
      <c r="I50" s="92">
        <v>31.894358112335201</v>
      </c>
      <c r="J50" s="93">
        <v>82.345759185790996</v>
      </c>
      <c r="K50" s="94">
        <v>656.477102539062</v>
      </c>
      <c r="L50" s="95">
        <f t="shared" si="8"/>
        <v>1433.4788877754204</v>
      </c>
      <c r="M50" s="96">
        <f t="shared" si="4"/>
        <v>1597.1278096504202</v>
      </c>
      <c r="N50" s="97">
        <f t="shared" si="1"/>
        <v>124.29958919583486</v>
      </c>
      <c r="O50" s="94">
        <f t="shared" si="7"/>
        <v>9242.2436594897808</v>
      </c>
      <c r="P50" s="87">
        <f t="shared" si="5"/>
        <v>2058</v>
      </c>
    </row>
    <row r="51" spans="1:16" s="55" customFormat="1" ht="13.5" customHeight="1" x14ac:dyDescent="0.2">
      <c r="A51" s="54">
        <v>40</v>
      </c>
      <c r="B51" s="87">
        <f t="shared" si="2"/>
        <v>2059</v>
      </c>
      <c r="C51" s="88">
        <f t="shared" si="3"/>
        <v>7.2769473478246902E-2</v>
      </c>
      <c r="D51" s="89">
        <v>86.239826171874995</v>
      </c>
      <c r="E51" s="89">
        <v>71.511973632812499</v>
      </c>
      <c r="F51" s="89">
        <v>13.2652213134765</v>
      </c>
      <c r="G51" s="90">
        <f t="shared" si="6"/>
        <v>171.017021118164</v>
      </c>
      <c r="H51" s="91">
        <v>670.52007812500005</v>
      </c>
      <c r="I51" s="92">
        <v>32.915652864456099</v>
      </c>
      <c r="J51" s="93">
        <v>84.928581726074199</v>
      </c>
      <c r="K51" s="94">
        <v>672.21844531249997</v>
      </c>
      <c r="L51" s="95">
        <f t="shared" si="8"/>
        <v>1460.5827580280302</v>
      </c>
      <c r="M51" s="96">
        <f t="shared" si="4"/>
        <v>1631.5997791461941</v>
      </c>
      <c r="N51" s="97">
        <f t="shared" si="1"/>
        <v>118.73065685569247</v>
      </c>
      <c r="O51" s="94">
        <f t="shared" si="7"/>
        <v>9360.9743163454732</v>
      </c>
      <c r="P51" s="87">
        <f t="shared" si="5"/>
        <v>2059</v>
      </c>
    </row>
    <row r="52" spans="1:16" s="55" customFormat="1" ht="13.5" customHeight="1" x14ac:dyDescent="0.2">
      <c r="A52" s="54">
        <v>41</v>
      </c>
      <c r="B52" s="87">
        <f t="shared" si="2"/>
        <v>2060</v>
      </c>
      <c r="C52" s="88">
        <f t="shared" si="3"/>
        <v>6.8040648413508084E-2</v>
      </c>
      <c r="D52" s="89">
        <v>82.907339843749995</v>
      </c>
      <c r="E52" s="89">
        <v>71.890075195312505</v>
      </c>
      <c r="F52" s="89">
        <v>12.925289916992099</v>
      </c>
      <c r="G52" s="90">
        <f t="shared" si="6"/>
        <v>167.7227049560546</v>
      </c>
      <c r="H52" s="91">
        <v>678.21268612670895</v>
      </c>
      <c r="I52" s="92">
        <v>34.3300580177307</v>
      </c>
      <c r="J52" s="93">
        <v>86.987561157226494</v>
      </c>
      <c r="K52" s="94">
        <v>689.511474609375</v>
      </c>
      <c r="L52" s="95">
        <f t="shared" si="8"/>
        <v>1489.0417799110412</v>
      </c>
      <c r="M52" s="96">
        <f t="shared" si="4"/>
        <v>1656.7644848670957</v>
      </c>
      <c r="N52" s="97">
        <f t="shared" si="1"/>
        <v>112.72732981882889</v>
      </c>
      <c r="O52" s="94">
        <f t="shared" si="7"/>
        <v>9473.7016461643016</v>
      </c>
      <c r="P52" s="87">
        <f t="shared" si="5"/>
        <v>2060</v>
      </c>
    </row>
    <row r="53" spans="1:16" s="55" customFormat="1" ht="13.5" customHeight="1" x14ac:dyDescent="0.2">
      <c r="A53" s="54">
        <v>42</v>
      </c>
      <c r="B53" s="87">
        <f t="shared" si="2"/>
        <v>2061</v>
      </c>
      <c r="C53" s="88">
        <f t="shared" si="3"/>
        <v>6.3619119601223073E-2</v>
      </c>
      <c r="D53" s="89">
        <v>79.578890625</v>
      </c>
      <c r="E53" s="89">
        <v>81.512308593750006</v>
      </c>
      <c r="F53" s="89">
        <v>12.5636651611328</v>
      </c>
      <c r="G53" s="90">
        <f t="shared" si="6"/>
        <v>173.65486437988281</v>
      </c>
      <c r="H53" s="91">
        <v>687.74157128906199</v>
      </c>
      <c r="I53" s="92">
        <v>34.628161489486601</v>
      </c>
      <c r="J53" s="93">
        <v>89.625782745361306</v>
      </c>
      <c r="K53" s="94">
        <v>709.25335644531197</v>
      </c>
      <c r="L53" s="95">
        <f t="shared" si="8"/>
        <v>1521.2488719692219</v>
      </c>
      <c r="M53" s="96">
        <f t="shared" si="4"/>
        <v>1694.9037363491047</v>
      </c>
      <c r="N53" s="97">
        <f t="shared" si="1"/>
        <v>107.82828351535355</v>
      </c>
      <c r="O53" s="94">
        <f t="shared" si="7"/>
        <v>9581.5299296796547</v>
      </c>
      <c r="P53" s="87">
        <f t="shared" si="5"/>
        <v>2061</v>
      </c>
    </row>
    <row r="54" spans="1:16" s="55" customFormat="1" ht="13.5" customHeight="1" x14ac:dyDescent="0.2">
      <c r="A54" s="54">
        <v>43</v>
      </c>
      <c r="B54" s="87">
        <f t="shared" si="2"/>
        <v>2062</v>
      </c>
      <c r="C54" s="88">
        <f t="shared" si="3"/>
        <v>5.94849178132053E-2</v>
      </c>
      <c r="D54" s="89">
        <v>76.329949218750002</v>
      </c>
      <c r="E54" s="89">
        <v>75.470633789062504</v>
      </c>
      <c r="F54" s="89">
        <v>12.2046618652343</v>
      </c>
      <c r="G54" s="90">
        <f t="shared" si="6"/>
        <v>164.00524487304682</v>
      </c>
      <c r="H54" s="91">
        <v>696.82245458984301</v>
      </c>
      <c r="I54" s="92">
        <v>35.239596940994197</v>
      </c>
      <c r="J54" s="93">
        <v>90.910445526122999</v>
      </c>
      <c r="K54" s="94">
        <v>725.62666210937505</v>
      </c>
      <c r="L54" s="95">
        <f t="shared" si="8"/>
        <v>1548.5991591663351</v>
      </c>
      <c r="M54" s="96">
        <f t="shared" si="4"/>
        <v>1712.604404039382</v>
      </c>
      <c r="N54" s="97">
        <f t="shared" si="1"/>
        <v>101.87413222081608</v>
      </c>
      <c r="O54" s="94">
        <f t="shared" si="7"/>
        <v>9683.40406190047</v>
      </c>
      <c r="P54" s="87">
        <f t="shared" si="5"/>
        <v>2062</v>
      </c>
    </row>
    <row r="55" spans="1:16" s="55" customFormat="1" ht="13.5" customHeight="1" x14ac:dyDescent="0.2">
      <c r="A55" s="54">
        <v>44</v>
      </c>
      <c r="B55" s="87">
        <f t="shared" si="2"/>
        <v>2063</v>
      </c>
      <c r="C55" s="88">
        <f t="shared" si="3"/>
        <v>5.5619371494348098E-2</v>
      </c>
      <c r="D55" s="89">
        <v>73.668861328125004</v>
      </c>
      <c r="E55" s="89">
        <v>80.533039550781197</v>
      </c>
      <c r="F55" s="89">
        <v>11.927287109374999</v>
      </c>
      <c r="G55" s="90">
        <f t="shared" si="6"/>
        <v>166.12918798828119</v>
      </c>
      <c r="H55" s="91">
        <v>706.45393862915</v>
      </c>
      <c r="I55" s="92">
        <v>44.377005859374997</v>
      </c>
      <c r="J55" s="93">
        <v>95.302882965087804</v>
      </c>
      <c r="K55" s="94">
        <v>747.18940429687495</v>
      </c>
      <c r="L55" s="95">
        <f t="shared" si="8"/>
        <v>1593.3232317504878</v>
      </c>
      <c r="M55" s="96">
        <f t="shared" si="4"/>
        <v>1759.4524197387691</v>
      </c>
      <c r="N55" s="97">
        <f t="shared" si="1"/>
        <v>97.859637760080275</v>
      </c>
      <c r="O55" s="94">
        <f t="shared" si="7"/>
        <v>9781.2636996605506</v>
      </c>
      <c r="P55" s="87">
        <f t="shared" si="5"/>
        <v>2063</v>
      </c>
    </row>
    <row r="56" spans="1:16" s="55" customFormat="1" ht="13.5" customHeight="1" x14ac:dyDescent="0.2">
      <c r="A56" s="54">
        <v>45</v>
      </c>
      <c r="B56" s="87">
        <f t="shared" si="2"/>
        <v>2064</v>
      </c>
      <c r="C56" s="88">
        <f t="shared" si="3"/>
        <v>5.2005022435108079E-2</v>
      </c>
      <c r="D56" s="89">
        <v>71.079437499999997</v>
      </c>
      <c r="E56" s="89">
        <v>73.637019042968703</v>
      </c>
      <c r="F56" s="89">
        <v>11.681830810546799</v>
      </c>
      <c r="G56" s="90">
        <f t="shared" si="6"/>
        <v>156.39828735351551</v>
      </c>
      <c r="H56" s="91">
        <v>713.21877278900104</v>
      </c>
      <c r="I56" s="92">
        <v>36.940802158355702</v>
      </c>
      <c r="J56" s="93">
        <v>96.437064348220801</v>
      </c>
      <c r="K56" s="94">
        <v>762.99407812499999</v>
      </c>
      <c r="L56" s="95">
        <f t="shared" si="8"/>
        <v>1609.5907174205777</v>
      </c>
      <c r="M56" s="96">
        <f t="shared" si="4"/>
        <v>1765.9890047740932</v>
      </c>
      <c r="N56" s="97">
        <f t="shared" si="1"/>
        <v>91.840297813430908</v>
      </c>
      <c r="O56" s="94">
        <f t="shared" si="7"/>
        <v>9873.1039974739815</v>
      </c>
      <c r="P56" s="87">
        <f t="shared" si="5"/>
        <v>2064</v>
      </c>
    </row>
    <row r="57" spans="1:16" s="55" customFormat="1" ht="13.5" customHeight="1" x14ac:dyDescent="0.2">
      <c r="A57" s="54">
        <v>46</v>
      </c>
      <c r="B57" s="87">
        <f t="shared" si="2"/>
        <v>2065</v>
      </c>
      <c r="C57" s="88">
        <f t="shared" si="3"/>
        <v>4.8625546923897214E-2</v>
      </c>
      <c r="D57" s="89">
        <v>68.509742187499995</v>
      </c>
      <c r="E57" s="89">
        <v>74.158927734374998</v>
      </c>
      <c r="F57" s="89">
        <v>11.421476074218701</v>
      </c>
      <c r="G57" s="90">
        <f t="shared" si="6"/>
        <v>154.0901459960937</v>
      </c>
      <c r="H57" s="91">
        <v>724.25594696044902</v>
      </c>
      <c r="I57" s="92">
        <v>45.127763450622503</v>
      </c>
      <c r="J57" s="93">
        <v>101.018677726745</v>
      </c>
      <c r="K57" s="94">
        <v>786.09305175781196</v>
      </c>
      <c r="L57" s="95">
        <f t="shared" si="8"/>
        <v>1656.4954398956284</v>
      </c>
      <c r="M57" s="96">
        <f t="shared" si="4"/>
        <v>1810.5855858917221</v>
      </c>
      <c r="N57" s="97">
        <f t="shared" si="1"/>
        <v>88.04071436650986</v>
      </c>
      <c r="O57" s="94">
        <f t="shared" si="7"/>
        <v>9961.1447118404922</v>
      </c>
      <c r="P57" s="87">
        <f t="shared" si="5"/>
        <v>2065</v>
      </c>
    </row>
    <row r="58" spans="1:16" s="55" customFormat="1" ht="13.5" customHeight="1" x14ac:dyDescent="0.2">
      <c r="A58" s="54">
        <v>47</v>
      </c>
      <c r="B58" s="87">
        <f t="shared" si="2"/>
        <v>2066</v>
      </c>
      <c r="C58" s="88">
        <f t="shared" si="3"/>
        <v>4.5465682023279295E-2</v>
      </c>
      <c r="D58" s="89">
        <v>65.946531250000007</v>
      </c>
      <c r="E58" s="89">
        <v>72.704166992187496</v>
      </c>
      <c r="F58" s="89">
        <v>11.135876098632799</v>
      </c>
      <c r="G58" s="90">
        <f t="shared" si="6"/>
        <v>149.78657434082029</v>
      </c>
      <c r="H58" s="91">
        <v>733.53578186035099</v>
      </c>
      <c r="I58" s="92">
        <v>45.710043586730897</v>
      </c>
      <c r="J58" s="93">
        <v>102.424606819152</v>
      </c>
      <c r="K58" s="94">
        <v>805.41143261718696</v>
      </c>
      <c r="L58" s="95">
        <f t="shared" si="8"/>
        <v>1687.0818648834208</v>
      </c>
      <c r="M58" s="96">
        <f t="shared" si="4"/>
        <v>1836.8684392242412</v>
      </c>
      <c r="N58" s="97">
        <f t="shared" si="1"/>
        <v>83.514476376366687</v>
      </c>
      <c r="O58" s="94">
        <f t="shared" si="7"/>
        <v>10044.65918821686</v>
      </c>
      <c r="P58" s="87">
        <f t="shared" si="5"/>
        <v>2066</v>
      </c>
    </row>
    <row r="59" spans="1:16" s="55" customFormat="1" ht="13.5" customHeight="1" x14ac:dyDescent="0.2">
      <c r="A59" s="54">
        <v>48</v>
      </c>
      <c r="B59" s="87">
        <f t="shared" si="2"/>
        <v>2067</v>
      </c>
      <c r="C59" s="88">
        <f t="shared" si="3"/>
        <v>4.2511156637007282E-2</v>
      </c>
      <c r="D59" s="89">
        <v>63.350625000000001</v>
      </c>
      <c r="E59" s="89">
        <v>79.467419921875006</v>
      </c>
      <c r="F59" s="89">
        <v>10.8829700927734</v>
      </c>
      <c r="G59" s="90">
        <f t="shared" si="6"/>
        <v>153.70101501464842</v>
      </c>
      <c r="H59" s="91">
        <v>741.47841799163803</v>
      </c>
      <c r="I59" s="92">
        <v>39.024093120574904</v>
      </c>
      <c r="J59" s="93">
        <v>105.766063201904</v>
      </c>
      <c r="K59" s="94">
        <v>827.83762109375004</v>
      </c>
      <c r="L59" s="95">
        <f t="shared" si="8"/>
        <v>1714.1061954078668</v>
      </c>
      <c r="M59" s="96">
        <f t="shared" si="4"/>
        <v>1867.8072104225153</v>
      </c>
      <c r="N59" s="97">
        <f t="shared" si="1"/>
        <v>79.40264489000316</v>
      </c>
      <c r="O59" s="94">
        <f t="shared" si="7"/>
        <v>10124.061833106864</v>
      </c>
      <c r="P59" s="87">
        <f t="shared" si="5"/>
        <v>2067</v>
      </c>
    </row>
    <row r="60" spans="1:16" s="55" customFormat="1" ht="13.5" customHeight="1" thickBot="1" x14ac:dyDescent="0.25">
      <c r="A60" s="54">
        <v>49</v>
      </c>
      <c r="B60" s="105">
        <f t="shared" si="2"/>
        <v>2068</v>
      </c>
      <c r="C60" s="106">
        <f t="shared" si="3"/>
        <v>3.9748627056575295E-2</v>
      </c>
      <c r="D60" s="107">
        <v>60.790248046875</v>
      </c>
      <c r="E60" s="123">
        <v>59.739083984375</v>
      </c>
      <c r="F60" s="107">
        <v>10.6018699951171</v>
      </c>
      <c r="G60" s="90">
        <f t="shared" si="6"/>
        <v>131.13120202636711</v>
      </c>
      <c r="H60" s="109">
        <v>749.80351525878905</v>
      </c>
      <c r="I60" s="110">
        <v>40.520085676193197</v>
      </c>
      <c r="J60" s="111">
        <v>107.22959233093199</v>
      </c>
      <c r="K60" s="112">
        <v>849.15274999999997</v>
      </c>
      <c r="L60" s="113">
        <f t="shared" si="8"/>
        <v>1746.7059432659141</v>
      </c>
      <c r="M60" s="114">
        <f t="shared" si="4"/>
        <v>1877.8371452922813</v>
      </c>
      <c r="N60" s="115">
        <f t="shared" si="1"/>
        <v>74.641448361206884</v>
      </c>
      <c r="O60" s="112">
        <f t="shared" si="7"/>
        <v>10198.70328146807</v>
      </c>
      <c r="P60" s="105">
        <f t="shared" si="5"/>
        <v>2068</v>
      </c>
    </row>
    <row r="61" spans="1:16" ht="16.5" customHeight="1" thickTop="1" thickBot="1" x14ac:dyDescent="0.3">
      <c r="B61" s="116"/>
      <c r="C61" s="117" t="s">
        <v>44</v>
      </c>
      <c r="D61" s="118">
        <f t="shared" ref="D61:M61" si="9">NPV($C$11,D13:D60)+D12</f>
        <v>607.83123300751367</v>
      </c>
      <c r="E61" s="118">
        <f t="shared" si="9"/>
        <v>1009.605342204076</v>
      </c>
      <c r="F61" s="118">
        <f t="shared" si="9"/>
        <v>55.522093313318479</v>
      </c>
      <c r="G61" s="119">
        <f t="shared" si="9"/>
        <v>1672.9586685249083</v>
      </c>
      <c r="H61" s="118">
        <f t="shared" si="9"/>
        <v>5172.3962921395141</v>
      </c>
      <c r="I61" s="118">
        <f t="shared" si="9"/>
        <v>197.90728421950453</v>
      </c>
      <c r="J61" s="118">
        <f t="shared" si="9"/>
        <v>1234.9613802809904</v>
      </c>
      <c r="K61" s="118">
        <f t="shared" si="9"/>
        <v>1920.4796563031523</v>
      </c>
      <c r="L61" s="120">
        <f t="shared" si="9"/>
        <v>8525.7446129431592</v>
      </c>
      <c r="M61" s="121">
        <f t="shared" si="9"/>
        <v>10198.70328146807</v>
      </c>
      <c r="N61" s="54"/>
      <c r="P61" s="54"/>
    </row>
    <row r="64" spans="1:16" x14ac:dyDescent="0.2">
      <c r="D64" s="155"/>
      <c r="E64" s="155"/>
      <c r="F64" s="155"/>
      <c r="G64" s="155"/>
      <c r="H64" s="155"/>
      <c r="I64" s="155"/>
      <c r="J64" s="155"/>
      <c r="K64" s="155"/>
      <c r="L64" s="155"/>
      <c r="M64" s="155"/>
    </row>
    <row r="65" spans="4:15" x14ac:dyDescent="0.2"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6"/>
      <c r="O65" s="122"/>
    </row>
    <row r="66" spans="4:15" x14ac:dyDescent="0.2">
      <c r="N66" s="156"/>
      <c r="O66" s="122"/>
    </row>
    <row r="67" spans="4:15" x14ac:dyDescent="0.2">
      <c r="N67" s="156"/>
      <c r="O67" s="122"/>
    </row>
    <row r="68" spans="4:15" x14ac:dyDescent="0.2">
      <c r="N68" s="156"/>
      <c r="O68" s="122"/>
    </row>
    <row r="69" spans="4:15" x14ac:dyDescent="0.2">
      <c r="N69" s="156"/>
      <c r="O69" s="122"/>
    </row>
    <row r="70" spans="4:15" x14ac:dyDescent="0.2">
      <c r="N70" s="156"/>
      <c r="O70" s="122"/>
    </row>
    <row r="71" spans="4:15" x14ac:dyDescent="0.2">
      <c r="N71" s="156"/>
      <c r="O71" s="122"/>
    </row>
    <row r="72" spans="4:15" x14ac:dyDescent="0.2">
      <c r="N72" s="156"/>
      <c r="O72" s="122"/>
    </row>
    <row r="73" spans="4:15" x14ac:dyDescent="0.2">
      <c r="N73" s="156"/>
      <c r="O73" s="122"/>
    </row>
    <row r="74" spans="4:15" x14ac:dyDescent="0.2">
      <c r="N74" s="156"/>
      <c r="O74" s="122"/>
    </row>
    <row r="75" spans="4:15" x14ac:dyDescent="0.2">
      <c r="N75" s="156"/>
      <c r="O75" s="122"/>
    </row>
    <row r="76" spans="4:15" x14ac:dyDescent="0.2">
      <c r="N76" s="156"/>
      <c r="O76" s="122"/>
    </row>
    <row r="77" spans="4:15" x14ac:dyDescent="0.2">
      <c r="N77" s="156"/>
      <c r="O77" s="122"/>
    </row>
    <row r="78" spans="4:15" x14ac:dyDescent="0.2">
      <c r="N78" s="156"/>
      <c r="O78" s="122"/>
    </row>
    <row r="79" spans="4:15" x14ac:dyDescent="0.2">
      <c r="N79" s="156"/>
      <c r="O79" s="122"/>
    </row>
    <row r="80" spans="4:15" x14ac:dyDescent="0.2">
      <c r="N80" s="156"/>
      <c r="O80" s="122"/>
    </row>
    <row r="81" spans="14:15" x14ac:dyDescent="0.2">
      <c r="N81" s="156"/>
      <c r="O81" s="122"/>
    </row>
    <row r="82" spans="14:15" x14ac:dyDescent="0.2">
      <c r="N82" s="156"/>
      <c r="O82" s="122"/>
    </row>
    <row r="83" spans="14:15" x14ac:dyDescent="0.2">
      <c r="N83" s="156"/>
      <c r="O83" s="122"/>
    </row>
    <row r="84" spans="14:15" x14ac:dyDescent="0.2">
      <c r="N84" s="156"/>
      <c r="O84" s="122"/>
    </row>
    <row r="85" spans="14:15" x14ac:dyDescent="0.2">
      <c r="N85" s="156"/>
      <c r="O85" s="122"/>
    </row>
    <row r="86" spans="14:15" x14ac:dyDescent="0.2">
      <c r="N86" s="156"/>
      <c r="O86" s="122"/>
    </row>
    <row r="87" spans="14:15" x14ac:dyDescent="0.2">
      <c r="N87" s="156"/>
      <c r="O87" s="122"/>
    </row>
    <row r="88" spans="14:15" x14ac:dyDescent="0.2">
      <c r="N88" s="156"/>
      <c r="O88" s="122"/>
    </row>
    <row r="89" spans="14:15" x14ac:dyDescent="0.2">
      <c r="N89" s="156"/>
      <c r="O89" s="122"/>
    </row>
    <row r="90" spans="14:15" x14ac:dyDescent="0.2">
      <c r="N90" s="156"/>
      <c r="O90" s="122"/>
    </row>
    <row r="91" spans="14:15" x14ac:dyDescent="0.2">
      <c r="N91" s="156"/>
      <c r="O91" s="122"/>
    </row>
    <row r="92" spans="14:15" x14ac:dyDescent="0.2">
      <c r="N92" s="156"/>
      <c r="O92" s="122"/>
    </row>
    <row r="93" spans="14:15" x14ac:dyDescent="0.2">
      <c r="O93" s="59"/>
    </row>
    <row r="94" spans="14:15" x14ac:dyDescent="0.2">
      <c r="O94" s="59"/>
    </row>
    <row r="95" spans="14:15" x14ac:dyDescent="0.2">
      <c r="O95" s="59"/>
    </row>
  </sheetData>
  <mergeCells count="4">
    <mergeCell ref="B5:C5"/>
    <mergeCell ref="D5:L5"/>
    <mergeCell ref="D7:F7"/>
    <mergeCell ref="H7:K7"/>
  </mergeCells>
  <printOptions horizontalCentered="1"/>
  <pageMargins left="0.7" right="0.7" top="0.75" bottom="0.75" header="0.3" footer="0.3"/>
  <pageSetup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T95"/>
  <sheetViews>
    <sheetView showGridLines="0" zoomScale="80" zoomScaleNormal="80" zoomScaleSheetLayoutView="70" workbookViewId="0"/>
  </sheetViews>
  <sheetFormatPr defaultColWidth="9.140625" defaultRowHeight="12.75" x14ac:dyDescent="0.2"/>
  <cols>
    <col min="1" max="1" width="3.85546875" style="54" customWidth="1"/>
    <col min="2" max="2" width="7.140625" style="55" customWidth="1"/>
    <col min="3" max="3" width="15" style="54" bestFit="1" customWidth="1"/>
    <col min="4" max="4" width="11.7109375" style="54" bestFit="1" customWidth="1"/>
    <col min="5" max="5" width="21" style="54" bestFit="1" customWidth="1"/>
    <col min="6" max="6" width="16" style="54" bestFit="1" customWidth="1"/>
    <col min="7" max="10" width="11" style="54" bestFit="1" customWidth="1"/>
    <col min="11" max="12" width="11" style="55" bestFit="1" customWidth="1"/>
    <col min="13" max="13" width="11" style="54" bestFit="1" customWidth="1"/>
    <col min="14" max="14" width="13" style="55" bestFit="1" customWidth="1"/>
    <col min="15" max="15" width="12.85546875" style="54" bestFit="1" customWidth="1"/>
    <col min="16" max="16" width="11.140625" style="55" bestFit="1" customWidth="1"/>
    <col min="17" max="16384" width="9.140625" style="54"/>
  </cols>
  <sheetData>
    <row r="1" spans="1:20" x14ac:dyDescent="0.2">
      <c r="A1" s="54" t="s">
        <v>172</v>
      </c>
    </row>
    <row r="2" spans="1:20" x14ac:dyDescent="0.2">
      <c r="A2" s="54" t="s">
        <v>165</v>
      </c>
    </row>
    <row r="3" spans="1:20" ht="14.25" x14ac:dyDescent="0.2">
      <c r="B3" s="16"/>
      <c r="P3" s="56">
        <f ca="1">NOW()</f>
        <v>44648.681055671295</v>
      </c>
    </row>
    <row r="4" spans="1:20" ht="15" thickBot="1" x14ac:dyDescent="0.25">
      <c r="A4" s="57"/>
      <c r="B4" s="58"/>
    </row>
    <row r="5" spans="1:20" ht="33" customHeight="1" thickBot="1" x14ac:dyDescent="0.25">
      <c r="B5" s="313" t="s">
        <v>18</v>
      </c>
      <c r="C5" s="314"/>
      <c r="D5" s="315" t="s">
        <v>128</v>
      </c>
      <c r="E5" s="315"/>
      <c r="F5" s="315"/>
      <c r="G5" s="315"/>
      <c r="H5" s="315"/>
      <c r="I5" s="315"/>
      <c r="J5" s="315"/>
      <c r="K5" s="315"/>
      <c r="L5" s="314"/>
      <c r="M5" s="59"/>
      <c r="N5" s="54"/>
      <c r="P5" s="54"/>
    </row>
    <row r="6" spans="1:20" ht="13.5" thickBot="1" x14ac:dyDescent="0.25">
      <c r="C6" s="55"/>
      <c r="D6" s="55"/>
      <c r="E6" s="55"/>
      <c r="F6" s="55"/>
    </row>
    <row r="7" spans="1:20" ht="15.75" customHeight="1" thickBot="1" x14ac:dyDescent="0.25">
      <c r="C7" s="55"/>
      <c r="D7" s="316" t="s">
        <v>20</v>
      </c>
      <c r="E7" s="317"/>
      <c r="F7" s="318"/>
      <c r="H7" s="319" t="s">
        <v>21</v>
      </c>
      <c r="I7" s="320"/>
      <c r="J7" s="320"/>
      <c r="K7" s="321"/>
      <c r="L7" s="54"/>
      <c r="M7" s="55"/>
    </row>
    <row r="8" spans="1:20" ht="24" customHeight="1" x14ac:dyDescent="0.2">
      <c r="B8" s="60"/>
      <c r="C8" s="61" t="s">
        <v>22</v>
      </c>
      <c r="D8" s="62" t="s">
        <v>23</v>
      </c>
      <c r="E8" s="62" t="s">
        <v>24</v>
      </c>
      <c r="F8" s="62" t="s">
        <v>25</v>
      </c>
      <c r="G8" s="63" t="s">
        <v>3</v>
      </c>
      <c r="H8" s="64"/>
      <c r="I8" s="62"/>
      <c r="J8" s="62"/>
      <c r="K8" s="65"/>
      <c r="L8" s="66" t="s">
        <v>3</v>
      </c>
      <c r="M8" s="61" t="s">
        <v>3</v>
      </c>
      <c r="N8" s="64" t="s">
        <v>26</v>
      </c>
      <c r="O8" s="67" t="s">
        <v>26</v>
      </c>
      <c r="P8" s="61"/>
    </row>
    <row r="9" spans="1:20" x14ac:dyDescent="0.2">
      <c r="B9" s="68"/>
      <c r="C9" s="69" t="s">
        <v>27</v>
      </c>
      <c r="D9" s="70" t="s">
        <v>28</v>
      </c>
      <c r="E9" s="70" t="s">
        <v>29</v>
      </c>
      <c r="F9" s="71" t="s">
        <v>30</v>
      </c>
      <c r="G9" s="72" t="s">
        <v>31</v>
      </c>
      <c r="H9" s="73" t="s">
        <v>32</v>
      </c>
      <c r="I9" s="74" t="s">
        <v>33</v>
      </c>
      <c r="J9" s="71" t="s">
        <v>34</v>
      </c>
      <c r="K9" s="71" t="s">
        <v>35</v>
      </c>
      <c r="L9" s="75" t="s">
        <v>36</v>
      </c>
      <c r="M9" s="69" t="s">
        <v>22</v>
      </c>
      <c r="N9" s="73" t="s">
        <v>3</v>
      </c>
      <c r="O9" s="76" t="s">
        <v>37</v>
      </c>
      <c r="P9" s="69"/>
    </row>
    <row r="10" spans="1:20" x14ac:dyDescent="0.2">
      <c r="B10" s="77"/>
      <c r="C10" s="69" t="s">
        <v>38</v>
      </c>
      <c r="D10" s="71" t="s">
        <v>39</v>
      </c>
      <c r="E10" s="71" t="s">
        <v>39</v>
      </c>
      <c r="F10" s="71" t="s">
        <v>39</v>
      </c>
      <c r="G10" s="72" t="s">
        <v>39</v>
      </c>
      <c r="H10" s="73" t="s">
        <v>40</v>
      </c>
      <c r="I10" s="71" t="s">
        <v>39</v>
      </c>
      <c r="J10" s="71" t="s">
        <v>39</v>
      </c>
      <c r="K10" s="71" t="s">
        <v>39</v>
      </c>
      <c r="L10" s="78" t="s">
        <v>39</v>
      </c>
      <c r="M10" s="69" t="s">
        <v>39</v>
      </c>
      <c r="N10" s="73" t="s">
        <v>41</v>
      </c>
      <c r="O10" s="76" t="s">
        <v>42</v>
      </c>
      <c r="P10" s="69"/>
    </row>
    <row r="11" spans="1:20" ht="13.5" thickBot="1" x14ac:dyDescent="0.25">
      <c r="B11" s="79" t="s">
        <v>1</v>
      </c>
      <c r="C11" s="80">
        <v>6.9500000000000006E-2</v>
      </c>
      <c r="D11" s="81" t="s">
        <v>43</v>
      </c>
      <c r="E11" s="81" t="s">
        <v>43</v>
      </c>
      <c r="F11" s="81" t="s">
        <v>43</v>
      </c>
      <c r="G11" s="82" t="s">
        <v>43</v>
      </c>
      <c r="H11" s="83" t="s">
        <v>43</v>
      </c>
      <c r="I11" s="81" t="s">
        <v>43</v>
      </c>
      <c r="J11" s="81" t="s">
        <v>43</v>
      </c>
      <c r="K11" s="84" t="s">
        <v>43</v>
      </c>
      <c r="L11" s="85" t="s">
        <v>43</v>
      </c>
      <c r="M11" s="86" t="s">
        <v>43</v>
      </c>
      <c r="N11" s="83" t="s">
        <v>43</v>
      </c>
      <c r="O11" s="84" t="s">
        <v>43</v>
      </c>
      <c r="P11" s="86" t="s">
        <v>1</v>
      </c>
    </row>
    <row r="12" spans="1:20" ht="13.5" customHeight="1" thickTop="1" x14ac:dyDescent="0.2">
      <c r="A12" s="54">
        <v>1</v>
      </c>
      <c r="B12" s="87">
        <v>2020</v>
      </c>
      <c r="C12" s="88">
        <v>1</v>
      </c>
      <c r="D12" s="89">
        <v>0</v>
      </c>
      <c r="E12" s="89">
        <v>29.659593749999999</v>
      </c>
      <c r="F12" s="89">
        <v>0</v>
      </c>
      <c r="G12" s="90">
        <f>SUM(D12:F12)</f>
        <v>29.659593749999999</v>
      </c>
      <c r="H12" s="91">
        <v>165.47380088043201</v>
      </c>
      <c r="I12" s="92">
        <v>5.5931799545288001</v>
      </c>
      <c r="J12" s="93">
        <v>81.055886212110494</v>
      </c>
      <c r="K12" s="94">
        <v>0.20285899353027301</v>
      </c>
      <c r="L12" s="95">
        <f t="shared" ref="L12:L43" si="0">SUM(H12:K12)</f>
        <v>252.32572604060158</v>
      </c>
      <c r="M12" s="96">
        <f>L12+G12</f>
        <v>281.98531979060158</v>
      </c>
      <c r="N12" s="97">
        <f t="shared" ref="N12:N60" si="1">M12*C12</f>
        <v>281.98531979060158</v>
      </c>
      <c r="O12" s="94">
        <f>N12</f>
        <v>281.98531979060158</v>
      </c>
      <c r="P12" s="87">
        <f>B12</f>
        <v>2020</v>
      </c>
      <c r="Q12" s="256"/>
      <c r="R12" s="256"/>
      <c r="S12" s="256"/>
      <c r="T12" s="256"/>
    </row>
    <row r="13" spans="1:20" ht="12.75" customHeight="1" x14ac:dyDescent="0.2">
      <c r="A13" s="54">
        <v>2</v>
      </c>
      <c r="B13" s="87">
        <f t="shared" ref="B13:B60" si="2">B12+1</f>
        <v>2021</v>
      </c>
      <c r="C13" s="88">
        <f t="shared" ref="C13:C60" si="3">C12/(1+$C$11)</f>
        <v>0.9350163627863487</v>
      </c>
      <c r="D13" s="89">
        <v>0</v>
      </c>
      <c r="E13" s="89">
        <v>33.976078125000001</v>
      </c>
      <c r="F13" s="89">
        <v>0</v>
      </c>
      <c r="G13" s="90">
        <f>SUM(D13:F13)</f>
        <v>33.976078125000001</v>
      </c>
      <c r="H13" s="91">
        <v>225.06308552551201</v>
      </c>
      <c r="I13" s="92">
        <v>5.8948514852523797</v>
      </c>
      <c r="J13" s="93">
        <v>84.842377608537603</v>
      </c>
      <c r="K13" s="94">
        <v>0.20191018459200799</v>
      </c>
      <c r="L13" s="95">
        <f t="shared" si="0"/>
        <v>316.00222480389402</v>
      </c>
      <c r="M13" s="96">
        <f t="shared" ref="M13:M60" si="4">L13+G13</f>
        <v>349.97830292889404</v>
      </c>
      <c r="N13" s="97">
        <f t="shared" si="1"/>
        <v>327.23543985871345</v>
      </c>
      <c r="O13" s="94">
        <f>O12+N13</f>
        <v>609.22075964931503</v>
      </c>
      <c r="P13" s="87">
        <f t="shared" ref="P13:P60" si="5">P12+1</f>
        <v>2021</v>
      </c>
      <c r="Q13" s="256"/>
      <c r="R13" s="256"/>
      <c r="S13" s="256"/>
      <c r="T13" s="256"/>
    </row>
    <row r="14" spans="1:20" ht="12.75" customHeight="1" x14ac:dyDescent="0.2">
      <c r="A14" s="54">
        <v>3</v>
      </c>
      <c r="B14" s="87">
        <f t="shared" si="2"/>
        <v>2022</v>
      </c>
      <c r="C14" s="88">
        <f t="shared" si="3"/>
        <v>0.87425559867821279</v>
      </c>
      <c r="D14" s="89">
        <v>0</v>
      </c>
      <c r="E14" s="89">
        <v>37.40509765625</v>
      </c>
      <c r="F14" s="89">
        <v>0</v>
      </c>
      <c r="G14" s="90">
        <f t="shared" ref="G14:G60" si="6">SUM(D14:F14)</f>
        <v>37.40509765625</v>
      </c>
      <c r="H14" s="91">
        <v>195.30601820373499</v>
      </c>
      <c r="I14" s="92">
        <v>5.1818520262241297</v>
      </c>
      <c r="J14" s="93">
        <v>86.298455708086493</v>
      </c>
      <c r="K14" s="94">
        <v>0.16466854983568099</v>
      </c>
      <c r="L14" s="95">
        <f t="shared" si="0"/>
        <v>286.95099448788125</v>
      </c>
      <c r="M14" s="96">
        <f t="shared" si="4"/>
        <v>324.35609214413125</v>
      </c>
      <c r="N14" s="97">
        <f t="shared" si="1"/>
        <v>283.57012952239302</v>
      </c>
      <c r="O14" s="94">
        <f t="shared" ref="O14:O60" si="7">O13+N14</f>
        <v>892.79088917170805</v>
      </c>
      <c r="P14" s="87">
        <f t="shared" si="5"/>
        <v>2022</v>
      </c>
      <c r="Q14" s="256"/>
      <c r="R14" s="256"/>
      <c r="S14" s="256"/>
      <c r="T14" s="256"/>
    </row>
    <row r="15" spans="1:20" ht="12.75" customHeight="1" x14ac:dyDescent="0.2">
      <c r="A15" s="54">
        <v>4</v>
      </c>
      <c r="B15" s="87">
        <f t="shared" si="2"/>
        <v>2023</v>
      </c>
      <c r="C15" s="88">
        <f t="shared" si="3"/>
        <v>0.81744329002170424</v>
      </c>
      <c r="D15" s="89">
        <v>0</v>
      </c>
      <c r="E15" s="89">
        <v>41.40998046875</v>
      </c>
      <c r="F15" s="89">
        <v>0</v>
      </c>
      <c r="G15" s="90">
        <f t="shared" si="6"/>
        <v>41.40998046875</v>
      </c>
      <c r="H15" s="91">
        <v>229.40233377456599</v>
      </c>
      <c r="I15" s="92">
        <v>5.5111979675292897</v>
      </c>
      <c r="J15" s="93">
        <v>80.6063864897489</v>
      </c>
      <c r="K15" s="94">
        <v>0.23932349488139101</v>
      </c>
      <c r="L15" s="95">
        <f t="shared" si="0"/>
        <v>315.75924172672552</v>
      </c>
      <c r="M15" s="96">
        <f t="shared" si="4"/>
        <v>357.16922219547553</v>
      </c>
      <c r="N15" s="97">
        <f t="shared" si="1"/>
        <v>291.96558408596263</v>
      </c>
      <c r="O15" s="94">
        <f t="shared" si="7"/>
        <v>1184.7564732576707</v>
      </c>
      <c r="P15" s="87">
        <f t="shared" si="5"/>
        <v>2023</v>
      </c>
      <c r="Q15" s="256"/>
      <c r="R15" s="256"/>
      <c r="S15" s="256"/>
      <c r="T15" s="256"/>
    </row>
    <row r="16" spans="1:20" ht="12.75" customHeight="1" x14ac:dyDescent="0.2">
      <c r="A16" s="54">
        <v>5</v>
      </c>
      <c r="B16" s="87">
        <f t="shared" si="2"/>
        <v>2024</v>
      </c>
      <c r="C16" s="88">
        <f t="shared" si="3"/>
        <v>0.76432285182020021</v>
      </c>
      <c r="D16" s="89">
        <v>34.62130078125</v>
      </c>
      <c r="E16" s="89">
        <v>1.19024279785156</v>
      </c>
      <c r="F16" s="89">
        <v>3.6148251953125001</v>
      </c>
      <c r="G16" s="90">
        <f t="shared" si="6"/>
        <v>39.426368774414058</v>
      </c>
      <c r="H16" s="91">
        <v>221.70944275665201</v>
      </c>
      <c r="I16" s="92">
        <v>8.3789804592132509</v>
      </c>
      <c r="J16" s="93">
        <v>80.569778948485805</v>
      </c>
      <c r="K16" s="94">
        <v>0.30257276988029402</v>
      </c>
      <c r="L16" s="95">
        <f t="shared" si="0"/>
        <v>310.96077493423132</v>
      </c>
      <c r="M16" s="96">
        <f t="shared" si="4"/>
        <v>350.3871437086454</v>
      </c>
      <c r="N16" s="97">
        <f t="shared" si="1"/>
        <v>267.80890092052618</v>
      </c>
      <c r="O16" s="94">
        <f t="shared" si="7"/>
        <v>1452.5653741781969</v>
      </c>
      <c r="P16" s="87">
        <f t="shared" si="5"/>
        <v>2024</v>
      </c>
      <c r="Q16" s="256"/>
      <c r="R16" s="256"/>
      <c r="S16" s="256"/>
      <c r="T16" s="256"/>
    </row>
    <row r="17" spans="1:20" ht="12.75" customHeight="1" x14ac:dyDescent="0.2">
      <c r="A17" s="54">
        <v>6</v>
      </c>
      <c r="B17" s="87">
        <f t="shared" si="2"/>
        <v>2025</v>
      </c>
      <c r="C17" s="88">
        <f t="shared" si="3"/>
        <v>0.71465437290341294</v>
      </c>
      <c r="D17" s="89">
        <v>46.440487182617098</v>
      </c>
      <c r="E17" s="89">
        <v>1.6861097145080499</v>
      </c>
      <c r="F17" s="89">
        <v>4.2925304565429601</v>
      </c>
      <c r="G17" s="90">
        <f t="shared" si="6"/>
        <v>52.419127353668109</v>
      </c>
      <c r="H17" s="91">
        <v>240.46666344451901</v>
      </c>
      <c r="I17" s="92">
        <v>8.5697239246368397</v>
      </c>
      <c r="J17" s="93">
        <v>82.512529508173401</v>
      </c>
      <c r="K17" s="94">
        <v>0.286120311379432</v>
      </c>
      <c r="L17" s="95">
        <f t="shared" si="0"/>
        <v>331.83503718870867</v>
      </c>
      <c r="M17" s="96">
        <f t="shared" si="4"/>
        <v>384.25416454237677</v>
      </c>
      <c r="N17" s="97">
        <f t="shared" si="1"/>
        <v>274.60891899655712</v>
      </c>
      <c r="O17" s="94">
        <f t="shared" si="7"/>
        <v>1727.174293174754</v>
      </c>
      <c r="P17" s="87">
        <f t="shared" si="5"/>
        <v>2025</v>
      </c>
      <c r="Q17" s="256"/>
      <c r="R17" s="256"/>
      <c r="S17" s="256"/>
      <c r="T17" s="256"/>
    </row>
    <row r="18" spans="1:20" ht="12.75" customHeight="1" x14ac:dyDescent="0.2">
      <c r="A18" s="54">
        <v>7</v>
      </c>
      <c r="B18" s="87">
        <f t="shared" si="2"/>
        <v>2026</v>
      </c>
      <c r="C18" s="88">
        <f t="shared" si="3"/>
        <v>0.66821353240150805</v>
      </c>
      <c r="D18" s="89">
        <v>47.679792602539003</v>
      </c>
      <c r="E18" s="89">
        <v>2.44658953094482</v>
      </c>
      <c r="F18" s="89">
        <v>3.9856436767578098</v>
      </c>
      <c r="G18" s="90">
        <f t="shared" si="6"/>
        <v>54.112025810241633</v>
      </c>
      <c r="H18" s="91">
        <v>234.15636747741601</v>
      </c>
      <c r="I18" s="92">
        <v>7.8605980825424098</v>
      </c>
      <c r="J18" s="93">
        <v>85.242829545974701</v>
      </c>
      <c r="K18" s="94">
        <v>5.88384413623809</v>
      </c>
      <c r="L18" s="95">
        <f t="shared" si="0"/>
        <v>333.14363924217122</v>
      </c>
      <c r="M18" s="96">
        <f t="shared" si="4"/>
        <v>387.25566505241284</v>
      </c>
      <c r="N18" s="97">
        <f t="shared" si="1"/>
        <v>258.76947588716803</v>
      </c>
      <c r="O18" s="94">
        <f t="shared" si="7"/>
        <v>1985.943769061922</v>
      </c>
      <c r="P18" s="87">
        <f t="shared" si="5"/>
        <v>2026</v>
      </c>
      <c r="Q18" s="256"/>
      <c r="R18" s="256"/>
      <c r="S18" s="256"/>
      <c r="T18" s="256"/>
    </row>
    <row r="19" spans="1:20" ht="12.75" customHeight="1" x14ac:dyDescent="0.2">
      <c r="A19" s="54">
        <v>8</v>
      </c>
      <c r="B19" s="87">
        <f t="shared" si="2"/>
        <v>2027</v>
      </c>
      <c r="C19" s="88">
        <f t="shared" si="3"/>
        <v>0.62479058663067599</v>
      </c>
      <c r="D19" s="89">
        <v>122.048438110351</v>
      </c>
      <c r="E19" s="89">
        <v>15.283271301269499</v>
      </c>
      <c r="F19" s="89">
        <v>7.1200028076171797</v>
      </c>
      <c r="G19" s="90">
        <f t="shared" si="6"/>
        <v>144.45171221923766</v>
      </c>
      <c r="H19" s="91">
        <v>206.01545230102499</v>
      </c>
      <c r="I19" s="92">
        <v>8.9250568046569807</v>
      </c>
      <c r="J19" s="93">
        <v>89.163781555175703</v>
      </c>
      <c r="K19" s="94">
        <v>7.5601132631301802</v>
      </c>
      <c r="L19" s="95">
        <f t="shared" si="0"/>
        <v>311.66440392398783</v>
      </c>
      <c r="M19" s="96">
        <f t="shared" si="4"/>
        <v>456.1161161432255</v>
      </c>
      <c r="N19" s="97">
        <f t="shared" si="1"/>
        <v>284.97705577683138</v>
      </c>
      <c r="O19" s="94">
        <f t="shared" si="7"/>
        <v>2270.9208248387536</v>
      </c>
      <c r="P19" s="87">
        <f t="shared" si="5"/>
        <v>2027</v>
      </c>
      <c r="Q19" s="256"/>
      <c r="R19" s="256"/>
      <c r="S19" s="256"/>
      <c r="T19" s="256"/>
    </row>
    <row r="20" spans="1:20" ht="12.75" customHeight="1" x14ac:dyDescent="0.2">
      <c r="A20" s="54">
        <v>9</v>
      </c>
      <c r="B20" s="87">
        <f t="shared" si="2"/>
        <v>2028</v>
      </c>
      <c r="C20" s="88">
        <f t="shared" si="3"/>
        <v>0.58418942181456379</v>
      </c>
      <c r="D20" s="89">
        <v>117.656662353515</v>
      </c>
      <c r="E20" s="89">
        <v>15.7642983245849</v>
      </c>
      <c r="F20" s="89">
        <v>6.8752837524414003</v>
      </c>
      <c r="G20" s="90">
        <f t="shared" si="6"/>
        <v>140.29624443054129</v>
      </c>
      <c r="H20" s="91">
        <v>213.56056103515601</v>
      </c>
      <c r="I20" s="92">
        <v>8.4763923950195306</v>
      </c>
      <c r="J20" s="93">
        <v>93.098639129638599</v>
      </c>
      <c r="K20" s="94">
        <v>12.8208608589172</v>
      </c>
      <c r="L20" s="95">
        <f t="shared" si="0"/>
        <v>327.95645341873137</v>
      </c>
      <c r="M20" s="96">
        <f t="shared" si="4"/>
        <v>468.25269784927264</v>
      </c>
      <c r="N20" s="97">
        <f t="shared" si="1"/>
        <v>273.54827281967624</v>
      </c>
      <c r="O20" s="94">
        <f t="shared" si="7"/>
        <v>2544.4690976584297</v>
      </c>
      <c r="P20" s="87">
        <f t="shared" si="5"/>
        <v>2028</v>
      </c>
      <c r="Q20" s="256"/>
      <c r="R20" s="256"/>
      <c r="S20" s="256"/>
      <c r="T20" s="256"/>
    </row>
    <row r="21" spans="1:20" ht="12.75" customHeight="1" x14ac:dyDescent="0.2">
      <c r="A21" s="54">
        <v>10</v>
      </c>
      <c r="B21" s="87">
        <f t="shared" si="2"/>
        <v>2029</v>
      </c>
      <c r="C21" s="88">
        <f t="shared" si="3"/>
        <v>0.54622666836331346</v>
      </c>
      <c r="D21" s="89">
        <v>113.122077819824</v>
      </c>
      <c r="E21" s="89">
        <v>15.9490154724121</v>
      </c>
      <c r="F21" s="89">
        <v>6.6146864013671802</v>
      </c>
      <c r="G21" s="90">
        <f t="shared" si="6"/>
        <v>135.68577969360328</v>
      </c>
      <c r="H21" s="91">
        <v>223.17185058593699</v>
      </c>
      <c r="I21" s="92">
        <v>9.1429656372070305</v>
      </c>
      <c r="J21" s="93">
        <v>96.313634307861307</v>
      </c>
      <c r="K21" s="94">
        <v>17.765159452438301</v>
      </c>
      <c r="L21" s="95">
        <f t="shared" si="0"/>
        <v>346.39360998344364</v>
      </c>
      <c r="M21" s="96">
        <f t="shared" si="4"/>
        <v>482.07938967704695</v>
      </c>
      <c r="N21" s="97">
        <f t="shared" si="1"/>
        <v>263.32461890991289</v>
      </c>
      <c r="O21" s="94">
        <f t="shared" si="7"/>
        <v>2807.7937165683425</v>
      </c>
      <c r="P21" s="87">
        <f t="shared" si="5"/>
        <v>2029</v>
      </c>
      <c r="Q21" s="256"/>
      <c r="R21" s="256"/>
      <c r="S21" s="256"/>
      <c r="T21" s="256"/>
    </row>
    <row r="22" spans="1:20" ht="12.75" customHeight="1" x14ac:dyDescent="0.2">
      <c r="A22" s="54">
        <v>11</v>
      </c>
      <c r="B22" s="87">
        <f t="shared" si="2"/>
        <v>2030</v>
      </c>
      <c r="C22" s="88">
        <f t="shared" si="3"/>
        <v>0.51073087270997042</v>
      </c>
      <c r="D22" s="89">
        <v>109.163263366699</v>
      </c>
      <c r="E22" s="89">
        <v>26.082869354248</v>
      </c>
      <c r="F22" s="89">
        <v>6.4249906005859296</v>
      </c>
      <c r="G22" s="90">
        <f t="shared" si="6"/>
        <v>141.67112332153295</v>
      </c>
      <c r="H22" s="91">
        <v>242.187865022659</v>
      </c>
      <c r="I22" s="92">
        <v>9.6941992797851508</v>
      </c>
      <c r="J22" s="93">
        <v>101.269352550506</v>
      </c>
      <c r="K22" s="94">
        <v>22.695428009033201</v>
      </c>
      <c r="L22" s="95">
        <f t="shared" si="0"/>
        <v>375.84684486198336</v>
      </c>
      <c r="M22" s="96">
        <f t="shared" si="4"/>
        <v>517.51796818351636</v>
      </c>
      <c r="N22" s="97">
        <f t="shared" si="1"/>
        <v>264.312403533458</v>
      </c>
      <c r="O22" s="94">
        <f t="shared" si="7"/>
        <v>3072.1061201018006</v>
      </c>
      <c r="P22" s="87">
        <f t="shared" si="5"/>
        <v>2030</v>
      </c>
      <c r="Q22" s="256"/>
      <c r="R22" s="256"/>
      <c r="S22" s="256"/>
      <c r="T22" s="256"/>
    </row>
    <row r="23" spans="1:20" ht="12.75" customHeight="1" x14ac:dyDescent="0.2">
      <c r="A23" s="54">
        <v>12</v>
      </c>
      <c r="B23" s="87">
        <f t="shared" si="2"/>
        <v>2031</v>
      </c>
      <c r="C23" s="88">
        <f t="shared" si="3"/>
        <v>0.47754172296397418</v>
      </c>
      <c r="D23" s="89">
        <v>105.628888366699</v>
      </c>
      <c r="E23" s="89">
        <v>26.392415512084899</v>
      </c>
      <c r="F23" s="89">
        <v>6.2586029052734302</v>
      </c>
      <c r="G23" s="90">
        <f t="shared" si="6"/>
        <v>138.27990678405732</v>
      </c>
      <c r="H23" s="91">
        <v>258.19672082519497</v>
      </c>
      <c r="I23" s="92">
        <v>9.6897081909179601</v>
      </c>
      <c r="J23" s="93">
        <v>104.956925987243</v>
      </c>
      <c r="K23" s="94">
        <v>27.425146881103501</v>
      </c>
      <c r="L23" s="95">
        <f t="shared" si="0"/>
        <v>400.2685018844594</v>
      </c>
      <c r="M23" s="96">
        <f t="shared" si="4"/>
        <v>538.54840866851669</v>
      </c>
      <c r="N23" s="97">
        <f t="shared" si="1"/>
        <v>257.17933497506993</v>
      </c>
      <c r="O23" s="94">
        <f t="shared" si="7"/>
        <v>3329.2854550768707</v>
      </c>
      <c r="P23" s="87">
        <f t="shared" si="5"/>
        <v>2031</v>
      </c>
      <c r="Q23" s="256"/>
      <c r="R23" s="256"/>
      <c r="S23" s="256"/>
      <c r="T23" s="256"/>
    </row>
    <row r="24" spans="1:20" ht="12.75" customHeight="1" x14ac:dyDescent="0.2">
      <c r="A24" s="54">
        <v>13</v>
      </c>
      <c r="B24" s="87">
        <f t="shared" si="2"/>
        <v>2032</v>
      </c>
      <c r="C24" s="88">
        <f t="shared" si="3"/>
        <v>0.44650932488450129</v>
      </c>
      <c r="D24" s="89">
        <v>102.285206176757</v>
      </c>
      <c r="E24" s="89">
        <v>27.4961017150878</v>
      </c>
      <c r="F24" s="89">
        <v>6.0605419311523399</v>
      </c>
      <c r="G24" s="90">
        <f t="shared" si="6"/>
        <v>135.84184982299712</v>
      </c>
      <c r="H24" s="91">
        <v>273.24743661499002</v>
      </c>
      <c r="I24" s="92">
        <v>10.972565261840799</v>
      </c>
      <c r="J24" s="93">
        <v>108.638397743225</v>
      </c>
      <c r="K24" s="94">
        <v>32.917356567382797</v>
      </c>
      <c r="L24" s="95">
        <f t="shared" si="0"/>
        <v>425.77575618743862</v>
      </c>
      <c r="M24" s="96">
        <f t="shared" si="4"/>
        <v>561.61760601043579</v>
      </c>
      <c r="N24" s="97">
        <f t="shared" si="1"/>
        <v>250.76749810296951</v>
      </c>
      <c r="O24" s="94">
        <f t="shared" si="7"/>
        <v>3580.0529531798402</v>
      </c>
      <c r="P24" s="87">
        <f t="shared" si="5"/>
        <v>2032</v>
      </c>
      <c r="Q24" s="256"/>
      <c r="R24" s="256"/>
      <c r="S24" s="256"/>
      <c r="T24" s="256"/>
    </row>
    <row r="25" spans="1:20" ht="12.75" customHeight="1" x14ac:dyDescent="0.2">
      <c r="A25" s="54">
        <v>14</v>
      </c>
      <c r="B25" s="87">
        <f t="shared" si="2"/>
        <v>2033</v>
      </c>
      <c r="C25" s="88">
        <f t="shared" si="3"/>
        <v>0.41749352490369446</v>
      </c>
      <c r="D25" s="89">
        <v>98.990009277343702</v>
      </c>
      <c r="E25" s="89">
        <v>26.291932846069301</v>
      </c>
      <c r="F25" s="89">
        <v>5.9009027099609304</v>
      </c>
      <c r="G25" s="90">
        <f t="shared" si="6"/>
        <v>131.18284483337393</v>
      </c>
      <c r="H25" s="91">
        <v>291.12572035217198</v>
      </c>
      <c r="I25" s="92">
        <v>11.3412203063964</v>
      </c>
      <c r="J25" s="93">
        <v>111.537627349853</v>
      </c>
      <c r="K25" s="94">
        <v>38.860318481445297</v>
      </c>
      <c r="L25" s="95">
        <f t="shared" si="0"/>
        <v>452.86488648986665</v>
      </c>
      <c r="M25" s="96">
        <f t="shared" si="4"/>
        <v>584.04773132324055</v>
      </c>
      <c r="N25" s="97">
        <f t="shared" si="1"/>
        <v>243.83614606214559</v>
      </c>
      <c r="O25" s="94">
        <f t="shared" si="7"/>
        <v>3823.8890992419856</v>
      </c>
      <c r="P25" s="87">
        <f t="shared" si="5"/>
        <v>2033</v>
      </c>
      <c r="Q25" s="256"/>
      <c r="R25" s="256"/>
      <c r="S25" s="256"/>
      <c r="T25" s="256"/>
    </row>
    <row r="26" spans="1:20" ht="12.75" customHeight="1" x14ac:dyDescent="0.2">
      <c r="A26" s="54">
        <v>15</v>
      </c>
      <c r="B26" s="98">
        <f t="shared" si="2"/>
        <v>2034</v>
      </c>
      <c r="C26" s="99">
        <f t="shared" si="3"/>
        <v>0.39036327714230429</v>
      </c>
      <c r="D26" s="89">
        <v>95.7525628051757</v>
      </c>
      <c r="E26" s="89">
        <v>28.435023773193301</v>
      </c>
      <c r="F26" s="89">
        <v>5.7383996582031198</v>
      </c>
      <c r="G26" s="90">
        <f t="shared" si="6"/>
        <v>129.92598623657213</v>
      </c>
      <c r="H26" s="91">
        <v>311.59181365966799</v>
      </c>
      <c r="I26" s="92">
        <v>16.582274307250898</v>
      </c>
      <c r="J26" s="93">
        <v>115.14556118774399</v>
      </c>
      <c r="K26" s="94">
        <v>46.0438333740234</v>
      </c>
      <c r="L26" s="95">
        <f t="shared" si="0"/>
        <v>489.36348252868629</v>
      </c>
      <c r="M26" s="96">
        <f t="shared" si="4"/>
        <v>619.28946876525845</v>
      </c>
      <c r="N26" s="97">
        <f t="shared" si="1"/>
        <v>241.74786652692299</v>
      </c>
      <c r="O26" s="94">
        <f t="shared" si="7"/>
        <v>4065.6369657689088</v>
      </c>
      <c r="P26" s="98">
        <f t="shared" si="5"/>
        <v>2034</v>
      </c>
      <c r="Q26" s="256"/>
      <c r="R26" s="256"/>
      <c r="S26" s="256"/>
      <c r="T26" s="256"/>
    </row>
    <row r="27" spans="1:20" ht="12.75" customHeight="1" x14ac:dyDescent="0.2">
      <c r="A27" s="54">
        <v>16</v>
      </c>
      <c r="B27" s="87">
        <f t="shared" si="2"/>
        <v>2035</v>
      </c>
      <c r="C27" s="88">
        <f t="shared" si="3"/>
        <v>0.36499605155895676</v>
      </c>
      <c r="D27" s="89">
        <v>90.342451118469199</v>
      </c>
      <c r="E27" s="89">
        <v>26.745780548095698</v>
      </c>
      <c r="F27" s="89">
        <v>5.5758963623046798</v>
      </c>
      <c r="G27" s="90">
        <f t="shared" si="6"/>
        <v>122.66412802886957</v>
      </c>
      <c r="H27" s="91">
        <v>324.43324838256802</v>
      </c>
      <c r="I27" s="92">
        <v>21.315440460205</v>
      </c>
      <c r="J27" s="93">
        <v>119.213452827453</v>
      </c>
      <c r="K27" s="94">
        <v>59.030863037109299</v>
      </c>
      <c r="L27" s="95">
        <f t="shared" si="0"/>
        <v>523.99300470733533</v>
      </c>
      <c r="M27" s="96">
        <f t="shared" si="4"/>
        <v>646.65713273620486</v>
      </c>
      <c r="N27" s="97">
        <f t="shared" si="1"/>
        <v>236.02730016115098</v>
      </c>
      <c r="O27" s="94">
        <f t="shared" si="7"/>
        <v>4301.6642659300596</v>
      </c>
      <c r="P27" s="87">
        <f t="shared" si="5"/>
        <v>2035</v>
      </c>
      <c r="Q27" s="256"/>
      <c r="R27" s="256"/>
      <c r="S27" s="256"/>
      <c r="T27" s="256"/>
    </row>
    <row r="28" spans="1:20" ht="12.75" customHeight="1" x14ac:dyDescent="0.2">
      <c r="A28" s="54">
        <v>17</v>
      </c>
      <c r="B28" s="87">
        <f t="shared" si="2"/>
        <v>2036</v>
      </c>
      <c r="C28" s="88">
        <f t="shared" si="3"/>
        <v>0.34127728056003431</v>
      </c>
      <c r="D28" s="89">
        <v>124.916361862182</v>
      </c>
      <c r="E28" s="89">
        <v>30.662061737060501</v>
      </c>
      <c r="F28" s="89">
        <v>12.9277084960937</v>
      </c>
      <c r="G28" s="90">
        <f t="shared" si="6"/>
        <v>168.50613209533623</v>
      </c>
      <c r="H28" s="91">
        <v>381.57277832031201</v>
      </c>
      <c r="I28" s="92">
        <v>13.809351192474301</v>
      </c>
      <c r="J28" s="93">
        <v>41.756672294616699</v>
      </c>
      <c r="K28" s="94">
        <v>83.303180175781193</v>
      </c>
      <c r="L28" s="95">
        <f t="shared" si="0"/>
        <v>520.44198198318418</v>
      </c>
      <c r="M28" s="96">
        <f t="shared" si="4"/>
        <v>688.94811407852035</v>
      </c>
      <c r="N28" s="97">
        <f t="shared" si="1"/>
        <v>235.12233881968172</v>
      </c>
      <c r="O28" s="94">
        <f t="shared" si="7"/>
        <v>4536.7866047497409</v>
      </c>
      <c r="P28" s="87">
        <f t="shared" si="5"/>
        <v>2036</v>
      </c>
      <c r="Q28" s="256"/>
      <c r="R28" s="256"/>
      <c r="S28" s="256"/>
      <c r="T28" s="256"/>
    </row>
    <row r="29" spans="1:20" ht="12.75" customHeight="1" x14ac:dyDescent="0.2">
      <c r="A29" s="54">
        <v>18</v>
      </c>
      <c r="B29" s="87">
        <f t="shared" si="2"/>
        <v>2037</v>
      </c>
      <c r="C29" s="88">
        <f t="shared" si="3"/>
        <v>0.31909984157085952</v>
      </c>
      <c r="D29" s="89">
        <v>120.95756152343699</v>
      </c>
      <c r="E29" s="89">
        <v>30.677919296264601</v>
      </c>
      <c r="F29" s="89">
        <v>12.591300415039001</v>
      </c>
      <c r="G29" s="90">
        <f t="shared" si="6"/>
        <v>164.2267812347406</v>
      </c>
      <c r="H29" s="91">
        <v>397.50847558593699</v>
      </c>
      <c r="I29" s="92">
        <v>14.1388148040771</v>
      </c>
      <c r="J29" s="93">
        <v>43.644849349975502</v>
      </c>
      <c r="K29" s="94">
        <v>102.908616699218</v>
      </c>
      <c r="L29" s="95">
        <f t="shared" si="0"/>
        <v>558.20075643920757</v>
      </c>
      <c r="M29" s="96">
        <f t="shared" si="4"/>
        <v>722.42753767394811</v>
      </c>
      <c r="N29" s="97">
        <f t="shared" si="1"/>
        <v>230.52651281818299</v>
      </c>
      <c r="O29" s="94">
        <f t="shared" si="7"/>
        <v>4767.3131175679237</v>
      </c>
      <c r="P29" s="87">
        <f t="shared" si="5"/>
        <v>2037</v>
      </c>
      <c r="Q29" s="256"/>
      <c r="R29" s="256"/>
      <c r="S29" s="256"/>
      <c r="T29" s="256"/>
    </row>
    <row r="30" spans="1:20" ht="12.75" customHeight="1" x14ac:dyDescent="0.2">
      <c r="A30" s="54">
        <v>19</v>
      </c>
      <c r="B30" s="87">
        <f t="shared" si="2"/>
        <v>2038</v>
      </c>
      <c r="C30" s="88">
        <f t="shared" si="3"/>
        <v>0.29836357323128515</v>
      </c>
      <c r="D30" s="89">
        <v>119.294814453125</v>
      </c>
      <c r="E30" s="89">
        <v>39.780695190429597</v>
      </c>
      <c r="F30" s="89">
        <v>12.191430053710899</v>
      </c>
      <c r="G30" s="90">
        <f t="shared" si="6"/>
        <v>171.26693969726549</v>
      </c>
      <c r="H30" s="91">
        <v>411.050174804687</v>
      </c>
      <c r="I30" s="92">
        <v>15.7527904052734</v>
      </c>
      <c r="J30" s="93">
        <v>44.228106536865198</v>
      </c>
      <c r="K30" s="94">
        <v>123.96261914062499</v>
      </c>
      <c r="L30" s="95">
        <f t="shared" si="0"/>
        <v>594.99369088745061</v>
      </c>
      <c r="M30" s="96">
        <f t="shared" si="4"/>
        <v>766.26063058471607</v>
      </c>
      <c r="N30" s="97">
        <f t="shared" si="1"/>
        <v>228.62425976771368</v>
      </c>
      <c r="O30" s="94">
        <f t="shared" si="7"/>
        <v>4995.9373773356374</v>
      </c>
      <c r="P30" s="87">
        <f t="shared" si="5"/>
        <v>2038</v>
      </c>
      <c r="Q30" s="256"/>
      <c r="R30" s="256"/>
      <c r="S30" s="256"/>
      <c r="T30" s="256"/>
    </row>
    <row r="31" spans="1:20" ht="12.75" customHeight="1" x14ac:dyDescent="0.2">
      <c r="A31" s="54">
        <v>20</v>
      </c>
      <c r="B31" s="98">
        <f t="shared" si="2"/>
        <v>2039</v>
      </c>
      <c r="C31" s="99">
        <f t="shared" si="3"/>
        <v>0.27897482303065463</v>
      </c>
      <c r="D31" s="89">
        <v>115.0805625</v>
      </c>
      <c r="E31" s="89">
        <v>26.444517166137601</v>
      </c>
      <c r="F31" s="89">
        <v>11.8370672912597</v>
      </c>
      <c r="G31" s="90">
        <f t="shared" si="6"/>
        <v>153.3621469573973</v>
      </c>
      <c r="H31" s="91">
        <v>421.06984523010198</v>
      </c>
      <c r="I31" s="92">
        <v>21.583990989684999</v>
      </c>
      <c r="J31" s="93">
        <v>46.0453672695159</v>
      </c>
      <c r="K31" s="94">
        <v>148.32671142578101</v>
      </c>
      <c r="L31" s="95">
        <f t="shared" si="0"/>
        <v>637.02591491508383</v>
      </c>
      <c r="M31" s="96">
        <f t="shared" si="4"/>
        <v>790.3880618724811</v>
      </c>
      <c r="N31" s="97">
        <f t="shared" si="1"/>
        <v>220.4983696864175</v>
      </c>
      <c r="O31" s="94">
        <f t="shared" si="7"/>
        <v>5216.4357470220548</v>
      </c>
      <c r="P31" s="98">
        <f t="shared" si="5"/>
        <v>2039</v>
      </c>
      <c r="Q31" s="256"/>
      <c r="R31" s="256"/>
      <c r="S31" s="256"/>
      <c r="T31" s="256"/>
    </row>
    <row r="32" spans="1:20" ht="12.75" customHeight="1" x14ac:dyDescent="0.2">
      <c r="A32" s="54">
        <v>21</v>
      </c>
      <c r="B32" s="87">
        <f t="shared" si="2"/>
        <v>2040</v>
      </c>
      <c r="C32" s="88">
        <f t="shared" si="3"/>
        <v>0.26084602433908799</v>
      </c>
      <c r="D32" s="89">
        <v>110.96030957031201</v>
      </c>
      <c r="E32" s="89">
        <v>26.434759521484299</v>
      </c>
      <c r="F32" s="89">
        <v>11.4662569885253</v>
      </c>
      <c r="G32" s="90">
        <f t="shared" si="6"/>
        <v>148.86132608032159</v>
      </c>
      <c r="H32" s="91">
        <v>433.83568378067002</v>
      </c>
      <c r="I32" s="92">
        <v>17.609709110259999</v>
      </c>
      <c r="J32" s="93">
        <v>47.181067937850898</v>
      </c>
      <c r="K32" s="94">
        <v>174.95925927734299</v>
      </c>
      <c r="L32" s="95">
        <f t="shared" si="0"/>
        <v>673.58572010612397</v>
      </c>
      <c r="M32" s="96">
        <f t="shared" si="4"/>
        <v>822.4470461864455</v>
      </c>
      <c r="N32" s="97">
        <f t="shared" si="1"/>
        <v>214.53204222716059</v>
      </c>
      <c r="O32" s="94">
        <f t="shared" si="7"/>
        <v>5430.9677892492155</v>
      </c>
      <c r="P32" s="87">
        <f t="shared" si="5"/>
        <v>2040</v>
      </c>
      <c r="Q32" s="256"/>
      <c r="R32" s="256"/>
      <c r="S32" s="256"/>
      <c r="T32" s="256"/>
    </row>
    <row r="33" spans="1:20" ht="12.75" customHeight="1" x14ac:dyDescent="0.2">
      <c r="A33" s="54">
        <v>22</v>
      </c>
      <c r="B33" s="87">
        <f t="shared" si="2"/>
        <v>2041</v>
      </c>
      <c r="C33" s="88">
        <f t="shared" si="3"/>
        <v>0.24389530092481343</v>
      </c>
      <c r="D33" s="89">
        <v>106.879797363281</v>
      </c>
      <c r="E33" s="89">
        <v>37.062896270751899</v>
      </c>
      <c r="F33" s="89">
        <v>11.145040435791</v>
      </c>
      <c r="G33" s="90">
        <f t="shared" si="6"/>
        <v>155.08773406982391</v>
      </c>
      <c r="H33" s="91">
        <v>450.30965361022902</v>
      </c>
      <c r="I33" s="92">
        <v>18.627526268005301</v>
      </c>
      <c r="J33" s="93">
        <v>48.593841033935497</v>
      </c>
      <c r="K33" s="94">
        <v>205.29558203125001</v>
      </c>
      <c r="L33" s="95">
        <f t="shared" si="0"/>
        <v>722.82660294341974</v>
      </c>
      <c r="M33" s="96">
        <f t="shared" si="4"/>
        <v>877.91433701324365</v>
      </c>
      <c r="N33" s="97">
        <f t="shared" si="1"/>
        <v>214.11918141205314</v>
      </c>
      <c r="O33" s="94">
        <f t="shared" si="7"/>
        <v>5645.0869706612684</v>
      </c>
      <c r="P33" s="87">
        <f t="shared" si="5"/>
        <v>2041</v>
      </c>
      <c r="Q33" s="256"/>
      <c r="R33" s="256"/>
      <c r="S33" s="256"/>
      <c r="T33" s="256"/>
    </row>
    <row r="34" spans="1:20" ht="12.75" customHeight="1" x14ac:dyDescent="0.2">
      <c r="A34" s="54">
        <v>23</v>
      </c>
      <c r="B34" s="87">
        <f t="shared" si="2"/>
        <v>2042</v>
      </c>
      <c r="C34" s="88">
        <f t="shared" si="3"/>
        <v>0.22804609717140104</v>
      </c>
      <c r="D34" s="89">
        <v>103.041209960937</v>
      </c>
      <c r="E34" s="89">
        <v>36.938403121948198</v>
      </c>
      <c r="F34" s="89">
        <v>10.7867931213378</v>
      </c>
      <c r="G34" s="90">
        <f t="shared" si="6"/>
        <v>150.76640620422299</v>
      </c>
      <c r="H34" s="91">
        <v>463.070880493164</v>
      </c>
      <c r="I34" s="92">
        <v>25.017039176940902</v>
      </c>
      <c r="J34" s="93">
        <v>50.0076108398437</v>
      </c>
      <c r="K34" s="94">
        <v>234.07764941406199</v>
      </c>
      <c r="L34" s="95">
        <f t="shared" si="0"/>
        <v>772.17317992401058</v>
      </c>
      <c r="M34" s="96">
        <f t="shared" si="4"/>
        <v>922.9395861282336</v>
      </c>
      <c r="N34" s="97">
        <f t="shared" si="1"/>
        <v>210.47277054153182</v>
      </c>
      <c r="O34" s="94">
        <f t="shared" si="7"/>
        <v>5855.5597412028001</v>
      </c>
      <c r="P34" s="87">
        <f t="shared" si="5"/>
        <v>2042</v>
      </c>
      <c r="Q34" s="256"/>
      <c r="R34" s="256"/>
      <c r="S34" s="256"/>
      <c r="T34" s="256"/>
    </row>
    <row r="35" spans="1:20" ht="12.75" customHeight="1" x14ac:dyDescent="0.2">
      <c r="A35" s="54">
        <v>24</v>
      </c>
      <c r="B35" s="87">
        <f t="shared" si="2"/>
        <v>2043</v>
      </c>
      <c r="C35" s="88">
        <f t="shared" si="3"/>
        <v>0.21322683232482562</v>
      </c>
      <c r="D35" s="89">
        <v>99.594942382812505</v>
      </c>
      <c r="E35" s="89">
        <v>33.557191772460897</v>
      </c>
      <c r="F35" s="89">
        <v>10.4530134887695</v>
      </c>
      <c r="G35" s="90">
        <f t="shared" si="6"/>
        <v>143.60514764404292</v>
      </c>
      <c r="H35" s="91">
        <v>473.66923124694802</v>
      </c>
      <c r="I35" s="92">
        <v>20.0865209255218</v>
      </c>
      <c r="J35" s="93">
        <v>51.562292915344202</v>
      </c>
      <c r="K35" s="94">
        <v>266.47884765625003</v>
      </c>
      <c r="L35" s="95">
        <f t="shared" si="0"/>
        <v>811.79689274406405</v>
      </c>
      <c r="M35" s="96">
        <f t="shared" si="4"/>
        <v>955.40204038810703</v>
      </c>
      <c r="N35" s="97">
        <f t="shared" si="1"/>
        <v>203.71735066863116</v>
      </c>
      <c r="O35" s="94">
        <f t="shared" si="7"/>
        <v>6059.2770918714314</v>
      </c>
      <c r="P35" s="87">
        <f t="shared" si="5"/>
        <v>2043</v>
      </c>
      <c r="Q35" s="256"/>
      <c r="R35" s="256"/>
      <c r="S35" s="256"/>
      <c r="T35" s="256"/>
    </row>
    <row r="36" spans="1:20" ht="12.75" customHeight="1" x14ac:dyDescent="0.2">
      <c r="A36" s="54">
        <v>25</v>
      </c>
      <c r="B36" s="87">
        <f t="shared" si="2"/>
        <v>2044</v>
      </c>
      <c r="C36" s="88">
        <f t="shared" si="3"/>
        <v>0.19937057720881307</v>
      </c>
      <c r="D36" s="89">
        <v>96.345629882812503</v>
      </c>
      <c r="E36" s="89">
        <v>36.9231798095703</v>
      </c>
      <c r="F36" s="89">
        <v>10.122422698974599</v>
      </c>
      <c r="G36" s="90">
        <f t="shared" si="6"/>
        <v>143.39123239135739</v>
      </c>
      <c r="H36" s="91">
        <v>482.56251593017498</v>
      </c>
      <c r="I36" s="92">
        <v>25.336933107376002</v>
      </c>
      <c r="J36" s="93">
        <v>54.151282196044903</v>
      </c>
      <c r="K36" s="94">
        <v>300.50855468750001</v>
      </c>
      <c r="L36" s="95">
        <f t="shared" si="0"/>
        <v>862.55928592109592</v>
      </c>
      <c r="M36" s="96">
        <f t="shared" si="4"/>
        <v>1005.9505183124534</v>
      </c>
      <c r="N36" s="97">
        <f t="shared" si="1"/>
        <v>200.5569354794585</v>
      </c>
      <c r="O36" s="94">
        <f t="shared" si="7"/>
        <v>6259.8340273508902</v>
      </c>
      <c r="P36" s="87">
        <f t="shared" si="5"/>
        <v>2044</v>
      </c>
      <c r="Q36" s="256"/>
      <c r="R36" s="256"/>
      <c r="S36" s="256"/>
      <c r="T36" s="256"/>
    </row>
    <row r="37" spans="1:20" ht="12.75" customHeight="1" x14ac:dyDescent="0.2">
      <c r="A37" s="54">
        <v>26</v>
      </c>
      <c r="B37" s="87">
        <f t="shared" si="2"/>
        <v>2045</v>
      </c>
      <c r="C37" s="88">
        <f t="shared" si="3"/>
        <v>0.18641475194839929</v>
      </c>
      <c r="D37" s="89">
        <v>93.102046874999999</v>
      </c>
      <c r="E37" s="89">
        <v>45.853794235229401</v>
      </c>
      <c r="F37" s="89">
        <v>9.78545440673828</v>
      </c>
      <c r="G37" s="90">
        <f t="shared" si="6"/>
        <v>148.74129551696768</v>
      </c>
      <c r="H37" s="91">
        <v>495.71877099609299</v>
      </c>
      <c r="I37" s="92">
        <v>26.461910079955999</v>
      </c>
      <c r="J37" s="93">
        <v>55.7838518676757</v>
      </c>
      <c r="K37" s="94">
        <v>341.02707031249997</v>
      </c>
      <c r="L37" s="95">
        <f t="shared" si="0"/>
        <v>918.99160325622472</v>
      </c>
      <c r="M37" s="96">
        <f t="shared" si="4"/>
        <v>1067.7328987731923</v>
      </c>
      <c r="N37" s="97">
        <f t="shared" si="1"/>
        <v>199.04116347194997</v>
      </c>
      <c r="O37" s="94">
        <f t="shared" si="7"/>
        <v>6458.8751908228405</v>
      </c>
      <c r="P37" s="87">
        <f t="shared" si="5"/>
        <v>2045</v>
      </c>
      <c r="Q37" s="256"/>
      <c r="R37" s="256"/>
      <c r="S37" s="256"/>
      <c r="T37" s="256"/>
    </row>
    <row r="38" spans="1:20" ht="12.75" customHeight="1" x14ac:dyDescent="0.2">
      <c r="A38" s="54">
        <v>27</v>
      </c>
      <c r="B38" s="87">
        <f t="shared" si="2"/>
        <v>2046</v>
      </c>
      <c r="C38" s="88">
        <f t="shared" si="3"/>
        <v>0.17430084333651172</v>
      </c>
      <c r="D38" s="89">
        <v>89.851944335937503</v>
      </c>
      <c r="E38" s="89">
        <v>46.150951095581</v>
      </c>
      <c r="F38" s="89">
        <v>9.4672138061523405</v>
      </c>
      <c r="G38" s="90">
        <f t="shared" si="6"/>
        <v>145.47010923767084</v>
      </c>
      <c r="H38" s="91">
        <v>509.35214343261703</v>
      </c>
      <c r="I38" s="92">
        <v>27.823590997695899</v>
      </c>
      <c r="J38" s="93">
        <v>57.087747680664002</v>
      </c>
      <c r="K38" s="94">
        <v>382.55022851562501</v>
      </c>
      <c r="L38" s="95">
        <f t="shared" si="0"/>
        <v>976.81371062660196</v>
      </c>
      <c r="M38" s="96">
        <f t="shared" si="4"/>
        <v>1122.2838198642728</v>
      </c>
      <c r="N38" s="97">
        <f t="shared" si="1"/>
        <v>195.61501626526456</v>
      </c>
      <c r="O38" s="94">
        <f t="shared" si="7"/>
        <v>6654.4902070881053</v>
      </c>
      <c r="P38" s="87">
        <f t="shared" si="5"/>
        <v>2046</v>
      </c>
      <c r="Q38" s="256"/>
      <c r="R38" s="256"/>
      <c r="S38" s="256"/>
      <c r="T38" s="256"/>
    </row>
    <row r="39" spans="1:20" ht="12.75" customHeight="1" x14ac:dyDescent="0.2">
      <c r="A39" s="54">
        <v>28</v>
      </c>
      <c r="B39" s="87">
        <f t="shared" si="2"/>
        <v>2047</v>
      </c>
      <c r="C39" s="88">
        <f t="shared" si="3"/>
        <v>0.16297414056709836</v>
      </c>
      <c r="D39" s="89">
        <v>86.601840332031202</v>
      </c>
      <c r="E39" s="89">
        <v>42.985688934326099</v>
      </c>
      <c r="F39" s="89">
        <v>9.1373187866210905</v>
      </c>
      <c r="G39" s="90">
        <f t="shared" si="6"/>
        <v>138.72484805297839</v>
      </c>
      <c r="H39" s="91">
        <v>521.97791308593696</v>
      </c>
      <c r="I39" s="92">
        <v>27.549892343521101</v>
      </c>
      <c r="J39" s="93">
        <v>59.359526214599597</v>
      </c>
      <c r="K39" s="94">
        <v>407.84275976562498</v>
      </c>
      <c r="L39" s="95">
        <f t="shared" si="0"/>
        <v>1016.7300914096827</v>
      </c>
      <c r="M39" s="96">
        <f t="shared" si="4"/>
        <v>1155.4549394626611</v>
      </c>
      <c r="N39" s="97">
        <f t="shared" si="1"/>
        <v>188.30927572293584</v>
      </c>
      <c r="O39" s="94">
        <f t="shared" si="7"/>
        <v>6842.7994828110413</v>
      </c>
      <c r="P39" s="87">
        <f t="shared" si="5"/>
        <v>2047</v>
      </c>
      <c r="Q39" s="256"/>
      <c r="R39" s="256"/>
      <c r="S39" s="256"/>
      <c r="T39" s="256"/>
    </row>
    <row r="40" spans="1:20" ht="12.75" customHeight="1" x14ac:dyDescent="0.2">
      <c r="A40" s="54">
        <v>29</v>
      </c>
      <c r="B40" s="87">
        <f t="shared" si="2"/>
        <v>2048</v>
      </c>
      <c r="C40" s="88">
        <f t="shared" si="3"/>
        <v>0.15238348814127942</v>
      </c>
      <c r="D40" s="89">
        <v>83.332513427734298</v>
      </c>
      <c r="E40" s="89">
        <v>56.5266283569335</v>
      </c>
      <c r="F40" s="89">
        <v>8.7992280578613205</v>
      </c>
      <c r="G40" s="90">
        <f t="shared" si="6"/>
        <v>148.65836984252911</v>
      </c>
      <c r="H40" s="91">
        <v>530.25001428222595</v>
      </c>
      <c r="I40" s="92">
        <v>29.012829330444301</v>
      </c>
      <c r="J40" s="93">
        <v>60.4842889404296</v>
      </c>
      <c r="K40" s="94">
        <v>430.58264257812499</v>
      </c>
      <c r="L40" s="95">
        <f t="shared" si="0"/>
        <v>1050.3297751312248</v>
      </c>
      <c r="M40" s="96">
        <f t="shared" si="4"/>
        <v>1198.9881449737538</v>
      </c>
      <c r="N40" s="97">
        <f t="shared" si="1"/>
        <v>182.70599577114263</v>
      </c>
      <c r="O40" s="94">
        <f t="shared" si="7"/>
        <v>7025.505478582184</v>
      </c>
      <c r="P40" s="87">
        <f t="shared" si="5"/>
        <v>2048</v>
      </c>
      <c r="Q40" s="256"/>
      <c r="R40" s="256"/>
      <c r="S40" s="256"/>
      <c r="T40" s="256"/>
    </row>
    <row r="41" spans="1:20" ht="12.75" customHeight="1" x14ac:dyDescent="0.2">
      <c r="A41" s="54">
        <v>30</v>
      </c>
      <c r="B41" s="87">
        <f t="shared" si="2"/>
        <v>2049</v>
      </c>
      <c r="C41" s="88">
        <f t="shared" si="3"/>
        <v>0.14248105483055579</v>
      </c>
      <c r="D41" s="89">
        <v>80.2398681640625</v>
      </c>
      <c r="E41" s="89">
        <v>58.759351806640602</v>
      </c>
      <c r="F41" s="89">
        <v>8.4935239868164008</v>
      </c>
      <c r="G41" s="90">
        <f t="shared" si="6"/>
        <v>147.49274395751951</v>
      </c>
      <c r="H41" s="91">
        <v>537.37129119872998</v>
      </c>
      <c r="I41" s="93">
        <v>24.1709448966979</v>
      </c>
      <c r="J41" s="93">
        <v>61.823306427001903</v>
      </c>
      <c r="K41" s="94">
        <v>459.432521484375</v>
      </c>
      <c r="L41" s="95">
        <f t="shared" si="0"/>
        <v>1082.7980640068047</v>
      </c>
      <c r="M41" s="101">
        <f t="shared" si="4"/>
        <v>1230.2908079643241</v>
      </c>
      <c r="N41" s="91">
        <f t="shared" si="1"/>
        <v>175.29313206709364</v>
      </c>
      <c r="O41" s="94">
        <f t="shared" si="7"/>
        <v>7200.7986106492772</v>
      </c>
      <c r="P41" s="87">
        <f t="shared" si="5"/>
        <v>2049</v>
      </c>
      <c r="Q41" s="256"/>
      <c r="R41" s="256"/>
      <c r="S41" s="256"/>
      <c r="T41" s="256"/>
    </row>
    <row r="42" spans="1:20" s="55" customFormat="1" ht="12.75" customHeight="1" x14ac:dyDescent="0.2">
      <c r="A42" s="54">
        <v>31</v>
      </c>
      <c r="B42" s="98">
        <f t="shared" si="2"/>
        <v>2050</v>
      </c>
      <c r="C42" s="99">
        <f t="shared" si="3"/>
        <v>0.1332221176536286</v>
      </c>
      <c r="D42" s="102">
        <v>77.183995117187493</v>
      </c>
      <c r="E42" s="89">
        <v>60.566617294311499</v>
      </c>
      <c r="F42" s="102">
        <v>8.2118611450195296</v>
      </c>
      <c r="G42" s="90">
        <f t="shared" si="6"/>
        <v>145.96247355651852</v>
      </c>
      <c r="H42" s="97">
        <v>556.91366906738199</v>
      </c>
      <c r="I42" s="92">
        <v>32.116922079086301</v>
      </c>
      <c r="J42" s="92">
        <v>64.225615478515607</v>
      </c>
      <c r="K42" s="103">
        <v>488.191953125</v>
      </c>
      <c r="L42" s="104">
        <f t="shared" si="0"/>
        <v>1141.4481597499839</v>
      </c>
      <c r="M42" s="96">
        <f t="shared" si="4"/>
        <v>1287.4106333065024</v>
      </c>
      <c r="N42" s="97">
        <f t="shared" si="1"/>
        <v>171.51157085889136</v>
      </c>
      <c r="O42" s="103">
        <f t="shared" si="7"/>
        <v>7372.3101815081682</v>
      </c>
      <c r="P42" s="98">
        <f t="shared" si="5"/>
        <v>2050</v>
      </c>
      <c r="Q42" s="256"/>
      <c r="R42" s="256"/>
      <c r="S42" s="256"/>
      <c r="T42" s="256"/>
    </row>
    <row r="43" spans="1:20" s="55" customFormat="1" ht="12.75" customHeight="1" x14ac:dyDescent="0.2">
      <c r="A43" s="54">
        <v>32</v>
      </c>
      <c r="B43" s="87">
        <f t="shared" si="2"/>
        <v>2051</v>
      </c>
      <c r="C43" s="88">
        <f t="shared" si="3"/>
        <v>0.12456485989119082</v>
      </c>
      <c r="D43" s="89">
        <v>74.250464843749995</v>
      </c>
      <c r="E43" s="89">
        <v>51.825520996093701</v>
      </c>
      <c r="F43" s="89">
        <v>7.9546666870117102</v>
      </c>
      <c r="G43" s="90">
        <f t="shared" si="6"/>
        <v>134.03065252685542</v>
      </c>
      <c r="H43" s="91">
        <v>565.42203076171802</v>
      </c>
      <c r="I43" s="92">
        <v>33.132247646331699</v>
      </c>
      <c r="J43" s="93">
        <v>66.987468383788993</v>
      </c>
      <c r="K43" s="94">
        <v>501.68771679687501</v>
      </c>
      <c r="L43" s="95">
        <f t="shared" si="0"/>
        <v>1167.2294635887138</v>
      </c>
      <c r="M43" s="96">
        <f t="shared" si="4"/>
        <v>1301.2601161155692</v>
      </c>
      <c r="N43" s="97">
        <f t="shared" si="1"/>
        <v>162.09128404593056</v>
      </c>
      <c r="O43" s="94">
        <f t="shared" si="7"/>
        <v>7534.4014655540986</v>
      </c>
      <c r="P43" s="87">
        <f t="shared" si="5"/>
        <v>2051</v>
      </c>
      <c r="Q43" s="256"/>
      <c r="R43" s="256"/>
      <c r="S43" s="256"/>
      <c r="T43" s="256"/>
    </row>
    <row r="44" spans="1:20" s="55" customFormat="1" ht="12.75" customHeight="1" x14ac:dyDescent="0.2">
      <c r="A44" s="54">
        <v>33</v>
      </c>
      <c r="B44" s="87">
        <f t="shared" si="2"/>
        <v>2052</v>
      </c>
      <c r="C44" s="88">
        <f t="shared" si="3"/>
        <v>0.11647018222645236</v>
      </c>
      <c r="D44" s="89">
        <v>71.493798095703099</v>
      </c>
      <c r="E44" s="89">
        <v>52.607413970947199</v>
      </c>
      <c r="F44" s="89">
        <v>7.7103130187988196</v>
      </c>
      <c r="G44" s="90">
        <f t="shared" si="6"/>
        <v>131.81152508544912</v>
      </c>
      <c r="H44" s="91">
        <v>564.81372967529296</v>
      </c>
      <c r="I44" s="92">
        <v>32.957768514633102</v>
      </c>
      <c r="J44" s="93">
        <v>67.364412094116204</v>
      </c>
      <c r="K44" s="94">
        <v>514.03136523437502</v>
      </c>
      <c r="L44" s="95">
        <f t="shared" ref="L44:L60" si="8">SUM(H44:K44)</f>
        <v>1179.1672755184172</v>
      </c>
      <c r="M44" s="96">
        <f t="shared" si="4"/>
        <v>1310.9788006038664</v>
      </c>
      <c r="N44" s="97">
        <f t="shared" si="1"/>
        <v>152.68993980134826</v>
      </c>
      <c r="O44" s="94">
        <f t="shared" si="7"/>
        <v>7687.091405355447</v>
      </c>
      <c r="P44" s="87">
        <f t="shared" si="5"/>
        <v>2052</v>
      </c>
      <c r="Q44" s="256"/>
      <c r="R44" s="256"/>
      <c r="S44" s="256"/>
      <c r="T44" s="256"/>
    </row>
    <row r="45" spans="1:20" s="55" customFormat="1" ht="13.5" customHeight="1" x14ac:dyDescent="0.2">
      <c r="A45" s="54">
        <v>34</v>
      </c>
      <c r="B45" s="87">
        <f t="shared" si="2"/>
        <v>2053</v>
      </c>
      <c r="C45" s="88">
        <f t="shared" si="3"/>
        <v>0.10890152615844072</v>
      </c>
      <c r="D45" s="89">
        <v>68.815600585937503</v>
      </c>
      <c r="E45" s="89">
        <v>50.603685119628899</v>
      </c>
      <c r="F45" s="89">
        <v>7.4809878082275301</v>
      </c>
      <c r="G45" s="90">
        <f t="shared" si="6"/>
        <v>126.90027351379393</v>
      </c>
      <c r="H45" s="91">
        <v>572.69547418212801</v>
      </c>
      <c r="I45" s="92">
        <v>34.159151802062901</v>
      </c>
      <c r="J45" s="93">
        <v>69.833433464050202</v>
      </c>
      <c r="K45" s="94">
        <v>526.84238183593698</v>
      </c>
      <c r="L45" s="95">
        <f t="shared" si="8"/>
        <v>1203.5304412841781</v>
      </c>
      <c r="M45" s="96">
        <f t="shared" si="4"/>
        <v>1330.4307147979721</v>
      </c>
      <c r="N45" s="97">
        <f t="shared" si="1"/>
        <v>144.88593528956434</v>
      </c>
      <c r="O45" s="94">
        <f t="shared" si="7"/>
        <v>7831.9773406450113</v>
      </c>
      <c r="P45" s="87">
        <f t="shared" si="5"/>
        <v>2053</v>
      </c>
      <c r="Q45" s="256"/>
      <c r="R45" s="256"/>
      <c r="S45" s="256"/>
      <c r="T45" s="256"/>
    </row>
    <row r="46" spans="1:20" s="55" customFormat="1" ht="13.5" customHeight="1" x14ac:dyDescent="0.2">
      <c r="A46" s="54">
        <v>35</v>
      </c>
      <c r="B46" s="87">
        <f t="shared" si="2"/>
        <v>2054</v>
      </c>
      <c r="C46" s="88">
        <f t="shared" si="3"/>
        <v>0.10182470889054765</v>
      </c>
      <c r="D46" s="89">
        <v>58.903635986328098</v>
      </c>
      <c r="E46" s="89">
        <v>41.586404693603498</v>
      </c>
      <c r="F46" s="89">
        <v>6.5202686157226504</v>
      </c>
      <c r="G46" s="90">
        <f t="shared" si="6"/>
        <v>107.01030929565425</v>
      </c>
      <c r="H46" s="91">
        <v>588.86780712890595</v>
      </c>
      <c r="I46" s="92">
        <v>32.957721065521199</v>
      </c>
      <c r="J46" s="93">
        <v>72.532705749511706</v>
      </c>
      <c r="K46" s="94">
        <v>543.13808398437504</v>
      </c>
      <c r="L46" s="95">
        <f t="shared" si="8"/>
        <v>1237.4963179283141</v>
      </c>
      <c r="M46" s="96">
        <f t="shared" si="4"/>
        <v>1344.5066272239683</v>
      </c>
      <c r="N46" s="97">
        <f t="shared" si="1"/>
        <v>136.90399591849263</v>
      </c>
      <c r="O46" s="94">
        <f t="shared" si="7"/>
        <v>7968.8813365635042</v>
      </c>
      <c r="P46" s="87">
        <f t="shared" si="5"/>
        <v>2054</v>
      </c>
      <c r="Q46" s="256"/>
      <c r="R46" s="256"/>
      <c r="S46" s="256"/>
      <c r="T46" s="256"/>
    </row>
    <row r="47" spans="1:20" s="55" customFormat="1" ht="13.5" customHeight="1" x14ac:dyDescent="0.2">
      <c r="A47" s="54">
        <v>36</v>
      </c>
      <c r="B47" s="87">
        <f t="shared" si="2"/>
        <v>2055</v>
      </c>
      <c r="C47" s="88">
        <f t="shared" si="3"/>
        <v>9.520776894861864E-2</v>
      </c>
      <c r="D47" s="89">
        <v>51.061023010253898</v>
      </c>
      <c r="E47" s="89">
        <v>55.761319122314397</v>
      </c>
      <c r="F47" s="89">
        <v>6.0867008018493598</v>
      </c>
      <c r="G47" s="90">
        <f t="shared" si="6"/>
        <v>112.90904293441766</v>
      </c>
      <c r="H47" s="91">
        <v>588.65692169189401</v>
      </c>
      <c r="I47" s="92">
        <v>42.395381464004501</v>
      </c>
      <c r="J47" s="93">
        <v>73.344954994201601</v>
      </c>
      <c r="K47" s="94">
        <v>556.90237890624996</v>
      </c>
      <c r="L47" s="95">
        <f t="shared" si="8"/>
        <v>1261.2996370563501</v>
      </c>
      <c r="M47" s="96">
        <f t="shared" si="4"/>
        <v>1374.2086799907677</v>
      </c>
      <c r="N47" s="97">
        <f t="shared" si="1"/>
        <v>130.83534249174721</v>
      </c>
      <c r="O47" s="94">
        <f t="shared" si="7"/>
        <v>8099.716679055251</v>
      </c>
      <c r="P47" s="87">
        <f t="shared" si="5"/>
        <v>2055</v>
      </c>
      <c r="Q47" s="256"/>
      <c r="R47" s="256"/>
      <c r="S47" s="256"/>
      <c r="T47" s="256"/>
    </row>
    <row r="48" spans="1:20" s="55" customFormat="1" ht="13.5" customHeight="1" x14ac:dyDescent="0.2">
      <c r="A48" s="54">
        <v>37</v>
      </c>
      <c r="B48" s="87">
        <f t="shared" si="2"/>
        <v>2056</v>
      </c>
      <c r="C48" s="88">
        <f t="shared" si="3"/>
        <v>8.9020821831340469E-2</v>
      </c>
      <c r="D48" s="89">
        <v>48.164841796875002</v>
      </c>
      <c r="E48" s="89">
        <v>64.590676330566396</v>
      </c>
      <c r="F48" s="89">
        <v>5.8917631835937501</v>
      </c>
      <c r="G48" s="90">
        <f t="shared" si="6"/>
        <v>118.64728131103516</v>
      </c>
      <c r="H48" s="91">
        <v>605.75766809081995</v>
      </c>
      <c r="I48" s="92">
        <v>35.211097911834699</v>
      </c>
      <c r="J48" s="93">
        <v>76.7268601074218</v>
      </c>
      <c r="K48" s="94">
        <v>571.66510156250001</v>
      </c>
      <c r="L48" s="95">
        <f t="shared" si="8"/>
        <v>1289.3607276725766</v>
      </c>
      <c r="M48" s="96">
        <f t="shared" si="4"/>
        <v>1408.0080089836117</v>
      </c>
      <c r="N48" s="97">
        <f t="shared" si="1"/>
        <v>125.34203010483053</v>
      </c>
      <c r="O48" s="94">
        <f t="shared" si="7"/>
        <v>8225.058709160081</v>
      </c>
      <c r="P48" s="87">
        <f t="shared" si="5"/>
        <v>2056</v>
      </c>
      <c r="Q48" s="256"/>
      <c r="R48" s="256"/>
      <c r="S48" s="256"/>
      <c r="T48" s="256"/>
    </row>
    <row r="49" spans="1:20" s="55" customFormat="1" ht="13.5" customHeight="1" x14ac:dyDescent="0.2">
      <c r="A49" s="54">
        <v>38</v>
      </c>
      <c r="B49" s="87">
        <f t="shared" si="2"/>
        <v>2057</v>
      </c>
      <c r="C49" s="88">
        <f t="shared" si="3"/>
        <v>8.3235925040991546E-2</v>
      </c>
      <c r="D49" s="89">
        <v>46.26904296875</v>
      </c>
      <c r="E49" s="89">
        <v>44.636502960205</v>
      </c>
      <c r="F49" s="89">
        <v>5.7695681152343701</v>
      </c>
      <c r="G49" s="90">
        <f t="shared" si="6"/>
        <v>96.675114044189371</v>
      </c>
      <c r="H49" s="91">
        <v>615.33035180664001</v>
      </c>
      <c r="I49" s="92">
        <v>39.2196157493591</v>
      </c>
      <c r="J49" s="93">
        <v>79.346314941406206</v>
      </c>
      <c r="K49" s="94">
        <v>585.05048828124995</v>
      </c>
      <c r="L49" s="95">
        <f t="shared" si="8"/>
        <v>1318.9467707786553</v>
      </c>
      <c r="M49" s="96">
        <f t="shared" si="4"/>
        <v>1415.6218848228445</v>
      </c>
      <c r="N49" s="97">
        <f t="shared" si="1"/>
        <v>117.83059709150146</v>
      </c>
      <c r="O49" s="94">
        <f t="shared" si="7"/>
        <v>8342.8893062515817</v>
      </c>
      <c r="P49" s="87">
        <f t="shared" si="5"/>
        <v>2057</v>
      </c>
      <c r="Q49" s="256"/>
      <c r="R49" s="256"/>
      <c r="S49" s="256"/>
      <c r="T49" s="256"/>
    </row>
    <row r="50" spans="1:20" s="55" customFormat="1" ht="13.5" customHeight="1" x14ac:dyDescent="0.2">
      <c r="A50" s="54">
        <v>39</v>
      </c>
      <c r="B50" s="87">
        <f t="shared" si="2"/>
        <v>2058</v>
      </c>
      <c r="C50" s="88">
        <f t="shared" si="3"/>
        <v>7.7826951884985077E-2</v>
      </c>
      <c r="D50" s="89">
        <v>44.366048828125003</v>
      </c>
      <c r="E50" s="89">
        <v>42.872339263915997</v>
      </c>
      <c r="F50" s="89">
        <v>5.6390024414062498</v>
      </c>
      <c r="G50" s="90">
        <f t="shared" si="6"/>
        <v>92.87739053344724</v>
      </c>
      <c r="H50" s="91">
        <v>618.14725671386702</v>
      </c>
      <c r="I50" s="92">
        <v>38.059599658966</v>
      </c>
      <c r="J50" s="93">
        <v>80.066983520507804</v>
      </c>
      <c r="K50" s="94">
        <v>600.71917382812501</v>
      </c>
      <c r="L50" s="95">
        <f t="shared" si="8"/>
        <v>1336.993013721466</v>
      </c>
      <c r="M50" s="96">
        <f t="shared" si="4"/>
        <v>1429.8704042549132</v>
      </c>
      <c r="N50" s="97">
        <f t="shared" si="1"/>
        <v>111.28245515371128</v>
      </c>
      <c r="O50" s="94">
        <f t="shared" si="7"/>
        <v>8454.1717614052923</v>
      </c>
      <c r="P50" s="87">
        <f t="shared" si="5"/>
        <v>2058</v>
      </c>
      <c r="Q50" s="256"/>
      <c r="R50" s="256"/>
      <c r="S50" s="256"/>
      <c r="T50" s="256"/>
    </row>
    <row r="51" spans="1:20" s="55" customFormat="1" ht="13.5" customHeight="1" x14ac:dyDescent="0.2">
      <c r="A51" s="54">
        <v>40</v>
      </c>
      <c r="B51" s="87">
        <f t="shared" si="2"/>
        <v>2059</v>
      </c>
      <c r="C51" s="88">
        <f t="shared" si="3"/>
        <v>7.2769473478246902E-2</v>
      </c>
      <c r="D51" s="89">
        <v>42.487525390625002</v>
      </c>
      <c r="E51" s="89">
        <v>68.291658050537094</v>
      </c>
      <c r="F51" s="89">
        <v>5.5084365234375001</v>
      </c>
      <c r="G51" s="90">
        <f t="shared" si="6"/>
        <v>116.2876199645996</v>
      </c>
      <c r="H51" s="91">
        <v>621.43284069824199</v>
      </c>
      <c r="I51" s="92">
        <v>46.480967042922899</v>
      </c>
      <c r="J51" s="93">
        <v>82.328440948486303</v>
      </c>
      <c r="K51" s="94">
        <v>618.41118749999998</v>
      </c>
      <c r="L51" s="95">
        <f t="shared" si="8"/>
        <v>1368.6534361896511</v>
      </c>
      <c r="M51" s="96">
        <f t="shared" si="4"/>
        <v>1484.9410561542506</v>
      </c>
      <c r="N51" s="97">
        <f t="shared" si="1"/>
        <v>108.05837880257668</v>
      </c>
      <c r="O51" s="94">
        <f t="shared" si="7"/>
        <v>8562.2301402078683</v>
      </c>
      <c r="P51" s="87">
        <f t="shared" si="5"/>
        <v>2059</v>
      </c>
      <c r="Q51" s="256"/>
      <c r="R51" s="256"/>
      <c r="S51" s="256"/>
      <c r="T51" s="256"/>
    </row>
    <row r="52" spans="1:20" s="55" customFormat="1" ht="13.5" customHeight="1" x14ac:dyDescent="0.2">
      <c r="A52" s="54">
        <v>41</v>
      </c>
      <c r="B52" s="87">
        <f t="shared" si="2"/>
        <v>2060</v>
      </c>
      <c r="C52" s="88">
        <f t="shared" si="3"/>
        <v>6.8040648413508084E-2</v>
      </c>
      <c r="D52" s="89">
        <v>40.810568359374997</v>
      </c>
      <c r="E52" s="89">
        <v>69.238240478515607</v>
      </c>
      <c r="F52" s="89">
        <v>5.3598216552734304</v>
      </c>
      <c r="G52" s="90">
        <f t="shared" si="6"/>
        <v>115.40863049316404</v>
      </c>
      <c r="H52" s="91">
        <v>635.41975537109295</v>
      </c>
      <c r="I52" s="92">
        <v>38.566719944000198</v>
      </c>
      <c r="J52" s="93">
        <v>84.748985961914002</v>
      </c>
      <c r="K52" s="94">
        <v>631.90095703124996</v>
      </c>
      <c r="L52" s="95">
        <f t="shared" si="8"/>
        <v>1390.6364183082569</v>
      </c>
      <c r="M52" s="96">
        <f t="shared" si="4"/>
        <v>1506.045048801421</v>
      </c>
      <c r="N52" s="97">
        <f t="shared" si="1"/>
        <v>102.4722816604021</v>
      </c>
      <c r="O52" s="94">
        <f t="shared" si="7"/>
        <v>8664.7024218682709</v>
      </c>
      <c r="P52" s="87">
        <f t="shared" si="5"/>
        <v>2060</v>
      </c>
      <c r="Q52" s="256"/>
      <c r="R52" s="256"/>
      <c r="S52" s="256"/>
      <c r="T52" s="256"/>
    </row>
    <row r="53" spans="1:20" s="55" customFormat="1" ht="13.5" customHeight="1" x14ac:dyDescent="0.2">
      <c r="A53" s="54">
        <v>42</v>
      </c>
      <c r="B53" s="87">
        <f t="shared" si="2"/>
        <v>2061</v>
      </c>
      <c r="C53" s="88">
        <f t="shared" si="3"/>
        <v>6.3619119601223073E-2</v>
      </c>
      <c r="D53" s="89">
        <v>39.196410156250003</v>
      </c>
      <c r="E53" s="89">
        <v>68.581722351074205</v>
      </c>
      <c r="F53" s="89">
        <v>5.2390797119140604</v>
      </c>
      <c r="G53" s="90">
        <f t="shared" si="6"/>
        <v>113.01721221923827</v>
      </c>
      <c r="H53" s="91">
        <v>645.223993041992</v>
      </c>
      <c r="I53" s="92">
        <v>40.411218832015898</v>
      </c>
      <c r="J53" s="93">
        <v>87.5826821289062</v>
      </c>
      <c r="K53" s="94">
        <v>649.04779394531204</v>
      </c>
      <c r="L53" s="95">
        <f t="shared" si="8"/>
        <v>1422.2656879482261</v>
      </c>
      <c r="M53" s="96">
        <f t="shared" si="4"/>
        <v>1535.2829001674643</v>
      </c>
      <c r="N53" s="97">
        <f t="shared" si="1"/>
        <v>97.673346447466528</v>
      </c>
      <c r="O53" s="94">
        <f t="shared" si="7"/>
        <v>8762.3757683157382</v>
      </c>
      <c r="P53" s="87">
        <f t="shared" si="5"/>
        <v>2061</v>
      </c>
      <c r="Q53" s="256"/>
      <c r="R53" s="256"/>
      <c r="S53" s="256"/>
      <c r="T53" s="256"/>
    </row>
    <row r="54" spans="1:20" s="55" customFormat="1" ht="13.5" customHeight="1" x14ac:dyDescent="0.2">
      <c r="A54" s="54">
        <v>43</v>
      </c>
      <c r="B54" s="87">
        <f t="shared" si="2"/>
        <v>2062</v>
      </c>
      <c r="C54" s="88">
        <f t="shared" si="3"/>
        <v>5.94849178132053E-2</v>
      </c>
      <c r="D54" s="89">
        <v>103.70831250000001</v>
      </c>
      <c r="E54" s="89">
        <v>65.718355590820295</v>
      </c>
      <c r="F54" s="89">
        <v>17.709551879882799</v>
      </c>
      <c r="G54" s="90">
        <f t="shared" si="6"/>
        <v>187.13621997070311</v>
      </c>
      <c r="H54" s="91">
        <v>641.10606796264597</v>
      </c>
      <c r="I54" s="92">
        <v>32.812105272293003</v>
      </c>
      <c r="J54" s="93">
        <v>86.666407608032202</v>
      </c>
      <c r="K54" s="94">
        <v>666.34053710937496</v>
      </c>
      <c r="L54" s="95">
        <f t="shared" si="8"/>
        <v>1426.9251179523462</v>
      </c>
      <c r="M54" s="96">
        <f t="shared" si="4"/>
        <v>1614.0613379230495</v>
      </c>
      <c r="N54" s="97">
        <f t="shared" si="1"/>
        <v>96.012306031824778</v>
      </c>
      <c r="O54" s="94">
        <f t="shared" si="7"/>
        <v>8858.3880743475638</v>
      </c>
      <c r="P54" s="87">
        <f t="shared" si="5"/>
        <v>2062</v>
      </c>
      <c r="Q54" s="256"/>
      <c r="R54" s="256"/>
      <c r="S54" s="256"/>
      <c r="T54" s="256"/>
    </row>
    <row r="55" spans="1:20" s="55" customFormat="1" ht="13.5" customHeight="1" x14ac:dyDescent="0.2">
      <c r="A55" s="54">
        <v>44</v>
      </c>
      <c r="B55" s="87">
        <f t="shared" si="2"/>
        <v>2063</v>
      </c>
      <c r="C55" s="88">
        <f t="shared" si="3"/>
        <v>5.5619371494348098E-2</v>
      </c>
      <c r="D55" s="89">
        <v>100.28070117187499</v>
      </c>
      <c r="E55" s="89">
        <v>64.089316955566403</v>
      </c>
      <c r="F55" s="89">
        <v>17.260902221679601</v>
      </c>
      <c r="G55" s="90">
        <f t="shared" si="6"/>
        <v>181.630920349121</v>
      </c>
      <c r="H55" s="91">
        <v>651.27167071533199</v>
      </c>
      <c r="I55" s="92">
        <v>41.224145050048797</v>
      </c>
      <c r="J55" s="93">
        <v>90.914880996704099</v>
      </c>
      <c r="K55" s="94">
        <v>685.37033203124997</v>
      </c>
      <c r="L55" s="95">
        <f t="shared" si="8"/>
        <v>1468.7810287933348</v>
      </c>
      <c r="M55" s="96">
        <f t="shared" si="4"/>
        <v>1650.4119491424558</v>
      </c>
      <c r="N55" s="97">
        <f t="shared" si="1"/>
        <v>91.794875318065394</v>
      </c>
      <c r="O55" s="94">
        <f t="shared" si="7"/>
        <v>8950.1829496656301</v>
      </c>
      <c r="P55" s="87">
        <f t="shared" si="5"/>
        <v>2063</v>
      </c>
      <c r="Q55" s="256"/>
      <c r="R55" s="256"/>
      <c r="S55" s="256"/>
      <c r="T55" s="256"/>
    </row>
    <row r="56" spans="1:20" s="55" customFormat="1" ht="13.5" customHeight="1" x14ac:dyDescent="0.2">
      <c r="A56" s="54">
        <v>45</v>
      </c>
      <c r="B56" s="87">
        <f t="shared" si="2"/>
        <v>2064</v>
      </c>
      <c r="C56" s="88">
        <f t="shared" si="3"/>
        <v>5.2005022435108079E-2</v>
      </c>
      <c r="D56" s="89">
        <v>96.504854492187505</v>
      </c>
      <c r="E56" s="89">
        <v>58.881801727294899</v>
      </c>
      <c r="F56" s="89">
        <v>16.751924682617101</v>
      </c>
      <c r="G56" s="90">
        <f t="shared" si="6"/>
        <v>172.13858090209951</v>
      </c>
      <c r="H56" s="91">
        <v>657.27553469848601</v>
      </c>
      <c r="I56" s="92">
        <v>32.5441082191467</v>
      </c>
      <c r="J56" s="93">
        <v>91.303543273925698</v>
      </c>
      <c r="K56" s="94">
        <v>702.81680957031199</v>
      </c>
      <c r="L56" s="95">
        <f t="shared" si="8"/>
        <v>1483.9399957618703</v>
      </c>
      <c r="M56" s="96">
        <f t="shared" si="4"/>
        <v>1656.0785766639697</v>
      </c>
      <c r="N56" s="97">
        <f t="shared" si="1"/>
        <v>86.1244035337116</v>
      </c>
      <c r="O56" s="94">
        <f t="shared" si="7"/>
        <v>9036.3073531993414</v>
      </c>
      <c r="P56" s="87">
        <f t="shared" si="5"/>
        <v>2064</v>
      </c>
      <c r="Q56" s="256"/>
      <c r="R56" s="256"/>
      <c r="S56" s="256"/>
      <c r="T56" s="256"/>
    </row>
    <row r="57" spans="1:20" s="55" customFormat="1" ht="13.5" customHeight="1" x14ac:dyDescent="0.2">
      <c r="A57" s="54">
        <v>46</v>
      </c>
      <c r="B57" s="87">
        <f t="shared" si="2"/>
        <v>2065</v>
      </c>
      <c r="C57" s="88">
        <f t="shared" si="3"/>
        <v>4.8625546923897214E-2</v>
      </c>
      <c r="D57" s="89">
        <v>92.870732421875005</v>
      </c>
      <c r="E57" s="89">
        <v>63.225826293945303</v>
      </c>
      <c r="F57" s="89">
        <v>16.281971923828099</v>
      </c>
      <c r="G57" s="90">
        <f t="shared" si="6"/>
        <v>172.37853063964843</v>
      </c>
      <c r="H57" s="91">
        <v>667.35430822753904</v>
      </c>
      <c r="I57" s="92">
        <v>33.055280174255302</v>
      </c>
      <c r="J57" s="93">
        <v>94.425223175048799</v>
      </c>
      <c r="K57" s="94">
        <v>723.58691796874996</v>
      </c>
      <c r="L57" s="95">
        <f t="shared" si="8"/>
        <v>1518.4217295455931</v>
      </c>
      <c r="M57" s="96">
        <f t="shared" si="4"/>
        <v>1690.8002601852415</v>
      </c>
      <c r="N57" s="97">
        <f t="shared" si="1"/>
        <v>82.216087390575083</v>
      </c>
      <c r="O57" s="94">
        <f t="shared" si="7"/>
        <v>9118.5234405899173</v>
      </c>
      <c r="P57" s="87">
        <f t="shared" si="5"/>
        <v>2065</v>
      </c>
      <c r="Q57" s="256"/>
      <c r="R57" s="256"/>
      <c r="S57" s="256"/>
      <c r="T57" s="256"/>
    </row>
    <row r="58" spans="1:20" s="55" customFormat="1" ht="13.5" customHeight="1" x14ac:dyDescent="0.2">
      <c r="A58" s="54">
        <v>47</v>
      </c>
      <c r="B58" s="87">
        <f t="shared" si="2"/>
        <v>2066</v>
      </c>
      <c r="C58" s="88">
        <f t="shared" si="3"/>
        <v>4.5465682023279295E-2</v>
      </c>
      <c r="D58" s="89">
        <v>89.296311523437495</v>
      </c>
      <c r="E58" s="89">
        <v>61.048636352538999</v>
      </c>
      <c r="F58" s="89">
        <v>15.833322387695301</v>
      </c>
      <c r="G58" s="90">
        <f t="shared" si="6"/>
        <v>166.17827026367178</v>
      </c>
      <c r="H58" s="91">
        <v>677.51265051269502</v>
      </c>
      <c r="I58" s="92">
        <v>42.792303504943803</v>
      </c>
      <c r="J58" s="93">
        <v>97.932398757934493</v>
      </c>
      <c r="K58" s="94">
        <v>742.74635156249997</v>
      </c>
      <c r="L58" s="95">
        <f t="shared" si="8"/>
        <v>1560.9837043380733</v>
      </c>
      <c r="M58" s="96">
        <f t="shared" si="4"/>
        <v>1727.161974601745</v>
      </c>
      <c r="N58" s="97">
        <f t="shared" si="1"/>
        <v>78.526597139942126</v>
      </c>
      <c r="O58" s="94">
        <f t="shared" si="7"/>
        <v>9197.0500377298595</v>
      </c>
      <c r="P58" s="87">
        <f t="shared" si="5"/>
        <v>2066</v>
      </c>
      <c r="Q58" s="256"/>
      <c r="R58" s="256"/>
      <c r="S58" s="256"/>
      <c r="T58" s="256"/>
    </row>
    <row r="59" spans="1:20" s="55" customFormat="1" ht="13.5" customHeight="1" x14ac:dyDescent="0.2">
      <c r="A59" s="54">
        <v>48</v>
      </c>
      <c r="B59" s="87">
        <f t="shared" si="2"/>
        <v>2067</v>
      </c>
      <c r="C59" s="88">
        <f t="shared" si="3"/>
        <v>4.2511156637007282E-2</v>
      </c>
      <c r="D59" s="89">
        <v>71.973934082031207</v>
      </c>
      <c r="E59" s="89">
        <v>40.342438049316399</v>
      </c>
      <c r="F59" s="89">
        <v>15.409139526367101</v>
      </c>
      <c r="G59" s="90">
        <f t="shared" si="6"/>
        <v>127.7255116577147</v>
      </c>
      <c r="H59" s="91">
        <v>684.59672132873504</v>
      </c>
      <c r="I59" s="92">
        <v>34.8089473075866</v>
      </c>
      <c r="J59" s="93">
        <v>100.210592071533</v>
      </c>
      <c r="K59" s="94">
        <v>761.63989062500002</v>
      </c>
      <c r="L59" s="95">
        <f t="shared" si="8"/>
        <v>1581.2561513328546</v>
      </c>
      <c r="M59" s="96">
        <f t="shared" si="4"/>
        <v>1708.9816629905692</v>
      </c>
      <c r="N59" s="97">
        <f t="shared" si="1"/>
        <v>72.650787165165283</v>
      </c>
      <c r="O59" s="94">
        <f t="shared" si="7"/>
        <v>9269.7008248950242</v>
      </c>
      <c r="P59" s="87">
        <f t="shared" si="5"/>
        <v>2067</v>
      </c>
      <c r="Q59" s="256"/>
      <c r="R59" s="256"/>
      <c r="S59" s="256"/>
      <c r="T59" s="256"/>
    </row>
    <row r="60" spans="1:20" s="55" customFormat="1" ht="13.5" customHeight="1" thickBot="1" x14ac:dyDescent="0.25">
      <c r="A60" s="54">
        <v>49</v>
      </c>
      <c r="B60" s="105">
        <f t="shared" si="2"/>
        <v>2068</v>
      </c>
      <c r="C60" s="106">
        <f t="shared" si="3"/>
        <v>3.9748627056575295E-2</v>
      </c>
      <c r="D60" s="107">
        <v>67.054351562500003</v>
      </c>
      <c r="E60" s="123">
        <v>42.725002502441399</v>
      </c>
      <c r="F60" s="107">
        <v>14.976941772460901</v>
      </c>
      <c r="G60" s="90">
        <f t="shared" si="6"/>
        <v>124.75629583740231</v>
      </c>
      <c r="H60" s="109">
        <v>692.21989154052699</v>
      </c>
      <c r="I60" s="110">
        <v>34.139291273117003</v>
      </c>
      <c r="J60" s="111">
        <v>102.202838684082</v>
      </c>
      <c r="K60" s="112">
        <v>781.93731835937501</v>
      </c>
      <c r="L60" s="113">
        <f t="shared" si="8"/>
        <v>1610.4993398571009</v>
      </c>
      <c r="M60" s="114">
        <f t="shared" si="4"/>
        <v>1735.2556356945033</v>
      </c>
      <c r="N60" s="115">
        <f t="shared" si="1"/>
        <v>68.974029111041304</v>
      </c>
      <c r="O60" s="112">
        <f t="shared" si="7"/>
        <v>9338.6748540060653</v>
      </c>
      <c r="P60" s="105">
        <f t="shared" si="5"/>
        <v>2068</v>
      </c>
      <c r="Q60" s="256"/>
      <c r="R60" s="256"/>
      <c r="S60" s="256"/>
      <c r="T60" s="256"/>
    </row>
    <row r="61" spans="1:20" ht="16.5" customHeight="1" thickTop="1" thickBot="1" x14ac:dyDescent="0.3">
      <c r="B61" s="116"/>
      <c r="C61" s="117" t="s">
        <v>44</v>
      </c>
      <c r="D61" s="118">
        <f t="shared" ref="D61:M61" si="9">NPV($C$11,D13:D60)+D12</f>
        <v>998.21138697708511</v>
      </c>
      <c r="E61" s="118">
        <f t="shared" si="9"/>
        <v>430.54946841032358</v>
      </c>
      <c r="F61" s="118">
        <f t="shared" si="9"/>
        <v>84.817128949872782</v>
      </c>
      <c r="G61" s="119">
        <f t="shared" si="9"/>
        <v>1513.5779843372816</v>
      </c>
      <c r="H61" s="118">
        <f t="shared" si="9"/>
        <v>4684.4848527909326</v>
      </c>
      <c r="I61" s="118">
        <f t="shared" si="9"/>
        <v>206.79096194092534</v>
      </c>
      <c r="J61" s="118">
        <f t="shared" si="9"/>
        <v>1202.9795465343532</v>
      </c>
      <c r="K61" s="118">
        <f t="shared" si="9"/>
        <v>1730.8415084025737</v>
      </c>
      <c r="L61" s="120">
        <f t="shared" si="9"/>
        <v>7825.0968696687887</v>
      </c>
      <c r="M61" s="121">
        <f t="shared" si="9"/>
        <v>9338.6748540060635</v>
      </c>
      <c r="N61" s="54"/>
      <c r="P61" s="54"/>
    </row>
    <row r="64" spans="1:20" x14ac:dyDescent="0.2">
      <c r="D64" s="155"/>
      <c r="E64" s="155"/>
      <c r="F64" s="155"/>
      <c r="G64" s="155"/>
      <c r="H64" s="155"/>
      <c r="I64" s="155"/>
      <c r="J64" s="155"/>
      <c r="K64" s="155"/>
      <c r="L64" s="155"/>
      <c r="M64" s="155"/>
    </row>
    <row r="65" spans="4:15" x14ac:dyDescent="0.2"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6"/>
      <c r="O65" s="122"/>
    </row>
    <row r="66" spans="4:15" x14ac:dyDescent="0.2">
      <c r="N66" s="156"/>
      <c r="O66" s="122"/>
    </row>
    <row r="67" spans="4:15" x14ac:dyDescent="0.2">
      <c r="N67" s="156"/>
      <c r="O67" s="122"/>
    </row>
    <row r="68" spans="4:15" x14ac:dyDescent="0.2">
      <c r="N68" s="156"/>
      <c r="O68" s="122"/>
    </row>
    <row r="69" spans="4:15" x14ac:dyDescent="0.2">
      <c r="N69" s="156"/>
      <c r="O69" s="122"/>
    </row>
    <row r="70" spans="4:15" x14ac:dyDescent="0.2">
      <c r="N70" s="156"/>
      <c r="O70" s="122"/>
    </row>
    <row r="71" spans="4:15" x14ac:dyDescent="0.2">
      <c r="N71" s="156"/>
      <c r="O71" s="122"/>
    </row>
    <row r="72" spans="4:15" x14ac:dyDescent="0.2">
      <c r="N72" s="156"/>
      <c r="O72" s="122"/>
    </row>
    <row r="73" spans="4:15" x14ac:dyDescent="0.2">
      <c r="N73" s="156"/>
      <c r="O73" s="122"/>
    </row>
    <row r="74" spans="4:15" x14ac:dyDescent="0.2">
      <c r="N74" s="156"/>
      <c r="O74" s="122"/>
    </row>
    <row r="75" spans="4:15" x14ac:dyDescent="0.2">
      <c r="N75" s="156"/>
      <c r="O75" s="122"/>
    </row>
    <row r="76" spans="4:15" x14ac:dyDescent="0.2">
      <c r="N76" s="156"/>
      <c r="O76" s="122"/>
    </row>
    <row r="77" spans="4:15" x14ac:dyDescent="0.2">
      <c r="N77" s="156"/>
      <c r="O77" s="122"/>
    </row>
    <row r="78" spans="4:15" x14ac:dyDescent="0.2">
      <c r="N78" s="156"/>
      <c r="O78" s="122"/>
    </row>
    <row r="79" spans="4:15" x14ac:dyDescent="0.2">
      <c r="N79" s="156"/>
      <c r="O79" s="122"/>
    </row>
    <row r="80" spans="4:15" x14ac:dyDescent="0.2">
      <c r="N80" s="156"/>
      <c r="O80" s="122"/>
    </row>
    <row r="81" spans="14:15" x14ac:dyDescent="0.2">
      <c r="N81" s="156"/>
      <c r="O81" s="122"/>
    </row>
    <row r="82" spans="14:15" x14ac:dyDescent="0.2">
      <c r="N82" s="156"/>
      <c r="O82" s="122"/>
    </row>
    <row r="83" spans="14:15" x14ac:dyDescent="0.2">
      <c r="N83" s="156"/>
      <c r="O83" s="122"/>
    </row>
    <row r="84" spans="14:15" x14ac:dyDescent="0.2">
      <c r="N84" s="156"/>
      <c r="O84" s="122"/>
    </row>
    <row r="85" spans="14:15" x14ac:dyDescent="0.2">
      <c r="N85" s="156"/>
      <c r="O85" s="122"/>
    </row>
    <row r="86" spans="14:15" x14ac:dyDescent="0.2">
      <c r="N86" s="156"/>
      <c r="O86" s="122"/>
    </row>
    <row r="87" spans="14:15" x14ac:dyDescent="0.2">
      <c r="N87" s="156"/>
      <c r="O87" s="122"/>
    </row>
    <row r="88" spans="14:15" x14ac:dyDescent="0.2">
      <c r="N88" s="156"/>
      <c r="O88" s="122"/>
    </row>
    <row r="89" spans="14:15" x14ac:dyDescent="0.2">
      <c r="N89" s="156"/>
      <c r="O89" s="122"/>
    </row>
    <row r="90" spans="14:15" x14ac:dyDescent="0.2">
      <c r="N90" s="156"/>
      <c r="O90" s="122"/>
    </row>
    <row r="91" spans="14:15" x14ac:dyDescent="0.2">
      <c r="N91" s="156"/>
      <c r="O91" s="122"/>
    </row>
    <row r="92" spans="14:15" x14ac:dyDescent="0.2">
      <c r="N92" s="156"/>
      <c r="O92" s="122"/>
    </row>
    <row r="93" spans="14:15" x14ac:dyDescent="0.2">
      <c r="O93" s="59"/>
    </row>
    <row r="94" spans="14:15" x14ac:dyDescent="0.2">
      <c r="O94" s="59"/>
    </row>
    <row r="95" spans="14:15" x14ac:dyDescent="0.2">
      <c r="O95" s="59"/>
    </row>
  </sheetData>
  <mergeCells count="4">
    <mergeCell ref="B5:C5"/>
    <mergeCell ref="D5:L5"/>
    <mergeCell ref="D7:F7"/>
    <mergeCell ref="H7:K7"/>
  </mergeCells>
  <printOptions horizontalCentered="1"/>
  <pageMargins left="0.7" right="0.7" top="0.75" bottom="0.75" header="0.3" footer="0.3"/>
  <pageSetup scale="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A118"/>
  <sheetViews>
    <sheetView showGridLines="0" zoomScale="80" zoomScaleNormal="80" zoomScaleSheetLayoutView="70" workbookViewId="0"/>
  </sheetViews>
  <sheetFormatPr defaultColWidth="9.140625" defaultRowHeight="12.75" x14ac:dyDescent="0.2"/>
  <cols>
    <col min="1" max="1" width="3.85546875" style="54" customWidth="1"/>
    <col min="2" max="2" width="7.140625" style="55" customWidth="1"/>
    <col min="3" max="4" width="15" style="54" bestFit="1" customWidth="1"/>
    <col min="5" max="5" width="21" style="54" bestFit="1" customWidth="1"/>
    <col min="6" max="6" width="16" style="54" bestFit="1" customWidth="1"/>
    <col min="7" max="10" width="11" style="54" bestFit="1" customWidth="1"/>
    <col min="11" max="12" width="11" style="55" bestFit="1" customWidth="1"/>
    <col min="13" max="13" width="11" style="54" bestFit="1" customWidth="1"/>
    <col min="14" max="14" width="13" style="55" bestFit="1" customWidth="1"/>
    <col min="15" max="15" width="12.85546875" style="54" bestFit="1" customWidth="1"/>
    <col min="16" max="18" width="11" style="54" bestFit="1" customWidth="1"/>
    <col min="19" max="20" width="11" style="55" bestFit="1" customWidth="1"/>
    <col min="21" max="23" width="11" style="54" bestFit="1" customWidth="1"/>
    <col min="24" max="25" width="11" style="55" bestFit="1" customWidth="1"/>
    <col min="26" max="16384" width="9.140625" style="54"/>
  </cols>
  <sheetData>
    <row r="1" spans="1:27" x14ac:dyDescent="0.2">
      <c r="A1" s="54" t="s">
        <v>173</v>
      </c>
    </row>
    <row r="2" spans="1:27" x14ac:dyDescent="0.2">
      <c r="A2" s="54" t="s">
        <v>165</v>
      </c>
    </row>
    <row r="3" spans="1:27" x14ac:dyDescent="0.2">
      <c r="B3" s="16"/>
    </row>
    <row r="4" spans="1:27" ht="15" thickBot="1" x14ac:dyDescent="0.25">
      <c r="A4" s="57"/>
      <c r="B4" s="58"/>
    </row>
    <row r="5" spans="1:27" ht="33" customHeight="1" thickBot="1" x14ac:dyDescent="0.25">
      <c r="B5" s="313" t="s">
        <v>18</v>
      </c>
      <c r="C5" s="314"/>
      <c r="D5" s="313" t="s">
        <v>106</v>
      </c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4"/>
      <c r="P5" s="322" t="s">
        <v>45</v>
      </c>
      <c r="Q5" s="323"/>
      <c r="R5" s="323"/>
      <c r="S5" s="323"/>
      <c r="T5" s="323"/>
      <c r="U5" s="323"/>
      <c r="V5" s="323"/>
      <c r="W5" s="323"/>
      <c r="X5" s="323"/>
      <c r="Y5" s="324"/>
    </row>
    <row r="6" spans="1:27" ht="13.5" thickBot="1" x14ac:dyDescent="0.25">
      <c r="C6" s="55"/>
      <c r="D6" s="55"/>
      <c r="E6" s="55"/>
      <c r="F6" s="55"/>
    </row>
    <row r="7" spans="1:27" ht="15.75" customHeight="1" thickBot="1" x14ac:dyDescent="0.25">
      <c r="C7" s="55"/>
      <c r="D7" s="316" t="s">
        <v>20</v>
      </c>
      <c r="E7" s="317"/>
      <c r="F7" s="318"/>
      <c r="H7" s="319" t="s">
        <v>21</v>
      </c>
      <c r="I7" s="320"/>
      <c r="J7" s="320"/>
      <c r="K7" s="321"/>
      <c r="L7" s="54"/>
      <c r="M7" s="55"/>
      <c r="P7" s="325" t="s">
        <v>46</v>
      </c>
      <c r="Q7" s="326"/>
      <c r="R7" s="326"/>
      <c r="S7" s="327"/>
      <c r="T7" s="54"/>
      <c r="U7" s="328" t="s">
        <v>47</v>
      </c>
      <c r="V7" s="329"/>
      <c r="W7" s="329"/>
      <c r="X7" s="330"/>
      <c r="Y7" s="54"/>
    </row>
    <row r="8" spans="1:27" ht="24" customHeight="1" x14ac:dyDescent="0.2">
      <c r="B8" s="60"/>
      <c r="C8" s="61" t="s">
        <v>22</v>
      </c>
      <c r="D8" s="62" t="s">
        <v>23</v>
      </c>
      <c r="E8" s="62" t="s">
        <v>24</v>
      </c>
      <c r="F8" s="62" t="s">
        <v>25</v>
      </c>
      <c r="G8" s="63" t="s">
        <v>3</v>
      </c>
      <c r="H8" s="64"/>
      <c r="I8" s="62"/>
      <c r="J8" s="62"/>
      <c r="K8" s="65"/>
      <c r="L8" s="66" t="s">
        <v>3</v>
      </c>
      <c r="M8" s="61" t="s">
        <v>3</v>
      </c>
      <c r="N8" s="64" t="s">
        <v>26</v>
      </c>
      <c r="O8" s="67" t="s">
        <v>26</v>
      </c>
      <c r="P8" s="64"/>
      <c r="Q8" s="62"/>
      <c r="R8" s="62"/>
      <c r="S8" s="124"/>
      <c r="T8" s="66" t="s">
        <v>3</v>
      </c>
      <c r="U8" s="257"/>
      <c r="V8" s="62"/>
      <c r="W8" s="62"/>
      <c r="X8" s="124"/>
      <c r="Y8" s="125" t="s">
        <v>3</v>
      </c>
    </row>
    <row r="9" spans="1:27" x14ac:dyDescent="0.2">
      <c r="B9" s="68"/>
      <c r="C9" s="69" t="s">
        <v>27</v>
      </c>
      <c r="D9" s="70" t="s">
        <v>28</v>
      </c>
      <c r="E9" s="70" t="s">
        <v>29</v>
      </c>
      <c r="F9" s="71" t="s">
        <v>30</v>
      </c>
      <c r="G9" s="72" t="s">
        <v>31</v>
      </c>
      <c r="H9" s="73" t="s">
        <v>32</v>
      </c>
      <c r="I9" s="74" t="s">
        <v>33</v>
      </c>
      <c r="J9" s="71" t="s">
        <v>34</v>
      </c>
      <c r="K9" s="71" t="s">
        <v>35</v>
      </c>
      <c r="L9" s="75" t="s">
        <v>36</v>
      </c>
      <c r="M9" s="69" t="s">
        <v>22</v>
      </c>
      <c r="N9" s="73" t="s">
        <v>3</v>
      </c>
      <c r="O9" s="76" t="s">
        <v>37</v>
      </c>
      <c r="P9" s="73" t="s">
        <v>32</v>
      </c>
      <c r="Q9" s="74" t="s">
        <v>33</v>
      </c>
      <c r="R9" s="71" t="s">
        <v>34</v>
      </c>
      <c r="S9" s="126" t="s">
        <v>35</v>
      </c>
      <c r="T9" s="75" t="s">
        <v>36</v>
      </c>
      <c r="U9" s="258" t="s">
        <v>32</v>
      </c>
      <c r="V9" s="74" t="s">
        <v>33</v>
      </c>
      <c r="W9" s="71" t="s">
        <v>34</v>
      </c>
      <c r="X9" s="126" t="s">
        <v>35</v>
      </c>
      <c r="Y9" s="127" t="s">
        <v>36</v>
      </c>
    </row>
    <row r="10" spans="1:27" x14ac:dyDescent="0.2">
      <c r="B10" s="77"/>
      <c r="C10" s="69" t="s">
        <v>38</v>
      </c>
      <c r="D10" s="71" t="s">
        <v>39</v>
      </c>
      <c r="E10" s="71" t="s">
        <v>39</v>
      </c>
      <c r="F10" s="71" t="s">
        <v>39</v>
      </c>
      <c r="G10" s="72" t="s">
        <v>39</v>
      </c>
      <c r="H10" s="73" t="s">
        <v>40</v>
      </c>
      <c r="I10" s="71" t="s">
        <v>39</v>
      </c>
      <c r="J10" s="71" t="s">
        <v>39</v>
      </c>
      <c r="K10" s="71" t="s">
        <v>39</v>
      </c>
      <c r="L10" s="78" t="s">
        <v>39</v>
      </c>
      <c r="M10" s="69" t="s">
        <v>39</v>
      </c>
      <c r="N10" s="73" t="s">
        <v>41</v>
      </c>
      <c r="O10" s="76" t="s">
        <v>42</v>
      </c>
      <c r="P10" s="73" t="s">
        <v>40</v>
      </c>
      <c r="Q10" s="71" t="s">
        <v>39</v>
      </c>
      <c r="R10" s="71" t="s">
        <v>39</v>
      </c>
      <c r="S10" s="126" t="s">
        <v>39</v>
      </c>
      <c r="T10" s="78" t="s">
        <v>39</v>
      </c>
      <c r="U10" s="258" t="s">
        <v>40</v>
      </c>
      <c r="V10" s="71" t="s">
        <v>39</v>
      </c>
      <c r="W10" s="71" t="s">
        <v>39</v>
      </c>
      <c r="X10" s="126" t="s">
        <v>39</v>
      </c>
      <c r="Y10" s="128" t="s">
        <v>39</v>
      </c>
    </row>
    <row r="11" spans="1:27" ht="13.5" thickBot="1" x14ac:dyDescent="0.25">
      <c r="B11" s="79" t="s">
        <v>1</v>
      </c>
      <c r="C11" s="80">
        <v>6.9500000000000006E-2</v>
      </c>
      <c r="D11" s="81" t="s">
        <v>43</v>
      </c>
      <c r="E11" s="81" t="s">
        <v>43</v>
      </c>
      <c r="F11" s="81" t="s">
        <v>43</v>
      </c>
      <c r="G11" s="82" t="s">
        <v>43</v>
      </c>
      <c r="H11" s="83" t="s">
        <v>43</v>
      </c>
      <c r="I11" s="81" t="s">
        <v>43</v>
      </c>
      <c r="J11" s="81" t="s">
        <v>43</v>
      </c>
      <c r="K11" s="84" t="s">
        <v>43</v>
      </c>
      <c r="L11" s="85" t="s">
        <v>43</v>
      </c>
      <c r="M11" s="86" t="s">
        <v>43</v>
      </c>
      <c r="N11" s="83" t="s">
        <v>43</v>
      </c>
      <c r="O11" s="84" t="s">
        <v>43</v>
      </c>
      <c r="P11" s="83" t="s">
        <v>43</v>
      </c>
      <c r="Q11" s="81" t="s">
        <v>43</v>
      </c>
      <c r="R11" s="81" t="s">
        <v>43</v>
      </c>
      <c r="S11" s="129" t="s">
        <v>43</v>
      </c>
      <c r="T11" s="85" t="s">
        <v>43</v>
      </c>
      <c r="U11" s="258" t="s">
        <v>43</v>
      </c>
      <c r="V11" s="71" t="s">
        <v>43</v>
      </c>
      <c r="W11" s="71" t="s">
        <v>43</v>
      </c>
      <c r="X11" s="126" t="s">
        <v>43</v>
      </c>
      <c r="Y11" s="130" t="s">
        <v>43</v>
      </c>
    </row>
    <row r="12" spans="1:27" ht="13.5" customHeight="1" thickTop="1" x14ac:dyDescent="0.2">
      <c r="A12" s="54">
        <v>1</v>
      </c>
      <c r="B12" s="87">
        <v>2020</v>
      </c>
      <c r="C12" s="88">
        <v>1</v>
      </c>
      <c r="D12" s="89">
        <v>0</v>
      </c>
      <c r="E12" s="89">
        <v>29.659593749999999</v>
      </c>
      <c r="F12" s="89">
        <v>0</v>
      </c>
      <c r="G12" s="90">
        <f t="shared" ref="G12:G43" si="0">SUM(D12:F12)</f>
        <v>29.659593749999999</v>
      </c>
      <c r="H12" s="91">
        <v>165.47380088043201</v>
      </c>
      <c r="I12" s="92">
        <v>5.5931799545288001</v>
      </c>
      <c r="J12" s="93">
        <v>81.055886212110494</v>
      </c>
      <c r="K12" s="94">
        <v>0.20285899353027301</v>
      </c>
      <c r="L12" s="95">
        <f t="shared" ref="L12:L60" si="1">SUM(H12:K12)</f>
        <v>252.32572604060158</v>
      </c>
      <c r="M12" s="96">
        <f>L12+G12</f>
        <v>281.98531979060158</v>
      </c>
      <c r="N12" s="97">
        <f t="shared" ref="N12:N60" si="2">M12*C12</f>
        <v>281.98531979060158</v>
      </c>
      <c r="O12" s="94">
        <f>N12</f>
        <v>281.98531979060158</v>
      </c>
      <c r="P12" s="91">
        <v>1433.5475910034099</v>
      </c>
      <c r="Q12" s="92">
        <v>67.287796340942293</v>
      </c>
      <c r="R12" s="93">
        <v>226.46463477641299</v>
      </c>
      <c r="S12" s="131">
        <v>0.82252428910881203</v>
      </c>
      <c r="T12" s="95">
        <f t="shared" ref="T12:T60" si="3">SUM(P12:S12)</f>
        <v>1728.1225464098741</v>
      </c>
      <c r="U12" s="259">
        <f>P12-'FPL Stand-Alone Rev Req'!H12</f>
        <v>0</v>
      </c>
      <c r="V12" s="132">
        <f>Q12-'FPL Stand-Alone Rev Req'!I12</f>
        <v>0</v>
      </c>
      <c r="W12" s="132">
        <f>R12-'FPL Stand-Alone Rev Req'!J12</f>
        <v>0</v>
      </c>
      <c r="X12" s="132">
        <f>S12-'FPL Stand-Alone Rev Req'!K12</f>
        <v>0</v>
      </c>
      <c r="Y12" s="133">
        <f t="shared" ref="Y12:Y60" si="4">SUM(U12:X12)</f>
        <v>0</v>
      </c>
      <c r="AA12" s="154"/>
    </row>
    <row r="13" spans="1:27" ht="12.75" customHeight="1" x14ac:dyDescent="0.2">
      <c r="A13" s="54">
        <v>2</v>
      </c>
      <c r="B13" s="87">
        <f t="shared" ref="B13:B60" si="5">B12+1</f>
        <v>2021</v>
      </c>
      <c r="C13" s="88">
        <f t="shared" ref="C13:C60" si="6">C12/(1+$C$11)</f>
        <v>0.9350163627863487</v>
      </c>
      <c r="D13" s="89">
        <v>0</v>
      </c>
      <c r="E13" s="89">
        <v>33.976078125000001</v>
      </c>
      <c r="F13" s="89">
        <v>0</v>
      </c>
      <c r="G13" s="90">
        <f t="shared" si="0"/>
        <v>33.976078125000001</v>
      </c>
      <c r="H13" s="91">
        <v>225.06308552551201</v>
      </c>
      <c r="I13" s="92">
        <v>5.8948514852523797</v>
      </c>
      <c r="J13" s="93">
        <v>84.842377608537603</v>
      </c>
      <c r="K13" s="94">
        <v>0.20191018459200799</v>
      </c>
      <c r="L13" s="95">
        <f t="shared" si="1"/>
        <v>316.00222480389402</v>
      </c>
      <c r="M13" s="96">
        <f t="shared" ref="M13:M60" si="7">L13+G13</f>
        <v>349.97830292889404</v>
      </c>
      <c r="N13" s="97">
        <f t="shared" si="2"/>
        <v>327.23543985871345</v>
      </c>
      <c r="O13" s="94">
        <f>O12+N13</f>
        <v>609.22075964931503</v>
      </c>
      <c r="P13" s="91">
        <v>1903.64250959777</v>
      </c>
      <c r="Q13" s="92">
        <v>79.228865638732898</v>
      </c>
      <c r="R13" s="93">
        <v>221.58543539076999</v>
      </c>
      <c r="S13" s="131">
        <v>0.85494330558925802</v>
      </c>
      <c r="T13" s="95">
        <f t="shared" si="3"/>
        <v>2205.3117539328618</v>
      </c>
      <c r="U13" s="259">
        <f>P13-'FPL Stand-Alone Rev Req'!H13</f>
        <v>0</v>
      </c>
      <c r="V13" s="132">
        <f>Q13-'FPL Stand-Alone Rev Req'!I13</f>
        <v>0</v>
      </c>
      <c r="W13" s="132">
        <f>R13-'FPL Stand-Alone Rev Req'!J13</f>
        <v>0</v>
      </c>
      <c r="X13" s="132">
        <f>S13-'FPL Stand-Alone Rev Req'!K13</f>
        <v>0</v>
      </c>
      <c r="Y13" s="133">
        <f t="shared" si="4"/>
        <v>0</v>
      </c>
      <c r="AA13" s="154"/>
    </row>
    <row r="14" spans="1:27" ht="12.75" customHeight="1" x14ac:dyDescent="0.2">
      <c r="A14" s="54">
        <v>3</v>
      </c>
      <c r="B14" s="87">
        <f t="shared" si="5"/>
        <v>2022</v>
      </c>
      <c r="C14" s="88">
        <f t="shared" si="6"/>
        <v>0.87425559867821279</v>
      </c>
      <c r="D14" s="89">
        <v>0</v>
      </c>
      <c r="E14" s="89">
        <v>37.40509765625</v>
      </c>
      <c r="F14" s="89">
        <v>0</v>
      </c>
      <c r="G14" s="90">
        <f t="shared" si="0"/>
        <v>37.40509765625</v>
      </c>
      <c r="H14" s="91">
        <v>171.38260997009201</v>
      </c>
      <c r="I14" s="92">
        <v>8.46383582305908</v>
      </c>
      <c r="J14" s="93">
        <v>81.315489404737903</v>
      </c>
      <c r="K14" s="94">
        <v>0.13454482093453399</v>
      </c>
      <c r="L14" s="95">
        <f t="shared" si="1"/>
        <v>261.2964800188235</v>
      </c>
      <c r="M14" s="96">
        <f t="shared" si="7"/>
        <v>298.70157767507351</v>
      </c>
      <c r="N14" s="97">
        <f t="shared" si="2"/>
        <v>261.14152661644806</v>
      </c>
      <c r="O14" s="94">
        <f t="shared" ref="O14:O60" si="8">O13+N14</f>
        <v>870.36228626576303</v>
      </c>
      <c r="P14" s="91">
        <v>1690.22308328247</v>
      </c>
      <c r="Q14" s="92">
        <v>79.599981155395497</v>
      </c>
      <c r="R14" s="93">
        <v>233.67068588066101</v>
      </c>
      <c r="S14" s="131">
        <v>0.68749442413449202</v>
      </c>
      <c r="T14" s="95">
        <f t="shared" si="3"/>
        <v>2004.181244742661</v>
      </c>
      <c r="U14" s="259">
        <f>P14-'FPL Stand-Alone Rev Req'!H14</f>
        <v>18.318257904060147</v>
      </c>
      <c r="V14" s="132">
        <f>Q14-'FPL Stand-Alone Rev Req'!I14</f>
        <v>-0.14879985046380284</v>
      </c>
      <c r="W14" s="132">
        <f>R14-'FPL Stand-Alone Rev Req'!J14</f>
        <v>0.21535296666701242</v>
      </c>
      <c r="X14" s="132">
        <f>S14-'FPL Stand-Alone Rev Req'!K14</f>
        <v>5.5257640779010631E-3</v>
      </c>
      <c r="Y14" s="133">
        <f t="shared" si="4"/>
        <v>18.390336784341258</v>
      </c>
      <c r="AA14" s="154"/>
    </row>
    <row r="15" spans="1:27" ht="12.75" customHeight="1" x14ac:dyDescent="0.2">
      <c r="A15" s="54">
        <v>4</v>
      </c>
      <c r="B15" s="87">
        <f t="shared" si="5"/>
        <v>2023</v>
      </c>
      <c r="C15" s="88">
        <f t="shared" si="6"/>
        <v>0.81744329002170424</v>
      </c>
      <c r="D15" s="89">
        <v>0</v>
      </c>
      <c r="E15" s="89">
        <v>41.40998046875</v>
      </c>
      <c r="F15" s="89">
        <v>0</v>
      </c>
      <c r="G15" s="90">
        <f t="shared" si="0"/>
        <v>41.40998046875</v>
      </c>
      <c r="H15" s="91">
        <v>146.78683679199301</v>
      </c>
      <c r="I15" s="92">
        <v>11.9199955463409</v>
      </c>
      <c r="J15" s="93">
        <v>72.960250035226295</v>
      </c>
      <c r="K15" s="94">
        <v>0.173384837031373</v>
      </c>
      <c r="L15" s="95">
        <f t="shared" si="1"/>
        <v>231.84046721059158</v>
      </c>
      <c r="M15" s="96">
        <f t="shared" si="7"/>
        <v>273.25044767934156</v>
      </c>
      <c r="N15" s="97">
        <f t="shared" si="2"/>
        <v>223.36674495090452</v>
      </c>
      <c r="O15" s="94">
        <f t="shared" si="8"/>
        <v>1093.7290312166676</v>
      </c>
      <c r="P15" s="91">
        <v>1777.3820510616299</v>
      </c>
      <c r="Q15" s="92">
        <v>78.171515249252295</v>
      </c>
      <c r="R15" s="93">
        <v>224.769419665589</v>
      </c>
      <c r="S15" s="131">
        <v>0.64949257747456401</v>
      </c>
      <c r="T15" s="95">
        <f t="shared" si="3"/>
        <v>2080.9724785539456</v>
      </c>
      <c r="U15" s="259">
        <f>P15-'FPL Stand-Alone Rev Req'!H15</f>
        <v>58.795901395800001</v>
      </c>
      <c r="V15" s="132">
        <f>Q15-'FPL Stand-Alone Rev Req'!I15</f>
        <v>0.14940198326110021</v>
      </c>
      <c r="W15" s="132">
        <f>R15-'FPL Stand-Alone Rev Req'!J15</f>
        <v>5.1603866940880039</v>
      </c>
      <c r="X15" s="132">
        <f>S15-'FPL Stand-Alone Rev Req'!K15</f>
        <v>2.3922395262866991E-2</v>
      </c>
      <c r="Y15" s="133">
        <f t="shared" si="4"/>
        <v>64.129612468411977</v>
      </c>
      <c r="AA15" s="154"/>
    </row>
    <row r="16" spans="1:27" ht="12.75" customHeight="1" x14ac:dyDescent="0.2">
      <c r="A16" s="54">
        <v>5</v>
      </c>
      <c r="B16" s="87">
        <f t="shared" si="5"/>
        <v>2024</v>
      </c>
      <c r="C16" s="88">
        <f t="shared" si="6"/>
        <v>0.76432285182020021</v>
      </c>
      <c r="D16" s="89">
        <v>0</v>
      </c>
      <c r="E16" s="89">
        <v>0</v>
      </c>
      <c r="F16" s="89">
        <v>0</v>
      </c>
      <c r="G16" s="90">
        <f t="shared" si="0"/>
        <v>0</v>
      </c>
      <c r="H16" s="91">
        <v>140.25164442443801</v>
      </c>
      <c r="I16" s="92">
        <v>10.8730545196533</v>
      </c>
      <c r="J16" s="93">
        <v>73.043587259650195</v>
      </c>
      <c r="K16" s="94">
        <v>0.19486434108018799</v>
      </c>
      <c r="L16" s="95">
        <f t="shared" si="1"/>
        <v>224.36315054482168</v>
      </c>
      <c r="M16" s="96">
        <f t="shared" si="7"/>
        <v>224.36315054482168</v>
      </c>
      <c r="N16" s="97">
        <f t="shared" si="2"/>
        <v>171.48588306778302</v>
      </c>
      <c r="O16" s="94">
        <f t="shared" si="8"/>
        <v>1265.2149142844507</v>
      </c>
      <c r="P16" s="91">
        <v>1759.1458300542799</v>
      </c>
      <c r="Q16" s="92">
        <v>81.336594741821202</v>
      </c>
      <c r="R16" s="93">
        <v>231.97102224563</v>
      </c>
      <c r="S16" s="131">
        <v>0.69121437817625697</v>
      </c>
      <c r="T16" s="95">
        <f t="shared" si="3"/>
        <v>2073.1446614199076</v>
      </c>
      <c r="U16" s="259">
        <f>P16-'FPL Stand-Alone Rev Req'!H16</f>
        <v>67.287378012659929</v>
      </c>
      <c r="V16" s="132">
        <f>Q16-'FPL Stand-Alone Rev Req'!I16</f>
        <v>0.30856617736810676</v>
      </c>
      <c r="W16" s="132">
        <f>R16-'FPL Stand-Alone Rev Req'!J16</f>
        <v>8.1155505821550094</v>
      </c>
      <c r="X16" s="132">
        <f>S16-'FPL Stand-Alone Rev Req'!K16</f>
        <v>3.9436668088659976E-2</v>
      </c>
      <c r="Y16" s="133">
        <f t="shared" si="4"/>
        <v>75.7509314402717</v>
      </c>
      <c r="AA16" s="154"/>
    </row>
    <row r="17" spans="1:27" ht="12.75" customHeight="1" x14ac:dyDescent="0.2">
      <c r="A17" s="54">
        <v>6</v>
      </c>
      <c r="B17" s="87">
        <f t="shared" si="5"/>
        <v>2025</v>
      </c>
      <c r="C17" s="88">
        <f t="shared" si="6"/>
        <v>0.71465437290341294</v>
      </c>
      <c r="D17" s="89">
        <v>8.8841777343749992</v>
      </c>
      <c r="E17" s="89">
        <v>0.30499972534179598</v>
      </c>
      <c r="F17" s="89">
        <v>0.90512176513671805</v>
      </c>
      <c r="G17" s="90">
        <f t="shared" si="0"/>
        <v>10.094299224853513</v>
      </c>
      <c r="H17" s="91">
        <v>150.022253606796</v>
      </c>
      <c r="I17" s="92">
        <v>11.5283795051574</v>
      </c>
      <c r="J17" s="93">
        <v>75.937580971211105</v>
      </c>
      <c r="K17" s="94">
        <v>0.19285146954655599</v>
      </c>
      <c r="L17" s="95">
        <f t="shared" si="1"/>
        <v>237.68106555271106</v>
      </c>
      <c r="M17" s="96">
        <f t="shared" si="7"/>
        <v>247.77536477756456</v>
      </c>
      <c r="N17" s="97">
        <f t="shared" si="2"/>
        <v>177.0737479360248</v>
      </c>
      <c r="O17" s="94">
        <f t="shared" si="8"/>
        <v>1442.2886622204755</v>
      </c>
      <c r="P17" s="91">
        <v>1923.1170361213599</v>
      </c>
      <c r="Q17" s="92">
        <v>85.798927979469298</v>
      </c>
      <c r="R17" s="93">
        <v>235.23993542741201</v>
      </c>
      <c r="S17" s="131">
        <v>0.667235961258411</v>
      </c>
      <c r="T17" s="95">
        <f t="shared" si="3"/>
        <v>2244.8231354894997</v>
      </c>
      <c r="U17" s="259">
        <f>P17-'FPL Stand-Alone Rev Req'!H17</f>
        <v>74.717454120629782</v>
      </c>
      <c r="V17" s="132">
        <f>Q17-'FPL Stand-Alone Rev Req'!I17</f>
        <v>-0.45881126689910445</v>
      </c>
      <c r="W17" s="132">
        <f>R17-'FPL Stand-Alone Rev Req'!J17</f>
        <v>7.3802736950370047</v>
      </c>
      <c r="X17" s="132">
        <f>S17-'FPL Stand-Alone Rev Req'!K17</f>
        <v>3.9442101098597027E-2</v>
      </c>
      <c r="Y17" s="133">
        <f t="shared" si="4"/>
        <v>81.678358649866283</v>
      </c>
      <c r="AA17" s="154"/>
    </row>
    <row r="18" spans="1:27" ht="12.75" customHeight="1" x14ac:dyDescent="0.2">
      <c r="A18" s="54">
        <v>7</v>
      </c>
      <c r="B18" s="87">
        <f t="shared" si="5"/>
        <v>2026</v>
      </c>
      <c r="C18" s="88">
        <f t="shared" si="6"/>
        <v>0.66821353240150805</v>
      </c>
      <c r="D18" s="89">
        <v>8.336443359375</v>
      </c>
      <c r="E18" s="89">
        <v>0.31329013061523397</v>
      </c>
      <c r="F18" s="89">
        <v>0.846852172851562</v>
      </c>
      <c r="G18" s="90">
        <f t="shared" si="0"/>
        <v>9.4965856628417971</v>
      </c>
      <c r="H18" s="91">
        <v>111.49937524414</v>
      </c>
      <c r="I18" s="92">
        <v>9.5966025390625003</v>
      </c>
      <c r="J18" s="93">
        <v>75.566698699951104</v>
      </c>
      <c r="K18" s="94">
        <v>2.8341586971282902</v>
      </c>
      <c r="L18" s="95">
        <f t="shared" ref="L18:L45" si="9">SUM(H18:K18)</f>
        <v>199.49683518028189</v>
      </c>
      <c r="M18" s="96">
        <f t="shared" si="7"/>
        <v>208.99342084312369</v>
      </c>
      <c r="N18" s="97">
        <f t="shared" si="2"/>
        <v>139.65223199025863</v>
      </c>
      <c r="O18" s="94">
        <f t="shared" si="8"/>
        <v>1581.9408942107341</v>
      </c>
      <c r="P18" s="91">
        <v>1909.8130361614201</v>
      </c>
      <c r="Q18" s="92">
        <v>85.724448560714706</v>
      </c>
      <c r="R18" s="93">
        <v>241.121156046256</v>
      </c>
      <c r="S18" s="131">
        <v>40.9516626930832</v>
      </c>
      <c r="T18" s="95">
        <f t="shared" si="3"/>
        <v>2277.6103034614739</v>
      </c>
      <c r="U18" s="259">
        <f>P18-'FPL Stand-Alone Rev Req'!H18</f>
        <v>99.388408491140126</v>
      </c>
      <c r="V18" s="132">
        <f>Q18-'FPL Stand-Alone Rev Req'!I18</f>
        <v>-0.11544725990289351</v>
      </c>
      <c r="W18" s="132">
        <f>R18-'FPL Stand-Alone Rev Req'!J18</f>
        <v>12.529760358511993</v>
      </c>
      <c r="X18" s="132">
        <f>S18-'FPL Stand-Alone Rev Req'!K18</f>
        <v>2.3368637951015998</v>
      </c>
      <c r="Y18" s="133">
        <f t="shared" si="4"/>
        <v>114.13958538485082</v>
      </c>
      <c r="AA18" s="154"/>
    </row>
    <row r="19" spans="1:27" ht="12.75" customHeight="1" x14ac:dyDescent="0.2">
      <c r="A19" s="54">
        <v>8</v>
      </c>
      <c r="B19" s="87">
        <f t="shared" si="5"/>
        <v>2027</v>
      </c>
      <c r="C19" s="88">
        <f t="shared" si="6"/>
        <v>0.62479058663067599</v>
      </c>
      <c r="D19" s="89">
        <v>45.287167968749998</v>
      </c>
      <c r="E19" s="89">
        <v>1.6295984802246</v>
      </c>
      <c r="F19" s="89">
        <v>4.4051849365234297</v>
      </c>
      <c r="G19" s="90">
        <f t="shared" si="0"/>
        <v>51.321951385498025</v>
      </c>
      <c r="H19" s="91">
        <v>105.92267529296799</v>
      </c>
      <c r="I19" s="92">
        <v>9.4509430541992092</v>
      </c>
      <c r="J19" s="93">
        <v>77.435183395385707</v>
      </c>
      <c r="K19" s="94">
        <v>4.0206891584396303</v>
      </c>
      <c r="L19" s="95">
        <f t="shared" si="9"/>
        <v>196.82949090099257</v>
      </c>
      <c r="M19" s="96">
        <f t="shared" si="7"/>
        <v>248.15144228649058</v>
      </c>
      <c r="N19" s="97">
        <f t="shared" si="2"/>
        <v>155.0426851994248</v>
      </c>
      <c r="O19" s="94">
        <f t="shared" si="8"/>
        <v>1736.9835794101589</v>
      </c>
      <c r="P19" s="91">
        <v>1992.7645069427399</v>
      </c>
      <c r="Q19" s="92">
        <v>92.572809112548796</v>
      </c>
      <c r="R19" s="93">
        <v>248.70026855707101</v>
      </c>
      <c r="S19" s="131">
        <v>64.8285382983088</v>
      </c>
      <c r="T19" s="95">
        <f t="shared" si="3"/>
        <v>2398.8661229106688</v>
      </c>
      <c r="U19" s="259">
        <f>P19-'FPL Stand-Alone Rev Req'!H19</f>
        <v>99.269090354919854</v>
      </c>
      <c r="V19" s="132">
        <f>Q19-'FPL Stand-Alone Rev Req'!I19</f>
        <v>-1.1336493606567046</v>
      </c>
      <c r="W19" s="132">
        <f>R19-'FPL Stand-Alone Rev Req'!J19</f>
        <v>11.93737541559301</v>
      </c>
      <c r="X19" s="132">
        <f>S19-'FPL Stand-Alone Rev Req'!K19</f>
        <v>3.5162390236855003</v>
      </c>
      <c r="Y19" s="133">
        <f t="shared" si="4"/>
        <v>113.58905543354166</v>
      </c>
      <c r="AA19" s="154"/>
    </row>
    <row r="20" spans="1:27" ht="12.75" customHeight="1" x14ac:dyDescent="0.2">
      <c r="A20" s="54">
        <v>9</v>
      </c>
      <c r="B20" s="87">
        <f t="shared" si="5"/>
        <v>2028</v>
      </c>
      <c r="C20" s="88">
        <f t="shared" si="6"/>
        <v>0.58418942181456379</v>
      </c>
      <c r="D20" s="89">
        <v>42.583261718750002</v>
      </c>
      <c r="E20" s="89">
        <v>1.6796098022460899</v>
      </c>
      <c r="F20" s="89">
        <v>4.1251074829101499</v>
      </c>
      <c r="G20" s="90">
        <f t="shared" si="0"/>
        <v>48.387979003906246</v>
      </c>
      <c r="H20" s="91">
        <v>112.560480957031</v>
      </c>
      <c r="I20" s="92">
        <v>9.8625057373046801</v>
      </c>
      <c r="J20" s="93">
        <v>80.688986755371005</v>
      </c>
      <c r="K20" s="94">
        <v>6.9600064277648901</v>
      </c>
      <c r="L20" s="95">
        <f t="shared" si="9"/>
        <v>210.07197987747156</v>
      </c>
      <c r="M20" s="96">
        <f t="shared" si="7"/>
        <v>258.45995888137782</v>
      </c>
      <c r="N20" s="97">
        <f t="shared" si="2"/>
        <v>150.98957394112804</v>
      </c>
      <c r="O20" s="94">
        <f t="shared" si="8"/>
        <v>1887.973153351287</v>
      </c>
      <c r="P20" s="91">
        <v>2087.8613116474098</v>
      </c>
      <c r="Q20" s="92">
        <v>97.820979599952693</v>
      </c>
      <c r="R20" s="93">
        <v>254.06217535811601</v>
      </c>
      <c r="S20" s="131">
        <v>111.342423730671</v>
      </c>
      <c r="T20" s="95">
        <f t="shared" si="3"/>
        <v>2551.0868903361493</v>
      </c>
      <c r="U20" s="259">
        <f>P20-'FPL Stand-Alone Rev Req'!H20</f>
        <v>101.93723613929978</v>
      </c>
      <c r="V20" s="132">
        <f>Q20-'FPL Stand-Alone Rev Req'!I20</f>
        <v>-1.1611895818710138</v>
      </c>
      <c r="W20" s="132">
        <f>R20-'FPL Stand-Alone Rev Req'!J20</f>
        <v>12.698159683048999</v>
      </c>
      <c r="X20" s="132">
        <f>S20-'FPL Stand-Alone Rev Req'!K20</f>
        <v>5.9169559388760007</v>
      </c>
      <c r="Y20" s="133">
        <f t="shared" si="4"/>
        <v>119.39116217935377</v>
      </c>
      <c r="AA20" s="154"/>
    </row>
    <row r="21" spans="1:27" ht="12.75" customHeight="1" x14ac:dyDescent="0.2">
      <c r="A21" s="54">
        <v>10</v>
      </c>
      <c r="B21" s="87">
        <f t="shared" si="5"/>
        <v>2029</v>
      </c>
      <c r="C21" s="88">
        <f t="shared" si="6"/>
        <v>0.54622666836331346</v>
      </c>
      <c r="D21" s="89">
        <v>41.0573646240234</v>
      </c>
      <c r="E21" s="89">
        <v>1.93026988983154</v>
      </c>
      <c r="F21" s="89">
        <v>3.8457965087890602</v>
      </c>
      <c r="G21" s="90">
        <f t="shared" si="0"/>
        <v>46.833431022644</v>
      </c>
      <c r="H21" s="91">
        <v>116.695239624023</v>
      </c>
      <c r="I21" s="92">
        <v>11.905124824523901</v>
      </c>
      <c r="J21" s="93">
        <v>83.082480878829898</v>
      </c>
      <c r="K21" s="94">
        <v>9.4815546550750707</v>
      </c>
      <c r="L21" s="95">
        <f t="shared" si="9"/>
        <v>221.16439998245187</v>
      </c>
      <c r="M21" s="96">
        <f t="shared" si="7"/>
        <v>267.99783100509586</v>
      </c>
      <c r="N21" s="97">
        <f t="shared" si="2"/>
        <v>146.38756235850784</v>
      </c>
      <c r="O21" s="94">
        <f t="shared" si="8"/>
        <v>2034.3607157097949</v>
      </c>
      <c r="P21" s="91">
        <v>2198.2545625419598</v>
      </c>
      <c r="Q21" s="92">
        <v>103.43012206077501</v>
      </c>
      <c r="R21" s="93">
        <v>265.027096402376</v>
      </c>
      <c r="S21" s="131">
        <v>155.552115485668</v>
      </c>
      <c r="T21" s="95">
        <f t="shared" si="3"/>
        <v>2722.2638964907787</v>
      </c>
      <c r="U21" s="259">
        <f>P21-'FPL Stand-Alone Rev Req'!H21</f>
        <v>108.62389079665991</v>
      </c>
      <c r="V21" s="132">
        <f>Q21-'FPL Stand-Alone Rev Req'!I21</f>
        <v>0.31748240852300569</v>
      </c>
      <c r="W21" s="132">
        <f>R21-'FPL Stand-Alone Rev Req'!J21</f>
        <v>11.42274901524101</v>
      </c>
      <c r="X21" s="132">
        <f>S21-'FPL Stand-Alone Rev Req'!K21</f>
        <v>8.3275810916429975</v>
      </c>
      <c r="Y21" s="133">
        <f t="shared" si="4"/>
        <v>128.69170331206692</v>
      </c>
      <c r="Z21" s="279"/>
      <c r="AA21" s="154"/>
    </row>
    <row r="22" spans="1:27" ht="12.75" customHeight="1" x14ac:dyDescent="0.2">
      <c r="A22" s="54">
        <v>11</v>
      </c>
      <c r="B22" s="87">
        <f t="shared" si="5"/>
        <v>2030</v>
      </c>
      <c r="C22" s="88">
        <f t="shared" si="6"/>
        <v>0.51073087270997042</v>
      </c>
      <c r="D22" s="89">
        <v>126.927239501953</v>
      </c>
      <c r="E22" s="89">
        <v>15.051463485717701</v>
      </c>
      <c r="F22" s="89">
        <v>7.2400880126953098</v>
      </c>
      <c r="G22" s="90">
        <f t="shared" si="0"/>
        <v>149.218791000366</v>
      </c>
      <c r="H22" s="91">
        <v>137.532778022766</v>
      </c>
      <c r="I22" s="92">
        <v>6.1843318901061997</v>
      </c>
      <c r="J22" s="93">
        <v>85.552913892030702</v>
      </c>
      <c r="K22" s="94">
        <v>12.912651690483001</v>
      </c>
      <c r="L22" s="95">
        <f t="shared" si="9"/>
        <v>242.18267549538589</v>
      </c>
      <c r="M22" s="96">
        <f t="shared" si="7"/>
        <v>391.40146649575189</v>
      </c>
      <c r="N22" s="97">
        <f t="shared" si="2"/>
        <v>199.90081256333761</v>
      </c>
      <c r="O22" s="94">
        <f t="shared" si="8"/>
        <v>2234.2615282731326</v>
      </c>
      <c r="P22" s="91">
        <v>2237.71909813499</v>
      </c>
      <c r="Q22" s="92">
        <v>105.15797586250299</v>
      </c>
      <c r="R22" s="93">
        <v>252.53693997161</v>
      </c>
      <c r="S22" s="131">
        <v>186.267113629579</v>
      </c>
      <c r="T22" s="95">
        <f t="shared" si="3"/>
        <v>2781.681127598682</v>
      </c>
      <c r="U22" s="259">
        <f>P22-'FPL Stand-Alone Rev Req'!H22</f>
        <v>81.135905525190083</v>
      </c>
      <c r="V22" s="132">
        <f>Q22-'FPL Stand-Alone Rev Req'!I22</f>
        <v>-0.50368987083400896</v>
      </c>
      <c r="W22" s="132">
        <f>R22-'FPL Stand-Alone Rev Req'!J22</f>
        <v>9.0323321586990062</v>
      </c>
      <c r="X22" s="132">
        <f>S22-'FPL Stand-Alone Rev Req'!K22</f>
        <v>7.2712283551670112</v>
      </c>
      <c r="Y22" s="133">
        <f t="shared" si="4"/>
        <v>96.935776168222091</v>
      </c>
      <c r="AA22" s="154"/>
    </row>
    <row r="23" spans="1:27" ht="12.75" customHeight="1" x14ac:dyDescent="0.2">
      <c r="A23" s="54">
        <v>12</v>
      </c>
      <c r="B23" s="87">
        <f t="shared" si="5"/>
        <v>2031</v>
      </c>
      <c r="C23" s="88">
        <f t="shared" si="6"/>
        <v>0.47754172296397418</v>
      </c>
      <c r="D23" s="89">
        <v>122.563793762207</v>
      </c>
      <c r="E23" s="89">
        <v>16.6467889556884</v>
      </c>
      <c r="F23" s="89">
        <v>6.9788521728515596</v>
      </c>
      <c r="G23" s="90">
        <f t="shared" si="0"/>
        <v>146.18943489074695</v>
      </c>
      <c r="H23" s="91">
        <v>147.30996029663001</v>
      </c>
      <c r="I23" s="92">
        <v>6.7115217971801702</v>
      </c>
      <c r="J23" s="93">
        <v>88.228104251384707</v>
      </c>
      <c r="K23" s="94">
        <v>15.6779078617095</v>
      </c>
      <c r="L23" s="95">
        <f t="shared" si="9"/>
        <v>257.92749420690438</v>
      </c>
      <c r="M23" s="96">
        <f t="shared" si="7"/>
        <v>404.11692909765134</v>
      </c>
      <c r="N23" s="97">
        <f t="shared" si="2"/>
        <v>192.98269460020262</v>
      </c>
      <c r="O23" s="94">
        <f t="shared" si="8"/>
        <v>2427.2442228733353</v>
      </c>
      <c r="P23" s="91">
        <v>2396.5101461849199</v>
      </c>
      <c r="Q23" s="92">
        <v>111.107498718261</v>
      </c>
      <c r="R23" s="93">
        <v>259.187085431426</v>
      </c>
      <c r="S23" s="131">
        <v>226.136353279113</v>
      </c>
      <c r="T23" s="95">
        <f t="shared" si="3"/>
        <v>2992.9410836137199</v>
      </c>
      <c r="U23" s="259">
        <f>P23-'FPL Stand-Alone Rev Req'!H23</f>
        <v>83.842355642319944</v>
      </c>
      <c r="V23" s="132">
        <f>Q23-'FPL Stand-Alone Rev Req'!I23</f>
        <v>-0.31067476272599492</v>
      </c>
      <c r="W23" s="132">
        <f>R23-'FPL Stand-Alone Rev Req'!J23</f>
        <v>9.1775238601260014</v>
      </c>
      <c r="X23" s="132">
        <f>S23-'FPL Stand-Alone Rev Req'!K23</f>
        <v>8.5364484572409935</v>
      </c>
      <c r="Y23" s="133">
        <f t="shared" si="4"/>
        <v>101.24565319696094</v>
      </c>
      <c r="AA23" s="154"/>
    </row>
    <row r="24" spans="1:27" ht="12.75" customHeight="1" x14ac:dyDescent="0.2">
      <c r="A24" s="54">
        <v>13</v>
      </c>
      <c r="B24" s="87">
        <f t="shared" si="5"/>
        <v>2032</v>
      </c>
      <c r="C24" s="88">
        <f t="shared" si="6"/>
        <v>0.44650932488450129</v>
      </c>
      <c r="D24" s="89">
        <v>118.05066204833901</v>
      </c>
      <c r="E24" s="89">
        <v>16.788696411132801</v>
      </c>
      <c r="F24" s="89">
        <v>6.7360206909179601</v>
      </c>
      <c r="G24" s="90">
        <f t="shared" si="0"/>
        <v>141.57537915038978</v>
      </c>
      <c r="H24" s="91">
        <v>154.82862322998</v>
      </c>
      <c r="I24" s="92">
        <v>6.92533543395996</v>
      </c>
      <c r="J24" s="93">
        <v>91.514674275398207</v>
      </c>
      <c r="K24" s="94">
        <v>18.526577001571599</v>
      </c>
      <c r="L24" s="95">
        <f t="shared" si="9"/>
        <v>271.79520994090973</v>
      </c>
      <c r="M24" s="96">
        <f t="shared" si="7"/>
        <v>413.37058909129951</v>
      </c>
      <c r="N24" s="97">
        <f t="shared" si="2"/>
        <v>184.57382266226475</v>
      </c>
      <c r="O24" s="94">
        <f t="shared" si="8"/>
        <v>2611.8180455356</v>
      </c>
      <c r="P24" s="91">
        <v>2559.2164798812801</v>
      </c>
      <c r="Q24" s="92">
        <v>117.13107855415301</v>
      </c>
      <c r="R24" s="93">
        <v>270.16960658039102</v>
      </c>
      <c r="S24" s="131">
        <v>275.51900273537598</v>
      </c>
      <c r="T24" s="95">
        <f t="shared" si="3"/>
        <v>3222.0361677512005</v>
      </c>
      <c r="U24" s="259">
        <f>P24-'FPL Stand-Alone Rev Req'!H24</f>
        <v>89.96713076019023</v>
      </c>
      <c r="V24" s="132">
        <f>Q24-'FPL Stand-Alone Rev Req'!I24</f>
        <v>-0.5576604080199985</v>
      </c>
      <c r="W24" s="132">
        <f>R24-'FPL Stand-Alone Rev Req'!J24</f>
        <v>9.2479981146599926</v>
      </c>
      <c r="X24" s="132">
        <f>S24-'FPL Stand-Alone Rev Req'!K24</f>
        <v>10.365989137171994</v>
      </c>
      <c r="Y24" s="133">
        <f t="shared" si="4"/>
        <v>109.02345760400222</v>
      </c>
      <c r="AA24" s="154"/>
    </row>
    <row r="25" spans="1:27" ht="12.75" customHeight="1" x14ac:dyDescent="0.2">
      <c r="A25" s="54">
        <v>14</v>
      </c>
      <c r="B25" s="87">
        <f t="shared" si="5"/>
        <v>2033</v>
      </c>
      <c r="C25" s="88">
        <f t="shared" si="6"/>
        <v>0.41749352490369446</v>
      </c>
      <c r="D25" s="89">
        <v>114.085829650878</v>
      </c>
      <c r="E25" s="89">
        <v>27.491152221679599</v>
      </c>
      <c r="F25" s="89">
        <v>6.5589979248046797</v>
      </c>
      <c r="G25" s="90">
        <f t="shared" si="0"/>
        <v>148.1359797973623</v>
      </c>
      <c r="H25" s="91">
        <v>164.73745762634201</v>
      </c>
      <c r="I25" s="92">
        <v>7.0727680358886698</v>
      </c>
      <c r="J25" s="93">
        <v>93.894824760675405</v>
      </c>
      <c r="K25" s="94">
        <v>22.169754745483399</v>
      </c>
      <c r="L25" s="95">
        <f t="shared" si="9"/>
        <v>287.87480516838946</v>
      </c>
      <c r="M25" s="96">
        <f t="shared" si="7"/>
        <v>436.01078496575178</v>
      </c>
      <c r="N25" s="97">
        <f t="shared" si="2"/>
        <v>182.03167951137846</v>
      </c>
      <c r="O25" s="94">
        <f t="shared" si="8"/>
        <v>2793.8497250469786</v>
      </c>
      <c r="P25" s="91">
        <v>2760.7640666657298</v>
      </c>
      <c r="Q25" s="92">
        <v>124.391801719665</v>
      </c>
      <c r="R25" s="93">
        <v>281.99638209053899</v>
      </c>
      <c r="S25" s="131">
        <v>332.40473448921398</v>
      </c>
      <c r="T25" s="95">
        <f t="shared" si="3"/>
        <v>3499.5569849651483</v>
      </c>
      <c r="U25" s="259">
        <f>P25-'FPL Stand-Alone Rev Req'!H25</f>
        <v>94.832276770329827</v>
      </c>
      <c r="V25" s="132">
        <f>Q25-'FPL Stand-Alone Rev Req'!I25</f>
        <v>-7.6655620574996419E-2</v>
      </c>
      <c r="W25" s="132">
        <f>R25-'FPL Stand-Alone Rev Req'!J25</f>
        <v>9.6489500484469772</v>
      </c>
      <c r="X25" s="132">
        <f>S25-'FPL Stand-Alone Rev Req'!K25</f>
        <v>12.187573630799989</v>
      </c>
      <c r="Y25" s="133">
        <f t="shared" si="4"/>
        <v>116.5921448290018</v>
      </c>
      <c r="AA25" s="154"/>
    </row>
    <row r="26" spans="1:27" ht="12.75" customHeight="1" x14ac:dyDescent="0.2">
      <c r="A26" s="54">
        <v>15</v>
      </c>
      <c r="B26" s="98">
        <f t="shared" si="5"/>
        <v>2034</v>
      </c>
      <c r="C26" s="99">
        <f t="shared" si="6"/>
        <v>0.39036327714230429</v>
      </c>
      <c r="D26" s="89">
        <v>110.469985046386</v>
      </c>
      <c r="E26" s="89">
        <v>27.6702977905273</v>
      </c>
      <c r="F26" s="89">
        <v>6.3638010253906199</v>
      </c>
      <c r="G26" s="90">
        <f t="shared" si="0"/>
        <v>144.5040838623039</v>
      </c>
      <c r="H26" s="91">
        <v>172.310218780517</v>
      </c>
      <c r="I26" s="92">
        <v>7.0309338378906201</v>
      </c>
      <c r="J26" s="93">
        <v>96.264792839050202</v>
      </c>
      <c r="K26" s="94">
        <v>25.6644996833801</v>
      </c>
      <c r="L26" s="95">
        <f t="shared" si="9"/>
        <v>301.27044514083792</v>
      </c>
      <c r="M26" s="96">
        <f t="shared" si="7"/>
        <v>445.77452900314182</v>
      </c>
      <c r="N26" s="97">
        <f t="shared" si="2"/>
        <v>174.01400600823362</v>
      </c>
      <c r="O26" s="94">
        <f t="shared" si="8"/>
        <v>2967.8637310552122</v>
      </c>
      <c r="P26" s="91">
        <v>2973.45822019958</v>
      </c>
      <c r="Q26" s="92">
        <v>131.38380405807399</v>
      </c>
      <c r="R26" s="93">
        <v>293.38158289667899</v>
      </c>
      <c r="S26" s="131">
        <v>397.16991722917498</v>
      </c>
      <c r="T26" s="95">
        <f t="shared" si="3"/>
        <v>3795.3935243835081</v>
      </c>
      <c r="U26" s="259">
        <f>P26-'FPL Stand-Alone Rev Req'!H26</f>
        <v>102.71767216062017</v>
      </c>
      <c r="V26" s="132">
        <f>Q26-'FPL Stand-Alone Rev Req'!I26</f>
        <v>0.11072958946198241</v>
      </c>
      <c r="W26" s="132">
        <f>R26-'FPL Stand-Alone Rev Req'!J26</f>
        <v>10.435972826420993</v>
      </c>
      <c r="X26" s="132">
        <f>S26-'FPL Stand-Alone Rev Req'!K26</f>
        <v>14.626272373336008</v>
      </c>
      <c r="Y26" s="133">
        <f t="shared" si="4"/>
        <v>127.89064694983915</v>
      </c>
      <c r="AA26" s="154"/>
    </row>
    <row r="27" spans="1:27" ht="12.75" customHeight="1" x14ac:dyDescent="0.2">
      <c r="A27" s="54">
        <v>16</v>
      </c>
      <c r="B27" s="87">
        <f t="shared" si="5"/>
        <v>2035</v>
      </c>
      <c r="C27" s="88">
        <f t="shared" si="6"/>
        <v>0.36499605155895676</v>
      </c>
      <c r="D27" s="89">
        <v>106.945314208984</v>
      </c>
      <c r="E27" s="89">
        <v>28.805316604614202</v>
      </c>
      <c r="F27" s="89">
        <v>6.2012977294921798</v>
      </c>
      <c r="G27" s="90">
        <f t="shared" si="0"/>
        <v>141.95192854309039</v>
      </c>
      <c r="H27" s="91">
        <v>182.383800033569</v>
      </c>
      <c r="I27" s="92">
        <v>7.6769412689208902</v>
      </c>
      <c r="J27" s="93">
        <v>99.724146995544402</v>
      </c>
      <c r="K27" s="94">
        <v>32.983811471938999</v>
      </c>
      <c r="L27" s="95">
        <f t="shared" si="9"/>
        <v>322.7686997699733</v>
      </c>
      <c r="M27" s="96">
        <f t="shared" si="7"/>
        <v>464.72062831306368</v>
      </c>
      <c r="N27" s="97">
        <f t="shared" si="2"/>
        <v>169.62119441226577</v>
      </c>
      <c r="O27" s="94">
        <f t="shared" si="8"/>
        <v>3137.4849254674778</v>
      </c>
      <c r="P27" s="91">
        <v>3185.05558540725</v>
      </c>
      <c r="Q27" s="92">
        <v>140.76447002792301</v>
      </c>
      <c r="R27" s="93">
        <v>308.42637008573098</v>
      </c>
      <c r="S27" s="131">
        <v>522.68868239450399</v>
      </c>
      <c r="T27" s="95">
        <f t="shared" si="3"/>
        <v>4156.9351079154076</v>
      </c>
      <c r="U27" s="259">
        <f>P27-'FPL Stand-Alone Rev Req'!H27</f>
        <v>105.89243492121977</v>
      </c>
      <c r="V27" s="132">
        <f>Q27-'FPL Stand-Alone Rev Req'!I27</f>
        <v>1.2481526603700104</v>
      </c>
      <c r="W27" s="132">
        <f>R27-'FPL Stand-Alone Rev Req'!J27</f>
        <v>11.598280113130954</v>
      </c>
      <c r="X27" s="132">
        <f>S27-'FPL Stand-Alone Rev Req'!K27</f>
        <v>18.503638205044979</v>
      </c>
      <c r="Y27" s="133">
        <f t="shared" si="4"/>
        <v>137.24250589976572</v>
      </c>
      <c r="AA27" s="154"/>
    </row>
    <row r="28" spans="1:27" ht="12.75" customHeight="1" x14ac:dyDescent="0.2">
      <c r="A28" s="54">
        <v>17</v>
      </c>
      <c r="B28" s="87">
        <f t="shared" si="5"/>
        <v>2036</v>
      </c>
      <c r="C28" s="88">
        <f t="shared" si="6"/>
        <v>0.34127728056003431</v>
      </c>
      <c r="D28" s="89">
        <v>103.60272833251901</v>
      </c>
      <c r="E28" s="89">
        <v>27.376818176269499</v>
      </c>
      <c r="F28" s="89">
        <v>6.0069750976562499</v>
      </c>
      <c r="G28" s="90">
        <f t="shared" si="0"/>
        <v>136.98652160644474</v>
      </c>
      <c r="H28" s="91">
        <v>204.704832321167</v>
      </c>
      <c r="I28" s="92">
        <v>8.7670501632690403</v>
      </c>
      <c r="J28" s="93">
        <v>20.7850584981441</v>
      </c>
      <c r="K28" s="94">
        <v>44.588469701766897</v>
      </c>
      <c r="L28" s="95">
        <f t="shared" si="9"/>
        <v>278.84541068434703</v>
      </c>
      <c r="M28" s="96">
        <f t="shared" si="7"/>
        <v>415.83193229079177</v>
      </c>
      <c r="N28" s="97">
        <f t="shared" si="2"/>
        <v>141.91399102222573</v>
      </c>
      <c r="O28" s="94">
        <f t="shared" si="8"/>
        <v>3279.3989164897034</v>
      </c>
      <c r="P28" s="91">
        <v>3576.0884507522601</v>
      </c>
      <c r="Q28" s="92">
        <v>144.98865485954201</v>
      </c>
      <c r="R28" s="93">
        <v>334.64540838414399</v>
      </c>
      <c r="S28" s="131">
        <v>715.665865299703</v>
      </c>
      <c r="T28" s="95">
        <f t="shared" si="3"/>
        <v>4771.3883792956494</v>
      </c>
      <c r="U28" s="259">
        <f>P28-'FPL Stand-Alone Rev Req'!H28</f>
        <v>133.63283657838019</v>
      </c>
      <c r="V28" s="132">
        <f>Q28-'FPL Stand-Alone Rev Req'!I28</f>
        <v>-0.63139011764599218</v>
      </c>
      <c r="W28" s="132">
        <f>R28-'FPL Stand-Alone Rev Req'!J28</f>
        <v>12.668388469011006</v>
      </c>
      <c r="X28" s="132">
        <f>S28-'FPL Stand-Alone Rev Req'!K28</f>
        <v>27.872634939672025</v>
      </c>
      <c r="Y28" s="133">
        <f t="shared" si="4"/>
        <v>173.54246986941723</v>
      </c>
      <c r="AA28" s="154"/>
    </row>
    <row r="29" spans="1:27" ht="12.75" customHeight="1" x14ac:dyDescent="0.2">
      <c r="A29" s="54">
        <v>18</v>
      </c>
      <c r="B29" s="87">
        <f t="shared" si="5"/>
        <v>2037</v>
      </c>
      <c r="C29" s="88">
        <f t="shared" si="6"/>
        <v>0.31909984157085952</v>
      </c>
      <c r="D29" s="89">
        <v>100.230828308105</v>
      </c>
      <c r="E29" s="89">
        <v>30.0349345855712</v>
      </c>
      <c r="F29" s="89">
        <v>5.8435977783203104</v>
      </c>
      <c r="G29" s="90">
        <f t="shared" si="0"/>
        <v>136.10936067199651</v>
      </c>
      <c r="H29" s="91">
        <v>214.079081542968</v>
      </c>
      <c r="I29" s="92">
        <v>8.8547790374755806</v>
      </c>
      <c r="J29" s="93">
        <v>21.685095572471599</v>
      </c>
      <c r="K29" s="94">
        <v>55.308080917358303</v>
      </c>
      <c r="L29" s="95">
        <f t="shared" si="9"/>
        <v>299.92703707027351</v>
      </c>
      <c r="M29" s="96">
        <f t="shared" si="7"/>
        <v>436.03639774227003</v>
      </c>
      <c r="N29" s="97">
        <f t="shared" si="2"/>
        <v>139.13914543868665</v>
      </c>
      <c r="O29" s="94">
        <f t="shared" si="8"/>
        <v>3418.5380619283901</v>
      </c>
      <c r="P29" s="91">
        <v>3798.4542424011202</v>
      </c>
      <c r="Q29" s="92">
        <v>152.38898180961601</v>
      </c>
      <c r="R29" s="93">
        <v>346.693568397462</v>
      </c>
      <c r="S29" s="131">
        <v>901.89358163261397</v>
      </c>
      <c r="T29" s="95">
        <f t="shared" si="3"/>
        <v>5199.4303742408119</v>
      </c>
      <c r="U29" s="259">
        <f>P29-'FPL Stand-Alone Rev Req'!H29</f>
        <v>140.09961861035026</v>
      </c>
      <c r="V29" s="132">
        <f>Q29-'FPL Stand-Alone Rev Req'!I29</f>
        <v>-0.51525901985098699</v>
      </c>
      <c r="W29" s="132">
        <f>R29-'FPL Stand-Alone Rev Req'!J29</f>
        <v>12.43510767677401</v>
      </c>
      <c r="X29" s="132">
        <f>S29-'FPL Stand-Alone Rev Req'!K29</f>
        <v>34.54519102000495</v>
      </c>
      <c r="Y29" s="133">
        <f t="shared" si="4"/>
        <v>186.56465828727823</v>
      </c>
      <c r="AA29" s="154"/>
    </row>
    <row r="30" spans="1:27" ht="12.75" customHeight="1" x14ac:dyDescent="0.2">
      <c r="A30" s="54">
        <v>19</v>
      </c>
      <c r="B30" s="87">
        <f t="shared" si="5"/>
        <v>2038</v>
      </c>
      <c r="C30" s="88">
        <f t="shared" si="6"/>
        <v>0.29836357323128515</v>
      </c>
      <c r="D30" s="89">
        <v>99.869552185058595</v>
      </c>
      <c r="E30" s="89">
        <v>28.175093017578099</v>
      </c>
      <c r="F30" s="89">
        <v>5.6810944824218703</v>
      </c>
      <c r="G30" s="90">
        <f t="shared" si="0"/>
        <v>133.72573968505858</v>
      </c>
      <c r="H30" s="91">
        <v>221.786889251708</v>
      </c>
      <c r="I30" s="92">
        <v>9.6152695846557599</v>
      </c>
      <c r="J30" s="93">
        <v>22.493850631713801</v>
      </c>
      <c r="K30" s="94">
        <v>66.8194902801513</v>
      </c>
      <c r="L30" s="95">
        <f t="shared" si="9"/>
        <v>320.71549974822886</v>
      </c>
      <c r="M30" s="96">
        <f t="shared" si="7"/>
        <v>454.44123943328748</v>
      </c>
      <c r="N30" s="97">
        <f t="shared" si="2"/>
        <v>135.58871202096967</v>
      </c>
      <c r="O30" s="94">
        <f t="shared" si="8"/>
        <v>3554.1267739493596</v>
      </c>
      <c r="P30" s="91">
        <v>3991.7960620307899</v>
      </c>
      <c r="Q30" s="92">
        <v>158.95032286453201</v>
      </c>
      <c r="R30" s="93">
        <v>364.19165971830398</v>
      </c>
      <c r="S30" s="131">
        <v>1117.49668163776</v>
      </c>
      <c r="T30" s="95">
        <f t="shared" si="3"/>
        <v>5632.4347262513857</v>
      </c>
      <c r="U30" s="259">
        <f>P30-'FPL Stand-Alone Rev Req'!H30</f>
        <v>144.05592142867999</v>
      </c>
      <c r="V30" s="132">
        <f>Q30-'FPL Stand-Alone Rev Req'!I30</f>
        <v>2.3550777435019654E-2</v>
      </c>
      <c r="W30" s="132">
        <f>R30-'FPL Stand-Alone Rev Req'!J30</f>
        <v>12.825431781499958</v>
      </c>
      <c r="X30" s="132">
        <f>S30-'FPL Stand-Alone Rev Req'!K30</f>
        <v>41.729447561260031</v>
      </c>
      <c r="Y30" s="133">
        <f t="shared" si="4"/>
        <v>198.634351548875</v>
      </c>
      <c r="AA30" s="154"/>
    </row>
    <row r="31" spans="1:27" ht="12.75" customHeight="1" x14ac:dyDescent="0.2">
      <c r="A31" s="54">
        <v>20</v>
      </c>
      <c r="B31" s="98">
        <f t="shared" si="5"/>
        <v>2039</v>
      </c>
      <c r="C31" s="99">
        <f t="shared" si="6"/>
        <v>0.27897482303065463</v>
      </c>
      <c r="D31" s="89">
        <v>95.951487136840797</v>
      </c>
      <c r="E31" s="89">
        <v>29.738421569824201</v>
      </c>
      <c r="F31" s="89">
        <v>5.5224758605956996</v>
      </c>
      <c r="G31" s="90">
        <f t="shared" si="0"/>
        <v>131.2123845672607</v>
      </c>
      <c r="H31" s="91">
        <v>224.89869331359799</v>
      </c>
      <c r="I31" s="92">
        <v>9.4585021820068302</v>
      </c>
      <c r="J31" s="93">
        <v>23.3740739049911</v>
      </c>
      <c r="K31" s="94">
        <v>80.050734546661303</v>
      </c>
      <c r="L31" s="95">
        <f t="shared" si="9"/>
        <v>337.78200394725724</v>
      </c>
      <c r="M31" s="96">
        <f t="shared" si="7"/>
        <v>468.99438851451794</v>
      </c>
      <c r="N31" s="97">
        <f t="shared" si="2"/>
        <v>130.83762653820773</v>
      </c>
      <c r="O31" s="94">
        <f t="shared" si="8"/>
        <v>3684.9644004875672</v>
      </c>
      <c r="P31" s="91">
        <v>4108.93861062622</v>
      </c>
      <c r="Q31" s="92">
        <v>165.45643632888701</v>
      </c>
      <c r="R31" s="93">
        <v>376.93459028130701</v>
      </c>
      <c r="S31" s="131">
        <v>1347.49380076074</v>
      </c>
      <c r="T31" s="95">
        <f t="shared" si="3"/>
        <v>5998.8234379971545</v>
      </c>
      <c r="U31" s="259">
        <f>P31-'FPL Stand-Alone Rev Req'!H31</f>
        <v>148.16105576706013</v>
      </c>
      <c r="V31" s="132">
        <f>Q31-'FPL Stand-Alone Rev Req'!I31</f>
        <v>-0.47465082168599793</v>
      </c>
      <c r="W31" s="132">
        <f>R31-'FPL Stand-Alone Rev Req'!J31</f>
        <v>13.244377310305993</v>
      </c>
      <c r="X31" s="132">
        <f>S31-'FPL Stand-Alone Rev Req'!K31</f>
        <v>50.348778737539988</v>
      </c>
      <c r="Y31" s="133">
        <f t="shared" si="4"/>
        <v>211.27956099322012</v>
      </c>
      <c r="AA31" s="154"/>
    </row>
    <row r="32" spans="1:27" ht="12.75" customHeight="1" x14ac:dyDescent="0.2">
      <c r="A32" s="54">
        <v>21</v>
      </c>
      <c r="B32" s="87">
        <f t="shared" si="5"/>
        <v>2040</v>
      </c>
      <c r="C32" s="88">
        <f t="shared" si="6"/>
        <v>0.26084602433908799</v>
      </c>
      <c r="D32" s="89">
        <v>89.9031693229675</v>
      </c>
      <c r="E32" s="89">
        <v>29.085041564941399</v>
      </c>
      <c r="F32" s="89">
        <v>5.3379792785644504</v>
      </c>
      <c r="G32" s="90">
        <f t="shared" si="0"/>
        <v>124.32619016647335</v>
      </c>
      <c r="H32" s="91">
        <v>230.89952169799801</v>
      </c>
      <c r="I32" s="92">
        <v>10.0190615692138</v>
      </c>
      <c r="J32" s="93">
        <v>23.943275397300699</v>
      </c>
      <c r="K32" s="94">
        <v>93.587113693237299</v>
      </c>
      <c r="L32" s="95">
        <f t="shared" si="9"/>
        <v>358.44897235774982</v>
      </c>
      <c r="M32" s="96">
        <f t="shared" si="7"/>
        <v>482.77516252422316</v>
      </c>
      <c r="N32" s="97">
        <f t="shared" si="2"/>
        <v>125.92998179410067</v>
      </c>
      <c r="O32" s="94">
        <f t="shared" si="8"/>
        <v>3810.8943822816677</v>
      </c>
      <c r="P32" s="91">
        <v>4266.1056900444</v>
      </c>
      <c r="Q32" s="92">
        <v>172.06826260185201</v>
      </c>
      <c r="R32" s="93">
        <v>387.18080786240102</v>
      </c>
      <c r="S32" s="131">
        <v>1605.3975040702801</v>
      </c>
      <c r="T32" s="95">
        <f t="shared" si="3"/>
        <v>6430.7522645789331</v>
      </c>
      <c r="U32" s="259">
        <f>P32-'FPL Stand-Alone Rev Req'!H32</f>
        <v>154.19953241666008</v>
      </c>
      <c r="V32" s="132">
        <f>Q32-'FPL Stand-Alone Rev Req'!I32</f>
        <v>0.53930553817801297</v>
      </c>
      <c r="W32" s="132">
        <f>R32-'FPL Stand-Alone Rev Req'!J32</f>
        <v>13.352150179863031</v>
      </c>
      <c r="X32" s="132">
        <f>S32-'FPL Stand-Alone Rev Req'!K32</f>
        <v>60.135788787660204</v>
      </c>
      <c r="Y32" s="133">
        <f t="shared" si="4"/>
        <v>228.22677692236132</v>
      </c>
      <c r="AA32" s="154"/>
    </row>
    <row r="33" spans="1:27" ht="12.75" customHeight="1" x14ac:dyDescent="0.2">
      <c r="A33" s="54">
        <v>22</v>
      </c>
      <c r="B33" s="87">
        <f t="shared" si="5"/>
        <v>2041</v>
      </c>
      <c r="C33" s="88">
        <f t="shared" si="6"/>
        <v>0.24389530092481343</v>
      </c>
      <c r="D33" s="89">
        <v>86.614684082031204</v>
      </c>
      <c r="E33" s="89">
        <v>39.664284912109302</v>
      </c>
      <c r="F33" s="89">
        <v>5.1803146057128897</v>
      </c>
      <c r="G33" s="90">
        <f t="shared" si="0"/>
        <v>131.45928359985339</v>
      </c>
      <c r="H33" s="91">
        <v>239.08605487060501</v>
      </c>
      <c r="I33" s="92">
        <v>10.8679793205261</v>
      </c>
      <c r="J33" s="93">
        <v>25.205974905013999</v>
      </c>
      <c r="K33" s="94">
        <v>109.249074859619</v>
      </c>
      <c r="L33" s="95">
        <f t="shared" si="9"/>
        <v>384.40908395576412</v>
      </c>
      <c r="M33" s="96">
        <f t="shared" si="7"/>
        <v>515.86836755561751</v>
      </c>
      <c r="N33" s="97">
        <f t="shared" si="2"/>
        <v>125.8178707425696</v>
      </c>
      <c r="O33" s="94">
        <f t="shared" si="8"/>
        <v>3936.7122530242373</v>
      </c>
      <c r="P33" s="91">
        <v>4393.10835224533</v>
      </c>
      <c r="Q33" s="92">
        <v>176.473394977569</v>
      </c>
      <c r="R33" s="93">
        <v>405.497671645075</v>
      </c>
      <c r="S33" s="131">
        <v>1874.4052978677701</v>
      </c>
      <c r="T33" s="95">
        <f t="shared" si="3"/>
        <v>6849.4847167357439</v>
      </c>
      <c r="U33" s="259">
        <f>P33-'FPL Stand-Alone Rev Req'!H33</f>
        <v>159.16364184762006</v>
      </c>
      <c r="V33" s="132">
        <f>Q33-'FPL Stand-Alone Rev Req'!I33</f>
        <v>0.40937075424199065</v>
      </c>
      <c r="W33" s="132">
        <f>R33-'FPL Stand-Alone Rev Req'!J33</f>
        <v>14.352925948501024</v>
      </c>
      <c r="X33" s="132">
        <f>S33-'FPL Stand-Alone Rev Req'!K33</f>
        <v>70.283493854900144</v>
      </c>
      <c r="Y33" s="133">
        <f t="shared" si="4"/>
        <v>244.20943240526321</v>
      </c>
      <c r="AA33" s="154"/>
    </row>
    <row r="34" spans="1:27" ht="12.75" customHeight="1" x14ac:dyDescent="0.2">
      <c r="A34" s="54">
        <v>23</v>
      </c>
      <c r="B34" s="87">
        <f t="shared" si="5"/>
        <v>2042</v>
      </c>
      <c r="C34" s="88">
        <f t="shared" si="6"/>
        <v>0.22804609717140104</v>
      </c>
      <c r="D34" s="89">
        <v>83.454668945312505</v>
      </c>
      <c r="E34" s="89">
        <v>23.780793945312499</v>
      </c>
      <c r="F34" s="89">
        <v>5.0178113098144497</v>
      </c>
      <c r="G34" s="90">
        <f t="shared" si="0"/>
        <v>112.25327420043945</v>
      </c>
      <c r="H34" s="91">
        <v>245.357545898437</v>
      </c>
      <c r="I34" s="92">
        <v>11.2914554061889</v>
      </c>
      <c r="J34" s="93">
        <v>26.163624868392901</v>
      </c>
      <c r="K34" s="94">
        <v>125.609672271728</v>
      </c>
      <c r="L34" s="95">
        <f t="shared" si="9"/>
        <v>408.42229844474679</v>
      </c>
      <c r="M34" s="96">
        <f t="shared" si="7"/>
        <v>520.67557264518621</v>
      </c>
      <c r="N34" s="97">
        <f t="shared" si="2"/>
        <v>118.73803223421902</v>
      </c>
      <c r="O34" s="94">
        <f t="shared" si="8"/>
        <v>4055.4502852584565</v>
      </c>
      <c r="P34" s="91">
        <v>4524.8935782852104</v>
      </c>
      <c r="Q34" s="92">
        <v>182.30914883995001</v>
      </c>
      <c r="R34" s="93">
        <v>415.21060216009602</v>
      </c>
      <c r="S34" s="131">
        <v>2146.53331229782</v>
      </c>
      <c r="T34" s="95">
        <f t="shared" si="3"/>
        <v>7268.9466415830766</v>
      </c>
      <c r="U34" s="259">
        <f>P34-'FPL Stand-Alone Rev Req'!H34</f>
        <v>163.92441412735025</v>
      </c>
      <c r="V34" s="132">
        <f>Q34-'FPL Stand-Alone Rev Req'!I34</f>
        <v>-0.28768797492998033</v>
      </c>
      <c r="W34" s="132">
        <f>R34-'FPL Stand-Alone Rev Req'!J34</f>
        <v>13.751642301649042</v>
      </c>
      <c r="X34" s="132">
        <f>S34-'FPL Stand-Alone Rev Req'!K34</f>
        <v>80.575111461640063</v>
      </c>
      <c r="Y34" s="133">
        <f t="shared" si="4"/>
        <v>257.9634799157094</v>
      </c>
      <c r="AA34" s="154"/>
    </row>
    <row r="35" spans="1:27" ht="12.75" customHeight="1" x14ac:dyDescent="0.2">
      <c r="A35" s="54">
        <v>24</v>
      </c>
      <c r="B35" s="87">
        <f t="shared" si="5"/>
        <v>2043</v>
      </c>
      <c r="C35" s="88">
        <f t="shared" si="6"/>
        <v>0.21322683232482562</v>
      </c>
      <c r="D35" s="89">
        <v>80.279118164062496</v>
      </c>
      <c r="E35" s="89">
        <v>24.188814971923801</v>
      </c>
      <c r="F35" s="89">
        <v>4.8553082885742098</v>
      </c>
      <c r="G35" s="90">
        <f t="shared" si="0"/>
        <v>109.32324142456051</v>
      </c>
      <c r="H35" s="91">
        <v>251.82741558837799</v>
      </c>
      <c r="I35" s="92">
        <v>11.7417360153198</v>
      </c>
      <c r="J35" s="93">
        <v>26.954744556426999</v>
      </c>
      <c r="K35" s="94">
        <v>142.488635650634</v>
      </c>
      <c r="L35" s="95">
        <f t="shared" si="9"/>
        <v>433.01253181075879</v>
      </c>
      <c r="M35" s="96">
        <f t="shared" si="7"/>
        <v>542.33577323531927</v>
      </c>
      <c r="N35" s="97">
        <f t="shared" si="2"/>
        <v>115.64053898340207</v>
      </c>
      <c r="O35" s="94">
        <f t="shared" si="8"/>
        <v>4171.0908242418582</v>
      </c>
      <c r="P35" s="91">
        <v>4794.2358656959505</v>
      </c>
      <c r="Q35" s="92">
        <v>188.00205960845901</v>
      </c>
      <c r="R35" s="93">
        <v>444.69722466346599</v>
      </c>
      <c r="S35" s="131">
        <v>2552.8351608071298</v>
      </c>
      <c r="T35" s="95">
        <f t="shared" si="3"/>
        <v>7979.7703107750049</v>
      </c>
      <c r="U35" s="259">
        <f>P35-'FPL Stand-Alone Rev Req'!H35</f>
        <v>166.95536358261052</v>
      </c>
      <c r="V35" s="132">
        <f>Q35-'FPL Stand-Alone Rev Req'!I35</f>
        <v>0.28709374046300695</v>
      </c>
      <c r="W35" s="132">
        <f>R35-'FPL Stand-Alone Rev Req'!J35</f>
        <v>15.234566705078009</v>
      </c>
      <c r="X35" s="132">
        <f>S35-'FPL Stand-Alone Rev Req'!K35</f>
        <v>91.279382919789896</v>
      </c>
      <c r="Y35" s="133">
        <f t="shared" si="4"/>
        <v>273.7564069479414</v>
      </c>
      <c r="AA35" s="154"/>
    </row>
    <row r="36" spans="1:27" ht="12.75" customHeight="1" x14ac:dyDescent="0.2">
      <c r="A36" s="54">
        <v>25</v>
      </c>
      <c r="B36" s="87">
        <f t="shared" si="5"/>
        <v>2044</v>
      </c>
      <c r="C36" s="88">
        <f t="shared" si="6"/>
        <v>0.19937057720881307</v>
      </c>
      <c r="D36" s="89">
        <v>77.109663085937498</v>
      </c>
      <c r="E36" s="89">
        <v>36.098849945068302</v>
      </c>
      <c r="F36" s="89">
        <v>4.6728787536620997</v>
      </c>
      <c r="G36" s="90">
        <f t="shared" si="0"/>
        <v>117.8813917846679</v>
      </c>
      <c r="H36" s="91">
        <v>255.128288635253</v>
      </c>
      <c r="I36" s="92">
        <v>12.033469348907399</v>
      </c>
      <c r="J36" s="93">
        <v>27.525508902549699</v>
      </c>
      <c r="K36" s="94">
        <v>160.60541806030199</v>
      </c>
      <c r="L36" s="95">
        <f t="shared" si="9"/>
        <v>455.29268494701205</v>
      </c>
      <c r="M36" s="96">
        <f t="shared" si="7"/>
        <v>573.17407673167997</v>
      </c>
      <c r="N36" s="97">
        <f t="shared" si="2"/>
        <v>114.27404651912354</v>
      </c>
      <c r="O36" s="94">
        <f t="shared" si="8"/>
        <v>4285.3648707609818</v>
      </c>
      <c r="P36" s="91">
        <v>4954.6946979599097</v>
      </c>
      <c r="Q36" s="92">
        <v>193.04677660751301</v>
      </c>
      <c r="R36" s="93">
        <v>465.83317741462503</v>
      </c>
      <c r="S36" s="131">
        <v>2964.7657805614499</v>
      </c>
      <c r="T36" s="95">
        <f t="shared" si="3"/>
        <v>8578.3404325434967</v>
      </c>
      <c r="U36" s="259">
        <f>P36-'FPL Stand-Alone Rev Req'!H36</f>
        <v>169.78496715546953</v>
      </c>
      <c r="V36" s="132">
        <f>Q36-'FPL Stand-Alone Rev Req'!I36</f>
        <v>0.824587347031013</v>
      </c>
      <c r="W36" s="132">
        <f>R36-'FPL Stand-Alone Rev Req'!J36</f>
        <v>14.922315503567006</v>
      </c>
      <c r="X36" s="132">
        <f>S36-'FPL Stand-Alone Rev Req'!K36</f>
        <v>103.71972138595993</v>
      </c>
      <c r="Y36" s="133">
        <f t="shared" si="4"/>
        <v>289.25159139202748</v>
      </c>
      <c r="AA36" s="154"/>
    </row>
    <row r="37" spans="1:27" ht="12.75" customHeight="1" x14ac:dyDescent="0.2">
      <c r="A37" s="54">
        <v>26</v>
      </c>
      <c r="B37" s="87">
        <f t="shared" si="5"/>
        <v>2045</v>
      </c>
      <c r="C37" s="88">
        <f t="shared" si="6"/>
        <v>0.18641475194839929</v>
      </c>
      <c r="D37" s="89">
        <v>74.156867187499998</v>
      </c>
      <c r="E37" s="89">
        <v>35.265407623290997</v>
      </c>
      <c r="F37" s="89">
        <v>4.49760821533203</v>
      </c>
      <c r="G37" s="90">
        <f t="shared" si="0"/>
        <v>113.91988302612303</v>
      </c>
      <c r="H37" s="91">
        <v>261.63976080322198</v>
      </c>
      <c r="I37" s="92">
        <v>12.818614280700601</v>
      </c>
      <c r="J37" s="93">
        <v>28.585635047912501</v>
      </c>
      <c r="K37" s="94">
        <v>182.25990054321201</v>
      </c>
      <c r="L37" s="95">
        <f t="shared" si="9"/>
        <v>485.30391067504706</v>
      </c>
      <c r="M37" s="96">
        <f t="shared" si="7"/>
        <v>599.22379370117005</v>
      </c>
      <c r="N37" s="97">
        <f t="shared" si="2"/>
        <v>111.7041548643824</v>
      </c>
      <c r="O37" s="94">
        <f t="shared" si="8"/>
        <v>4397.0690256253638</v>
      </c>
      <c r="P37" s="91">
        <v>5090.8807948799104</v>
      </c>
      <c r="Q37" s="92">
        <v>198.62804113769499</v>
      </c>
      <c r="R37" s="93">
        <v>478.09344914139803</v>
      </c>
      <c r="S37" s="131">
        <v>3359.7990552339502</v>
      </c>
      <c r="T37" s="95">
        <f t="shared" si="3"/>
        <v>9127.401340392953</v>
      </c>
      <c r="U37" s="259">
        <f>P37-'FPL Stand-Alone Rev Req'!H37</f>
        <v>174.53998702240006</v>
      </c>
      <c r="V37" s="132">
        <f>Q37-'FPL Stand-Alone Rev Req'!I37</f>
        <v>-0.30721438026401415</v>
      </c>
      <c r="W37" s="132">
        <f>R37-'FPL Stand-Alone Rev Req'!J37</f>
        <v>15.324242842928015</v>
      </c>
      <c r="X37" s="132">
        <f>S37-'FPL Stand-Alone Rev Req'!K37</f>
        <v>117.60468863583037</v>
      </c>
      <c r="Y37" s="133">
        <f t="shared" si="4"/>
        <v>307.16170412089446</v>
      </c>
      <c r="AA37" s="154"/>
    </row>
    <row r="38" spans="1:27" ht="12.75" customHeight="1" x14ac:dyDescent="0.2">
      <c r="A38" s="54">
        <v>27</v>
      </c>
      <c r="B38" s="87">
        <f t="shared" si="5"/>
        <v>2046</v>
      </c>
      <c r="C38" s="88">
        <f t="shared" si="6"/>
        <v>0.17430084333651172</v>
      </c>
      <c r="D38" s="89">
        <v>71.602492187500005</v>
      </c>
      <c r="E38" s="89">
        <v>32.1868519439697</v>
      </c>
      <c r="F38" s="89">
        <v>4.3351051635742097</v>
      </c>
      <c r="G38" s="90">
        <f t="shared" si="0"/>
        <v>108.12444929504392</v>
      </c>
      <c r="H38" s="91">
        <v>267.47086444091798</v>
      </c>
      <c r="I38" s="92">
        <v>13.1553239212036</v>
      </c>
      <c r="J38" s="93">
        <v>29.359905332565301</v>
      </c>
      <c r="K38" s="94">
        <v>205.255660217285</v>
      </c>
      <c r="L38" s="95">
        <f t="shared" si="9"/>
        <v>515.24175391197184</v>
      </c>
      <c r="M38" s="96">
        <f t="shared" si="7"/>
        <v>623.36620320701581</v>
      </c>
      <c r="N38" s="97">
        <f t="shared" si="2"/>
        <v>108.6532549264622</v>
      </c>
      <c r="O38" s="94">
        <f t="shared" si="8"/>
        <v>4505.7222805518259</v>
      </c>
      <c r="P38" s="91">
        <v>5240.3186445655801</v>
      </c>
      <c r="Q38" s="92">
        <v>204.204066607475</v>
      </c>
      <c r="R38" s="93">
        <v>496.130216019719</v>
      </c>
      <c r="S38" s="131">
        <v>3809.2575996589599</v>
      </c>
      <c r="T38" s="95">
        <f t="shared" si="3"/>
        <v>9749.9105268517342</v>
      </c>
      <c r="U38" s="259">
        <f>P38-'FPL Stand-Alone Rev Req'!H38</f>
        <v>178.5035523757897</v>
      </c>
      <c r="V38" s="132">
        <f>Q38-'FPL Stand-Alone Rev Req'!I38</f>
        <v>-0.59129188632900309</v>
      </c>
      <c r="W38" s="132">
        <f>R38-'FPL Stand-Alone Rev Req'!J38</f>
        <v>16.55716284734001</v>
      </c>
      <c r="X38" s="132">
        <f>S38-'FPL Stand-Alone Rev Req'!K38</f>
        <v>132.48680567169004</v>
      </c>
      <c r="Y38" s="133">
        <f t="shared" si="4"/>
        <v>326.95622900849071</v>
      </c>
      <c r="AA38" s="154"/>
    </row>
    <row r="39" spans="1:27" ht="12.75" customHeight="1" x14ac:dyDescent="0.2">
      <c r="A39" s="54">
        <v>28</v>
      </c>
      <c r="B39" s="87">
        <f t="shared" si="5"/>
        <v>2047</v>
      </c>
      <c r="C39" s="88">
        <f t="shared" si="6"/>
        <v>0.16297414056709836</v>
      </c>
      <c r="D39" s="89">
        <v>69.259816894531198</v>
      </c>
      <c r="E39" s="89">
        <v>35.445465087890597</v>
      </c>
      <c r="F39" s="89">
        <v>4.1764865112304603</v>
      </c>
      <c r="G39" s="90">
        <f t="shared" si="0"/>
        <v>108.88176849365226</v>
      </c>
      <c r="H39" s="91">
        <v>273.22620257568298</v>
      </c>
      <c r="I39" s="92">
        <v>13.215786682128901</v>
      </c>
      <c r="J39" s="93">
        <v>30.468370529174798</v>
      </c>
      <c r="K39" s="94">
        <v>218.993233581542</v>
      </c>
      <c r="L39" s="95">
        <f t="shared" si="9"/>
        <v>535.90359336852873</v>
      </c>
      <c r="M39" s="96">
        <f t="shared" si="7"/>
        <v>644.78536186218093</v>
      </c>
      <c r="N39" s="97">
        <f t="shared" si="2"/>
        <v>105.08334019973445</v>
      </c>
      <c r="O39" s="94">
        <f t="shared" si="8"/>
        <v>4610.8056207515601</v>
      </c>
      <c r="P39" s="91">
        <v>5408.12326867103</v>
      </c>
      <c r="Q39" s="92">
        <v>210.77998694896601</v>
      </c>
      <c r="R39" s="93">
        <v>512.62707964535798</v>
      </c>
      <c r="S39" s="131">
        <v>4084.70911867618</v>
      </c>
      <c r="T39" s="95">
        <f t="shared" si="3"/>
        <v>10216.239453941535</v>
      </c>
      <c r="U39" s="259">
        <f>P39-'FPL Stand-Alone Rev Req'!H39</f>
        <v>183.43366107749989</v>
      </c>
      <c r="V39" s="132">
        <f>Q39-'FPL Stand-Alone Rev Req'!I39</f>
        <v>0.94912633609700947</v>
      </c>
      <c r="W39" s="132">
        <f>R39-'FPL Stand-Alone Rev Req'!J39</f>
        <v>16.238952645339964</v>
      </c>
      <c r="X39" s="132">
        <f>S39-'FPL Stand-Alone Rev Req'!K39</f>
        <v>141.31660949611978</v>
      </c>
      <c r="Y39" s="133">
        <f t="shared" si="4"/>
        <v>341.93834955505667</v>
      </c>
      <c r="AA39" s="154"/>
    </row>
    <row r="40" spans="1:27" ht="12.75" customHeight="1" x14ac:dyDescent="0.2">
      <c r="A40" s="54">
        <v>29</v>
      </c>
      <c r="B40" s="87">
        <f t="shared" si="5"/>
        <v>2048</v>
      </c>
      <c r="C40" s="88">
        <f t="shared" si="6"/>
        <v>0.15238348814127942</v>
      </c>
      <c r="D40" s="89">
        <v>66.912539794921798</v>
      </c>
      <c r="E40" s="89">
        <v>44.581838409423803</v>
      </c>
      <c r="F40" s="89">
        <v>4.0210851135253902</v>
      </c>
      <c r="G40" s="90">
        <f t="shared" si="0"/>
        <v>115.51546331787098</v>
      </c>
      <c r="H40" s="91">
        <v>279.12675436592099</v>
      </c>
      <c r="I40" s="92">
        <v>13.790404460906901</v>
      </c>
      <c r="J40" s="93">
        <v>31.3811445055007</v>
      </c>
      <c r="K40" s="94">
        <v>231.57721310424799</v>
      </c>
      <c r="L40" s="95">
        <f t="shared" si="9"/>
        <v>555.87551643657662</v>
      </c>
      <c r="M40" s="96">
        <f t="shared" si="7"/>
        <v>671.39097975444759</v>
      </c>
      <c r="N40" s="97">
        <f t="shared" si="2"/>
        <v>102.30889940157383</v>
      </c>
      <c r="O40" s="94">
        <f t="shared" si="8"/>
        <v>4713.1145201531335</v>
      </c>
      <c r="P40" s="91">
        <v>5494.7275333175603</v>
      </c>
      <c r="Q40" s="92">
        <v>217.41401626777599</v>
      </c>
      <c r="R40" s="93">
        <v>528.70567165207797</v>
      </c>
      <c r="S40" s="131">
        <v>4342.5285382947905</v>
      </c>
      <c r="T40" s="95">
        <f t="shared" si="3"/>
        <v>10583.375759532206</v>
      </c>
      <c r="U40" s="259">
        <f>P40-'FPL Stand-Alone Rev Req'!H40</f>
        <v>183.91217763519035</v>
      </c>
      <c r="V40" s="132">
        <f>Q40-'FPL Stand-Alone Rev Req'!I40</f>
        <v>-0.14935727500900953</v>
      </c>
      <c r="W40" s="132">
        <f>R40-'FPL Stand-Alone Rev Req'!J40</f>
        <v>16.61734542941997</v>
      </c>
      <c r="X40" s="132">
        <f>S40-'FPL Stand-Alone Rev Req'!K40</f>
        <v>148.4138841924705</v>
      </c>
      <c r="Y40" s="133">
        <f t="shared" si="4"/>
        <v>348.79404998207178</v>
      </c>
      <c r="AA40" s="154"/>
    </row>
    <row r="41" spans="1:27" ht="12.75" customHeight="1" x14ac:dyDescent="0.2">
      <c r="A41" s="54">
        <v>30</v>
      </c>
      <c r="B41" s="87">
        <f t="shared" si="5"/>
        <v>2049</v>
      </c>
      <c r="C41" s="88">
        <f t="shared" si="6"/>
        <v>0.14248105483055579</v>
      </c>
      <c r="D41" s="89">
        <v>64.576088867187494</v>
      </c>
      <c r="E41" s="89">
        <v>43.9556481323242</v>
      </c>
      <c r="F41" s="89">
        <v>3.8670184936523402</v>
      </c>
      <c r="G41" s="100">
        <f t="shared" si="0"/>
        <v>112.39875549316403</v>
      </c>
      <c r="H41" s="91">
        <v>283.46566981506299</v>
      </c>
      <c r="I41" s="93">
        <v>14.441785964965799</v>
      </c>
      <c r="J41" s="93">
        <v>31.985296611785799</v>
      </c>
      <c r="K41" s="94">
        <v>243.93833026122999</v>
      </c>
      <c r="L41" s="95">
        <f t="shared" si="9"/>
        <v>573.83108265304463</v>
      </c>
      <c r="M41" s="101">
        <f t="shared" si="7"/>
        <v>686.22983814620864</v>
      </c>
      <c r="N41" s="91">
        <f t="shared" si="2"/>
        <v>97.774751195273382</v>
      </c>
      <c r="O41" s="94">
        <f t="shared" si="8"/>
        <v>4810.8892713484065</v>
      </c>
      <c r="P41" s="91">
        <v>5657.4234364433196</v>
      </c>
      <c r="Q41" s="92">
        <v>222.179153624534</v>
      </c>
      <c r="R41" s="93">
        <v>545.40486399459803</v>
      </c>
      <c r="S41" s="131">
        <v>4645.5069482631598</v>
      </c>
      <c r="T41" s="95">
        <f t="shared" si="3"/>
        <v>11070.514402325611</v>
      </c>
      <c r="U41" s="259">
        <f>P41-'FPL Stand-Alone Rev Req'!H41</f>
        <v>190.1070001256694</v>
      </c>
      <c r="V41" s="132">
        <f>Q41-'FPL Stand-Alone Rev Req'!I41</f>
        <v>0.43811895656600086</v>
      </c>
      <c r="W41" s="132">
        <f>R41-'FPL Stand-Alone Rev Req'!J41</f>
        <v>17.126853504628002</v>
      </c>
      <c r="X41" s="132">
        <f>S41-'FPL Stand-Alone Rev Req'!K41</f>
        <v>159.40129336534937</v>
      </c>
      <c r="Y41" s="133">
        <f t="shared" si="4"/>
        <v>367.07326595221275</v>
      </c>
      <c r="AA41" s="154"/>
    </row>
    <row r="42" spans="1:27" s="55" customFormat="1" ht="12.75" customHeight="1" x14ac:dyDescent="0.2">
      <c r="A42" s="54">
        <v>31</v>
      </c>
      <c r="B42" s="98">
        <f t="shared" si="5"/>
        <v>2050</v>
      </c>
      <c r="C42" s="99">
        <f t="shared" si="6"/>
        <v>0.1332221176536286</v>
      </c>
      <c r="D42" s="102">
        <v>62.256720703124998</v>
      </c>
      <c r="E42" s="89">
        <v>42.278587585449202</v>
      </c>
      <c r="F42" s="102">
        <v>3.7084000854492101</v>
      </c>
      <c r="G42" s="90">
        <f t="shared" si="0"/>
        <v>108.24370837402341</v>
      </c>
      <c r="H42" s="97">
        <v>290.58068616485502</v>
      </c>
      <c r="I42" s="92">
        <v>14.7766825447082</v>
      </c>
      <c r="J42" s="92">
        <v>33.263623620986898</v>
      </c>
      <c r="K42" s="103">
        <v>261.74533471679598</v>
      </c>
      <c r="L42" s="104">
        <f t="shared" si="9"/>
        <v>600.36632704734609</v>
      </c>
      <c r="M42" s="96">
        <f t="shared" si="7"/>
        <v>708.6100354213695</v>
      </c>
      <c r="N42" s="97">
        <f t="shared" si="2"/>
        <v>94.402529509447618</v>
      </c>
      <c r="O42" s="103">
        <f t="shared" si="8"/>
        <v>4905.2918008578545</v>
      </c>
      <c r="P42" s="97">
        <v>5831.7797377166698</v>
      </c>
      <c r="Q42" s="92">
        <v>229.17168289184499</v>
      </c>
      <c r="R42" s="92">
        <v>567.59299510615995</v>
      </c>
      <c r="S42" s="134">
        <v>4982.4778011512699</v>
      </c>
      <c r="T42" s="104">
        <f t="shared" si="3"/>
        <v>11611.022216865946</v>
      </c>
      <c r="U42" s="259">
        <f>P42-'FPL Stand-Alone Rev Req'!H42</f>
        <v>194.18561246490026</v>
      </c>
      <c r="V42" s="132">
        <f>Q42-'FPL Stand-Alone Rev Req'!I42</f>
        <v>1.1242170276640024</v>
      </c>
      <c r="W42" s="132">
        <f>R42-'FPL Stand-Alone Rev Req'!J42</f>
        <v>18.13677311721392</v>
      </c>
      <c r="X42" s="132">
        <f>S42-'FPL Stand-Alone Rev Req'!K42</f>
        <v>169.21689380645967</v>
      </c>
      <c r="Y42" s="133">
        <f t="shared" si="4"/>
        <v>382.66349641623788</v>
      </c>
      <c r="Z42" s="54"/>
      <c r="AA42" s="154"/>
    </row>
    <row r="43" spans="1:27" s="55" customFormat="1" ht="12.75" customHeight="1" x14ac:dyDescent="0.2">
      <c r="A43" s="54">
        <v>32</v>
      </c>
      <c r="B43" s="87">
        <f t="shared" si="5"/>
        <v>2051</v>
      </c>
      <c r="C43" s="88">
        <f t="shared" si="6"/>
        <v>0.12456485989119082</v>
      </c>
      <c r="D43" s="89">
        <v>59.970048828125002</v>
      </c>
      <c r="E43" s="89">
        <v>43.754263626098599</v>
      </c>
      <c r="F43" s="89">
        <v>3.5497814331054598</v>
      </c>
      <c r="G43" s="90">
        <f t="shared" si="0"/>
        <v>107.27409388732906</v>
      </c>
      <c r="H43" s="91">
        <v>296.37502464294403</v>
      </c>
      <c r="I43" s="92">
        <v>15.780498504638601</v>
      </c>
      <c r="J43" s="93">
        <v>34.604707653045601</v>
      </c>
      <c r="K43" s="94">
        <v>268.94123742675703</v>
      </c>
      <c r="L43" s="95">
        <f t="shared" si="9"/>
        <v>615.70146822738525</v>
      </c>
      <c r="M43" s="96">
        <f t="shared" si="7"/>
        <v>722.97556211471431</v>
      </c>
      <c r="N43" s="97">
        <f t="shared" si="2"/>
        <v>90.057349599574309</v>
      </c>
      <c r="O43" s="94">
        <f t="shared" si="8"/>
        <v>4995.3491504574285</v>
      </c>
      <c r="P43" s="91">
        <v>5929.7676737594602</v>
      </c>
      <c r="Q43" s="92">
        <v>233.12963341712901</v>
      </c>
      <c r="R43" s="93">
        <v>582.595915277004</v>
      </c>
      <c r="S43" s="131">
        <v>5120.3064850082401</v>
      </c>
      <c r="T43" s="95">
        <f t="shared" si="3"/>
        <v>11865.799707461832</v>
      </c>
      <c r="U43" s="259">
        <f>P43-'FPL Stand-Alone Rev Req'!H43</f>
        <v>194.60969141770056</v>
      </c>
      <c r="V43" s="132">
        <f>Q43-'FPL Stand-Alone Rev Req'!I43</f>
        <v>6.1300090790012973E-2</v>
      </c>
      <c r="W43" s="132">
        <f>R43-'FPL Stand-Alone Rev Req'!J43</f>
        <v>18.185104132562969</v>
      </c>
      <c r="X43" s="132">
        <f>S43-'FPL Stand-Alone Rev Req'!K43</f>
        <v>171.93639242936024</v>
      </c>
      <c r="Y43" s="133">
        <f t="shared" si="4"/>
        <v>384.79248807041381</v>
      </c>
      <c r="Z43" s="54"/>
      <c r="AA43" s="154"/>
    </row>
    <row r="44" spans="1:27" s="55" customFormat="1" ht="12.75" customHeight="1" x14ac:dyDescent="0.2">
      <c r="A44" s="54">
        <v>33</v>
      </c>
      <c r="B44" s="87">
        <f t="shared" si="5"/>
        <v>2052</v>
      </c>
      <c r="C44" s="88">
        <f t="shared" si="6"/>
        <v>0.11647018222645236</v>
      </c>
      <c r="D44" s="89">
        <v>112.094819580078</v>
      </c>
      <c r="E44" s="89">
        <v>45.581192779540999</v>
      </c>
      <c r="F44" s="89">
        <v>13.7452994689941</v>
      </c>
      <c r="G44" s="90">
        <f t="shared" ref="G44:G60" si="10">SUM(D44:F44)</f>
        <v>171.42131182861309</v>
      </c>
      <c r="H44" s="91">
        <v>298.70267391967701</v>
      </c>
      <c r="I44" s="92">
        <v>15.6813693904876</v>
      </c>
      <c r="J44" s="93">
        <v>35.1913595275878</v>
      </c>
      <c r="K44" s="94">
        <v>275.01396426391602</v>
      </c>
      <c r="L44" s="95">
        <f t="shared" si="9"/>
        <v>624.58936710166836</v>
      </c>
      <c r="M44" s="96">
        <f t="shared" si="7"/>
        <v>796.01067893028141</v>
      </c>
      <c r="N44" s="97">
        <f t="shared" si="2"/>
        <v>92.711508829211937</v>
      </c>
      <c r="O44" s="94">
        <f t="shared" si="8"/>
        <v>5088.0606592866407</v>
      </c>
      <c r="P44" s="91">
        <v>6147.8803123881598</v>
      </c>
      <c r="Q44" s="92">
        <v>238.28757316017101</v>
      </c>
      <c r="R44" s="93">
        <v>611.772751280188</v>
      </c>
      <c r="S44" s="131">
        <v>5400.6426739250401</v>
      </c>
      <c r="T44" s="95">
        <f t="shared" si="3"/>
        <v>12398.583310753558</v>
      </c>
      <c r="U44" s="259">
        <f>P44-'FPL Stand-Alone Rev Req'!H44</f>
        <v>197.65223555157991</v>
      </c>
      <c r="V44" s="132">
        <f>Q44-'FPL Stand-Alone Rev Req'!I44</f>
        <v>0.15704043102300602</v>
      </c>
      <c r="W44" s="132">
        <f>R44-'FPL Stand-Alone Rev Req'!J44</f>
        <v>18.547243623987015</v>
      </c>
      <c r="X44" s="132">
        <f>S44-'FPL Stand-Alone Rev Req'!K44</f>
        <v>176.89975910436988</v>
      </c>
      <c r="Y44" s="133">
        <f t="shared" si="4"/>
        <v>393.2562787109598</v>
      </c>
      <c r="Z44" s="54"/>
      <c r="AA44" s="154"/>
    </row>
    <row r="45" spans="1:27" s="55" customFormat="1" ht="13.5" customHeight="1" x14ac:dyDescent="0.2">
      <c r="A45" s="54">
        <v>34</v>
      </c>
      <c r="B45" s="87">
        <f t="shared" si="5"/>
        <v>2053</v>
      </c>
      <c r="C45" s="88">
        <f t="shared" si="6"/>
        <v>0.10890152615844072</v>
      </c>
      <c r="D45" s="89">
        <v>108.50787695312501</v>
      </c>
      <c r="E45" s="89">
        <v>50.397874084472598</v>
      </c>
      <c r="F45" s="89">
        <v>13.377145950317299</v>
      </c>
      <c r="G45" s="90">
        <f t="shared" si="10"/>
        <v>172.28289698791491</v>
      </c>
      <c r="H45" s="91">
        <v>303.94657080078099</v>
      </c>
      <c r="I45" s="92">
        <v>16.566715442657401</v>
      </c>
      <c r="J45" s="93">
        <v>36.429540267944297</v>
      </c>
      <c r="K45" s="94">
        <v>283.595383361816</v>
      </c>
      <c r="L45" s="95">
        <f t="shared" si="9"/>
        <v>640.53820987319864</v>
      </c>
      <c r="M45" s="96">
        <f t="shared" si="7"/>
        <v>812.82110686111355</v>
      </c>
      <c r="N45" s="97">
        <f t="shared" si="2"/>
        <v>88.517459030968297</v>
      </c>
      <c r="O45" s="94">
        <f t="shared" si="8"/>
        <v>5176.5781183176086</v>
      </c>
      <c r="P45" s="91">
        <v>6509.57380714798</v>
      </c>
      <c r="Q45" s="92">
        <v>242.37923384570999</v>
      </c>
      <c r="R45" s="93">
        <v>664.83964705663902</v>
      </c>
      <c r="S45" s="131">
        <v>5897.9921088943402</v>
      </c>
      <c r="T45" s="95">
        <f t="shared" si="3"/>
        <v>13314.78479694467</v>
      </c>
      <c r="U45" s="259">
        <f>P45-'FPL Stand-Alone Rev Req'!H45</f>
        <v>199.59346466077022</v>
      </c>
      <c r="V45" s="132">
        <f>Q45-'FPL Stand-Alone Rev Req'!I45</f>
        <v>-0.66605545330099858</v>
      </c>
      <c r="W45" s="132">
        <f>R45-'FPL Stand-Alone Rev Req'!J45</f>
        <v>19.819857518107028</v>
      </c>
      <c r="X45" s="132">
        <f>S45-'FPL Stand-Alone Rev Req'!K45</f>
        <v>181.23163072718035</v>
      </c>
      <c r="Y45" s="133">
        <f t="shared" si="4"/>
        <v>399.9788974527566</v>
      </c>
      <c r="Z45" s="54"/>
      <c r="AA45" s="154"/>
    </row>
    <row r="46" spans="1:27" s="55" customFormat="1" ht="13.5" customHeight="1" x14ac:dyDescent="0.2">
      <c r="A46" s="54">
        <v>35</v>
      </c>
      <c r="B46" s="87">
        <f t="shared" si="5"/>
        <v>2054</v>
      </c>
      <c r="C46" s="88">
        <f t="shared" si="6"/>
        <v>0.10182470889054765</v>
      </c>
      <c r="D46" s="89">
        <v>104.60666503906199</v>
      </c>
      <c r="E46" s="89">
        <v>44.879799438476503</v>
      </c>
      <c r="F46" s="89">
        <v>12.9731424102783</v>
      </c>
      <c r="G46" s="90">
        <f t="shared" si="10"/>
        <v>162.45960688781679</v>
      </c>
      <c r="H46" s="91">
        <v>307.66209912109298</v>
      </c>
      <c r="I46" s="92">
        <v>17.138891712188698</v>
      </c>
      <c r="J46" s="93">
        <v>37.441930133819497</v>
      </c>
      <c r="K46" s="94">
        <v>289.88307531738201</v>
      </c>
      <c r="L46" s="95">
        <f t="shared" si="1"/>
        <v>652.12599628448311</v>
      </c>
      <c r="M46" s="96">
        <f t="shared" si="7"/>
        <v>814.5856031722999</v>
      </c>
      <c r="N46" s="97">
        <f t="shared" si="2"/>
        <v>82.944941909450606</v>
      </c>
      <c r="O46" s="94">
        <f t="shared" si="8"/>
        <v>5259.5230602270594</v>
      </c>
      <c r="P46" s="91">
        <v>6674.9841908998396</v>
      </c>
      <c r="Q46" s="92">
        <v>248.15329989147099</v>
      </c>
      <c r="R46" s="93">
        <v>696.04803422236</v>
      </c>
      <c r="S46" s="131">
        <v>6157.3360032989904</v>
      </c>
      <c r="T46" s="95">
        <f t="shared" si="3"/>
        <v>13776.52152831266</v>
      </c>
      <c r="U46" s="259">
        <f>P46-'FPL Stand-Alone Rev Req'!H46</f>
        <v>201.35625399492983</v>
      </c>
      <c r="V46" s="132">
        <f>Q46-'FPL Stand-Alone Rev Req'!I46</f>
        <v>0.72196758365598157</v>
      </c>
      <c r="W46" s="132">
        <f>R46-'FPL Stand-Alone Rev Req'!J46</f>
        <v>19.380585108395053</v>
      </c>
      <c r="X46" s="132">
        <f>S46-'FPL Stand-Alone Rev Req'!K46</f>
        <v>185.37958899617024</v>
      </c>
      <c r="Y46" s="133">
        <f t="shared" si="4"/>
        <v>406.83839568315113</v>
      </c>
      <c r="Z46" s="54"/>
      <c r="AA46" s="154"/>
    </row>
    <row r="47" spans="1:27" s="55" customFormat="1" ht="13.5" customHeight="1" x14ac:dyDescent="0.2">
      <c r="A47" s="54">
        <v>36</v>
      </c>
      <c r="B47" s="87">
        <f t="shared" si="5"/>
        <v>2055</v>
      </c>
      <c r="C47" s="88">
        <f t="shared" si="6"/>
        <v>9.520776894861864E-2</v>
      </c>
      <c r="D47" s="89">
        <v>98.950353088378904</v>
      </c>
      <c r="E47" s="89">
        <v>45.750773834228497</v>
      </c>
      <c r="F47" s="89">
        <v>12.3993754234313</v>
      </c>
      <c r="G47" s="90">
        <f t="shared" si="10"/>
        <v>157.1005023460387</v>
      </c>
      <c r="H47" s="91">
        <v>312.24972027587802</v>
      </c>
      <c r="I47" s="92">
        <v>17.545096490859901</v>
      </c>
      <c r="J47" s="93">
        <v>38.841008617401101</v>
      </c>
      <c r="K47" s="94">
        <v>298.61303900146402</v>
      </c>
      <c r="L47" s="95">
        <f t="shared" si="1"/>
        <v>667.24886438560304</v>
      </c>
      <c r="M47" s="96">
        <f t="shared" si="7"/>
        <v>824.34936673164179</v>
      </c>
      <c r="N47" s="97">
        <f t="shared" si="2"/>
        <v>78.484464040726252</v>
      </c>
      <c r="O47" s="94">
        <f t="shared" si="8"/>
        <v>5338.0075242677858</v>
      </c>
      <c r="P47" s="91">
        <v>6786.1726576004003</v>
      </c>
      <c r="Q47" s="92">
        <v>253.722914153099</v>
      </c>
      <c r="R47" s="93">
        <v>717.48012067313402</v>
      </c>
      <c r="S47" s="131">
        <v>6346.57564416694</v>
      </c>
      <c r="T47" s="95">
        <f t="shared" si="3"/>
        <v>14103.951336593573</v>
      </c>
      <c r="U47" s="259">
        <f>P47-'FPL Stand-Alone Rev Req'!H47</f>
        <v>203.64944779968027</v>
      </c>
      <c r="V47" s="132">
        <f>Q47-'FPL Stand-Alone Rev Req'!I47</f>
        <v>0.9285851163869836</v>
      </c>
      <c r="W47" s="132">
        <f>R47-'FPL Stand-Alone Rev Req'!J47</f>
        <v>19.710242652252077</v>
      </c>
      <c r="X47" s="132">
        <f>S47-'FPL Stand-Alone Rev Req'!K47</f>
        <v>190.0717562885302</v>
      </c>
      <c r="Y47" s="133">
        <f t="shared" si="4"/>
        <v>414.36003185684956</v>
      </c>
      <c r="Z47" s="54"/>
      <c r="AA47" s="154"/>
    </row>
    <row r="48" spans="1:27" s="55" customFormat="1" ht="13.5" customHeight="1" x14ac:dyDescent="0.2">
      <c r="A48" s="54">
        <v>37</v>
      </c>
      <c r="B48" s="87">
        <f t="shared" si="5"/>
        <v>2056</v>
      </c>
      <c r="C48" s="88">
        <f t="shared" si="6"/>
        <v>8.9020821831340469E-2</v>
      </c>
      <c r="D48" s="89">
        <v>94.428303710937499</v>
      </c>
      <c r="E48" s="89">
        <v>42.043766906738199</v>
      </c>
      <c r="F48" s="89">
        <v>11.987663146972601</v>
      </c>
      <c r="G48" s="90">
        <f t="shared" si="10"/>
        <v>148.45973376464829</v>
      </c>
      <c r="H48" s="91">
        <v>315.66977587890602</v>
      </c>
      <c r="I48" s="92">
        <v>17.854361827850301</v>
      </c>
      <c r="J48" s="93">
        <v>39.8885358695983</v>
      </c>
      <c r="K48" s="94">
        <v>305.51167504882801</v>
      </c>
      <c r="L48" s="95">
        <f t="shared" si="1"/>
        <v>678.92434862518257</v>
      </c>
      <c r="M48" s="96">
        <f t="shared" si="7"/>
        <v>827.38408238983084</v>
      </c>
      <c r="N48" s="97">
        <f t="shared" si="2"/>
        <v>73.654410984512253</v>
      </c>
      <c r="O48" s="94">
        <f t="shared" si="8"/>
        <v>5411.6619352522985</v>
      </c>
      <c r="P48" s="91">
        <v>6898.3750626830997</v>
      </c>
      <c r="Q48" s="92">
        <v>258.84143224334701</v>
      </c>
      <c r="R48" s="93">
        <v>740.08979851116203</v>
      </c>
      <c r="S48" s="131">
        <v>6540.9717437286299</v>
      </c>
      <c r="T48" s="95">
        <f t="shared" si="3"/>
        <v>14438.278037166239</v>
      </c>
      <c r="U48" s="259">
        <f>P48-'FPL Stand-Alone Rev Req'!H48</f>
        <v>206.62687103080953</v>
      </c>
      <c r="V48" s="132">
        <f>Q48-'FPL Stand-Alone Rev Req'!I48</f>
        <v>0.7784828557969945</v>
      </c>
      <c r="W48" s="132">
        <f>R48-'FPL Stand-Alone Rev Req'!J48</f>
        <v>20.235098187327026</v>
      </c>
      <c r="X48" s="132">
        <f>S48-'FPL Stand-Alone Rev Req'!K48</f>
        <v>195.4130743875503</v>
      </c>
      <c r="Y48" s="133">
        <f t="shared" si="4"/>
        <v>423.05352646148384</v>
      </c>
      <c r="Z48" s="54"/>
      <c r="AA48" s="154"/>
    </row>
    <row r="49" spans="1:27" s="55" customFormat="1" ht="13.5" customHeight="1" x14ac:dyDescent="0.2">
      <c r="A49" s="54">
        <v>38</v>
      </c>
      <c r="B49" s="87">
        <f t="shared" si="5"/>
        <v>2057</v>
      </c>
      <c r="C49" s="88">
        <f t="shared" si="6"/>
        <v>8.3235925040991546E-2</v>
      </c>
      <c r="D49" s="89">
        <v>83.058133789062495</v>
      </c>
      <c r="E49" s="89">
        <v>34.099032501220698</v>
      </c>
      <c r="F49" s="89">
        <v>10.838453842163</v>
      </c>
      <c r="G49" s="90">
        <f t="shared" si="10"/>
        <v>127.99562013244619</v>
      </c>
      <c r="H49" s="91">
        <v>320.46584094238199</v>
      </c>
      <c r="I49" s="92">
        <v>18.408449674606299</v>
      </c>
      <c r="J49" s="93">
        <v>41.530879070281898</v>
      </c>
      <c r="K49" s="94">
        <v>314.89744738769502</v>
      </c>
      <c r="L49" s="95">
        <f t="shared" si="1"/>
        <v>695.30261707496516</v>
      </c>
      <c r="M49" s="96">
        <f t="shared" si="7"/>
        <v>823.29823720741138</v>
      </c>
      <c r="N49" s="97">
        <f t="shared" si="2"/>
        <v>68.527990358576574</v>
      </c>
      <c r="O49" s="94">
        <f t="shared" si="8"/>
        <v>5480.1899256108754</v>
      </c>
      <c r="P49" s="91">
        <v>7015.0988634300202</v>
      </c>
      <c r="Q49" s="92">
        <v>265.15045782089197</v>
      </c>
      <c r="R49" s="93">
        <v>765.80218246591096</v>
      </c>
      <c r="S49" s="131">
        <v>6744.0606166877697</v>
      </c>
      <c r="T49" s="95">
        <f t="shared" si="3"/>
        <v>14790.112120404592</v>
      </c>
      <c r="U49" s="259">
        <f>P49-'FPL Stand-Alone Rev Req'!H49</f>
        <v>208.80435404575019</v>
      </c>
      <c r="V49" s="132">
        <f>Q49-'FPL Stand-Alone Rev Req'!I49</f>
        <v>0.18036540412896329</v>
      </c>
      <c r="W49" s="132">
        <f>R49-'FPL Stand-Alone Rev Req'!J49</f>
        <v>21.227633092015935</v>
      </c>
      <c r="X49" s="132">
        <f>S49-'FPL Stand-Alone Rev Req'!K49</f>
        <v>200.3658349456</v>
      </c>
      <c r="Y49" s="133">
        <f t="shared" si="4"/>
        <v>430.57818748749509</v>
      </c>
      <c r="Z49" s="54"/>
      <c r="AA49" s="154"/>
    </row>
    <row r="50" spans="1:27" s="55" customFormat="1" ht="13.5" customHeight="1" x14ac:dyDescent="0.2">
      <c r="A50" s="54">
        <v>39</v>
      </c>
      <c r="B50" s="87">
        <f t="shared" si="5"/>
        <v>2058</v>
      </c>
      <c r="C50" s="88">
        <f t="shared" si="6"/>
        <v>7.7826951884985077E-2</v>
      </c>
      <c r="D50" s="89">
        <v>76.055816406250003</v>
      </c>
      <c r="E50" s="89">
        <v>50.417254333495997</v>
      </c>
      <c r="F50" s="89">
        <v>10.467848144531199</v>
      </c>
      <c r="G50" s="90">
        <f t="shared" si="10"/>
        <v>136.94091888427718</v>
      </c>
      <c r="H50" s="91">
        <v>324.98796313476498</v>
      </c>
      <c r="I50" s="92">
        <v>18.214796588897698</v>
      </c>
      <c r="J50" s="93">
        <v>42.8683989906311</v>
      </c>
      <c r="K50" s="94">
        <v>324.14465454101497</v>
      </c>
      <c r="L50" s="95">
        <f t="shared" si="1"/>
        <v>710.21581325530872</v>
      </c>
      <c r="M50" s="96">
        <f t="shared" si="7"/>
        <v>847.15673213958587</v>
      </c>
      <c r="N50" s="97">
        <f t="shared" si="2"/>
        <v>65.931626231268737</v>
      </c>
      <c r="O50" s="94">
        <f t="shared" si="8"/>
        <v>5546.1215518421441</v>
      </c>
      <c r="P50" s="91">
        <v>7132.2703196544599</v>
      </c>
      <c r="Q50" s="92">
        <v>270.61263644170702</v>
      </c>
      <c r="R50" s="93">
        <v>790.01310654502299</v>
      </c>
      <c r="S50" s="131">
        <v>6951.8143903994496</v>
      </c>
      <c r="T50" s="95">
        <f t="shared" si="3"/>
        <v>15144.71045304064</v>
      </c>
      <c r="U50" s="259">
        <f>P50-'FPL Stand-Alone Rev Req'!H50</f>
        <v>211.19584143638986</v>
      </c>
      <c r="V50" s="132">
        <f>Q50-'FPL Stand-Alone Rev Req'!I50</f>
        <v>0.23747912740702759</v>
      </c>
      <c r="W50" s="132">
        <f>R50-'FPL Stand-Alone Rev Req'!J50</f>
        <v>21.534585840218028</v>
      </c>
      <c r="X50" s="132">
        <f>S50-'FPL Stand-Alone Rev Req'!K50</f>
        <v>205.49129540967988</v>
      </c>
      <c r="Y50" s="133">
        <f t="shared" si="4"/>
        <v>438.45920181369479</v>
      </c>
      <c r="Z50" s="54"/>
      <c r="AA50" s="154"/>
    </row>
    <row r="51" spans="1:27" s="55" customFormat="1" ht="13.5" customHeight="1" x14ac:dyDescent="0.2">
      <c r="A51" s="54">
        <v>40</v>
      </c>
      <c r="B51" s="87">
        <f t="shared" si="5"/>
        <v>2059</v>
      </c>
      <c r="C51" s="88">
        <f t="shared" si="6"/>
        <v>7.2769473478246902E-2</v>
      </c>
      <c r="D51" s="89">
        <v>73.296236328125005</v>
      </c>
      <c r="E51" s="89">
        <v>48.707845489501899</v>
      </c>
      <c r="F51" s="89">
        <v>10.1822481689453</v>
      </c>
      <c r="G51" s="90">
        <f t="shared" si="10"/>
        <v>132.18632998657222</v>
      </c>
      <c r="H51" s="91">
        <v>329.35050622558498</v>
      </c>
      <c r="I51" s="92">
        <v>18.871086610793999</v>
      </c>
      <c r="J51" s="93">
        <v>44.158853630065899</v>
      </c>
      <c r="K51" s="94">
        <v>331.06509106445299</v>
      </c>
      <c r="L51" s="95">
        <f t="shared" si="1"/>
        <v>723.44553753089781</v>
      </c>
      <c r="M51" s="96">
        <f t="shared" si="7"/>
        <v>855.63186751747003</v>
      </c>
      <c r="N51" s="97">
        <f t="shared" si="2"/>
        <v>62.263880490455399</v>
      </c>
      <c r="O51" s="94">
        <f t="shared" si="8"/>
        <v>5608.3854323325995</v>
      </c>
      <c r="P51" s="91">
        <v>7250.8147762166</v>
      </c>
      <c r="Q51" s="92">
        <v>275.72941152477199</v>
      </c>
      <c r="R51" s="93">
        <v>815.60024848422404</v>
      </c>
      <c r="S51" s="131">
        <v>7165.1577050343103</v>
      </c>
      <c r="T51" s="95">
        <f t="shared" si="3"/>
        <v>15507.302141259908</v>
      </c>
      <c r="U51" s="259">
        <f>P51-'FPL Stand-Alone Rev Req'!H51</f>
        <v>213.66696947297987</v>
      </c>
      <c r="V51" s="132">
        <f>Q51-'FPL Stand-Alone Rev Req'!I51</f>
        <v>-1.4891675157550139</v>
      </c>
      <c r="W51" s="132">
        <f>R51-'FPL Stand-Alone Rev Req'!J51</f>
        <v>22.362772521317083</v>
      </c>
      <c r="X51" s="132">
        <f>S51-'FPL Stand-Alone Rev Req'!K51</f>
        <v>210.75403193289003</v>
      </c>
      <c r="Y51" s="133">
        <f t="shared" si="4"/>
        <v>445.29460641143197</v>
      </c>
      <c r="Z51" s="54"/>
      <c r="AA51" s="154"/>
    </row>
    <row r="52" spans="1:27" s="55" customFormat="1" ht="13.5" customHeight="1" x14ac:dyDescent="0.2">
      <c r="A52" s="54">
        <v>41</v>
      </c>
      <c r="B52" s="87">
        <f t="shared" si="5"/>
        <v>2060</v>
      </c>
      <c r="C52" s="88">
        <f t="shared" si="6"/>
        <v>6.8040648413508084E-2</v>
      </c>
      <c r="D52" s="89">
        <v>70.517128906249994</v>
      </c>
      <c r="E52" s="89">
        <v>46.588685668945303</v>
      </c>
      <c r="F52" s="89">
        <v>9.9074764404296793</v>
      </c>
      <c r="G52" s="90">
        <f t="shared" si="10"/>
        <v>127.01329101562497</v>
      </c>
      <c r="H52" s="91">
        <v>332.71695446777301</v>
      </c>
      <c r="I52" s="92">
        <v>18.6774058570861</v>
      </c>
      <c r="J52" s="93">
        <v>45.548238494872997</v>
      </c>
      <c r="K52" s="94">
        <v>339.68314331054597</v>
      </c>
      <c r="L52" s="95">
        <f t="shared" si="1"/>
        <v>736.62574213027801</v>
      </c>
      <c r="M52" s="96">
        <f t="shared" si="7"/>
        <v>863.639033145903</v>
      </c>
      <c r="N52" s="97">
        <f t="shared" si="2"/>
        <v>58.762559810462442</v>
      </c>
      <c r="O52" s="94">
        <f t="shared" si="8"/>
        <v>5667.1479921430619</v>
      </c>
      <c r="P52" s="91">
        <v>7370.4636004600497</v>
      </c>
      <c r="Q52" s="92">
        <v>283.80820467853499</v>
      </c>
      <c r="R52" s="93">
        <v>843.08244838255598</v>
      </c>
      <c r="S52" s="131">
        <v>7384.4963617162703</v>
      </c>
      <c r="T52" s="95">
        <f t="shared" si="3"/>
        <v>15881.85061523741</v>
      </c>
      <c r="U52" s="259">
        <f>P52-'FPL Stand-Alone Rev Req'!H52</f>
        <v>217.62185690307979</v>
      </c>
      <c r="V52" s="132">
        <f>Q52-'FPL Stand-Alone Rev Req'!I52</f>
        <v>-0.27255181407900864</v>
      </c>
      <c r="W52" s="132">
        <f>R52-'FPL Stand-Alone Rev Req'!J52</f>
        <v>22.333892072231038</v>
      </c>
      <c r="X52" s="132">
        <f>S52-'FPL Stand-Alone Rev Req'!K52</f>
        <v>217.50453052426019</v>
      </c>
      <c r="Y52" s="133">
        <f t="shared" si="4"/>
        <v>457.18772768549201</v>
      </c>
      <c r="Z52" s="54"/>
      <c r="AA52" s="154"/>
    </row>
    <row r="53" spans="1:27" s="55" customFormat="1" ht="13.5" customHeight="1" x14ac:dyDescent="0.2">
      <c r="A53" s="54">
        <v>42</v>
      </c>
      <c r="B53" s="87">
        <f t="shared" si="5"/>
        <v>2061</v>
      </c>
      <c r="C53" s="88">
        <f t="shared" si="6"/>
        <v>6.3619119601223073E-2</v>
      </c>
      <c r="D53" s="89">
        <v>67.760830078124997</v>
      </c>
      <c r="E53" s="89">
        <v>47.156927642822197</v>
      </c>
      <c r="F53" s="89">
        <v>9.6275006103515608</v>
      </c>
      <c r="G53" s="90">
        <f t="shared" si="10"/>
        <v>124.54525833129875</v>
      </c>
      <c r="H53" s="91">
        <v>338.11441186523399</v>
      </c>
      <c r="I53" s="92">
        <v>19.8054112663269</v>
      </c>
      <c r="J53" s="93">
        <v>47.374797817230203</v>
      </c>
      <c r="K53" s="94">
        <v>351.71775988769502</v>
      </c>
      <c r="L53" s="95">
        <f t="shared" si="1"/>
        <v>757.01238083648605</v>
      </c>
      <c r="M53" s="96">
        <f t="shared" si="7"/>
        <v>881.55763916778483</v>
      </c>
      <c r="N53" s="97">
        <f t="shared" si="2"/>
        <v>56.083920881587154</v>
      </c>
      <c r="O53" s="94">
        <f t="shared" si="8"/>
        <v>5723.2319130246487</v>
      </c>
      <c r="P53" s="91">
        <v>7494.97679715919</v>
      </c>
      <c r="Q53" s="92">
        <v>290.00861906528399</v>
      </c>
      <c r="R53" s="93">
        <v>870.31160054627799</v>
      </c>
      <c r="S53" s="131">
        <v>7613.3066734051699</v>
      </c>
      <c r="T53" s="95">
        <f t="shared" si="3"/>
        <v>16268.603690175922</v>
      </c>
      <c r="U53" s="259">
        <f>P53-'FPL Stand-Alone Rev Req'!H53</f>
        <v>219.4994221668203</v>
      </c>
      <c r="V53" s="132">
        <f>Q53-'FPL Stand-Alone Rev Req'!I53</f>
        <v>-0.93854379558598566</v>
      </c>
      <c r="W53" s="132">
        <f>R53-'FPL Stand-Alone Rev Req'!J53</f>
        <v>23.202385466791952</v>
      </c>
      <c r="X53" s="132">
        <f>S53-'FPL Stand-Alone Rev Req'!K53</f>
        <v>222.66105243349011</v>
      </c>
      <c r="Y53" s="133">
        <f t="shared" si="4"/>
        <v>464.42431627151637</v>
      </c>
      <c r="Z53" s="54"/>
      <c r="AA53" s="154"/>
    </row>
    <row r="54" spans="1:27" s="55" customFormat="1" ht="13.5" customHeight="1" x14ac:dyDescent="0.2">
      <c r="A54" s="54">
        <v>43</v>
      </c>
      <c r="B54" s="87">
        <f t="shared" si="5"/>
        <v>2062</v>
      </c>
      <c r="C54" s="88">
        <f t="shared" si="6"/>
        <v>5.94849178132053E-2</v>
      </c>
      <c r="D54" s="89">
        <v>64.976777343750001</v>
      </c>
      <c r="E54" s="89">
        <v>64.590987640380803</v>
      </c>
      <c r="F54" s="89">
        <v>9.3174333496093702</v>
      </c>
      <c r="G54" s="90">
        <f t="shared" si="10"/>
        <v>138.88519833374016</v>
      </c>
      <c r="H54" s="91">
        <v>344.53818432617101</v>
      </c>
      <c r="I54" s="92">
        <v>20.534173143386798</v>
      </c>
      <c r="J54" s="93">
        <v>48.794795959472602</v>
      </c>
      <c r="K54" s="94">
        <v>360.010349243164</v>
      </c>
      <c r="L54" s="95">
        <f t="shared" si="1"/>
        <v>773.8775026721944</v>
      </c>
      <c r="M54" s="96">
        <f t="shared" si="7"/>
        <v>912.76270100593456</v>
      </c>
      <c r="N54" s="97">
        <f t="shared" si="2"/>
        <v>54.295614252297298</v>
      </c>
      <c r="O54" s="94">
        <f t="shared" si="8"/>
        <v>5777.5275272769459</v>
      </c>
      <c r="P54" s="91">
        <v>7616.2510744094798</v>
      </c>
      <c r="Q54" s="92">
        <v>297.03551744556398</v>
      </c>
      <c r="R54" s="93">
        <v>899.94480530753697</v>
      </c>
      <c r="S54" s="131">
        <v>7843.9959506559298</v>
      </c>
      <c r="T54" s="95">
        <f t="shared" si="3"/>
        <v>16657.227347818509</v>
      </c>
      <c r="U54" s="259">
        <f>P54-'FPL Stand-Alone Rev Req'!H54</f>
        <v>219.29801076220974</v>
      </c>
      <c r="V54" s="132">
        <f>Q54-'FPL Stand-Alone Rev Req'!I54</f>
        <v>-0.53279453849802394</v>
      </c>
      <c r="W54" s="132">
        <f>R54-'FPL Stand-Alone Rev Req'!J54</f>
        <v>23.213581319614946</v>
      </c>
      <c r="X54" s="132">
        <f>S54-'FPL Stand-Alone Rev Req'!K54</f>
        <v>225.3592518243795</v>
      </c>
      <c r="Y54" s="133">
        <f t="shared" si="4"/>
        <v>467.33804936770616</v>
      </c>
      <c r="Z54" s="54"/>
      <c r="AA54" s="154"/>
    </row>
    <row r="55" spans="1:27" s="55" customFormat="1" ht="13.5" customHeight="1" x14ac:dyDescent="0.2">
      <c r="A55" s="54">
        <v>44</v>
      </c>
      <c r="B55" s="87">
        <f t="shared" si="5"/>
        <v>2063</v>
      </c>
      <c r="C55" s="88">
        <f t="shared" si="6"/>
        <v>5.5619371494348098E-2</v>
      </c>
      <c r="D55" s="89">
        <v>62.5114375</v>
      </c>
      <c r="E55" s="89">
        <v>79.378854187011697</v>
      </c>
      <c r="F55" s="89">
        <v>9.0400590820312505</v>
      </c>
      <c r="G55" s="90">
        <f t="shared" si="10"/>
        <v>150.93035076904297</v>
      </c>
      <c r="H55" s="91">
        <v>349.31820104980397</v>
      </c>
      <c r="I55" s="92">
        <v>20.564526075363101</v>
      </c>
      <c r="J55" s="93">
        <v>50.618657371520897</v>
      </c>
      <c r="K55" s="94">
        <v>372.79977209472599</v>
      </c>
      <c r="L55" s="95">
        <f t="shared" si="1"/>
        <v>793.30115659141393</v>
      </c>
      <c r="M55" s="96">
        <f t="shared" si="7"/>
        <v>944.23150736045693</v>
      </c>
      <c r="N55" s="97">
        <f t="shared" si="2"/>
        <v>52.517562984549535</v>
      </c>
      <c r="O55" s="94">
        <f t="shared" si="8"/>
        <v>5830.0450902614957</v>
      </c>
      <c r="P55" s="91">
        <v>7742.6101909256004</v>
      </c>
      <c r="Q55" s="92">
        <v>303.54836177539801</v>
      </c>
      <c r="R55" s="93">
        <v>929.23727289691499</v>
      </c>
      <c r="S55" s="131">
        <v>8084.81512070179</v>
      </c>
      <c r="T55" s="95">
        <f t="shared" si="3"/>
        <v>17060.210946299703</v>
      </c>
      <c r="U55" s="259">
        <f>P55-'FPL Stand-Alone Rev Req'!H55</f>
        <v>221.79220444871044</v>
      </c>
      <c r="V55" s="132">
        <f>Q55-'FPL Stand-Alone Rev Req'!I55</f>
        <v>1.7687583923986949E-2</v>
      </c>
      <c r="W55" s="132">
        <f>R55-'FPL Stand-Alone Rev Req'!J55</f>
        <v>24.344670203939017</v>
      </c>
      <c r="X55" s="132">
        <f>S55-'FPL Stand-Alone Rev Req'!K55</f>
        <v>231.20782817936015</v>
      </c>
      <c r="Y55" s="133">
        <f t="shared" si="4"/>
        <v>477.36239041593359</v>
      </c>
      <c r="Z55" s="54"/>
      <c r="AA55" s="154"/>
    </row>
    <row r="56" spans="1:27" s="55" customFormat="1" ht="13.5" customHeight="1" x14ac:dyDescent="0.2">
      <c r="A56" s="54">
        <v>45</v>
      </c>
      <c r="B56" s="87">
        <f t="shared" si="5"/>
        <v>2064</v>
      </c>
      <c r="C56" s="88">
        <f t="shared" si="6"/>
        <v>5.2005022435108079E-2</v>
      </c>
      <c r="D56" s="89">
        <v>59.989583984375003</v>
      </c>
      <c r="E56" s="89">
        <v>76.927981658935494</v>
      </c>
      <c r="F56" s="89">
        <v>8.7866926269531191</v>
      </c>
      <c r="G56" s="90">
        <f t="shared" si="10"/>
        <v>145.70425827026361</v>
      </c>
      <c r="H56" s="91">
        <v>353.34871166992099</v>
      </c>
      <c r="I56" s="92">
        <v>20.900801303863499</v>
      </c>
      <c r="J56" s="93">
        <v>51.795788608551</v>
      </c>
      <c r="K56" s="94">
        <v>379.534549804687</v>
      </c>
      <c r="L56" s="95">
        <f t="shared" si="1"/>
        <v>805.57985138702247</v>
      </c>
      <c r="M56" s="96">
        <f t="shared" si="7"/>
        <v>951.28410965728608</v>
      </c>
      <c r="N56" s="97">
        <f t="shared" si="2"/>
        <v>49.471551464888975</v>
      </c>
      <c r="O56" s="94">
        <f t="shared" si="8"/>
        <v>5879.5166417263845</v>
      </c>
      <c r="P56" s="91">
        <v>7868.5223388137802</v>
      </c>
      <c r="Q56" s="92">
        <v>312.37076800823201</v>
      </c>
      <c r="R56" s="93">
        <v>958.35590238994303</v>
      </c>
      <c r="S56" s="131">
        <v>8330.1371245279297</v>
      </c>
      <c r="T56" s="95">
        <f t="shared" si="3"/>
        <v>17469.386133739885</v>
      </c>
      <c r="U56" s="259">
        <f>P56-'FPL Stand-Alone Rev Req'!H56</f>
        <v>223.3779466934202</v>
      </c>
      <c r="V56" s="132">
        <f>Q56-'FPL Stand-Alone Rev Req'!I56</f>
        <v>0.69878003978800507</v>
      </c>
      <c r="W56" s="132">
        <f>R56-'FPL Stand-Alone Rev Req'!J56</f>
        <v>25.430250276654988</v>
      </c>
      <c r="X56" s="132">
        <f>S56-'FPL Stand-Alone Rev Req'!K56</f>
        <v>235.93364508723971</v>
      </c>
      <c r="Y56" s="133">
        <f t="shared" si="4"/>
        <v>485.4406220971029</v>
      </c>
      <c r="Z56" s="54"/>
      <c r="AA56" s="154"/>
    </row>
    <row r="57" spans="1:27" s="55" customFormat="1" ht="13.5" customHeight="1" x14ac:dyDescent="0.2">
      <c r="A57" s="54">
        <v>46</v>
      </c>
      <c r="B57" s="87">
        <f t="shared" si="5"/>
        <v>2065</v>
      </c>
      <c r="C57" s="88">
        <f t="shared" si="6"/>
        <v>4.8625546923897214E-2</v>
      </c>
      <c r="D57" s="89">
        <v>57.49912890625</v>
      </c>
      <c r="E57" s="89">
        <v>78.865555603027303</v>
      </c>
      <c r="F57" s="89">
        <v>8.5097792968749992</v>
      </c>
      <c r="G57" s="90">
        <f t="shared" si="10"/>
        <v>144.87446380615231</v>
      </c>
      <c r="H57" s="91">
        <v>360.11767382812502</v>
      </c>
      <c r="I57" s="92">
        <v>21.419640739440901</v>
      </c>
      <c r="J57" s="93">
        <v>53.932197822570799</v>
      </c>
      <c r="K57" s="94">
        <v>392.54221582031198</v>
      </c>
      <c r="L57" s="95">
        <f t="shared" si="1"/>
        <v>828.01172821044872</v>
      </c>
      <c r="M57" s="96">
        <f t="shared" si="7"/>
        <v>972.88619201660106</v>
      </c>
      <c r="N57" s="97">
        <f t="shared" si="2"/>
        <v>47.30712318151491</v>
      </c>
      <c r="O57" s="94">
        <f t="shared" si="8"/>
        <v>5926.8237649078992</v>
      </c>
      <c r="P57" s="91">
        <v>8000.1934031944302</v>
      </c>
      <c r="Q57" s="92">
        <v>319.39708486461598</v>
      </c>
      <c r="R57" s="93">
        <v>991.69956136715405</v>
      </c>
      <c r="S57" s="131">
        <v>8587.0539599113508</v>
      </c>
      <c r="T57" s="95">
        <f t="shared" si="3"/>
        <v>17898.34400933755</v>
      </c>
      <c r="U57" s="259">
        <f>P57-'FPL Stand-Alone Rev Req'!H57</f>
        <v>225.5065812644998</v>
      </c>
      <c r="V57" s="132">
        <f>Q57-'FPL Stand-Alone Rev Req'!I57</f>
        <v>-8.1885727882024639E-2</v>
      </c>
      <c r="W57" s="132">
        <f>R57-'FPL Stand-Alone Rev Req'!J57</f>
        <v>25.577410689772023</v>
      </c>
      <c r="X57" s="132">
        <f>S57-'FPL Stand-Alone Rev Req'!K57</f>
        <v>241.63488117219094</v>
      </c>
      <c r="Y57" s="133">
        <f t="shared" si="4"/>
        <v>492.63698739858074</v>
      </c>
      <c r="Z57" s="54"/>
      <c r="AA57" s="154"/>
    </row>
    <row r="58" spans="1:27" s="55" customFormat="1" ht="13.5" customHeight="1" x14ac:dyDescent="0.2">
      <c r="A58" s="54">
        <v>47</v>
      </c>
      <c r="B58" s="87">
        <f t="shared" si="5"/>
        <v>2066</v>
      </c>
      <c r="C58" s="88">
        <f t="shared" si="6"/>
        <v>4.5465682023279295E-2</v>
      </c>
      <c r="D58" s="89">
        <v>55.009318359375001</v>
      </c>
      <c r="E58" s="89">
        <v>85.080848480224603</v>
      </c>
      <c r="F58" s="89">
        <v>8.1997120361328104</v>
      </c>
      <c r="G58" s="90">
        <f t="shared" si="10"/>
        <v>148.2898788757324</v>
      </c>
      <c r="H58" s="91">
        <v>364.72137768554597</v>
      </c>
      <c r="I58" s="92">
        <v>22.526854526519699</v>
      </c>
      <c r="J58" s="93">
        <v>55.246664382934497</v>
      </c>
      <c r="K58" s="94">
        <v>402.33413574218702</v>
      </c>
      <c r="L58" s="95">
        <f t="shared" si="1"/>
        <v>844.82903233718719</v>
      </c>
      <c r="M58" s="96">
        <f t="shared" si="7"/>
        <v>993.11891121291956</v>
      </c>
      <c r="N58" s="97">
        <f t="shared" si="2"/>
        <v>45.152828628511941</v>
      </c>
      <c r="O58" s="94">
        <f t="shared" si="8"/>
        <v>5971.9765935364112</v>
      </c>
      <c r="P58" s="91">
        <v>8130.9740700454704</v>
      </c>
      <c r="Q58" s="92">
        <v>328.55656334304803</v>
      </c>
      <c r="R58" s="93">
        <v>1024.24953765544</v>
      </c>
      <c r="S58" s="131">
        <v>8848.5315356225892</v>
      </c>
      <c r="T58" s="95">
        <f t="shared" si="3"/>
        <v>18332.311706666547</v>
      </c>
      <c r="U58" s="259">
        <f>P58-'FPL Stand-Alone Rev Req'!H58</f>
        <v>226.80387590789996</v>
      </c>
      <c r="V58" s="132">
        <f>Q58-'FPL Stand-Alone Rev Req'!I58</f>
        <v>2.9747628269200277</v>
      </c>
      <c r="W58" s="132">
        <f>R58-'FPL Stand-Alone Rev Req'!J58</f>
        <v>26.16458603807996</v>
      </c>
      <c r="X58" s="132">
        <f>S58-'FPL Stand-Alone Rev Req'!K58</f>
        <v>246.34522128009849</v>
      </c>
      <c r="Y58" s="133">
        <f t="shared" si="4"/>
        <v>502.28844605299844</v>
      </c>
      <c r="Z58" s="54"/>
      <c r="AA58" s="154"/>
    </row>
    <row r="59" spans="1:27" s="55" customFormat="1" ht="13.5" customHeight="1" x14ac:dyDescent="0.2">
      <c r="A59" s="54">
        <v>48</v>
      </c>
      <c r="B59" s="87">
        <f t="shared" si="5"/>
        <v>2067</v>
      </c>
      <c r="C59" s="88">
        <f t="shared" si="6"/>
        <v>4.2511156637007282E-2</v>
      </c>
      <c r="D59" s="89">
        <v>52.633625000000002</v>
      </c>
      <c r="E59" s="89">
        <v>67.558752014160106</v>
      </c>
      <c r="F59" s="89">
        <v>7.9468060302734296</v>
      </c>
      <c r="G59" s="90">
        <f t="shared" si="10"/>
        <v>128.13918304443354</v>
      </c>
      <c r="H59" s="91">
        <v>369.54471606445298</v>
      </c>
      <c r="I59" s="92">
        <v>22.348972240447999</v>
      </c>
      <c r="J59" s="93">
        <v>57.495271224975497</v>
      </c>
      <c r="K59" s="94">
        <v>413.24942285156197</v>
      </c>
      <c r="L59" s="95">
        <f t="shared" si="1"/>
        <v>862.63838238143853</v>
      </c>
      <c r="M59" s="96">
        <f t="shared" si="7"/>
        <v>990.77756542587213</v>
      </c>
      <c r="N59" s="97">
        <f t="shared" si="2"/>
        <v>42.119100276251977</v>
      </c>
      <c r="O59" s="94">
        <f t="shared" si="8"/>
        <v>6014.0956938126628</v>
      </c>
      <c r="P59" s="91">
        <v>8266.0224721641498</v>
      </c>
      <c r="Q59" s="92">
        <v>334.42963050556102</v>
      </c>
      <c r="R59" s="93">
        <v>1056.71927765999</v>
      </c>
      <c r="S59" s="131">
        <v>9120.1571782255105</v>
      </c>
      <c r="T59" s="95">
        <f t="shared" si="3"/>
        <v>18777.328558555211</v>
      </c>
      <c r="U59" s="259">
        <f>P59-'FPL Stand-Alone Rev Req'!H59</f>
        <v>230.71507603072951</v>
      </c>
      <c r="V59" s="132">
        <f>Q59-'FPL Stand-Alone Rev Req'!I59</f>
        <v>0.14118295574201056</v>
      </c>
      <c r="W59" s="132">
        <f>R59-'FPL Stand-Alone Rev Req'!J59</f>
        <v>26.737169921560053</v>
      </c>
      <c r="X59" s="132">
        <f>S59-'FPL Stand-Alone Rev Req'!K59</f>
        <v>254.01448569584136</v>
      </c>
      <c r="Y59" s="133">
        <f t="shared" si="4"/>
        <v>511.60791460387293</v>
      </c>
      <c r="Z59" s="54"/>
      <c r="AA59" s="154"/>
    </row>
    <row r="60" spans="1:27" s="55" customFormat="1" ht="13.5" customHeight="1" thickBot="1" x14ac:dyDescent="0.25">
      <c r="A60" s="54">
        <v>49</v>
      </c>
      <c r="B60" s="105">
        <f t="shared" si="5"/>
        <v>2068</v>
      </c>
      <c r="C60" s="106">
        <f t="shared" si="6"/>
        <v>3.9748627056575295E-2</v>
      </c>
      <c r="D60" s="107">
        <v>50.559123046875001</v>
      </c>
      <c r="E60" s="123">
        <v>71.780789916992106</v>
      </c>
      <c r="F60" s="107">
        <v>7.7312662353515602</v>
      </c>
      <c r="G60" s="108">
        <f t="shared" si="10"/>
        <v>130.07117919921868</v>
      </c>
      <c r="H60" s="109">
        <v>375.94730334472598</v>
      </c>
      <c r="I60" s="110">
        <v>23.3197018260955</v>
      </c>
      <c r="J60" s="111">
        <v>59.360832244873002</v>
      </c>
      <c r="K60" s="112">
        <v>429.114383544921</v>
      </c>
      <c r="L60" s="113">
        <f t="shared" si="1"/>
        <v>887.74222096061544</v>
      </c>
      <c r="M60" s="114">
        <f t="shared" si="7"/>
        <v>1017.8134001598341</v>
      </c>
      <c r="N60" s="115">
        <f t="shared" si="2"/>
        <v>40.45668525613808</v>
      </c>
      <c r="O60" s="112">
        <f t="shared" si="8"/>
        <v>6054.5523790688012</v>
      </c>
      <c r="P60" s="135">
        <v>8399.1929966773896</v>
      </c>
      <c r="Q60" s="136">
        <v>344.45308013534498</v>
      </c>
      <c r="R60" s="137">
        <v>1092.4595111442</v>
      </c>
      <c r="S60" s="138">
        <v>9396.0287991723999</v>
      </c>
      <c r="T60" s="113">
        <f t="shared" si="3"/>
        <v>19232.134387129336</v>
      </c>
      <c r="U60" s="259">
        <f>P60-'FPL Stand-Alone Rev Req'!H60</f>
        <v>232.17882054137954</v>
      </c>
      <c r="V60" s="132">
        <f>Q60-'FPL Stand-Alone Rev Req'!I60</f>
        <v>1.12501341533698</v>
      </c>
      <c r="W60" s="132">
        <f>R60-'FPL Stand-Alone Rev Req'!J60</f>
        <v>27.081751275899933</v>
      </c>
      <c r="X60" s="132">
        <f>S60-'FPL Stand-Alone Rev Req'!K60</f>
        <v>259.04683492375079</v>
      </c>
      <c r="Y60" s="133">
        <f t="shared" si="4"/>
        <v>519.43242015636724</v>
      </c>
      <c r="Z60" s="54"/>
      <c r="AA60" s="154"/>
    </row>
    <row r="61" spans="1:27" ht="16.5" customHeight="1" thickTop="1" thickBot="1" x14ac:dyDescent="0.3">
      <c r="B61" s="116"/>
      <c r="C61" s="117" t="s">
        <v>44</v>
      </c>
      <c r="D61" s="118">
        <f t="shared" ref="D61:M61" si="11">NPV($C$11,D13:D60)+D12</f>
        <v>786.76177581682896</v>
      </c>
      <c r="E61" s="118">
        <f t="shared" si="11"/>
        <v>365.78334092218375</v>
      </c>
      <c r="F61" s="118">
        <f t="shared" si="11"/>
        <v>56.608251174697415</v>
      </c>
      <c r="G61" s="119">
        <f t="shared" si="11"/>
        <v>1209.1533679137106</v>
      </c>
      <c r="H61" s="118">
        <f t="shared" si="11"/>
        <v>2787.4545487034156</v>
      </c>
      <c r="I61" s="118">
        <f t="shared" si="11"/>
        <v>149.21608356673562</v>
      </c>
      <c r="J61" s="118">
        <f t="shared" si="11"/>
        <v>976.40604819377438</v>
      </c>
      <c r="K61" s="118">
        <f t="shared" si="11"/>
        <v>932.32233069116762</v>
      </c>
      <c r="L61" s="120">
        <f t="shared" si="11"/>
        <v>4845.399011155092</v>
      </c>
      <c r="M61" s="121">
        <f t="shared" si="11"/>
        <v>6054.5523790688021</v>
      </c>
      <c r="N61" s="54"/>
      <c r="P61" s="139">
        <f t="shared" ref="P61:Y61" si="12">NPV($C$11,P13:P60)+P12</f>
        <v>45355.941128207553</v>
      </c>
      <c r="Q61" s="140">
        <f t="shared" si="12"/>
        <v>1908.6128403521484</v>
      </c>
      <c r="R61" s="140">
        <f t="shared" si="12"/>
        <v>4965.759594030169</v>
      </c>
      <c r="S61" s="140">
        <f t="shared" si="12"/>
        <v>17981.709643270384</v>
      </c>
      <c r="T61" s="141">
        <f t="shared" si="12"/>
        <v>70212.023205860271</v>
      </c>
      <c r="U61" s="142">
        <f t="shared" si="12"/>
        <v>1473.9685260014896</v>
      </c>
      <c r="V61" s="142">
        <f t="shared" si="12"/>
        <v>-1.280065838392302</v>
      </c>
      <c r="W61" s="142">
        <f t="shared" si="12"/>
        <v>147.77150113809665</v>
      </c>
      <c r="X61" s="142">
        <f t="shared" si="12"/>
        <v>591.78836179603081</v>
      </c>
      <c r="Y61" s="143">
        <f t="shared" si="12"/>
        <v>2212.2483230972261</v>
      </c>
    </row>
    <row r="63" spans="1:27" x14ac:dyDescent="0.2">
      <c r="D63" s="122"/>
      <c r="E63" s="122"/>
      <c r="F63" s="122"/>
      <c r="G63" s="122"/>
      <c r="H63" s="122"/>
      <c r="I63" s="122"/>
      <c r="J63" s="122"/>
      <c r="K63" s="122"/>
      <c r="L63" s="122"/>
      <c r="M63" s="122"/>
    </row>
    <row r="64" spans="1:27" x14ac:dyDescent="0.2">
      <c r="D64" s="122"/>
      <c r="E64" s="122"/>
      <c r="F64" s="122"/>
      <c r="G64" s="122"/>
      <c r="H64" s="122"/>
      <c r="I64" s="122"/>
      <c r="J64" s="122"/>
      <c r="K64" s="122"/>
      <c r="L64" s="122"/>
      <c r="Y64" s="268">
        <f>Y61+M61</f>
        <v>8266.8007021660287</v>
      </c>
    </row>
    <row r="65" spans="4:12" x14ac:dyDescent="0.2">
      <c r="D65" s="122"/>
      <c r="E65" s="122"/>
      <c r="F65" s="122"/>
      <c r="G65" s="122"/>
      <c r="H65" s="122"/>
      <c r="I65" s="122"/>
      <c r="J65" s="122"/>
      <c r="K65" s="122"/>
      <c r="L65" s="122"/>
    </row>
    <row r="66" spans="4:12" x14ac:dyDescent="0.2">
      <c r="D66" s="122"/>
      <c r="E66" s="122"/>
      <c r="F66" s="122"/>
      <c r="G66" s="122"/>
      <c r="H66" s="122"/>
      <c r="I66" s="122"/>
      <c r="J66" s="122"/>
      <c r="K66" s="122"/>
      <c r="L66" s="122"/>
    </row>
    <row r="67" spans="4:12" x14ac:dyDescent="0.2">
      <c r="D67" s="122"/>
      <c r="E67" s="122"/>
      <c r="F67" s="122"/>
      <c r="G67" s="122"/>
      <c r="H67" s="122"/>
      <c r="I67" s="122"/>
      <c r="J67" s="122"/>
      <c r="K67" s="122"/>
      <c r="L67" s="122"/>
    </row>
    <row r="68" spans="4:12" x14ac:dyDescent="0.2">
      <c r="D68" s="122"/>
      <c r="E68" s="122"/>
      <c r="F68" s="122"/>
      <c r="G68" s="122"/>
      <c r="H68" s="122"/>
      <c r="I68" s="122"/>
      <c r="J68" s="122"/>
      <c r="K68" s="122"/>
      <c r="L68" s="122"/>
    </row>
    <row r="69" spans="4:12" x14ac:dyDescent="0.2">
      <c r="D69" s="122"/>
      <c r="E69" s="122"/>
      <c r="F69" s="122"/>
      <c r="G69" s="122"/>
      <c r="H69" s="122"/>
      <c r="I69" s="122"/>
      <c r="J69" s="122"/>
      <c r="K69" s="122"/>
      <c r="L69" s="122"/>
    </row>
    <row r="70" spans="4:12" x14ac:dyDescent="0.2">
      <c r="D70" s="122"/>
      <c r="E70" s="122"/>
      <c r="F70" s="122"/>
      <c r="G70" s="122"/>
      <c r="H70" s="122"/>
      <c r="I70" s="122"/>
      <c r="J70" s="122"/>
      <c r="K70" s="122"/>
      <c r="L70" s="122"/>
    </row>
    <row r="71" spans="4:12" x14ac:dyDescent="0.2">
      <c r="D71" s="122"/>
      <c r="E71" s="122"/>
      <c r="F71" s="122"/>
      <c r="G71" s="122"/>
      <c r="H71" s="122"/>
      <c r="I71" s="122"/>
      <c r="J71" s="122"/>
      <c r="K71" s="122"/>
      <c r="L71" s="122"/>
    </row>
    <row r="72" spans="4:12" x14ac:dyDescent="0.2">
      <c r="D72" s="122"/>
      <c r="E72" s="122"/>
      <c r="F72" s="122"/>
      <c r="G72" s="122"/>
      <c r="H72" s="122"/>
      <c r="I72" s="122"/>
      <c r="J72" s="122"/>
      <c r="K72" s="122"/>
      <c r="L72" s="122"/>
    </row>
    <row r="73" spans="4:12" x14ac:dyDescent="0.2">
      <c r="D73" s="122"/>
      <c r="E73" s="122"/>
      <c r="F73" s="122"/>
      <c r="G73" s="122"/>
      <c r="H73" s="122"/>
      <c r="I73" s="122"/>
      <c r="J73" s="122"/>
      <c r="K73" s="122"/>
      <c r="L73" s="122"/>
    </row>
    <row r="74" spans="4:12" x14ac:dyDescent="0.2">
      <c r="D74" s="122"/>
      <c r="E74" s="122"/>
      <c r="F74" s="122"/>
      <c r="G74" s="122"/>
      <c r="H74" s="122"/>
      <c r="I74" s="122"/>
      <c r="J74" s="122"/>
      <c r="K74" s="122"/>
      <c r="L74" s="122"/>
    </row>
    <row r="75" spans="4:12" x14ac:dyDescent="0.2">
      <c r="D75" s="122"/>
      <c r="E75" s="122"/>
      <c r="F75" s="122"/>
      <c r="G75" s="122"/>
      <c r="H75" s="122"/>
      <c r="I75" s="122"/>
      <c r="J75" s="122"/>
      <c r="K75" s="122"/>
      <c r="L75" s="122"/>
    </row>
    <row r="76" spans="4:12" x14ac:dyDescent="0.2">
      <c r="D76" s="122"/>
      <c r="E76" s="122"/>
      <c r="F76" s="122"/>
      <c r="G76" s="122"/>
      <c r="H76" s="122"/>
      <c r="I76" s="122"/>
      <c r="J76" s="122"/>
      <c r="K76" s="122"/>
      <c r="L76" s="122"/>
    </row>
    <row r="77" spans="4:12" x14ac:dyDescent="0.2">
      <c r="D77" s="122"/>
      <c r="E77" s="122"/>
      <c r="F77" s="122"/>
      <c r="G77" s="122"/>
      <c r="H77" s="122"/>
      <c r="I77" s="122"/>
      <c r="J77" s="122"/>
      <c r="K77" s="122"/>
      <c r="L77" s="122"/>
    </row>
    <row r="78" spans="4:12" x14ac:dyDescent="0.2">
      <c r="D78" s="122"/>
      <c r="E78" s="122"/>
      <c r="F78" s="122"/>
      <c r="G78" s="122"/>
      <c r="H78" s="122"/>
      <c r="I78" s="122"/>
      <c r="J78" s="122"/>
      <c r="K78" s="122"/>
      <c r="L78" s="122"/>
    </row>
    <row r="79" spans="4:12" x14ac:dyDescent="0.2">
      <c r="D79" s="122"/>
      <c r="E79" s="122"/>
      <c r="F79" s="122"/>
      <c r="G79" s="122"/>
      <c r="H79" s="122"/>
      <c r="I79" s="122"/>
      <c r="J79" s="122"/>
      <c r="K79" s="122"/>
      <c r="L79" s="122"/>
    </row>
    <row r="80" spans="4:12" x14ac:dyDescent="0.2">
      <c r="D80" s="122"/>
      <c r="E80" s="122"/>
      <c r="F80" s="122"/>
      <c r="G80" s="122"/>
      <c r="H80" s="122"/>
      <c r="I80" s="122"/>
      <c r="J80" s="122"/>
      <c r="K80" s="122"/>
      <c r="L80" s="122"/>
    </row>
    <row r="81" spans="4:12" x14ac:dyDescent="0.2">
      <c r="D81" s="122"/>
      <c r="E81" s="122"/>
      <c r="F81" s="122"/>
      <c r="G81" s="122"/>
      <c r="H81" s="122"/>
      <c r="I81" s="122"/>
      <c r="J81" s="122"/>
      <c r="K81" s="122"/>
      <c r="L81" s="122"/>
    </row>
    <row r="82" spans="4:12" x14ac:dyDescent="0.2">
      <c r="D82" s="122"/>
      <c r="E82" s="122"/>
      <c r="F82" s="122"/>
      <c r="G82" s="122"/>
      <c r="H82" s="122"/>
      <c r="I82" s="122"/>
      <c r="J82" s="122"/>
      <c r="K82" s="122"/>
      <c r="L82" s="122"/>
    </row>
    <row r="83" spans="4:12" x14ac:dyDescent="0.2">
      <c r="D83" s="122"/>
      <c r="E83" s="122"/>
      <c r="F83" s="122"/>
      <c r="G83" s="122"/>
      <c r="H83" s="122"/>
      <c r="I83" s="122"/>
      <c r="J83" s="122"/>
      <c r="K83" s="122"/>
      <c r="L83" s="122"/>
    </row>
    <row r="84" spans="4:12" x14ac:dyDescent="0.2">
      <c r="D84" s="122"/>
      <c r="E84" s="122"/>
      <c r="F84" s="122"/>
      <c r="G84" s="122"/>
      <c r="H84" s="122"/>
      <c r="I84" s="122"/>
      <c r="J84" s="122"/>
      <c r="K84" s="122"/>
      <c r="L84" s="122"/>
    </row>
    <row r="85" spans="4:12" x14ac:dyDescent="0.2">
      <c r="D85" s="122"/>
      <c r="E85" s="122"/>
      <c r="F85" s="122"/>
      <c r="G85" s="122"/>
      <c r="H85" s="122"/>
      <c r="I85" s="122"/>
      <c r="J85" s="122"/>
      <c r="K85" s="122"/>
      <c r="L85" s="122"/>
    </row>
    <row r="86" spans="4:12" x14ac:dyDescent="0.2">
      <c r="D86" s="122"/>
      <c r="E86" s="122"/>
      <c r="F86" s="122"/>
      <c r="G86" s="122"/>
      <c r="H86" s="122"/>
      <c r="I86" s="122"/>
      <c r="J86" s="122"/>
      <c r="K86" s="122"/>
      <c r="L86" s="122"/>
    </row>
    <row r="87" spans="4:12" x14ac:dyDescent="0.2">
      <c r="D87" s="122"/>
      <c r="E87" s="122"/>
      <c r="F87" s="122"/>
      <c r="G87" s="122"/>
      <c r="H87" s="122"/>
      <c r="I87" s="122"/>
      <c r="J87" s="122"/>
      <c r="K87" s="122"/>
      <c r="L87" s="122"/>
    </row>
    <row r="88" spans="4:12" x14ac:dyDescent="0.2">
      <c r="D88" s="122"/>
      <c r="E88" s="122"/>
      <c r="F88" s="122"/>
      <c r="G88" s="122"/>
      <c r="H88" s="122"/>
      <c r="I88" s="122"/>
      <c r="J88" s="122"/>
      <c r="K88" s="122"/>
      <c r="L88" s="122"/>
    </row>
    <row r="89" spans="4:12" x14ac:dyDescent="0.2">
      <c r="D89" s="122"/>
      <c r="E89" s="122"/>
      <c r="F89" s="122"/>
      <c r="G89" s="122"/>
      <c r="H89" s="122"/>
      <c r="I89" s="122"/>
      <c r="J89" s="122"/>
      <c r="K89" s="122"/>
      <c r="L89" s="122"/>
    </row>
    <row r="90" spans="4:12" x14ac:dyDescent="0.2">
      <c r="D90" s="122"/>
      <c r="E90" s="122"/>
      <c r="F90" s="122"/>
      <c r="G90" s="122"/>
      <c r="H90" s="122"/>
      <c r="I90" s="122"/>
      <c r="J90" s="122"/>
      <c r="K90" s="122"/>
      <c r="L90" s="122"/>
    </row>
    <row r="91" spans="4:12" x14ac:dyDescent="0.2">
      <c r="D91" s="122"/>
      <c r="E91" s="122"/>
      <c r="F91" s="122"/>
      <c r="G91" s="122"/>
      <c r="H91" s="122"/>
      <c r="I91" s="122"/>
      <c r="J91" s="122"/>
      <c r="K91" s="122"/>
      <c r="L91" s="122"/>
    </row>
    <row r="92" spans="4:12" x14ac:dyDescent="0.2">
      <c r="D92" s="122"/>
      <c r="E92" s="122"/>
      <c r="F92" s="122"/>
      <c r="G92" s="122"/>
      <c r="H92" s="122"/>
      <c r="I92" s="122"/>
      <c r="J92" s="122"/>
      <c r="K92" s="122"/>
      <c r="L92" s="122"/>
    </row>
    <row r="93" spans="4:12" x14ac:dyDescent="0.2">
      <c r="D93" s="122"/>
      <c r="E93" s="122"/>
      <c r="F93" s="122"/>
      <c r="G93" s="122"/>
      <c r="H93" s="122"/>
      <c r="I93" s="122"/>
      <c r="J93" s="122"/>
      <c r="K93" s="122"/>
      <c r="L93" s="122"/>
    </row>
    <row r="94" spans="4:12" x14ac:dyDescent="0.2">
      <c r="D94" s="122"/>
      <c r="E94" s="122"/>
      <c r="F94" s="122"/>
      <c r="G94" s="122"/>
      <c r="H94" s="122"/>
      <c r="I94" s="122"/>
      <c r="J94" s="122"/>
      <c r="K94" s="122"/>
      <c r="L94" s="122"/>
    </row>
    <row r="95" spans="4:12" x14ac:dyDescent="0.2">
      <c r="D95" s="122"/>
      <c r="E95" s="122"/>
      <c r="F95" s="122"/>
      <c r="G95" s="122"/>
      <c r="H95" s="122"/>
      <c r="I95" s="122"/>
      <c r="J95" s="122"/>
      <c r="K95" s="122"/>
      <c r="L95" s="122"/>
    </row>
    <row r="96" spans="4:12" x14ac:dyDescent="0.2">
      <c r="D96" s="122"/>
      <c r="E96" s="122"/>
      <c r="F96" s="122"/>
      <c r="G96" s="122"/>
      <c r="H96" s="122"/>
      <c r="I96" s="122"/>
      <c r="J96" s="122"/>
      <c r="K96" s="122"/>
      <c r="L96" s="122"/>
    </row>
    <row r="97" spans="4:12" x14ac:dyDescent="0.2">
      <c r="D97" s="122"/>
      <c r="E97" s="122"/>
      <c r="F97" s="122"/>
      <c r="G97" s="122"/>
      <c r="H97" s="122"/>
      <c r="I97" s="122"/>
      <c r="J97" s="122"/>
      <c r="K97" s="122"/>
      <c r="L97" s="122"/>
    </row>
    <row r="98" spans="4:12" x14ac:dyDescent="0.2">
      <c r="D98" s="122"/>
      <c r="E98" s="122"/>
      <c r="F98" s="122"/>
      <c r="G98" s="122"/>
      <c r="H98" s="122"/>
      <c r="I98" s="122"/>
      <c r="J98" s="122"/>
      <c r="K98" s="122"/>
      <c r="L98" s="122"/>
    </row>
    <row r="99" spans="4:12" x14ac:dyDescent="0.2">
      <c r="D99" s="122"/>
      <c r="E99" s="122"/>
      <c r="F99" s="122"/>
      <c r="G99" s="122"/>
      <c r="H99" s="122"/>
      <c r="I99" s="122"/>
      <c r="J99" s="122"/>
      <c r="K99" s="122"/>
      <c r="L99" s="122"/>
    </row>
    <row r="100" spans="4:12" x14ac:dyDescent="0.2">
      <c r="D100" s="122"/>
      <c r="E100" s="122"/>
      <c r="F100" s="122"/>
      <c r="G100" s="122"/>
      <c r="H100" s="122"/>
      <c r="I100" s="122"/>
      <c r="J100" s="122"/>
      <c r="K100" s="122"/>
      <c r="L100" s="122"/>
    </row>
    <row r="101" spans="4:12" x14ac:dyDescent="0.2">
      <c r="D101" s="122"/>
      <c r="E101" s="122"/>
      <c r="F101" s="122"/>
      <c r="G101" s="122"/>
      <c r="H101" s="122"/>
      <c r="I101" s="122"/>
      <c r="J101" s="122"/>
      <c r="K101" s="122"/>
      <c r="L101" s="122"/>
    </row>
    <row r="102" spans="4:12" x14ac:dyDescent="0.2">
      <c r="D102" s="122"/>
      <c r="E102" s="122"/>
      <c r="F102" s="122"/>
      <c r="G102" s="122"/>
      <c r="H102" s="122"/>
      <c r="I102" s="122"/>
      <c r="J102" s="122"/>
      <c r="K102" s="122"/>
      <c r="L102" s="122"/>
    </row>
    <row r="103" spans="4:12" x14ac:dyDescent="0.2">
      <c r="D103" s="122"/>
      <c r="E103" s="122"/>
      <c r="F103" s="122"/>
      <c r="G103" s="122"/>
      <c r="H103" s="122"/>
      <c r="I103" s="122"/>
      <c r="J103" s="122"/>
      <c r="K103" s="122"/>
      <c r="L103" s="122"/>
    </row>
    <row r="104" spans="4:12" x14ac:dyDescent="0.2">
      <c r="D104" s="122"/>
      <c r="E104" s="122"/>
      <c r="F104" s="122"/>
      <c r="G104" s="122"/>
      <c r="H104" s="122"/>
      <c r="I104" s="122"/>
      <c r="J104" s="122"/>
      <c r="K104" s="122"/>
      <c r="L104" s="122"/>
    </row>
    <row r="105" spans="4:12" x14ac:dyDescent="0.2">
      <c r="D105" s="122"/>
      <c r="E105" s="122"/>
      <c r="F105" s="122"/>
      <c r="G105" s="122"/>
      <c r="H105" s="122"/>
      <c r="I105" s="122"/>
      <c r="J105" s="122"/>
      <c r="K105" s="122"/>
      <c r="L105" s="122"/>
    </row>
    <row r="106" spans="4:12" x14ac:dyDescent="0.2">
      <c r="D106" s="122"/>
      <c r="E106" s="122"/>
      <c r="F106" s="122"/>
      <c r="G106" s="122"/>
      <c r="H106" s="122"/>
      <c r="I106" s="122"/>
      <c r="J106" s="122"/>
      <c r="K106" s="122"/>
      <c r="L106" s="122"/>
    </row>
    <row r="107" spans="4:12" x14ac:dyDescent="0.2">
      <c r="D107" s="122"/>
      <c r="E107" s="122"/>
      <c r="F107" s="122"/>
      <c r="G107" s="122"/>
      <c r="H107" s="122"/>
      <c r="I107" s="122"/>
      <c r="J107" s="122"/>
      <c r="K107" s="122"/>
      <c r="L107" s="122"/>
    </row>
    <row r="108" spans="4:12" x14ac:dyDescent="0.2">
      <c r="D108" s="122"/>
      <c r="E108" s="122"/>
      <c r="F108" s="122"/>
      <c r="G108" s="122"/>
      <c r="H108" s="122"/>
      <c r="I108" s="122"/>
      <c r="J108" s="122"/>
      <c r="K108" s="122"/>
      <c r="L108" s="122"/>
    </row>
    <row r="109" spans="4:12" x14ac:dyDescent="0.2">
      <c r="D109" s="122"/>
      <c r="E109" s="122"/>
      <c r="F109" s="122"/>
      <c r="G109" s="122"/>
      <c r="H109" s="122"/>
      <c r="I109" s="122"/>
      <c r="J109" s="122"/>
      <c r="K109" s="122"/>
      <c r="L109" s="122"/>
    </row>
    <row r="110" spans="4:12" x14ac:dyDescent="0.2">
      <c r="D110" s="122"/>
      <c r="E110" s="122"/>
      <c r="F110" s="122"/>
      <c r="G110" s="122"/>
      <c r="H110" s="122"/>
      <c r="I110" s="122"/>
      <c r="J110" s="122"/>
      <c r="K110" s="122"/>
      <c r="L110" s="122"/>
    </row>
    <row r="111" spans="4:12" x14ac:dyDescent="0.2">
      <c r="D111" s="59"/>
      <c r="E111" s="59"/>
      <c r="F111" s="59"/>
      <c r="G111" s="59"/>
      <c r="H111" s="122"/>
      <c r="I111" s="122"/>
      <c r="J111" s="122"/>
      <c r="K111" s="122"/>
    </row>
    <row r="112" spans="4:12" x14ac:dyDescent="0.2">
      <c r="D112" s="59"/>
      <c r="E112" s="59"/>
      <c r="F112" s="59"/>
      <c r="G112" s="59"/>
      <c r="H112" s="122"/>
      <c r="I112" s="122"/>
      <c r="J112" s="122"/>
      <c r="K112" s="122"/>
    </row>
    <row r="113" spans="4:11" x14ac:dyDescent="0.2">
      <c r="D113" s="59"/>
      <c r="E113" s="59"/>
      <c r="F113" s="59"/>
      <c r="G113" s="59"/>
      <c r="H113" s="122"/>
      <c r="I113" s="122"/>
      <c r="J113" s="122"/>
      <c r="K113" s="122"/>
    </row>
    <row r="114" spans="4:11" x14ac:dyDescent="0.2">
      <c r="D114" s="264"/>
      <c r="E114" s="264"/>
      <c r="F114" s="264"/>
      <c r="H114" s="122"/>
      <c r="I114" s="122"/>
      <c r="J114" s="122"/>
      <c r="K114" s="122"/>
    </row>
    <row r="115" spans="4:11" x14ac:dyDescent="0.2">
      <c r="H115" s="122"/>
      <c r="I115" s="122"/>
      <c r="J115" s="122"/>
      <c r="K115" s="122"/>
    </row>
    <row r="116" spans="4:11" x14ac:dyDescent="0.2">
      <c r="H116" s="122"/>
      <c r="I116" s="122"/>
      <c r="J116" s="122"/>
      <c r="K116" s="122"/>
    </row>
    <row r="117" spans="4:11" x14ac:dyDescent="0.2">
      <c r="H117" s="122"/>
      <c r="I117" s="122"/>
      <c r="J117" s="122"/>
      <c r="K117" s="122"/>
    </row>
    <row r="118" spans="4:11" x14ac:dyDescent="0.2">
      <c r="H118" s="122"/>
      <c r="I118" s="122"/>
      <c r="J118" s="122"/>
      <c r="K118" s="122"/>
    </row>
  </sheetData>
  <mergeCells count="7">
    <mergeCell ref="B5:C5"/>
    <mergeCell ref="D5:O5"/>
    <mergeCell ref="P5:Y5"/>
    <mergeCell ref="D7:F7"/>
    <mergeCell ref="H7:K7"/>
    <mergeCell ref="P7:S7"/>
    <mergeCell ref="U7:X7"/>
  </mergeCells>
  <printOptions horizontalCentered="1"/>
  <pageMargins left="0.7" right="0.7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90FDCD95530D489239B07581627D63" ma:contentTypeVersion="" ma:contentTypeDescription="Create a new document." ma:contentTypeScope="" ma:versionID="be4b4aa9813a8668554ac9cc104522ca">
  <xsd:schema xmlns:xsd="http://www.w3.org/2001/XMLSchema" xmlns:xs="http://www.w3.org/2001/XMLSchema" xmlns:p="http://schemas.microsoft.com/office/2006/metadata/properties" xmlns:ns2="c85253b9-0a55-49a1-98ad-b5b6252d7079" xmlns:ns3="D95CF8F6-B2C4-4675-9786-3E33C712B19F" xmlns:ns4="8b86ae58-4ff9-4300-8876-bb89783e485c" xmlns:ns5="3a6ed07f-74d3-4d6b-b2d6-faf8761c8676" targetNamespace="http://schemas.microsoft.com/office/2006/metadata/properties" ma:root="true" ma:fieldsID="2a09ff74d1af409c0c0d79fb6886b05f" ns2:_="" ns3:_="" ns4:_="" ns5:_="">
    <xsd:import namespace="c85253b9-0a55-49a1-98ad-b5b6252d7079"/>
    <xsd:import namespace="D95CF8F6-B2C4-4675-9786-3E33C712B19F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CF8F6-B2C4-4675-9786-3E33C712B19F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DrSiteId xmlns="8b86ae58-4ff9-4300-8876-bb89783e485c" xsi:nil="true"/>
    <CasePracticeArea xmlns="8b86ae58-4ff9-4300-8876-bb89783e485c" xsi:nil="true"/>
    <SRCH_DRSetNumber xmlns="8b86ae58-4ff9-4300-8876-bb89783e485c" xsi:nil="true"/>
    <CaseNumber xmlns="8b86ae58-4ff9-4300-8876-bb89783e485c" xsi:nil="true"/>
    <CaseJurisdiction xmlns="8b86ae58-4ff9-4300-8876-bb89783e485c" xsi:nil="true"/>
    <CaseCompanyName xmlns="8b86ae58-4ff9-4300-8876-bb89783e485c" xsi:nil="true"/>
    <IsKeyDocket xmlns="8b86ae58-4ff9-4300-8876-bb89783e485c">false</IsKeyDocket>
    <Document_x0020_Type xmlns="c85253b9-0a55-49a1-98ad-b5b6252d7079">Question</Document_x0020_Type>
    <SRCH_DocketId xmlns="8b86ae58-4ff9-4300-8876-bb89783e485c">178</SRCH_DocketId>
    <Comments xmlns="c85253b9-0a55-49a1-98ad-b5b6252d7079" xsi:nil="true"/>
    <CaseStatus xmlns="8b86ae58-4ff9-4300-8876-bb89783e485c" xsi:nil="true"/>
    <SRCH_ObjectType xmlns="8b86ae58-4ff9-4300-8876-bb89783e485c">DRI</SRCH_ObjectType>
    <SRCH_DRItemNumber xmlns="8b86ae58-4ff9-4300-8876-bb89783e485c" xsi:nil="true"/>
    <CaseSubjects xmlns="8b86ae58-4ff9-4300-8876-bb89783e485c" xsi:nil="true"/>
    <CaseType xmlns="8b86ae58-4ff9-4300-8876-bb89783e485c" xsi:nil="true"/>
    <Document_x0020_Status xmlns="c85253b9-0a55-49a1-98ad-b5b6252d7079">Draft</Document_x0020_Status>
    <Pgs xmlns="D95CF8F6-B2C4-4675-9786-3E33C712B19F" xsi:nil="true"/>
    <Sequence_x0020_Number xmlns="D95CF8F6-B2C4-4675-9786-3E33C712B19F" xsi:nil="true"/>
    <MB xmlns="D95CF8F6-B2C4-4675-9786-3E33C712B19F" xsi:nil="true"/>
  </documentManagement>
</p:properties>
</file>

<file path=customXml/itemProps1.xml><?xml version="1.0" encoding="utf-8"?>
<ds:datastoreItem xmlns:ds="http://schemas.openxmlformats.org/officeDocument/2006/customXml" ds:itemID="{F0BF4841-D57A-4CBB-80A1-2E09DD7C1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D95CF8F6-B2C4-4675-9786-3E33C712B19F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E59B92-12EC-4A2A-8019-E77B96B61D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A80EA5-3408-492C-ABD4-41A37534E2C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a6ed07f-74d3-4d6b-b2d6-faf8761c8676"/>
    <ds:schemaRef ds:uri="http://schemas.microsoft.com/office/2006/documentManagement/types"/>
    <ds:schemaRef ds:uri="c85253b9-0a55-49a1-98ad-b5b6252d7079"/>
    <ds:schemaRef ds:uri="http://purl.org/dc/terms/"/>
    <ds:schemaRef ds:uri="D95CF8F6-B2C4-4675-9786-3E33C712B19F"/>
    <ds:schemaRef ds:uri="http://schemas.openxmlformats.org/package/2006/metadata/core-properties"/>
    <ds:schemaRef ds:uri="8b86ae58-4ff9-4300-8876-bb89783e485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Step 1 - Resource Plans</vt:lpstr>
      <vt:lpstr>Step 2 FPL Stand-Alone Res Plan</vt:lpstr>
      <vt:lpstr>Step 2 - Gulf Resource Plan</vt:lpstr>
      <vt:lpstr>Step 3 - Resource Plan</vt:lpstr>
      <vt:lpstr>CPVRR Breakout</vt:lpstr>
      <vt:lpstr>Transmission Flow</vt:lpstr>
      <vt:lpstr>Gulf Step 1a</vt:lpstr>
      <vt:lpstr>Gulf Step 1b</vt:lpstr>
      <vt:lpstr>Step 2 Rev Req</vt:lpstr>
      <vt:lpstr>FPL Stand-Alone Rev Req</vt:lpstr>
      <vt:lpstr>Step 2 Discount Rate Change</vt:lpstr>
      <vt:lpstr>Step 3 Rev Req</vt:lpstr>
      <vt:lpstr>'CPVRR Breakout'!Print_Area</vt:lpstr>
      <vt:lpstr>'FPL Stand-Alone Rev Req'!Print_Area</vt:lpstr>
      <vt:lpstr>'Gulf Step 1a'!Print_Area</vt:lpstr>
      <vt:lpstr>'Gulf Step 1b'!Print_Area</vt:lpstr>
      <vt:lpstr>'Step 1 - Resource Plans'!Print_Area</vt:lpstr>
      <vt:lpstr>'Step 2 - Gulf Resource Plan'!Print_Area</vt:lpstr>
      <vt:lpstr>'Step 2 Discount Rate Change'!Print_Area</vt:lpstr>
      <vt:lpstr>'Step 2 FPL Stand-Alone Res Plan'!Print_Area</vt:lpstr>
      <vt:lpstr>'Step 2 Rev Req'!Print_Area</vt:lpstr>
      <vt:lpstr>'Step 3 - Resource Plan'!Print_Area</vt:lpstr>
      <vt:lpstr>'Step 3 Rev Req'!Print_Area</vt:lpstr>
      <vt:lpstr>'Transmission Flow'!Print_Area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2022-03-28T20:21:00Z</dcterms:modified>
  <cp:category/>
  <cp:contentStatus/>
</cp:coreProperties>
</file>