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D96D0F3A-BB71-49EB-B004-3DA8D097F8F3}" xr6:coauthVersionLast="46" xr6:coauthVersionMax="46" xr10:uidLastSave="{00000000-0000-0000-0000-000000000000}"/>
  <bookViews>
    <workbookView xWindow="28680" yWindow="-120" windowWidth="29040" windowHeight="15840" tabRatio="733" xr2:uid="{B3A5DB6F-E439-4823-86C5-A2B44B3ED5B2}"/>
  </bookViews>
  <sheets>
    <sheet name="Example Account 353" sheetId="5" r:id="rId1"/>
    <sheet name="BS Pages 1471-1473" sheetId="1" r:id="rId2"/>
    <sheet name="BS Page 1474" sheetId="2" r:id="rId3"/>
    <sheet name="BS Page 1475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6" i="5" l="1"/>
  <c r="R63" i="5"/>
  <c r="W80" i="5"/>
  <c r="U80" i="5"/>
  <c r="U72" i="5" s="1"/>
  <c r="P66" i="5"/>
  <c r="U17" i="5" l="1"/>
  <c r="U29" i="5"/>
  <c r="U33" i="5"/>
  <c r="U37" i="5"/>
  <c r="U41" i="5"/>
  <c r="U45" i="5"/>
  <c r="U49" i="5"/>
  <c r="U53" i="5"/>
  <c r="U57" i="5"/>
  <c r="U61" i="5"/>
  <c r="U65" i="5"/>
  <c r="U69" i="5"/>
  <c r="U73" i="5"/>
  <c r="U13" i="5"/>
  <c r="U6" i="5"/>
  <c r="U26" i="5"/>
  <c r="U38" i="5"/>
  <c r="U46" i="5"/>
  <c r="U50" i="5"/>
  <c r="U54" i="5"/>
  <c r="U58" i="5"/>
  <c r="U62" i="5"/>
  <c r="U66" i="5"/>
  <c r="U70" i="5"/>
  <c r="U74" i="5"/>
  <c r="U9" i="5"/>
  <c r="U25" i="5"/>
  <c r="U10" i="5"/>
  <c r="U18" i="5"/>
  <c r="U30" i="5"/>
  <c r="U42" i="5"/>
  <c r="U7" i="5"/>
  <c r="U15" i="5"/>
  <c r="U19" i="5"/>
  <c r="U23" i="5"/>
  <c r="U27" i="5"/>
  <c r="U31" i="5"/>
  <c r="U35" i="5"/>
  <c r="U39" i="5"/>
  <c r="U43" i="5"/>
  <c r="U47" i="5"/>
  <c r="U51" i="5"/>
  <c r="U55" i="5"/>
  <c r="U59" i="5"/>
  <c r="U63" i="5"/>
  <c r="U67" i="5"/>
  <c r="U71" i="5"/>
  <c r="U75" i="5"/>
  <c r="U5" i="5"/>
  <c r="U21" i="5"/>
  <c r="U2" i="5"/>
  <c r="U14" i="5"/>
  <c r="U22" i="5"/>
  <c r="U34" i="5"/>
  <c r="U3" i="5"/>
  <c r="U11" i="5"/>
  <c r="U4" i="5"/>
  <c r="U8" i="5"/>
  <c r="U12" i="5"/>
  <c r="U16" i="5"/>
  <c r="U20" i="5"/>
  <c r="U24" i="5"/>
  <c r="U28" i="5"/>
  <c r="U32" i="5"/>
  <c r="U36" i="5"/>
  <c r="U40" i="5"/>
  <c r="U44" i="5"/>
  <c r="U48" i="5"/>
  <c r="U52" i="5"/>
  <c r="U56" i="5"/>
  <c r="U60" i="5"/>
  <c r="U64" i="5"/>
  <c r="U68" i="5"/>
  <c r="U76" i="5"/>
  <c r="R2" i="5"/>
  <c r="N2" i="5"/>
  <c r="O2" i="5"/>
  <c r="P76" i="5"/>
  <c r="P75" i="5"/>
  <c r="P74" i="5"/>
  <c r="P73" i="5"/>
  <c r="P72" i="5"/>
  <c r="P71" i="5"/>
  <c r="P70" i="5"/>
  <c r="P69" i="5"/>
  <c r="P68" i="5"/>
  <c r="P67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2" i="5"/>
  <c r="R27" i="5" l="1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4" i="5"/>
  <c r="R65" i="5"/>
  <c r="R66" i="5"/>
  <c r="R67" i="5"/>
  <c r="R68" i="5"/>
  <c r="R69" i="5"/>
  <c r="R70" i="5"/>
  <c r="R71" i="5"/>
  <c r="R72" i="5"/>
  <c r="R73" i="5"/>
  <c r="R74" i="5"/>
  <c r="R75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3" i="5"/>
  <c r="O4" i="5"/>
  <c r="M2" i="5"/>
  <c r="L2" i="5"/>
  <c r="I78" i="5"/>
  <c r="H78" i="5"/>
  <c r="U78" i="5" l="1"/>
  <c r="P78" i="5"/>
  <c r="L3" i="5"/>
  <c r="M3" i="5"/>
  <c r="N3" i="5"/>
  <c r="L4" i="5"/>
  <c r="M4" i="5"/>
  <c r="N4" i="5"/>
  <c r="L5" i="5"/>
  <c r="M5" i="5"/>
  <c r="N5" i="5"/>
  <c r="L6" i="5"/>
  <c r="M6" i="5"/>
  <c r="N6" i="5"/>
  <c r="L7" i="5"/>
  <c r="M7" i="5"/>
  <c r="N7" i="5"/>
  <c r="L8" i="5"/>
  <c r="M8" i="5"/>
  <c r="N8" i="5"/>
  <c r="L9" i="5"/>
  <c r="M9" i="5"/>
  <c r="N9" i="5"/>
  <c r="L10" i="5"/>
  <c r="M10" i="5"/>
  <c r="N10" i="5"/>
  <c r="L11" i="5"/>
  <c r="M11" i="5"/>
  <c r="N11" i="5"/>
  <c r="L12" i="5"/>
  <c r="M12" i="5"/>
  <c r="N12" i="5"/>
  <c r="L13" i="5"/>
  <c r="M13" i="5"/>
  <c r="N13" i="5"/>
  <c r="L14" i="5"/>
  <c r="M14" i="5"/>
  <c r="N14" i="5"/>
  <c r="L15" i="5"/>
  <c r="M15" i="5"/>
  <c r="N15" i="5"/>
  <c r="L16" i="5"/>
  <c r="M16" i="5"/>
  <c r="N16" i="5"/>
  <c r="L17" i="5"/>
  <c r="M17" i="5"/>
  <c r="N17" i="5"/>
  <c r="L18" i="5"/>
  <c r="M18" i="5"/>
  <c r="N18" i="5"/>
  <c r="L19" i="5"/>
  <c r="M19" i="5"/>
  <c r="N19" i="5"/>
  <c r="L20" i="5"/>
  <c r="M20" i="5"/>
  <c r="N20" i="5"/>
  <c r="L21" i="5"/>
  <c r="M21" i="5"/>
  <c r="N21" i="5"/>
  <c r="L22" i="5"/>
  <c r="M22" i="5"/>
  <c r="N22" i="5"/>
  <c r="L23" i="5"/>
  <c r="M23" i="5"/>
  <c r="N23" i="5"/>
  <c r="L24" i="5"/>
  <c r="M24" i="5"/>
  <c r="N24" i="5"/>
  <c r="L25" i="5"/>
  <c r="M25" i="5"/>
  <c r="N25" i="5"/>
  <c r="L26" i="5"/>
  <c r="M26" i="5"/>
  <c r="N26" i="5"/>
  <c r="L27" i="5"/>
  <c r="M27" i="5"/>
  <c r="N27" i="5"/>
  <c r="L28" i="5"/>
  <c r="M28" i="5"/>
  <c r="N28" i="5"/>
  <c r="L29" i="5"/>
  <c r="M29" i="5"/>
  <c r="N29" i="5"/>
  <c r="L30" i="5"/>
  <c r="M30" i="5"/>
  <c r="N30" i="5"/>
  <c r="L31" i="5"/>
  <c r="M31" i="5"/>
  <c r="N31" i="5"/>
  <c r="L32" i="5"/>
  <c r="M32" i="5"/>
  <c r="N32" i="5"/>
  <c r="L33" i="5"/>
  <c r="M33" i="5"/>
  <c r="N33" i="5"/>
  <c r="L34" i="5"/>
  <c r="M34" i="5"/>
  <c r="N34" i="5"/>
  <c r="L35" i="5"/>
  <c r="M35" i="5"/>
  <c r="N35" i="5"/>
  <c r="L36" i="5"/>
  <c r="M36" i="5"/>
  <c r="N36" i="5"/>
  <c r="L37" i="5"/>
  <c r="M37" i="5"/>
  <c r="N37" i="5"/>
  <c r="L38" i="5"/>
  <c r="M38" i="5"/>
  <c r="N38" i="5"/>
  <c r="L39" i="5"/>
  <c r="M39" i="5"/>
  <c r="N39" i="5"/>
  <c r="L40" i="5"/>
  <c r="M40" i="5"/>
  <c r="N40" i="5"/>
  <c r="L41" i="5"/>
  <c r="M41" i="5"/>
  <c r="N41" i="5"/>
  <c r="L42" i="5"/>
  <c r="M42" i="5"/>
  <c r="N42" i="5"/>
  <c r="L43" i="5"/>
  <c r="M43" i="5"/>
  <c r="N43" i="5"/>
  <c r="L44" i="5"/>
  <c r="M44" i="5"/>
  <c r="N44" i="5"/>
  <c r="L45" i="5"/>
  <c r="M45" i="5"/>
  <c r="N45" i="5"/>
  <c r="L46" i="5"/>
  <c r="M46" i="5"/>
  <c r="N46" i="5"/>
  <c r="L47" i="5"/>
  <c r="M47" i="5"/>
  <c r="N47" i="5"/>
  <c r="L48" i="5"/>
  <c r="M48" i="5"/>
  <c r="N48" i="5"/>
  <c r="L49" i="5"/>
  <c r="M49" i="5"/>
  <c r="N49" i="5"/>
  <c r="L50" i="5"/>
  <c r="M50" i="5"/>
  <c r="N50" i="5"/>
  <c r="L51" i="5"/>
  <c r="M51" i="5"/>
  <c r="N51" i="5"/>
  <c r="L52" i="5"/>
  <c r="M52" i="5"/>
  <c r="N52" i="5"/>
  <c r="L53" i="5"/>
  <c r="M53" i="5"/>
  <c r="N53" i="5"/>
  <c r="L54" i="5"/>
  <c r="M54" i="5"/>
  <c r="N54" i="5"/>
  <c r="L55" i="5"/>
  <c r="M55" i="5"/>
  <c r="N55" i="5"/>
  <c r="L56" i="5"/>
  <c r="M56" i="5"/>
  <c r="N56" i="5"/>
  <c r="L57" i="5"/>
  <c r="M57" i="5"/>
  <c r="N57" i="5"/>
  <c r="L58" i="5"/>
  <c r="M58" i="5"/>
  <c r="N58" i="5"/>
  <c r="L59" i="5"/>
  <c r="M59" i="5"/>
  <c r="N59" i="5"/>
  <c r="L60" i="5"/>
  <c r="M60" i="5"/>
  <c r="N60" i="5"/>
  <c r="L61" i="5"/>
  <c r="M61" i="5"/>
  <c r="N61" i="5"/>
  <c r="L62" i="5"/>
  <c r="M62" i="5"/>
  <c r="N62" i="5"/>
  <c r="L63" i="5"/>
  <c r="M63" i="5"/>
  <c r="N63" i="5"/>
  <c r="L64" i="5"/>
  <c r="M64" i="5"/>
  <c r="N64" i="5"/>
  <c r="L65" i="5"/>
  <c r="M65" i="5"/>
  <c r="N65" i="5"/>
  <c r="L66" i="5"/>
  <c r="M66" i="5"/>
  <c r="N66" i="5"/>
  <c r="L67" i="5"/>
  <c r="M67" i="5"/>
  <c r="N67" i="5"/>
  <c r="L68" i="5"/>
  <c r="M68" i="5"/>
  <c r="N68" i="5"/>
  <c r="L69" i="5"/>
  <c r="M69" i="5"/>
  <c r="N69" i="5"/>
  <c r="L70" i="5"/>
  <c r="M70" i="5"/>
  <c r="N70" i="5"/>
  <c r="L71" i="5"/>
  <c r="M71" i="5"/>
  <c r="N71" i="5"/>
  <c r="L72" i="5"/>
  <c r="M72" i="5"/>
  <c r="N72" i="5"/>
  <c r="L73" i="5"/>
  <c r="M73" i="5"/>
  <c r="N73" i="5"/>
  <c r="L74" i="5"/>
  <c r="M74" i="5"/>
  <c r="N74" i="5"/>
  <c r="L75" i="5"/>
  <c r="M75" i="5"/>
  <c r="N75" i="5"/>
  <c r="L76" i="5"/>
  <c r="M76" i="5"/>
  <c r="N76" i="5"/>
  <c r="D78" i="5"/>
  <c r="L78" i="5" l="1"/>
  <c r="L80" i="5" s="1"/>
  <c r="R78" i="5"/>
  <c r="M78" i="5"/>
  <c r="M80" i="5" s="1"/>
  <c r="N78" i="5"/>
  <c r="N80" i="5" s="1"/>
  <c r="O78" i="5"/>
  <c r="O80" i="5" s="1"/>
  <c r="R80" i="5" l="1"/>
</calcChain>
</file>

<file path=xl/sharedStrings.xml><?xml version="1.0" encoding="utf-8"?>
<sst xmlns="http://schemas.openxmlformats.org/spreadsheetml/2006/main" count="159" uniqueCount="62">
  <si>
    <t>vintage</t>
  </si>
  <si>
    <t>age</t>
  </si>
  <si>
    <t>surviving_balance</t>
  </si>
  <si>
    <t>average_service_life</t>
  </si>
  <si>
    <t>remaining_life</t>
  </si>
  <si>
    <t>net_plant_ratio</t>
  </si>
  <si>
    <t>computed_net_plant</t>
  </si>
  <si>
    <t>accrual</t>
  </si>
  <si>
    <t>description</t>
  </si>
  <si>
    <t>353.00 Station Equipment</t>
  </si>
  <si>
    <t>Weighted Age</t>
  </si>
  <si>
    <t>Weighted Service Life</t>
  </si>
  <si>
    <t>Weighted Remaining Life</t>
  </si>
  <si>
    <t>A</t>
  </si>
  <si>
    <t>B</t>
  </si>
  <si>
    <t>C</t>
  </si>
  <si>
    <t>H</t>
  </si>
  <si>
    <t>1471-1473</t>
  </si>
  <si>
    <t>1471-1473, 1474</t>
  </si>
  <si>
    <t>However, this is only an informative result produced by the software based on the account pararmeters inputted.</t>
  </si>
  <si>
    <t>G - is the computed net plant ratio, however, this is only an informative result</t>
  </si>
  <si>
    <t>to the recorded Depreciation Reserve (Actual Book)</t>
  </si>
  <si>
    <t>H - is the computed Depreciation Reserve (Theorethical Reserve which includes Net Salvage) that is compared</t>
  </si>
  <si>
    <t>Computed Reserve w/ NS =</t>
  </si>
  <si>
    <t>A - is the vintage level account survivors cost</t>
  </si>
  <si>
    <t>B - is the avergae service of the account proposed</t>
  </si>
  <si>
    <t>Used in the study</t>
  </si>
  <si>
    <t>Not used in the study</t>
  </si>
  <si>
    <t>Net Plant Accrual</t>
  </si>
  <si>
    <t>F</t>
  </si>
  <si>
    <t>Computed Net Plant</t>
  </si>
  <si>
    <t>Theorethical Reserve</t>
  </si>
  <si>
    <t>Average Service Life</t>
  </si>
  <si>
    <t>Average Remaining Life</t>
  </si>
  <si>
    <t>Average Age</t>
  </si>
  <si>
    <t>Net Plant Ratio</t>
  </si>
  <si>
    <t>D &amp; E - are Net Plant related results and is the software's standard output</t>
  </si>
  <si>
    <t>F - is a net plant accrual, which is based on E / D</t>
  </si>
  <si>
    <t>Since commission practice is to round the average remaining service life when greater than 20 years to zero decimals causes a difference</t>
  </si>
  <si>
    <t>Since commission practice is to round the resulting remaining life depreciation rate calculation to 1 decimal causes a difference</t>
  </si>
  <si>
    <t>C - is the vintage level weighted average remaining life result from the curve life analysis</t>
  </si>
  <si>
    <t>A &amp; C come from the Generation Arrangement Report seen on Bate Stamp pages 1471-1473</t>
  </si>
  <si>
    <t>Remaining Life Rate</t>
  </si>
  <si>
    <t>Pre-2020 Additions row is used for our purposes</t>
  </si>
  <si>
    <t>1471-1473, 1475</t>
  </si>
  <si>
    <t>Accrual Rate (Gross Plant)</t>
  </si>
  <si>
    <t>calculation for approval</t>
  </si>
  <si>
    <t>I</t>
  </si>
  <si>
    <t>J</t>
  </si>
  <si>
    <t>A, C, I, J</t>
  </si>
  <si>
    <t>Accrual Rate (Net Plant)</t>
  </si>
  <si>
    <t>D, E, G</t>
  </si>
  <si>
    <t>I, J</t>
  </si>
  <si>
    <t>E</t>
  </si>
  <si>
    <t>D</t>
  </si>
  <si>
    <t>Not Shown</t>
  </si>
  <si>
    <t>These unrounded data points are the results provided by the study software that closely resemble the Commission’s remaining life formula technique</t>
  </si>
  <si>
    <t>Resembles the Commission</t>
  </si>
  <si>
    <t>K</t>
  </si>
  <si>
    <t>Inverse Net Plant Ratio w/ NS</t>
  </si>
  <si>
    <t>Note: the inverse of the Net Plant Ratio is used to compute the Theorethcial Reserve, plus Net Salvage inclusion</t>
  </si>
  <si>
    <t>Recorded Reserve (Actual)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</si>
</sst>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000"/>
    <numFmt numFmtId="165" formatCode="0.00000000"/>
    <numFmt numFmtId="166" formatCode="0.0000"/>
    <numFmt numFmtId="167" formatCode="_(* #,##0_);_(* \(#,##0\);_(* &quot;-&quot;??_);_(@_)"/>
    <numFmt numFmtId="168" formatCode="0.0%"/>
    <numFmt numFmtId="169" formatCode="0.0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0" applyNumberFormat="1"/>
    <xf numFmtId="0" fontId="4" fillId="3" borderId="1" xfId="0" applyFont="1" applyFill="1" applyBorder="1" applyAlignment="1">
      <alignment horizontal="right"/>
    </xf>
    <xf numFmtId="0" fontId="0" fillId="0" borderId="0" xfId="0" applyFill="1"/>
    <xf numFmtId="2" fontId="2" fillId="3" borderId="0" xfId="0" applyNumberFormat="1" applyFont="1" applyFill="1" applyAlignment="1">
      <alignment horizontal="right"/>
    </xf>
    <xf numFmtId="166" fontId="2" fillId="3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3" fontId="3" fillId="2" borderId="1" xfId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9" fontId="7" fillId="2" borderId="0" xfId="0" applyNumberFormat="1" applyFont="1" applyFill="1" applyAlignment="1">
      <alignment horizontal="center"/>
    </xf>
    <xf numFmtId="167" fontId="0" fillId="0" borderId="0" xfId="1" applyNumberFormat="1" applyFont="1" applyFill="1"/>
    <xf numFmtId="167" fontId="0" fillId="0" borderId="0" xfId="1" applyNumberFormat="1" applyFont="1" applyFill="1" applyAlignment="1">
      <alignment horizontal="center"/>
    </xf>
    <xf numFmtId="167" fontId="0" fillId="0" borderId="0" xfId="1" applyNumberFormat="1" applyFont="1"/>
    <xf numFmtId="167" fontId="0" fillId="0" borderId="0" xfId="1" applyNumberFormat="1" applyFont="1" applyAlignment="1">
      <alignment horizontal="center"/>
    </xf>
    <xf numFmtId="167" fontId="2" fillId="3" borderId="2" xfId="1" applyNumberFormat="1" applyFont="1" applyFill="1" applyBorder="1"/>
    <xf numFmtId="0" fontId="0" fillId="2" borderId="0" xfId="0" applyFill="1"/>
    <xf numFmtId="168" fontId="0" fillId="0" borderId="0" xfId="2" applyNumberFormat="1" applyFont="1" applyAlignment="1">
      <alignment horizontal="center"/>
    </xf>
    <xf numFmtId="169" fontId="6" fillId="3" borderId="0" xfId="2" applyNumberFormat="1" applyFont="1" applyFill="1" applyAlignment="1">
      <alignment horizontal="right"/>
    </xf>
    <xf numFmtId="43" fontId="4" fillId="0" borderId="0" xfId="1" applyFont="1"/>
    <xf numFmtId="0" fontId="4" fillId="0" borderId="0" xfId="0" applyFont="1" applyAlignment="1">
      <alignment horizontal="right"/>
    </xf>
    <xf numFmtId="0" fontId="6" fillId="2" borderId="0" xfId="0" applyFont="1" applyFill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132114</xdr:colOff>
      <xdr:row>44</xdr:row>
      <xdr:rowOff>151333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280AF0-FFEB-4391-9E25-E57397FB1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85714" cy="85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45</xdr:row>
      <xdr:rowOff>47625</xdr:rowOff>
    </xdr:from>
    <xdr:to>
      <xdr:col>16</xdr:col>
      <xdr:colOff>122640</xdr:colOff>
      <xdr:row>65</xdr:row>
      <xdr:rowOff>18577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817B65-1BA7-4494-84F1-AD4D895BE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8620125"/>
          <a:ext cx="9476190" cy="3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66</xdr:row>
      <xdr:rowOff>47625</xdr:rowOff>
    </xdr:from>
    <xdr:to>
      <xdr:col>16</xdr:col>
      <xdr:colOff>246458</xdr:colOff>
      <xdr:row>101</xdr:row>
      <xdr:rowOff>189649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07B9FAE-8BB6-474E-BE40-82B915A53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12620625"/>
          <a:ext cx="9533333" cy="6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102</xdr:row>
      <xdr:rowOff>47625</xdr:rowOff>
    </xdr:from>
    <xdr:to>
      <xdr:col>16</xdr:col>
      <xdr:colOff>160733</xdr:colOff>
      <xdr:row>113</xdr:row>
      <xdr:rowOff>37839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7B0CD2-A11A-4050-9B3B-2D22EEFD2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0" y="19478625"/>
          <a:ext cx="9533333" cy="20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135</xdr:row>
      <xdr:rowOff>171450</xdr:rowOff>
    </xdr:from>
    <xdr:to>
      <xdr:col>14</xdr:col>
      <xdr:colOff>408544</xdr:colOff>
      <xdr:row>138</xdr:row>
      <xdr:rowOff>190426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90F050-DD6F-482A-9959-5D437EF0B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5325" y="25888950"/>
          <a:ext cx="8247619" cy="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113</xdr:row>
      <xdr:rowOff>76200</xdr:rowOff>
    </xdr:from>
    <xdr:to>
      <xdr:col>16</xdr:col>
      <xdr:colOff>94094</xdr:colOff>
      <xdr:row>135</xdr:row>
      <xdr:rowOff>75676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35E5FC-8673-40AD-9AFE-8B9D41545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0075" y="21602700"/>
          <a:ext cx="9247619" cy="4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113295</xdr:colOff>
      <xdr:row>23</xdr:row>
      <xdr:rowOff>28024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2DCE6A-A212-452B-925B-A00F15F9E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38095" cy="44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380038</xdr:colOff>
      <xdr:row>29</xdr:row>
      <xdr:rowOff>56452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398260-4EE3-4705-A699-8B0861CFC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95238" cy="5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2CAF-C260-4459-9F9A-61AC8564E11C}">
  <sheetPr>
    <tabColor rgb="FFFF0000"/>
  </sheetPr>
  <dimension ref="A1:W90"/>
  <sheetViews>
    <sheetView tabSelected="1" workbookViewId="0">
      <pane xSplit="2" ySplit="1" topLeftCell="C58" activePane="bottomRight" state="frozen"/>
      <selection pane="topRight" activeCell="C1" sqref="C1"/>
      <selection pane="bottomLeft" activeCell="A2" sqref="A2"/>
      <selection pane="bottomRight" activeCell="A87" sqref="A87"/>
    </sheetView>
  </sheetViews>
  <sheetFormatPr defaultRowHeight="15" x14ac:dyDescent="0.25"/>
  <cols>
    <col min="1" max="1" width="23.85546875" bestFit="1" customWidth="1"/>
    <col min="2" max="2" width="7.7109375" bestFit="1" customWidth="1"/>
    <col min="3" max="3" width="5" bestFit="1" customWidth="1"/>
    <col min="4" max="4" width="18.85546875" bestFit="1" customWidth="1"/>
    <col min="5" max="5" width="20" bestFit="1" customWidth="1"/>
    <col min="6" max="6" width="16.5703125" bestFit="1" customWidth="1"/>
    <col min="7" max="7" width="20.140625" bestFit="1" customWidth="1"/>
    <col min="8" max="8" width="20.85546875" bestFit="1" customWidth="1"/>
    <col min="9" max="9" width="20.140625" style="6" bestFit="1" customWidth="1"/>
    <col min="10" max="10" width="7.28515625" customWidth="1"/>
    <col min="11" max="11" width="9.85546875" bestFit="1" customWidth="1"/>
    <col min="12" max="12" width="16.85546875" bestFit="1" customWidth="1"/>
    <col min="13" max="13" width="20.7109375" bestFit="1" customWidth="1"/>
    <col min="14" max="14" width="23.85546875" bestFit="1" customWidth="1"/>
    <col min="15" max="16" width="20.140625" bestFit="1" customWidth="1"/>
    <col min="17" max="17" width="5.140625" customWidth="1"/>
    <col min="18" max="18" width="27.5703125" bestFit="1" customWidth="1"/>
    <col min="19" max="19" width="8.28515625" customWidth="1"/>
    <col min="21" max="21" width="26" bestFit="1" customWidth="1"/>
    <col min="23" max="23" width="24.85546875" bestFit="1" customWidth="1"/>
  </cols>
  <sheetData>
    <row r="1" spans="1:23" ht="15.75" x14ac:dyDescent="0.25">
      <c r="A1" s="5" t="s">
        <v>8</v>
      </c>
      <c r="B1" s="1" t="s">
        <v>0</v>
      </c>
      <c r="C1" s="1" t="s">
        <v>1</v>
      </c>
      <c r="D1" s="2" t="s">
        <v>2</v>
      </c>
      <c r="E1" s="1" t="s">
        <v>3</v>
      </c>
      <c r="F1" s="3" t="s">
        <v>4</v>
      </c>
      <c r="G1" s="4" t="s">
        <v>5</v>
      </c>
      <c r="H1" s="19" t="s">
        <v>6</v>
      </c>
      <c r="I1" s="19" t="s">
        <v>7</v>
      </c>
      <c r="L1" s="10" t="s">
        <v>10</v>
      </c>
      <c r="M1" s="10" t="s">
        <v>11</v>
      </c>
      <c r="N1" s="10" t="s">
        <v>12</v>
      </c>
      <c r="O1" s="10" t="s">
        <v>30</v>
      </c>
      <c r="P1" s="20" t="s">
        <v>28</v>
      </c>
      <c r="R1" s="10" t="s">
        <v>23</v>
      </c>
      <c r="S1" s="22">
        <v>-0.05</v>
      </c>
      <c r="U1" s="10" t="s">
        <v>45</v>
      </c>
      <c r="W1" s="25"/>
    </row>
    <row r="2" spans="1:23" x14ac:dyDescent="0.25">
      <c r="A2" s="11" t="s">
        <v>9</v>
      </c>
      <c r="B2" s="6">
        <v>2019</v>
      </c>
      <c r="C2" s="6">
        <v>0.5</v>
      </c>
      <c r="D2" s="23">
        <v>26305319</v>
      </c>
      <c r="E2" s="6">
        <v>45</v>
      </c>
      <c r="F2" s="7">
        <v>44.511887000000002</v>
      </c>
      <c r="G2" s="8">
        <v>1.0386106900000001</v>
      </c>
      <c r="H2" s="23">
        <v>27320985.579999998</v>
      </c>
      <c r="I2" s="24">
        <v>613790.78</v>
      </c>
      <c r="J2" s="25"/>
      <c r="K2" s="25"/>
      <c r="L2" s="25">
        <f>$D2*C2</f>
        <v>13152659.5</v>
      </c>
      <c r="M2" s="25">
        <f>$D2*E2</f>
        <v>1183739355</v>
      </c>
      <c r="N2" s="25">
        <f>$D2*F2</f>
        <v>1170899386.8269529</v>
      </c>
      <c r="O2" s="25">
        <f>$D2*G2</f>
        <v>27320985.517260112</v>
      </c>
      <c r="P2" s="25">
        <f>ROUND(H2/F2,2)</f>
        <v>613790.77</v>
      </c>
      <c r="Q2" s="25"/>
      <c r="R2" s="25">
        <f>D2*(1-G2)-(D2*$S$1)</f>
        <v>299599.43273988867</v>
      </c>
      <c r="S2" s="29"/>
      <c r="U2" s="25">
        <f t="shared" ref="U2:U65" si="0">D2*U$80</f>
        <v>623992.63661473617</v>
      </c>
      <c r="W2" s="25"/>
    </row>
    <row r="3" spans="1:23" x14ac:dyDescent="0.25">
      <c r="A3" s="11" t="s">
        <v>9</v>
      </c>
      <c r="B3" s="6">
        <v>2018</v>
      </c>
      <c r="C3" s="6">
        <v>1.5</v>
      </c>
      <c r="D3" s="23">
        <v>5767748.71</v>
      </c>
      <c r="E3" s="6">
        <v>45</v>
      </c>
      <c r="F3" s="7">
        <v>43.577480999999999</v>
      </c>
      <c r="G3" s="8">
        <v>1.0168079000000001</v>
      </c>
      <c r="H3" s="23">
        <v>5864692.4500000002</v>
      </c>
      <c r="I3" s="24">
        <v>134580.79999999999</v>
      </c>
      <c r="J3" s="25"/>
      <c r="K3" s="25"/>
      <c r="L3" s="25">
        <f t="shared" ref="L3:L66" si="1">$D3*C3</f>
        <v>8651623.0649999995</v>
      </c>
      <c r="M3" s="25">
        <f t="shared" ref="M3:M66" si="2">$D3*E3</f>
        <v>259548691.94999999</v>
      </c>
      <c r="N3" s="25">
        <f t="shared" ref="N3:N66" si="3">$D3*F3</f>
        <v>251343959.8227995</v>
      </c>
      <c r="O3" s="25">
        <f t="shared" ref="O3:O66" si="4">$D3*G3</f>
        <v>5864692.4535428099</v>
      </c>
      <c r="P3" s="25">
        <f t="shared" ref="P3:P65" si="5">ROUND(H3/F3,2)</f>
        <v>134580.79999999999</v>
      </c>
      <c r="Q3" s="25"/>
      <c r="R3" s="25">
        <f t="shared" ref="R3:R27" si="6">D3*(1-G3)-(D3*$S$1)</f>
        <v>191443.69195719046</v>
      </c>
      <c r="S3" s="25"/>
      <c r="U3" s="25">
        <f t="shared" si="0"/>
        <v>136817.68029059612</v>
      </c>
      <c r="W3" s="25"/>
    </row>
    <row r="4" spans="1:23" x14ac:dyDescent="0.25">
      <c r="A4" s="11" t="s">
        <v>9</v>
      </c>
      <c r="B4" s="6">
        <v>2017</v>
      </c>
      <c r="C4" s="6">
        <v>2.5</v>
      </c>
      <c r="D4" s="23">
        <v>15016740.9</v>
      </c>
      <c r="E4" s="6">
        <v>45</v>
      </c>
      <c r="F4" s="7">
        <v>42.681443000000002</v>
      </c>
      <c r="G4" s="8">
        <v>0.99590034999999999</v>
      </c>
      <c r="H4" s="23">
        <v>14955177.439999999</v>
      </c>
      <c r="I4" s="24">
        <v>350390.62</v>
      </c>
      <c r="J4" s="25"/>
      <c r="K4" s="25"/>
      <c r="L4" s="25">
        <f t="shared" si="1"/>
        <v>37541852.25</v>
      </c>
      <c r="M4" s="25">
        <f t="shared" si="2"/>
        <v>675753340.5</v>
      </c>
      <c r="N4" s="25">
        <f t="shared" si="3"/>
        <v>640936170.76911879</v>
      </c>
      <c r="O4" s="25">
        <f t="shared" si="4"/>
        <v>14955177.518169316</v>
      </c>
      <c r="P4" s="25">
        <f t="shared" si="5"/>
        <v>350390.62</v>
      </c>
      <c r="Q4" s="25"/>
      <c r="R4" s="25">
        <f t="shared" si="6"/>
        <v>812400.42683068523</v>
      </c>
      <c r="S4" s="25"/>
      <c r="U4" s="25">
        <f t="shared" si="0"/>
        <v>356214.48831513303</v>
      </c>
      <c r="W4" s="25"/>
    </row>
    <row r="5" spans="1:23" x14ac:dyDescent="0.25">
      <c r="A5" s="11" t="s">
        <v>9</v>
      </c>
      <c r="B5" s="6">
        <v>2016</v>
      </c>
      <c r="C5" s="6">
        <v>3.5</v>
      </c>
      <c r="D5" s="23">
        <v>37448622.590000004</v>
      </c>
      <c r="E5" s="6">
        <v>45</v>
      </c>
      <c r="F5" s="7">
        <v>41.824057000000003</v>
      </c>
      <c r="G5" s="8">
        <v>0.97589464999999997</v>
      </c>
      <c r="H5" s="23">
        <v>36545910.619999997</v>
      </c>
      <c r="I5" s="24">
        <v>873801.19</v>
      </c>
      <c r="J5" s="25"/>
      <c r="K5" s="25"/>
      <c r="L5" s="25">
        <f t="shared" si="1"/>
        <v>131070179.06500001</v>
      </c>
      <c r="M5" s="25">
        <f t="shared" si="2"/>
        <v>1685188016.5500002</v>
      </c>
      <c r="N5" s="25">
        <f t="shared" si="3"/>
        <v>1566253325.7756479</v>
      </c>
      <c r="O5" s="25">
        <f t="shared" si="4"/>
        <v>36545910.435450144</v>
      </c>
      <c r="P5" s="25">
        <f t="shared" si="5"/>
        <v>873801.19</v>
      </c>
      <c r="Q5" s="25"/>
      <c r="R5" s="25">
        <f t="shared" si="6"/>
        <v>2775143.2840498579</v>
      </c>
      <c r="S5" s="25"/>
      <c r="U5" s="25">
        <f t="shared" si="0"/>
        <v>888324.70526300301</v>
      </c>
      <c r="W5" s="25"/>
    </row>
    <row r="6" spans="1:23" x14ac:dyDescent="0.25">
      <c r="A6" s="11" t="s">
        <v>9</v>
      </c>
      <c r="B6" s="6">
        <v>2015</v>
      </c>
      <c r="C6" s="6">
        <v>4.5</v>
      </c>
      <c r="D6" s="23">
        <v>13989230.84</v>
      </c>
      <c r="E6" s="6">
        <v>45</v>
      </c>
      <c r="F6" s="7">
        <v>40.996222000000003</v>
      </c>
      <c r="G6" s="8">
        <v>0.95657851999999999</v>
      </c>
      <c r="H6" s="23">
        <v>13381797.74</v>
      </c>
      <c r="I6" s="24">
        <v>326415.39</v>
      </c>
      <c r="J6" s="25"/>
      <c r="K6" s="25"/>
      <c r="L6" s="25">
        <f t="shared" si="1"/>
        <v>62951538.780000001</v>
      </c>
      <c r="M6" s="25">
        <f t="shared" si="2"/>
        <v>629515387.79999995</v>
      </c>
      <c r="N6" s="25">
        <f t="shared" si="3"/>
        <v>573505613.12588656</v>
      </c>
      <c r="O6" s="25">
        <f t="shared" si="4"/>
        <v>13381797.732865557</v>
      </c>
      <c r="P6" s="25">
        <f t="shared" si="5"/>
        <v>326415.39</v>
      </c>
      <c r="Q6" s="25"/>
      <c r="R6" s="25">
        <f t="shared" si="6"/>
        <v>1306894.6491344434</v>
      </c>
      <c r="S6" s="25"/>
      <c r="U6" s="25">
        <f t="shared" si="0"/>
        <v>331840.75950813526</v>
      </c>
      <c r="W6" s="25"/>
    </row>
    <row r="7" spans="1:23" x14ac:dyDescent="0.25">
      <c r="A7" s="11" t="s">
        <v>9</v>
      </c>
      <c r="B7" s="6">
        <v>2014</v>
      </c>
      <c r="C7" s="6">
        <v>5.5</v>
      </c>
      <c r="D7" s="23">
        <v>8569131.1300000008</v>
      </c>
      <c r="E7" s="6">
        <v>45</v>
      </c>
      <c r="F7" s="7">
        <v>40.194356999999997</v>
      </c>
      <c r="G7" s="8">
        <v>0.93786831999999998</v>
      </c>
      <c r="H7" s="23">
        <v>8036716.6600000001</v>
      </c>
      <c r="I7" s="24">
        <v>199946.39</v>
      </c>
      <c r="J7" s="25"/>
      <c r="K7" s="25"/>
      <c r="L7" s="25">
        <f t="shared" si="1"/>
        <v>47130221.215000004</v>
      </c>
      <c r="M7" s="25">
        <f t="shared" si="2"/>
        <v>385610900.85000002</v>
      </c>
      <c r="N7" s="25">
        <f t="shared" si="3"/>
        <v>344430715.81903338</v>
      </c>
      <c r="O7" s="25">
        <f t="shared" si="4"/>
        <v>8036716.6167528024</v>
      </c>
      <c r="P7" s="25">
        <f t="shared" si="5"/>
        <v>199946.39</v>
      </c>
      <c r="Q7" s="25"/>
      <c r="R7" s="25">
        <f t="shared" si="6"/>
        <v>960871.06974719872</v>
      </c>
      <c r="S7" s="25"/>
      <c r="U7" s="25">
        <f t="shared" si="0"/>
        <v>203269.71618576892</v>
      </c>
      <c r="W7" s="25"/>
    </row>
    <row r="8" spans="1:23" x14ac:dyDescent="0.25">
      <c r="A8" s="11" t="s">
        <v>9</v>
      </c>
      <c r="B8" s="6">
        <v>2013</v>
      </c>
      <c r="C8" s="6">
        <v>6.5</v>
      </c>
      <c r="D8" s="23">
        <v>7173578.4900000002</v>
      </c>
      <c r="E8" s="6">
        <v>45</v>
      </c>
      <c r="F8" s="7">
        <v>39.415851000000004</v>
      </c>
      <c r="G8" s="8">
        <v>0.91970317999999995</v>
      </c>
      <c r="H8" s="23">
        <v>6597562.9500000002</v>
      </c>
      <c r="I8" s="24">
        <v>167383.5</v>
      </c>
      <c r="J8" s="25"/>
      <c r="K8" s="25"/>
      <c r="L8" s="25">
        <f t="shared" si="1"/>
        <v>46628260.185000002</v>
      </c>
      <c r="M8" s="25">
        <f t="shared" si="2"/>
        <v>322811032.05000001</v>
      </c>
      <c r="N8" s="25">
        <f t="shared" si="3"/>
        <v>282752700.89864504</v>
      </c>
      <c r="O8" s="25">
        <f t="shared" si="4"/>
        <v>6597562.9492325978</v>
      </c>
      <c r="P8" s="25">
        <f t="shared" si="5"/>
        <v>167383.5</v>
      </c>
      <c r="Q8" s="25"/>
      <c r="R8" s="25">
        <f t="shared" si="6"/>
        <v>934694.46526740212</v>
      </c>
      <c r="S8" s="25"/>
      <c r="U8" s="25">
        <f t="shared" si="0"/>
        <v>170165.59107068263</v>
      </c>
      <c r="W8" s="25"/>
    </row>
    <row r="9" spans="1:23" x14ac:dyDescent="0.25">
      <c r="A9" s="11" t="s">
        <v>9</v>
      </c>
      <c r="B9" s="6">
        <v>2012</v>
      </c>
      <c r="C9" s="6">
        <v>7.5</v>
      </c>
      <c r="D9" s="23">
        <v>7592271</v>
      </c>
      <c r="E9" s="6">
        <v>45</v>
      </c>
      <c r="F9" s="7">
        <v>38.656987000000001</v>
      </c>
      <c r="G9" s="8">
        <v>0.90199636000000005</v>
      </c>
      <c r="H9" s="23">
        <v>6848200.8099999996</v>
      </c>
      <c r="I9" s="24">
        <v>177152.99</v>
      </c>
      <c r="J9" s="25"/>
      <c r="K9" s="25"/>
      <c r="L9" s="25">
        <f t="shared" si="1"/>
        <v>56942032.5</v>
      </c>
      <c r="M9" s="25">
        <f t="shared" si="2"/>
        <v>341652195</v>
      </c>
      <c r="N9" s="25">
        <f t="shared" si="3"/>
        <v>293494321.34747702</v>
      </c>
      <c r="O9" s="25">
        <f t="shared" si="4"/>
        <v>6848200.8061335608</v>
      </c>
      <c r="P9" s="25">
        <f t="shared" si="5"/>
        <v>177152.99</v>
      </c>
      <c r="Q9" s="25"/>
      <c r="R9" s="25">
        <f t="shared" si="6"/>
        <v>1123683.7438664397</v>
      </c>
      <c r="S9" s="25"/>
      <c r="U9" s="25">
        <f t="shared" si="0"/>
        <v>180097.46238711645</v>
      </c>
      <c r="W9" s="25"/>
    </row>
    <row r="10" spans="1:23" x14ac:dyDescent="0.25">
      <c r="A10" s="11" t="s">
        <v>9</v>
      </c>
      <c r="B10" s="6">
        <v>2011</v>
      </c>
      <c r="C10" s="6">
        <v>8.5</v>
      </c>
      <c r="D10" s="23">
        <v>10231651.27</v>
      </c>
      <c r="E10" s="6">
        <v>45</v>
      </c>
      <c r="F10" s="7">
        <v>37.920349000000002</v>
      </c>
      <c r="G10" s="8">
        <v>0.88480813000000003</v>
      </c>
      <c r="H10" s="23">
        <v>9053048.2799999993</v>
      </c>
      <c r="I10" s="24">
        <v>238738.53</v>
      </c>
      <c r="J10" s="25"/>
      <c r="K10" s="25"/>
      <c r="L10" s="25">
        <f t="shared" si="1"/>
        <v>86969035.795000002</v>
      </c>
      <c r="M10" s="25">
        <f t="shared" si="2"/>
        <v>460424307.14999998</v>
      </c>
      <c r="N10" s="25">
        <f t="shared" si="3"/>
        <v>387987787.00469321</v>
      </c>
      <c r="O10" s="25">
        <f t="shared" si="4"/>
        <v>9053048.2270208243</v>
      </c>
      <c r="P10" s="25">
        <f t="shared" si="5"/>
        <v>238738.53</v>
      </c>
      <c r="Q10" s="25"/>
      <c r="R10" s="25">
        <f t="shared" si="6"/>
        <v>1690185.6064791745</v>
      </c>
      <c r="S10" s="25"/>
      <c r="U10" s="25">
        <f t="shared" si="0"/>
        <v>242706.61963421977</v>
      </c>
      <c r="W10" s="25"/>
    </row>
    <row r="11" spans="1:23" x14ac:dyDescent="0.25">
      <c r="A11" s="11" t="s">
        <v>9</v>
      </c>
      <c r="B11" s="6">
        <v>2010</v>
      </c>
      <c r="C11" s="6">
        <v>9.5</v>
      </c>
      <c r="D11" s="23">
        <v>9328149.1999999993</v>
      </c>
      <c r="E11" s="6">
        <v>45</v>
      </c>
      <c r="F11" s="7">
        <v>37.201568000000002</v>
      </c>
      <c r="G11" s="8">
        <v>0.86803659</v>
      </c>
      <c r="H11" s="23">
        <v>8097174.8399999999</v>
      </c>
      <c r="I11" s="24">
        <v>217656.81</v>
      </c>
      <c r="J11" s="25"/>
      <c r="K11" s="25"/>
      <c r="L11" s="25">
        <f t="shared" si="1"/>
        <v>88617417.399999991</v>
      </c>
      <c r="M11" s="25">
        <f t="shared" si="2"/>
        <v>419766713.99999994</v>
      </c>
      <c r="N11" s="25">
        <f t="shared" si="3"/>
        <v>347021776.77794558</v>
      </c>
      <c r="O11" s="25">
        <f t="shared" si="4"/>
        <v>8097174.8225792274</v>
      </c>
      <c r="P11" s="25">
        <f t="shared" si="5"/>
        <v>217656.82</v>
      </c>
      <c r="Q11" s="25"/>
      <c r="R11" s="25">
        <f t="shared" si="6"/>
        <v>1697381.8374207718</v>
      </c>
      <c r="S11" s="25"/>
      <c r="U11" s="25">
        <f t="shared" si="0"/>
        <v>221274.50399075722</v>
      </c>
      <c r="W11" s="25"/>
    </row>
    <row r="12" spans="1:23" x14ac:dyDescent="0.25">
      <c r="A12" s="11" t="s">
        <v>9</v>
      </c>
      <c r="B12" s="6">
        <v>2009</v>
      </c>
      <c r="C12" s="6">
        <v>10.5</v>
      </c>
      <c r="D12" s="23">
        <v>28997053.48</v>
      </c>
      <c r="E12" s="6">
        <v>45</v>
      </c>
      <c r="F12" s="7">
        <v>36.499358999999998</v>
      </c>
      <c r="G12" s="8">
        <v>0.85165172</v>
      </c>
      <c r="H12" s="23">
        <v>24695390.460000001</v>
      </c>
      <c r="I12" s="24">
        <v>676597.91</v>
      </c>
      <c r="J12" s="25"/>
      <c r="K12" s="25"/>
      <c r="L12" s="25">
        <f t="shared" si="1"/>
        <v>304469061.54000002</v>
      </c>
      <c r="M12" s="25">
        <f t="shared" si="2"/>
        <v>1304867406.5999999</v>
      </c>
      <c r="N12" s="25">
        <f t="shared" si="3"/>
        <v>1058373864.9087193</v>
      </c>
      <c r="O12" s="25">
        <f t="shared" si="4"/>
        <v>24695390.471173987</v>
      </c>
      <c r="P12" s="25">
        <f t="shared" si="5"/>
        <v>676597.92</v>
      </c>
      <c r="Q12" s="25"/>
      <c r="R12" s="25">
        <f t="shared" si="6"/>
        <v>5751515.6828260142</v>
      </c>
      <c r="S12" s="25"/>
      <c r="U12" s="25">
        <f t="shared" si="0"/>
        <v>687843.69636588369</v>
      </c>
      <c r="W12" s="25"/>
    </row>
    <row r="13" spans="1:23" x14ac:dyDescent="0.25">
      <c r="A13" s="11" t="s">
        <v>9</v>
      </c>
      <c r="B13" s="6">
        <v>2008</v>
      </c>
      <c r="C13" s="6">
        <v>11.5</v>
      </c>
      <c r="D13" s="23">
        <v>7242022.7599999998</v>
      </c>
      <c r="E13" s="6">
        <v>45</v>
      </c>
      <c r="F13" s="7">
        <v>35.811303000000002</v>
      </c>
      <c r="G13" s="8">
        <v>0.83559706</v>
      </c>
      <c r="H13" s="23">
        <v>6051412.9500000002</v>
      </c>
      <c r="I13" s="24">
        <v>168980.53</v>
      </c>
      <c r="J13" s="25"/>
      <c r="K13" s="25"/>
      <c r="L13" s="25">
        <f t="shared" si="1"/>
        <v>83283261.739999995</v>
      </c>
      <c r="M13" s="25">
        <f t="shared" si="2"/>
        <v>325891024.19999999</v>
      </c>
      <c r="N13" s="25">
        <f t="shared" si="3"/>
        <v>259346271.3912563</v>
      </c>
      <c r="O13" s="25">
        <f t="shared" si="4"/>
        <v>6051412.9267090857</v>
      </c>
      <c r="P13" s="25">
        <f t="shared" si="5"/>
        <v>168980.53</v>
      </c>
      <c r="Q13" s="25"/>
      <c r="R13" s="25">
        <f t="shared" si="6"/>
        <v>1552710.9712909143</v>
      </c>
      <c r="S13" s="25"/>
      <c r="U13" s="25">
        <f t="shared" si="0"/>
        <v>171789.1684353392</v>
      </c>
      <c r="W13" s="25"/>
    </row>
    <row r="14" spans="1:23" x14ac:dyDescent="0.25">
      <c r="A14" s="11" t="s">
        <v>9</v>
      </c>
      <c r="B14" s="6">
        <v>2007</v>
      </c>
      <c r="C14" s="6">
        <v>12.5</v>
      </c>
      <c r="D14" s="23">
        <v>6738087.3200000003</v>
      </c>
      <c r="E14" s="6">
        <v>45</v>
      </c>
      <c r="F14" s="7">
        <v>35.139584999999997</v>
      </c>
      <c r="G14" s="8">
        <v>0.81992365</v>
      </c>
      <c r="H14" s="23">
        <v>5524717.1200000001</v>
      </c>
      <c r="I14" s="24">
        <v>157222.04</v>
      </c>
      <c r="J14" s="25"/>
      <c r="K14" s="25"/>
      <c r="L14" s="25">
        <f t="shared" si="1"/>
        <v>84226091.5</v>
      </c>
      <c r="M14" s="25">
        <f t="shared" si="2"/>
        <v>303213929.40000004</v>
      </c>
      <c r="N14" s="25">
        <f t="shared" si="3"/>
        <v>236773592.11856219</v>
      </c>
      <c r="O14" s="25">
        <f t="shared" si="4"/>
        <v>5524717.1494331183</v>
      </c>
      <c r="P14" s="25">
        <f t="shared" si="5"/>
        <v>157222.04</v>
      </c>
      <c r="Q14" s="25"/>
      <c r="R14" s="25">
        <f t="shared" si="6"/>
        <v>1550274.5365668819</v>
      </c>
      <c r="S14" s="25"/>
      <c r="U14" s="25">
        <f t="shared" si="0"/>
        <v>159835.23608085202</v>
      </c>
      <c r="W14" s="25"/>
    </row>
    <row r="15" spans="1:23" x14ac:dyDescent="0.25">
      <c r="A15" s="11" t="s">
        <v>9</v>
      </c>
      <c r="B15" s="6">
        <v>2006</v>
      </c>
      <c r="C15" s="6">
        <v>13.5</v>
      </c>
      <c r="D15" s="23">
        <v>6165589.7400000002</v>
      </c>
      <c r="E15" s="6">
        <v>45</v>
      </c>
      <c r="F15" s="7">
        <v>34.481831</v>
      </c>
      <c r="G15" s="8">
        <v>0.80457604999999999</v>
      </c>
      <c r="H15" s="23">
        <v>4960685.84</v>
      </c>
      <c r="I15" s="24">
        <v>143863.76</v>
      </c>
      <c r="J15" s="25"/>
      <c r="K15" s="25"/>
      <c r="L15" s="25">
        <f t="shared" si="1"/>
        <v>83235461.49000001</v>
      </c>
      <c r="M15" s="25">
        <f t="shared" si="2"/>
        <v>277451538.30000001</v>
      </c>
      <c r="N15" s="25">
        <f t="shared" si="3"/>
        <v>212600823.43001395</v>
      </c>
      <c r="O15" s="25">
        <f t="shared" si="4"/>
        <v>4960685.8389297267</v>
      </c>
      <c r="P15" s="25">
        <f t="shared" si="5"/>
        <v>143863.76</v>
      </c>
      <c r="Q15" s="25"/>
      <c r="R15" s="25">
        <f t="shared" si="6"/>
        <v>1513183.388070273</v>
      </c>
      <c r="S15" s="25"/>
      <c r="U15" s="25">
        <f t="shared" si="0"/>
        <v>146254.93034877721</v>
      </c>
      <c r="W15" s="25"/>
    </row>
    <row r="16" spans="1:23" x14ac:dyDescent="0.25">
      <c r="A16" s="11" t="s">
        <v>9</v>
      </c>
      <c r="B16" s="6">
        <v>2005</v>
      </c>
      <c r="C16" s="6">
        <v>14.5</v>
      </c>
      <c r="D16" s="23">
        <v>5587596.5300000003</v>
      </c>
      <c r="E16" s="6">
        <v>45</v>
      </c>
      <c r="F16" s="7">
        <v>33.836140999999998</v>
      </c>
      <c r="G16" s="8">
        <v>0.78950995000000002</v>
      </c>
      <c r="H16" s="23">
        <v>4411463.0599999996</v>
      </c>
      <c r="I16" s="24">
        <v>130377.25</v>
      </c>
      <c r="J16" s="25"/>
      <c r="K16" s="25"/>
      <c r="L16" s="25">
        <f t="shared" si="1"/>
        <v>81020149.685000002</v>
      </c>
      <c r="M16" s="25">
        <f t="shared" si="2"/>
        <v>251441843.85000002</v>
      </c>
      <c r="N16" s="25">
        <f t="shared" si="3"/>
        <v>189062704.04019073</v>
      </c>
      <c r="O16" s="25">
        <f t="shared" si="4"/>
        <v>4411463.0570204742</v>
      </c>
      <c r="P16" s="25">
        <f t="shared" si="5"/>
        <v>130377.25</v>
      </c>
      <c r="Q16" s="25"/>
      <c r="R16" s="25">
        <f t="shared" si="6"/>
        <v>1455513.2994795265</v>
      </c>
      <c r="S16" s="25"/>
      <c r="U16" s="25">
        <f t="shared" si="0"/>
        <v>132544.26190741314</v>
      </c>
      <c r="W16" s="25"/>
    </row>
    <row r="17" spans="1:23" x14ac:dyDescent="0.25">
      <c r="A17" s="11" t="s">
        <v>9</v>
      </c>
      <c r="B17" s="6">
        <v>2004</v>
      </c>
      <c r="C17" s="6">
        <v>15.5</v>
      </c>
      <c r="D17" s="23">
        <v>15149555.93</v>
      </c>
      <c r="E17" s="6">
        <v>45</v>
      </c>
      <c r="F17" s="7">
        <v>33.202683</v>
      </c>
      <c r="G17" s="8">
        <v>0.77472927999999996</v>
      </c>
      <c r="H17" s="23">
        <v>11736804.49</v>
      </c>
      <c r="I17" s="24">
        <v>353489.64</v>
      </c>
      <c r="J17" s="25"/>
      <c r="K17" s="25"/>
      <c r="L17" s="25">
        <f t="shared" si="1"/>
        <v>234818116.91499999</v>
      </c>
      <c r="M17" s="25">
        <f t="shared" si="2"/>
        <v>681730016.85000002</v>
      </c>
      <c r="N17" s="25">
        <f t="shared" si="3"/>
        <v>503005903.13456017</v>
      </c>
      <c r="O17" s="25">
        <f t="shared" si="4"/>
        <v>11736804.55796863</v>
      </c>
      <c r="P17" s="25">
        <f t="shared" si="5"/>
        <v>353489.64</v>
      </c>
      <c r="Q17" s="25"/>
      <c r="R17" s="25">
        <f t="shared" si="6"/>
        <v>4170229.1685313703</v>
      </c>
      <c r="S17" s="25"/>
      <c r="U17" s="25">
        <f t="shared" si="0"/>
        <v>359365.01466882468</v>
      </c>
      <c r="W17" s="25"/>
    </row>
    <row r="18" spans="1:23" x14ac:dyDescent="0.25">
      <c r="A18" s="11" t="s">
        <v>9</v>
      </c>
      <c r="B18" s="6">
        <v>2003</v>
      </c>
      <c r="C18" s="6">
        <v>16.5</v>
      </c>
      <c r="D18" s="23">
        <v>19075914.969999999</v>
      </c>
      <c r="E18" s="6">
        <v>45</v>
      </c>
      <c r="F18" s="7">
        <v>32.579974</v>
      </c>
      <c r="G18" s="8">
        <v>0.76019937999999998</v>
      </c>
      <c r="H18" s="23">
        <v>14501498.83</v>
      </c>
      <c r="I18" s="24">
        <v>445104.68</v>
      </c>
      <c r="J18" s="25"/>
      <c r="K18" s="25"/>
      <c r="L18" s="25">
        <f t="shared" si="1"/>
        <v>314752597.005</v>
      </c>
      <c r="M18" s="25">
        <f t="shared" si="2"/>
        <v>858416173.64999998</v>
      </c>
      <c r="N18" s="25">
        <f t="shared" si="3"/>
        <v>621492813.74881077</v>
      </c>
      <c r="O18" s="25">
        <f t="shared" si="4"/>
        <v>14501498.733126717</v>
      </c>
      <c r="P18" s="25">
        <f t="shared" si="5"/>
        <v>445104.68</v>
      </c>
      <c r="Q18" s="25"/>
      <c r="R18" s="25">
        <f t="shared" si="6"/>
        <v>5528211.9853732809</v>
      </c>
      <c r="S18" s="25"/>
      <c r="U18" s="25">
        <f t="shared" si="0"/>
        <v>452502.79907150398</v>
      </c>
      <c r="W18" s="25"/>
    </row>
    <row r="19" spans="1:23" x14ac:dyDescent="0.25">
      <c r="A19" s="11" t="s">
        <v>9</v>
      </c>
      <c r="B19" s="6">
        <v>2002</v>
      </c>
      <c r="C19" s="6">
        <v>17.5</v>
      </c>
      <c r="D19" s="23">
        <v>7663290.1600000001</v>
      </c>
      <c r="E19" s="6">
        <v>45</v>
      </c>
      <c r="F19" s="7">
        <v>31.968921999999999</v>
      </c>
      <c r="G19" s="8">
        <v>0.74594150999999997</v>
      </c>
      <c r="H19" s="23">
        <v>5716366.2599999998</v>
      </c>
      <c r="I19" s="24">
        <v>178810.1</v>
      </c>
      <c r="J19" s="25"/>
      <c r="K19" s="25"/>
      <c r="L19" s="25">
        <f t="shared" si="1"/>
        <v>134107577.8</v>
      </c>
      <c r="M19" s="25">
        <f t="shared" si="2"/>
        <v>344848057.19999999</v>
      </c>
      <c r="N19" s="25">
        <f t="shared" si="3"/>
        <v>244987125.38840753</v>
      </c>
      <c r="O19" s="25">
        <f t="shared" si="4"/>
        <v>5716366.2335185418</v>
      </c>
      <c r="P19" s="25">
        <f t="shared" si="5"/>
        <v>178810.1</v>
      </c>
      <c r="Q19" s="25"/>
      <c r="R19" s="25">
        <f t="shared" si="6"/>
        <v>2330088.4344814587</v>
      </c>
      <c r="S19" s="25"/>
      <c r="U19" s="25">
        <f t="shared" si="0"/>
        <v>181782.11912511548</v>
      </c>
      <c r="W19" s="25"/>
    </row>
    <row r="20" spans="1:23" x14ac:dyDescent="0.25">
      <c r="A20" s="11" t="s">
        <v>9</v>
      </c>
      <c r="B20" s="6">
        <v>2001</v>
      </c>
      <c r="C20" s="6">
        <v>18.5</v>
      </c>
      <c r="D20" s="23">
        <v>3157446.75</v>
      </c>
      <c r="E20" s="6">
        <v>45</v>
      </c>
      <c r="F20" s="7">
        <v>31.367754000000001</v>
      </c>
      <c r="G20" s="8">
        <v>0.73191426999999998</v>
      </c>
      <c r="H20" s="23">
        <v>2310980.33</v>
      </c>
      <c r="I20" s="24">
        <v>73673.759999999995</v>
      </c>
      <c r="J20" s="25"/>
      <c r="K20" s="25"/>
      <c r="L20" s="25">
        <f t="shared" si="1"/>
        <v>58412764.875</v>
      </c>
      <c r="M20" s="25">
        <f t="shared" si="2"/>
        <v>142085103.75</v>
      </c>
      <c r="N20" s="25">
        <f t="shared" si="3"/>
        <v>99042012.922099501</v>
      </c>
      <c r="O20" s="25">
        <f t="shared" si="4"/>
        <v>2310980.3330901223</v>
      </c>
      <c r="P20" s="25">
        <f t="shared" si="5"/>
        <v>73673.759999999995</v>
      </c>
      <c r="Q20" s="25"/>
      <c r="R20" s="25">
        <f t="shared" si="6"/>
        <v>1004338.7544098776</v>
      </c>
      <c r="S20" s="25"/>
      <c r="U20" s="25">
        <f t="shared" si="0"/>
        <v>74898.294238634015</v>
      </c>
      <c r="W20" s="25"/>
    </row>
    <row r="21" spans="1:23" x14ac:dyDescent="0.25">
      <c r="A21" s="11" t="s">
        <v>9</v>
      </c>
      <c r="B21" s="6">
        <v>2000</v>
      </c>
      <c r="C21" s="6">
        <v>19.5</v>
      </c>
      <c r="D21" s="23">
        <v>4880224.25</v>
      </c>
      <c r="E21" s="6">
        <v>45</v>
      </c>
      <c r="F21" s="7">
        <v>30.776288000000001</v>
      </c>
      <c r="G21" s="8">
        <v>0.71811338000000002</v>
      </c>
      <c r="H21" s="23">
        <v>3504554.35</v>
      </c>
      <c r="I21" s="24">
        <v>113871.9</v>
      </c>
      <c r="J21" s="25"/>
      <c r="K21" s="25"/>
      <c r="L21" s="25">
        <f t="shared" si="1"/>
        <v>95164372.875</v>
      </c>
      <c r="M21" s="25">
        <f t="shared" si="2"/>
        <v>219610091.25</v>
      </c>
      <c r="N21" s="25">
        <f t="shared" si="3"/>
        <v>150195187.02258399</v>
      </c>
      <c r="O21" s="25">
        <f t="shared" si="4"/>
        <v>3504554.3313254649</v>
      </c>
      <c r="P21" s="25">
        <f t="shared" si="5"/>
        <v>113871.9</v>
      </c>
      <c r="Q21" s="25"/>
      <c r="R21" s="25">
        <f t="shared" si="6"/>
        <v>1619681.131174535</v>
      </c>
      <c r="S21" s="25"/>
      <c r="U21" s="25">
        <f t="shared" si="0"/>
        <v>115764.57206349308</v>
      </c>
      <c r="W21" s="25"/>
    </row>
    <row r="22" spans="1:23" x14ac:dyDescent="0.25">
      <c r="A22" s="11" t="s">
        <v>9</v>
      </c>
      <c r="B22" s="6">
        <v>1999</v>
      </c>
      <c r="C22" s="6">
        <v>20.5</v>
      </c>
      <c r="D22" s="23">
        <v>1749950.6</v>
      </c>
      <c r="E22" s="6">
        <v>45</v>
      </c>
      <c r="F22" s="7">
        <v>30.192878</v>
      </c>
      <c r="G22" s="8">
        <v>0.70450047999999998</v>
      </c>
      <c r="H22" s="23">
        <v>1232841.04</v>
      </c>
      <c r="I22" s="24">
        <v>40832.18</v>
      </c>
      <c r="J22" s="25"/>
      <c r="K22" s="25"/>
      <c r="L22" s="25">
        <f t="shared" si="1"/>
        <v>35873987.300000004</v>
      </c>
      <c r="M22" s="25">
        <f t="shared" si="2"/>
        <v>78747777</v>
      </c>
      <c r="N22" s="25">
        <f t="shared" si="3"/>
        <v>52836044.971826807</v>
      </c>
      <c r="O22" s="25">
        <f t="shared" si="4"/>
        <v>1232841.037676288</v>
      </c>
      <c r="P22" s="25">
        <f t="shared" si="5"/>
        <v>40832.18</v>
      </c>
      <c r="Q22" s="25"/>
      <c r="R22" s="25">
        <f t="shared" si="6"/>
        <v>604607.09232371207</v>
      </c>
      <c r="S22" s="25"/>
      <c r="U22" s="25">
        <f t="shared" si="0"/>
        <v>41510.855231960486</v>
      </c>
      <c r="W22" s="25"/>
    </row>
    <row r="23" spans="1:23" x14ac:dyDescent="0.25">
      <c r="A23" s="11" t="s">
        <v>9</v>
      </c>
      <c r="B23" s="6">
        <v>1998</v>
      </c>
      <c r="C23" s="6">
        <v>21.5</v>
      </c>
      <c r="D23" s="23">
        <v>378374.47</v>
      </c>
      <c r="E23" s="6">
        <v>45</v>
      </c>
      <c r="F23" s="7">
        <v>29.619357999999998</v>
      </c>
      <c r="G23" s="8">
        <v>0.69111836000000004</v>
      </c>
      <c r="H23" s="23">
        <v>261501.54</v>
      </c>
      <c r="I23" s="24">
        <v>8828.74</v>
      </c>
      <c r="J23" s="25"/>
      <c r="K23" s="25"/>
      <c r="L23" s="25">
        <f t="shared" si="1"/>
        <v>8135051.1049999995</v>
      </c>
      <c r="M23" s="25">
        <f t="shared" si="2"/>
        <v>17026851.149999999</v>
      </c>
      <c r="N23" s="25">
        <f t="shared" si="3"/>
        <v>11207208.884990258</v>
      </c>
      <c r="O23" s="25">
        <f t="shared" si="4"/>
        <v>261501.54317226919</v>
      </c>
      <c r="P23" s="25">
        <f t="shared" si="5"/>
        <v>8828.74</v>
      </c>
      <c r="Q23" s="25"/>
      <c r="R23" s="25">
        <f t="shared" si="6"/>
        <v>135791.65032773078</v>
      </c>
      <c r="S23" s="25"/>
      <c r="U23" s="25">
        <f t="shared" si="0"/>
        <v>8975.4807065066725</v>
      </c>
      <c r="W23" s="25"/>
    </row>
    <row r="24" spans="1:23" x14ac:dyDescent="0.25">
      <c r="A24" s="11" t="s">
        <v>9</v>
      </c>
      <c r="B24" s="6">
        <v>1997</v>
      </c>
      <c r="C24" s="6">
        <v>22.5</v>
      </c>
      <c r="D24" s="23">
        <v>971322.41</v>
      </c>
      <c r="E24" s="6">
        <v>45</v>
      </c>
      <c r="F24" s="7">
        <v>29.054195</v>
      </c>
      <c r="G24" s="8">
        <v>0.67793121999999995</v>
      </c>
      <c r="H24" s="23">
        <v>658489.79</v>
      </c>
      <c r="I24" s="24">
        <v>22664.19</v>
      </c>
      <c r="J24" s="25"/>
      <c r="K24" s="25"/>
      <c r="L24" s="25">
        <f t="shared" si="1"/>
        <v>21854754.225000001</v>
      </c>
      <c r="M24" s="25">
        <f t="shared" si="2"/>
        <v>43709508.450000003</v>
      </c>
      <c r="N24" s="25">
        <f t="shared" si="3"/>
        <v>28220990.708009951</v>
      </c>
      <c r="O24" s="25">
        <f t="shared" si="4"/>
        <v>658489.78642464022</v>
      </c>
      <c r="P24" s="25">
        <f t="shared" si="5"/>
        <v>22664.19</v>
      </c>
      <c r="Q24" s="25"/>
      <c r="R24" s="25">
        <f t="shared" si="6"/>
        <v>361398.74407535989</v>
      </c>
      <c r="S24" s="25"/>
      <c r="U24" s="25">
        <f t="shared" si="0"/>
        <v>23040.892665809522</v>
      </c>
      <c r="W24" s="25"/>
    </row>
    <row r="25" spans="1:23" x14ac:dyDescent="0.25">
      <c r="A25" s="11" t="s">
        <v>9</v>
      </c>
      <c r="B25" s="6">
        <v>1996</v>
      </c>
      <c r="C25" s="6">
        <v>23.5</v>
      </c>
      <c r="D25" s="23">
        <v>11023720.380000001</v>
      </c>
      <c r="E25" s="6">
        <v>45</v>
      </c>
      <c r="F25" s="7">
        <v>28.496645000000001</v>
      </c>
      <c r="G25" s="8">
        <v>0.66492171</v>
      </c>
      <c r="H25" s="23">
        <v>7329911</v>
      </c>
      <c r="I25" s="24">
        <v>257220.14</v>
      </c>
      <c r="J25" s="25"/>
      <c r="K25" s="25"/>
      <c r="L25" s="25">
        <f t="shared" si="1"/>
        <v>259057428.93000001</v>
      </c>
      <c r="M25" s="25">
        <f t="shared" si="2"/>
        <v>496067417.10000002</v>
      </c>
      <c r="N25" s="25">
        <f t="shared" si="3"/>
        <v>314139046.24812514</v>
      </c>
      <c r="O25" s="25">
        <f t="shared" si="4"/>
        <v>7329911.0056314506</v>
      </c>
      <c r="P25" s="25">
        <f t="shared" si="5"/>
        <v>257220.14</v>
      </c>
      <c r="Q25" s="25"/>
      <c r="R25" s="25">
        <f t="shared" si="6"/>
        <v>4244995.3933685506</v>
      </c>
      <c r="S25" s="25"/>
      <c r="U25" s="25">
        <f t="shared" si="0"/>
        <v>261495.41639163555</v>
      </c>
      <c r="W25" s="25"/>
    </row>
    <row r="26" spans="1:23" x14ac:dyDescent="0.25">
      <c r="A26" s="11" t="s">
        <v>9</v>
      </c>
      <c r="B26" s="6">
        <v>1995</v>
      </c>
      <c r="C26" s="6">
        <v>24.5</v>
      </c>
      <c r="D26" s="23">
        <v>2518852.7000000002</v>
      </c>
      <c r="E26" s="6">
        <v>45</v>
      </c>
      <c r="F26" s="7">
        <v>27.946484999999999</v>
      </c>
      <c r="G26" s="8">
        <v>0.65208465000000004</v>
      </c>
      <c r="H26" s="23">
        <v>1642505.17</v>
      </c>
      <c r="I26" s="24">
        <v>58773.23</v>
      </c>
      <c r="J26" s="25"/>
      <c r="K26" s="25"/>
      <c r="L26" s="25">
        <f t="shared" si="1"/>
        <v>61711891.150000006</v>
      </c>
      <c r="M26" s="25">
        <f t="shared" si="2"/>
        <v>113348371.50000001</v>
      </c>
      <c r="N26" s="25">
        <f t="shared" si="3"/>
        <v>70393079.197759509</v>
      </c>
      <c r="O26" s="25">
        <f t="shared" si="4"/>
        <v>1642505.1812810553</v>
      </c>
      <c r="P26" s="25">
        <f t="shared" si="5"/>
        <v>58773.23</v>
      </c>
      <c r="Q26" s="25"/>
      <c r="R26" s="25">
        <f t="shared" si="6"/>
        <v>1002290.153718945</v>
      </c>
      <c r="S26" s="25"/>
      <c r="U26" s="25">
        <f t="shared" si="0"/>
        <v>59750.103677402556</v>
      </c>
      <c r="W26" s="25"/>
    </row>
    <row r="27" spans="1:23" x14ac:dyDescent="0.25">
      <c r="A27" s="11" t="s">
        <v>9</v>
      </c>
      <c r="B27" s="6">
        <v>1994</v>
      </c>
      <c r="C27" s="6">
        <v>25.5</v>
      </c>
      <c r="D27" s="23">
        <v>4895190.3</v>
      </c>
      <c r="E27" s="6">
        <v>45</v>
      </c>
      <c r="F27" s="7">
        <v>27.402799999999999</v>
      </c>
      <c r="G27" s="8">
        <v>0.63939866999999995</v>
      </c>
      <c r="H27" s="23">
        <v>3129978.17</v>
      </c>
      <c r="I27" s="24">
        <v>114221.11</v>
      </c>
      <c r="J27" s="25"/>
      <c r="K27" s="25"/>
      <c r="L27" s="25">
        <f t="shared" si="1"/>
        <v>124827352.64999999</v>
      </c>
      <c r="M27" s="25">
        <f t="shared" si="2"/>
        <v>220283563.5</v>
      </c>
      <c r="N27" s="25">
        <f t="shared" si="3"/>
        <v>134141920.75284</v>
      </c>
      <c r="O27" s="25">
        <f t="shared" si="4"/>
        <v>3129978.1672169007</v>
      </c>
      <c r="P27" s="25">
        <f t="shared" si="5"/>
        <v>114221.11</v>
      </c>
      <c r="Q27" s="25"/>
      <c r="R27" s="25">
        <f t="shared" si="6"/>
        <v>2009971.6477830992</v>
      </c>
      <c r="S27" s="25"/>
      <c r="U27" s="25">
        <f t="shared" si="0"/>
        <v>116119.58410494401</v>
      </c>
      <c r="W27" s="25"/>
    </row>
    <row r="28" spans="1:23" x14ac:dyDescent="0.25">
      <c r="A28" s="11" t="s">
        <v>9</v>
      </c>
      <c r="B28" s="6">
        <v>1993</v>
      </c>
      <c r="C28" s="6">
        <v>26.5</v>
      </c>
      <c r="D28" s="23">
        <v>6904529.0199999996</v>
      </c>
      <c r="E28" s="6">
        <v>45</v>
      </c>
      <c r="F28" s="7">
        <v>26.866755000000001</v>
      </c>
      <c r="G28" s="8">
        <v>0.62689094000000001</v>
      </c>
      <c r="H28" s="23">
        <v>4328386.6900000004</v>
      </c>
      <c r="I28" s="24">
        <v>161105.68</v>
      </c>
      <c r="J28" s="25"/>
      <c r="K28" s="25"/>
      <c r="L28" s="25">
        <f t="shared" si="1"/>
        <v>182970019.03</v>
      </c>
      <c r="M28" s="25">
        <f t="shared" si="2"/>
        <v>310703805.89999998</v>
      </c>
      <c r="N28" s="25">
        <f t="shared" si="3"/>
        <v>185502289.57073009</v>
      </c>
      <c r="O28" s="25">
        <f t="shared" si="4"/>
        <v>4328386.6876050783</v>
      </c>
      <c r="P28" s="25">
        <f t="shared" si="5"/>
        <v>161105.67000000001</v>
      </c>
      <c r="Q28" s="25"/>
      <c r="R28" s="25">
        <f t="shared" ref="R28:R66" si="7">D28*(1-G28)-(D28*$S$1)</f>
        <v>2921368.7833949206</v>
      </c>
      <c r="S28" s="25"/>
      <c r="U28" s="25">
        <f t="shared" si="0"/>
        <v>163783.42599733386</v>
      </c>
      <c r="W28" s="25"/>
    </row>
    <row r="29" spans="1:23" x14ac:dyDescent="0.25">
      <c r="A29" s="11" t="s">
        <v>9</v>
      </c>
      <c r="B29" s="6">
        <v>1992</v>
      </c>
      <c r="C29" s="6">
        <v>27.5</v>
      </c>
      <c r="D29" s="23">
        <v>3092840.95</v>
      </c>
      <c r="E29" s="6">
        <v>45</v>
      </c>
      <c r="F29" s="7">
        <v>26.337523999999998</v>
      </c>
      <c r="G29" s="8">
        <v>0.61454222000000003</v>
      </c>
      <c r="H29" s="23">
        <v>1900681.36</v>
      </c>
      <c r="I29" s="24">
        <v>72166.289999999994</v>
      </c>
      <c r="J29" s="25"/>
      <c r="K29" s="25"/>
      <c r="L29" s="25">
        <f t="shared" si="1"/>
        <v>85053126.125</v>
      </c>
      <c r="M29" s="25">
        <f t="shared" si="2"/>
        <v>139177842.75</v>
      </c>
      <c r="N29" s="25">
        <f t="shared" si="3"/>
        <v>81457772.748807803</v>
      </c>
      <c r="O29" s="25">
        <f t="shared" si="4"/>
        <v>1900681.3435199093</v>
      </c>
      <c r="P29" s="25">
        <f t="shared" si="5"/>
        <v>72166.289999999994</v>
      </c>
      <c r="Q29" s="25"/>
      <c r="R29" s="25">
        <f t="shared" si="7"/>
        <v>1346801.653980091</v>
      </c>
      <c r="S29" s="25"/>
      <c r="U29" s="25">
        <f t="shared" si="0"/>
        <v>73365.769828547811</v>
      </c>
      <c r="W29" s="25"/>
    </row>
    <row r="30" spans="1:23" x14ac:dyDescent="0.25">
      <c r="A30" s="11" t="s">
        <v>9</v>
      </c>
      <c r="B30" s="6">
        <v>1991</v>
      </c>
      <c r="C30" s="6">
        <v>28.5</v>
      </c>
      <c r="D30" s="23">
        <v>2300317.61</v>
      </c>
      <c r="E30" s="6">
        <v>45</v>
      </c>
      <c r="F30" s="7">
        <v>25.814124</v>
      </c>
      <c r="G30" s="8">
        <v>0.60232956999999998</v>
      </c>
      <c r="H30" s="23">
        <v>1385549.31</v>
      </c>
      <c r="I30" s="24">
        <v>53674.080000000002</v>
      </c>
      <c r="J30" s="25"/>
      <c r="K30" s="25"/>
      <c r="L30" s="25">
        <f t="shared" si="1"/>
        <v>65559051.884999998</v>
      </c>
      <c r="M30" s="25">
        <f t="shared" si="2"/>
        <v>103514292.44999999</v>
      </c>
      <c r="N30" s="25">
        <f t="shared" si="3"/>
        <v>59380684.023923635</v>
      </c>
      <c r="O30" s="25">
        <f t="shared" si="4"/>
        <v>1385549.3168947275</v>
      </c>
      <c r="P30" s="25">
        <f t="shared" si="5"/>
        <v>53674.080000000002</v>
      </c>
      <c r="Q30" s="25"/>
      <c r="R30" s="25">
        <f t="shared" si="7"/>
        <v>1029784.1736052723</v>
      </c>
      <c r="S30" s="25"/>
      <c r="U30" s="25">
        <f t="shared" si="0"/>
        <v>54566.198209389077</v>
      </c>
      <c r="W30" s="25"/>
    </row>
    <row r="31" spans="1:23" x14ac:dyDescent="0.25">
      <c r="A31" s="11" t="s">
        <v>9</v>
      </c>
      <c r="B31" s="6">
        <v>1990</v>
      </c>
      <c r="C31" s="6">
        <v>29.5</v>
      </c>
      <c r="D31" s="23">
        <v>1828361.33</v>
      </c>
      <c r="E31" s="6">
        <v>45</v>
      </c>
      <c r="F31" s="7">
        <v>25.296106000000002</v>
      </c>
      <c r="G31" s="8">
        <v>0.59024246999999996</v>
      </c>
      <c r="H31" s="23">
        <v>1079176.5</v>
      </c>
      <c r="I31" s="24">
        <v>42661.760000000002</v>
      </c>
      <c r="J31" s="25"/>
      <c r="K31" s="25"/>
      <c r="L31" s="25">
        <f t="shared" si="1"/>
        <v>53936659.234999999</v>
      </c>
      <c r="M31" s="25">
        <f t="shared" si="2"/>
        <v>82276259.850000009</v>
      </c>
      <c r="N31" s="25">
        <f t="shared" si="3"/>
        <v>46250422.009980984</v>
      </c>
      <c r="O31" s="25">
        <f t="shared" si="4"/>
        <v>1079176.5074716851</v>
      </c>
      <c r="P31" s="25">
        <f t="shared" si="5"/>
        <v>42661.760000000002</v>
      </c>
      <c r="Q31" s="25"/>
      <c r="R31" s="25">
        <f t="shared" si="7"/>
        <v>840602.88902831497</v>
      </c>
      <c r="S31" s="25"/>
      <c r="U31" s="25">
        <f t="shared" si="0"/>
        <v>43370.848572150971</v>
      </c>
      <c r="W31" s="25"/>
    </row>
    <row r="32" spans="1:23" x14ac:dyDescent="0.25">
      <c r="A32" s="11" t="s">
        <v>9</v>
      </c>
      <c r="B32" s="6">
        <v>1989</v>
      </c>
      <c r="C32" s="6">
        <v>30.5</v>
      </c>
      <c r="D32" s="23">
        <v>6121798.4900000002</v>
      </c>
      <c r="E32" s="6">
        <v>45</v>
      </c>
      <c r="F32" s="7">
        <v>24.785014</v>
      </c>
      <c r="G32" s="8">
        <v>0.57831699000000003</v>
      </c>
      <c r="H32" s="23">
        <v>3540340.1</v>
      </c>
      <c r="I32" s="24">
        <v>142841.96</v>
      </c>
      <c r="J32" s="25"/>
      <c r="K32" s="25"/>
      <c r="L32" s="25">
        <f t="shared" si="1"/>
        <v>186714853.94499999</v>
      </c>
      <c r="M32" s="25">
        <f t="shared" si="2"/>
        <v>275480932.05000001</v>
      </c>
      <c r="N32" s="25">
        <f t="shared" si="3"/>
        <v>151728861.27982888</v>
      </c>
      <c r="O32" s="25">
        <f t="shared" si="4"/>
        <v>3540340.0761233456</v>
      </c>
      <c r="P32" s="25">
        <f t="shared" si="5"/>
        <v>142841.96</v>
      </c>
      <c r="Q32" s="25"/>
      <c r="R32" s="25">
        <f t="shared" si="7"/>
        <v>2887548.3383766548</v>
      </c>
      <c r="S32" s="25"/>
      <c r="U32" s="25">
        <f t="shared" si="0"/>
        <v>145216.15117456706</v>
      </c>
      <c r="W32" s="25"/>
    </row>
    <row r="33" spans="1:23" x14ac:dyDescent="0.25">
      <c r="A33" s="11" t="s">
        <v>9</v>
      </c>
      <c r="B33" s="6">
        <v>1988</v>
      </c>
      <c r="C33" s="6">
        <v>31.5</v>
      </c>
      <c r="D33" s="23">
        <v>1561192.48</v>
      </c>
      <c r="E33" s="6">
        <v>45</v>
      </c>
      <c r="F33" s="7">
        <v>24.27899</v>
      </c>
      <c r="G33" s="8">
        <v>0.56650977999999996</v>
      </c>
      <c r="H33" s="23">
        <v>884430.8</v>
      </c>
      <c r="I33" s="24">
        <v>36427.82</v>
      </c>
      <c r="J33" s="25"/>
      <c r="K33" s="25"/>
      <c r="L33" s="25">
        <f t="shared" si="1"/>
        <v>49177563.119999997</v>
      </c>
      <c r="M33" s="25">
        <f t="shared" si="2"/>
        <v>70253661.599999994</v>
      </c>
      <c r="N33" s="25">
        <f t="shared" si="3"/>
        <v>37904176.609995201</v>
      </c>
      <c r="O33" s="25">
        <f t="shared" si="4"/>
        <v>884430.80838245433</v>
      </c>
      <c r="P33" s="25">
        <f t="shared" si="5"/>
        <v>36427.83</v>
      </c>
      <c r="Q33" s="25"/>
      <c r="R33" s="25">
        <f t="shared" si="7"/>
        <v>754821.29561754561</v>
      </c>
      <c r="S33" s="25"/>
      <c r="U33" s="25">
        <f t="shared" si="0"/>
        <v>37033.293983558942</v>
      </c>
      <c r="W33" s="25"/>
    </row>
    <row r="34" spans="1:23" x14ac:dyDescent="0.25">
      <c r="A34" s="11" t="s">
        <v>9</v>
      </c>
      <c r="B34" s="6">
        <v>1987</v>
      </c>
      <c r="C34" s="6">
        <v>32.5</v>
      </c>
      <c r="D34" s="23">
        <v>3062029.68</v>
      </c>
      <c r="E34" s="6">
        <v>45</v>
      </c>
      <c r="F34" s="7">
        <v>23.778310999999999</v>
      </c>
      <c r="G34" s="8">
        <v>0.55482726000000004</v>
      </c>
      <c r="H34" s="23">
        <v>1698897.54</v>
      </c>
      <c r="I34" s="24">
        <v>71447.360000000001</v>
      </c>
      <c r="J34" s="25"/>
      <c r="K34" s="25"/>
      <c r="L34" s="25">
        <f t="shared" si="1"/>
        <v>99515964.600000009</v>
      </c>
      <c r="M34" s="25">
        <f t="shared" si="2"/>
        <v>137791335.59999999</v>
      </c>
      <c r="N34" s="25">
        <f t="shared" si="3"/>
        <v>72809894.022270486</v>
      </c>
      <c r="O34" s="25">
        <f t="shared" si="4"/>
        <v>1698897.537393077</v>
      </c>
      <c r="P34" s="25">
        <f t="shared" si="5"/>
        <v>71447.360000000001</v>
      </c>
      <c r="Q34" s="25"/>
      <c r="R34" s="25">
        <f t="shared" si="7"/>
        <v>1516233.6266069231</v>
      </c>
      <c r="S34" s="25"/>
      <c r="U34" s="25">
        <f t="shared" si="0"/>
        <v>72634.890814887171</v>
      </c>
      <c r="W34" s="25"/>
    </row>
    <row r="35" spans="1:23" x14ac:dyDescent="0.25">
      <c r="A35" s="11" t="s">
        <v>9</v>
      </c>
      <c r="B35" s="6">
        <v>1986</v>
      </c>
      <c r="C35" s="6">
        <v>33.5</v>
      </c>
      <c r="D35" s="23">
        <v>3310428.19</v>
      </c>
      <c r="E35" s="6">
        <v>45</v>
      </c>
      <c r="F35" s="7">
        <v>23.282419000000001</v>
      </c>
      <c r="G35" s="8">
        <v>0.54325643999999995</v>
      </c>
      <c r="H35" s="23">
        <v>1798411.42</v>
      </c>
      <c r="I35" s="24">
        <v>77243.320000000007</v>
      </c>
      <c r="J35" s="25"/>
      <c r="K35" s="25"/>
      <c r="L35" s="25">
        <f t="shared" si="1"/>
        <v>110899344.36499999</v>
      </c>
      <c r="M35" s="25">
        <f t="shared" si="2"/>
        <v>148969268.55000001</v>
      </c>
      <c r="N35" s="25">
        <f t="shared" si="3"/>
        <v>77074776.188991606</v>
      </c>
      <c r="O35" s="25">
        <f t="shared" si="4"/>
        <v>1798411.4333750433</v>
      </c>
      <c r="P35" s="25">
        <f t="shared" si="5"/>
        <v>77243.320000000007</v>
      </c>
      <c r="Q35" s="25"/>
      <c r="R35" s="25">
        <f t="shared" si="7"/>
        <v>1677538.1661249567</v>
      </c>
      <c r="S35" s="25"/>
      <c r="U35" s="25">
        <f t="shared" si="0"/>
        <v>78527.191196649204</v>
      </c>
      <c r="W35" s="25"/>
    </row>
    <row r="36" spans="1:23" x14ac:dyDescent="0.25">
      <c r="A36" s="11" t="s">
        <v>9</v>
      </c>
      <c r="B36" s="6">
        <v>1985</v>
      </c>
      <c r="C36" s="6">
        <v>34.5</v>
      </c>
      <c r="D36" s="23">
        <v>5202631.58</v>
      </c>
      <c r="E36" s="6">
        <v>45</v>
      </c>
      <c r="F36" s="7">
        <v>22.791295000000002</v>
      </c>
      <c r="G36" s="8">
        <v>0.53179688000000003</v>
      </c>
      <c r="H36" s="23">
        <v>2766743.22</v>
      </c>
      <c r="I36" s="24">
        <v>121394.74</v>
      </c>
      <c r="J36" s="25"/>
      <c r="K36" s="25"/>
      <c r="L36" s="25">
        <f t="shared" si="1"/>
        <v>179490789.50999999</v>
      </c>
      <c r="M36" s="25">
        <f t="shared" si="2"/>
        <v>234118421.09999999</v>
      </c>
      <c r="N36" s="25">
        <f t="shared" si="3"/>
        <v>118574711.11609611</v>
      </c>
      <c r="O36" s="25">
        <f t="shared" si="4"/>
        <v>2766743.2420334704</v>
      </c>
      <c r="P36" s="25">
        <f t="shared" si="5"/>
        <v>121394.74</v>
      </c>
      <c r="Q36" s="25"/>
      <c r="R36" s="25">
        <f t="shared" si="7"/>
        <v>2696019.9169665296</v>
      </c>
      <c r="S36" s="25"/>
      <c r="U36" s="25">
        <f t="shared" si="0"/>
        <v>123412.44738143228</v>
      </c>
      <c r="W36" s="25"/>
    </row>
    <row r="37" spans="1:23" x14ac:dyDescent="0.25">
      <c r="A37" s="11" t="s">
        <v>9</v>
      </c>
      <c r="B37" s="6">
        <v>1984</v>
      </c>
      <c r="C37" s="6">
        <v>35.5</v>
      </c>
      <c r="D37" s="23">
        <v>697319.23</v>
      </c>
      <c r="E37" s="6">
        <v>45</v>
      </c>
      <c r="F37" s="7">
        <v>22.305523999999998</v>
      </c>
      <c r="G37" s="8">
        <v>0.52046223000000003</v>
      </c>
      <c r="H37" s="23">
        <v>362928.32</v>
      </c>
      <c r="I37" s="24">
        <v>16270.78</v>
      </c>
      <c r="J37" s="25"/>
      <c r="K37" s="25"/>
      <c r="L37" s="25">
        <f t="shared" si="1"/>
        <v>24754832.664999999</v>
      </c>
      <c r="M37" s="25">
        <f t="shared" si="2"/>
        <v>31379365.349999998</v>
      </c>
      <c r="N37" s="25">
        <f t="shared" si="3"/>
        <v>15554070.820426518</v>
      </c>
      <c r="O37" s="25">
        <f t="shared" si="4"/>
        <v>362928.32146768289</v>
      </c>
      <c r="P37" s="25">
        <f t="shared" si="5"/>
        <v>16270.78</v>
      </c>
      <c r="Q37" s="25"/>
      <c r="R37" s="25">
        <f t="shared" si="7"/>
        <v>369256.87003231706</v>
      </c>
      <c r="S37" s="25"/>
      <c r="U37" s="25">
        <f t="shared" si="0"/>
        <v>16541.219853287377</v>
      </c>
      <c r="W37" s="25"/>
    </row>
    <row r="38" spans="1:23" x14ac:dyDescent="0.25">
      <c r="A38" s="11" t="s">
        <v>9</v>
      </c>
      <c r="B38" s="6">
        <v>1983</v>
      </c>
      <c r="C38" s="6">
        <v>36.5</v>
      </c>
      <c r="D38" s="23">
        <v>564381.68000000005</v>
      </c>
      <c r="E38" s="6">
        <v>45</v>
      </c>
      <c r="F38" s="7">
        <v>21.824242999999999</v>
      </c>
      <c r="G38" s="8">
        <v>0.50923235</v>
      </c>
      <c r="H38" s="23">
        <v>287401.40999999997</v>
      </c>
      <c r="I38" s="24">
        <v>13168.91</v>
      </c>
      <c r="J38" s="25"/>
      <c r="K38" s="25"/>
      <c r="L38" s="25">
        <f t="shared" si="1"/>
        <v>20599931.32</v>
      </c>
      <c r="M38" s="25">
        <f t="shared" si="2"/>
        <v>25397175.600000001</v>
      </c>
      <c r="N38" s="25">
        <f t="shared" si="3"/>
        <v>12317202.929068241</v>
      </c>
      <c r="O38" s="25">
        <f t="shared" si="4"/>
        <v>287401.40920334804</v>
      </c>
      <c r="P38" s="25">
        <f t="shared" si="5"/>
        <v>13168.91</v>
      </c>
      <c r="Q38" s="25"/>
      <c r="R38" s="25">
        <f t="shared" si="7"/>
        <v>305199.35479665198</v>
      </c>
      <c r="S38" s="25"/>
      <c r="U38" s="25">
        <f t="shared" si="0"/>
        <v>13387.787183278575</v>
      </c>
      <c r="W38" s="25"/>
    </row>
    <row r="39" spans="1:23" x14ac:dyDescent="0.25">
      <c r="A39" s="11" t="s">
        <v>9</v>
      </c>
      <c r="B39" s="6">
        <v>1982</v>
      </c>
      <c r="C39" s="6">
        <v>37.5</v>
      </c>
      <c r="D39" s="23">
        <v>622507.26</v>
      </c>
      <c r="E39" s="6">
        <v>45</v>
      </c>
      <c r="F39" s="7">
        <v>21.346993000000001</v>
      </c>
      <c r="G39" s="8">
        <v>0.49809649</v>
      </c>
      <c r="H39" s="23">
        <v>310068.68</v>
      </c>
      <c r="I39" s="24">
        <v>14525.17</v>
      </c>
      <c r="J39" s="25"/>
      <c r="K39" s="25"/>
      <c r="L39" s="25">
        <f t="shared" si="1"/>
        <v>23344022.25</v>
      </c>
      <c r="M39" s="25">
        <f t="shared" si="2"/>
        <v>28012826.699999999</v>
      </c>
      <c r="N39" s="25">
        <f t="shared" si="3"/>
        <v>13288658.121669181</v>
      </c>
      <c r="O39" s="25">
        <f t="shared" si="4"/>
        <v>310068.68120551738</v>
      </c>
      <c r="P39" s="25">
        <f t="shared" si="5"/>
        <v>14525.17</v>
      </c>
      <c r="Q39" s="25"/>
      <c r="R39" s="25">
        <f t="shared" si="7"/>
        <v>343563.94179448264</v>
      </c>
      <c r="S39" s="25"/>
      <c r="U39" s="25">
        <f t="shared" si="0"/>
        <v>14766.593268806781</v>
      </c>
      <c r="W39" s="25"/>
    </row>
    <row r="40" spans="1:23" x14ac:dyDescent="0.25">
      <c r="A40" s="11" t="s">
        <v>9</v>
      </c>
      <c r="B40" s="6">
        <v>1981</v>
      </c>
      <c r="C40" s="6">
        <v>38.5</v>
      </c>
      <c r="D40" s="23">
        <v>1608956.63</v>
      </c>
      <c r="E40" s="6">
        <v>45</v>
      </c>
      <c r="F40" s="7">
        <v>20.873854000000001</v>
      </c>
      <c r="G40" s="8">
        <v>0.48705658000000002</v>
      </c>
      <c r="H40" s="23">
        <v>783652.92</v>
      </c>
      <c r="I40" s="24">
        <v>37542.32</v>
      </c>
      <c r="J40" s="25"/>
      <c r="K40" s="25"/>
      <c r="L40" s="25">
        <f t="shared" si="1"/>
        <v>61944830.254999995</v>
      </c>
      <c r="M40" s="25">
        <f t="shared" si="2"/>
        <v>72403048.349999994</v>
      </c>
      <c r="N40" s="25">
        <f t="shared" si="3"/>
        <v>33585125.786952019</v>
      </c>
      <c r="O40" s="25">
        <f t="shared" si="4"/>
        <v>783652.9135761254</v>
      </c>
      <c r="P40" s="25">
        <f t="shared" si="5"/>
        <v>37542.32</v>
      </c>
      <c r="Q40" s="25"/>
      <c r="R40" s="25">
        <f t="shared" si="7"/>
        <v>905751.54792387458</v>
      </c>
      <c r="S40" s="25"/>
      <c r="U40" s="25">
        <f t="shared" si="0"/>
        <v>38166.314947652238</v>
      </c>
      <c r="W40" s="25"/>
    </row>
    <row r="41" spans="1:23" x14ac:dyDescent="0.25">
      <c r="A41" s="11" t="s">
        <v>9</v>
      </c>
      <c r="B41" s="6">
        <v>1980</v>
      </c>
      <c r="C41" s="6">
        <v>39.5</v>
      </c>
      <c r="D41" s="23">
        <v>203010.28</v>
      </c>
      <c r="E41" s="6">
        <v>45</v>
      </c>
      <c r="F41" s="7">
        <v>20.405284999999999</v>
      </c>
      <c r="G41" s="8">
        <v>0.47612333000000001</v>
      </c>
      <c r="H41" s="23">
        <v>96657.93</v>
      </c>
      <c r="I41" s="24">
        <v>4736.91</v>
      </c>
      <c r="J41" s="25"/>
      <c r="K41" s="25"/>
      <c r="L41" s="25">
        <f t="shared" si="1"/>
        <v>8018906.0599999996</v>
      </c>
      <c r="M41" s="25">
        <f t="shared" si="2"/>
        <v>9135462.5999999996</v>
      </c>
      <c r="N41" s="25">
        <f t="shared" si="3"/>
        <v>4142482.6213297998</v>
      </c>
      <c r="O41" s="25">
        <f t="shared" si="4"/>
        <v>96657.930537832406</v>
      </c>
      <c r="P41" s="25">
        <f t="shared" si="5"/>
        <v>4736.91</v>
      </c>
      <c r="Q41" s="25"/>
      <c r="R41" s="25">
        <f t="shared" si="7"/>
        <v>116502.86346216759</v>
      </c>
      <c r="S41" s="25"/>
      <c r="U41" s="25">
        <f t="shared" si="0"/>
        <v>4815.6389921405571</v>
      </c>
      <c r="W41" s="25"/>
    </row>
    <row r="42" spans="1:23" x14ac:dyDescent="0.25">
      <c r="A42" s="11" t="s">
        <v>9</v>
      </c>
      <c r="B42" s="6">
        <v>1979</v>
      </c>
      <c r="C42" s="6">
        <v>40.5</v>
      </c>
      <c r="D42" s="23">
        <v>405633.67</v>
      </c>
      <c r="E42" s="6">
        <v>45</v>
      </c>
      <c r="F42" s="7">
        <v>19.940156000000002</v>
      </c>
      <c r="G42" s="8">
        <v>0.46527031000000002</v>
      </c>
      <c r="H42" s="23">
        <v>188729.3</v>
      </c>
      <c r="I42" s="24">
        <v>9464.7900000000009</v>
      </c>
      <c r="J42" s="25"/>
      <c r="K42" s="25"/>
      <c r="L42" s="25">
        <f t="shared" si="1"/>
        <v>16428163.635</v>
      </c>
      <c r="M42" s="25">
        <f t="shared" si="2"/>
        <v>18253515.149999999</v>
      </c>
      <c r="N42" s="25">
        <f t="shared" si="3"/>
        <v>8088398.6586525207</v>
      </c>
      <c r="O42" s="25">
        <f t="shared" si="4"/>
        <v>188729.30338733771</v>
      </c>
      <c r="P42" s="25">
        <f t="shared" si="5"/>
        <v>9464.7900000000009</v>
      </c>
      <c r="Q42" s="25"/>
      <c r="R42" s="25">
        <f t="shared" si="7"/>
        <v>237186.05011266231</v>
      </c>
      <c r="S42" s="25"/>
      <c r="U42" s="25">
        <f t="shared" si="0"/>
        <v>9622.1005053393128</v>
      </c>
      <c r="W42" s="25"/>
    </row>
    <row r="43" spans="1:23" x14ac:dyDescent="0.25">
      <c r="A43" s="11" t="s">
        <v>9</v>
      </c>
      <c r="B43" s="6">
        <v>1978</v>
      </c>
      <c r="C43" s="6">
        <v>41.5</v>
      </c>
      <c r="D43" s="23">
        <v>614144.22</v>
      </c>
      <c r="E43" s="6">
        <v>45</v>
      </c>
      <c r="F43" s="7">
        <v>19.479156</v>
      </c>
      <c r="G43" s="8">
        <v>0.45451364</v>
      </c>
      <c r="H43" s="23">
        <v>279136.92</v>
      </c>
      <c r="I43" s="24">
        <v>14330.03</v>
      </c>
      <c r="J43" s="25"/>
      <c r="K43" s="25"/>
      <c r="L43" s="25">
        <f t="shared" si="1"/>
        <v>25486985.129999999</v>
      </c>
      <c r="M43" s="25">
        <f t="shared" si="2"/>
        <v>27636489.899999999</v>
      </c>
      <c r="N43" s="25">
        <f t="shared" si="3"/>
        <v>11963011.067878319</v>
      </c>
      <c r="O43" s="25">
        <f t="shared" si="4"/>
        <v>279136.92491716077</v>
      </c>
      <c r="P43" s="25">
        <f t="shared" si="5"/>
        <v>14330.03</v>
      </c>
      <c r="Q43" s="25"/>
      <c r="R43" s="25">
        <f t="shared" si="7"/>
        <v>365714.50608283916</v>
      </c>
      <c r="S43" s="25"/>
      <c r="U43" s="25">
        <f t="shared" si="0"/>
        <v>14568.212272943756</v>
      </c>
      <c r="W43" s="25"/>
    </row>
    <row r="44" spans="1:23" x14ac:dyDescent="0.25">
      <c r="A44" s="11" t="s">
        <v>9</v>
      </c>
      <c r="B44" s="6">
        <v>1977</v>
      </c>
      <c r="C44" s="6">
        <v>42.5</v>
      </c>
      <c r="D44" s="23">
        <v>837118.3</v>
      </c>
      <c r="E44" s="6">
        <v>45</v>
      </c>
      <c r="F44" s="7">
        <v>19.021830000000001</v>
      </c>
      <c r="G44" s="8">
        <v>0.44384268999999998</v>
      </c>
      <c r="H44" s="23">
        <v>371548.84</v>
      </c>
      <c r="I44" s="24">
        <v>19532.759999999998</v>
      </c>
      <c r="J44" s="25"/>
      <c r="K44" s="25"/>
      <c r="L44" s="25">
        <f t="shared" si="1"/>
        <v>35577527.75</v>
      </c>
      <c r="M44" s="25">
        <f t="shared" si="2"/>
        <v>37670323.5</v>
      </c>
      <c r="N44" s="25">
        <f t="shared" si="3"/>
        <v>15923521.992489003</v>
      </c>
      <c r="O44" s="25">
        <f t="shared" si="4"/>
        <v>371548.83812022698</v>
      </c>
      <c r="P44" s="25">
        <f t="shared" si="5"/>
        <v>19532.759999999998</v>
      </c>
      <c r="Q44" s="25"/>
      <c r="R44" s="25">
        <f t="shared" si="7"/>
        <v>507425.3768797731</v>
      </c>
      <c r="S44" s="25"/>
      <c r="U44" s="25">
        <f t="shared" si="0"/>
        <v>19857.415725520979</v>
      </c>
      <c r="W44" s="25"/>
    </row>
    <row r="45" spans="1:23" x14ac:dyDescent="0.25">
      <c r="A45" s="11" t="s">
        <v>9</v>
      </c>
      <c r="B45" s="6">
        <v>1976</v>
      </c>
      <c r="C45" s="6">
        <v>43.5</v>
      </c>
      <c r="D45" s="23">
        <v>1329927.79</v>
      </c>
      <c r="E45" s="6">
        <v>45</v>
      </c>
      <c r="F45" s="7">
        <v>18.567865999999999</v>
      </c>
      <c r="G45" s="8">
        <v>0.43325021000000002</v>
      </c>
      <c r="H45" s="23">
        <v>576191.5</v>
      </c>
      <c r="I45" s="24">
        <v>31031.65</v>
      </c>
      <c r="J45" s="25"/>
      <c r="K45" s="25"/>
      <c r="L45" s="25">
        <f t="shared" si="1"/>
        <v>57851858.865000002</v>
      </c>
      <c r="M45" s="25">
        <f t="shared" si="2"/>
        <v>59846750.550000004</v>
      </c>
      <c r="N45" s="25">
        <f t="shared" si="3"/>
        <v>24693920.994396139</v>
      </c>
      <c r="O45" s="25">
        <f t="shared" si="4"/>
        <v>576191.49430233589</v>
      </c>
      <c r="P45" s="25">
        <f t="shared" si="5"/>
        <v>31031.65</v>
      </c>
      <c r="Q45" s="25"/>
      <c r="R45" s="25">
        <f t="shared" si="7"/>
        <v>820232.68519766419</v>
      </c>
      <c r="S45" s="25"/>
      <c r="U45" s="25">
        <f t="shared" si="0"/>
        <v>31547.427658615707</v>
      </c>
      <c r="W45" s="25"/>
    </row>
    <row r="46" spans="1:23" x14ac:dyDescent="0.25">
      <c r="A46" s="11" t="s">
        <v>9</v>
      </c>
      <c r="B46" s="6">
        <v>1975</v>
      </c>
      <c r="C46" s="6">
        <v>44.5</v>
      </c>
      <c r="D46" s="23">
        <v>2046577.52</v>
      </c>
      <c r="E46" s="6">
        <v>45</v>
      </c>
      <c r="F46" s="7">
        <v>18.117474000000001</v>
      </c>
      <c r="G46" s="8">
        <v>0.42274105000000001</v>
      </c>
      <c r="H46" s="23">
        <v>865172.34</v>
      </c>
      <c r="I46" s="24">
        <v>47753.48</v>
      </c>
      <c r="J46" s="25"/>
      <c r="K46" s="25"/>
      <c r="L46" s="25">
        <f t="shared" si="1"/>
        <v>91072699.640000001</v>
      </c>
      <c r="M46" s="25">
        <f t="shared" si="2"/>
        <v>92095988.400000006</v>
      </c>
      <c r="N46" s="25">
        <f t="shared" si="3"/>
        <v>37078815.007584482</v>
      </c>
      <c r="O46" s="25">
        <f t="shared" si="4"/>
        <v>865172.32971119601</v>
      </c>
      <c r="P46" s="25">
        <f t="shared" si="5"/>
        <v>47753.47</v>
      </c>
      <c r="Q46" s="25"/>
      <c r="R46" s="25">
        <f t="shared" si="7"/>
        <v>1283734.0662888039</v>
      </c>
      <c r="S46" s="25"/>
      <c r="U46" s="25">
        <f t="shared" si="0"/>
        <v>48547.189362776706</v>
      </c>
      <c r="W46" s="25"/>
    </row>
    <row r="47" spans="1:23" x14ac:dyDescent="0.25">
      <c r="A47" s="11" t="s">
        <v>9</v>
      </c>
      <c r="B47" s="6">
        <v>1974</v>
      </c>
      <c r="C47" s="6">
        <v>45.5</v>
      </c>
      <c r="D47" s="23">
        <v>938565.99</v>
      </c>
      <c r="E47" s="6">
        <v>45</v>
      </c>
      <c r="F47" s="7">
        <v>17.670193999999999</v>
      </c>
      <c r="G47" s="8">
        <v>0.41230452000000001</v>
      </c>
      <c r="H47" s="23">
        <v>386975</v>
      </c>
      <c r="I47" s="24">
        <v>21899.87</v>
      </c>
      <c r="J47" s="25"/>
      <c r="K47" s="25"/>
      <c r="L47" s="25">
        <f t="shared" si="1"/>
        <v>42704752.545000002</v>
      </c>
      <c r="M47" s="25">
        <f t="shared" si="2"/>
        <v>42235469.549999997</v>
      </c>
      <c r="N47" s="25">
        <f t="shared" si="3"/>
        <v>16584643.125102058</v>
      </c>
      <c r="O47" s="25">
        <f t="shared" si="4"/>
        <v>386974.99999527482</v>
      </c>
      <c r="P47" s="25">
        <f t="shared" si="5"/>
        <v>21899.87</v>
      </c>
      <c r="Q47" s="25"/>
      <c r="R47" s="25">
        <f t="shared" si="7"/>
        <v>598519.28950472525</v>
      </c>
      <c r="S47" s="25"/>
      <c r="U47" s="25">
        <f t="shared" si="0"/>
        <v>22263.872441045864</v>
      </c>
      <c r="W47" s="25"/>
    </row>
    <row r="48" spans="1:23" x14ac:dyDescent="0.25">
      <c r="A48" s="11" t="s">
        <v>9</v>
      </c>
      <c r="B48" s="6">
        <v>1973</v>
      </c>
      <c r="C48" s="6">
        <v>46.5</v>
      </c>
      <c r="D48" s="23">
        <v>1233796.2</v>
      </c>
      <c r="E48" s="6">
        <v>45</v>
      </c>
      <c r="F48" s="7">
        <v>17.226329</v>
      </c>
      <c r="G48" s="8">
        <v>0.40194767999999997</v>
      </c>
      <c r="H48" s="23">
        <v>495921.52</v>
      </c>
      <c r="I48" s="24">
        <v>28788.58</v>
      </c>
      <c r="J48" s="25"/>
      <c r="K48" s="25"/>
      <c r="L48" s="25">
        <f t="shared" si="1"/>
        <v>57371523.299999997</v>
      </c>
      <c r="M48" s="25">
        <f t="shared" si="2"/>
        <v>55520829</v>
      </c>
      <c r="N48" s="25">
        <f t="shared" si="3"/>
        <v>21253779.260149799</v>
      </c>
      <c r="O48" s="25">
        <f t="shared" si="4"/>
        <v>495921.52018281596</v>
      </c>
      <c r="P48" s="25">
        <f t="shared" si="5"/>
        <v>28788.58</v>
      </c>
      <c r="Q48" s="25"/>
      <c r="R48" s="25">
        <f t="shared" si="7"/>
        <v>799564.48981718416</v>
      </c>
      <c r="S48" s="25"/>
      <c r="U48" s="25">
        <f t="shared" si="0"/>
        <v>29267.074992827205</v>
      </c>
      <c r="W48" s="25"/>
    </row>
    <row r="49" spans="1:23" x14ac:dyDescent="0.25">
      <c r="A49" s="11" t="s">
        <v>9</v>
      </c>
      <c r="B49" s="6">
        <v>1972</v>
      </c>
      <c r="C49" s="6">
        <v>47.5</v>
      </c>
      <c r="D49" s="23">
        <v>490267.16</v>
      </c>
      <c r="E49" s="6">
        <v>45</v>
      </c>
      <c r="F49" s="7">
        <v>16.785432</v>
      </c>
      <c r="G49" s="8">
        <v>0.39166007000000003</v>
      </c>
      <c r="H49" s="23">
        <v>192018.07</v>
      </c>
      <c r="I49" s="24">
        <v>11439.57</v>
      </c>
      <c r="J49" s="25"/>
      <c r="K49" s="25"/>
      <c r="L49" s="25">
        <f t="shared" si="1"/>
        <v>23287690.099999998</v>
      </c>
      <c r="M49" s="25">
        <f t="shared" si="2"/>
        <v>22062022.199999999</v>
      </c>
      <c r="N49" s="25">
        <f t="shared" si="3"/>
        <v>8229346.0760131199</v>
      </c>
      <c r="O49" s="25">
        <f t="shared" si="4"/>
        <v>192018.07020430121</v>
      </c>
      <c r="P49" s="25">
        <f t="shared" si="5"/>
        <v>11439.57</v>
      </c>
      <c r="Q49" s="25"/>
      <c r="R49" s="25">
        <f t="shared" si="7"/>
        <v>322762.44779569877</v>
      </c>
      <c r="S49" s="25"/>
      <c r="U49" s="25">
        <f t="shared" si="0"/>
        <v>11629.704920667136</v>
      </c>
      <c r="W49" s="25"/>
    </row>
    <row r="50" spans="1:23" x14ac:dyDescent="0.25">
      <c r="A50" s="11" t="s">
        <v>9</v>
      </c>
      <c r="B50" s="6">
        <v>1971</v>
      </c>
      <c r="C50" s="6">
        <v>48.5</v>
      </c>
      <c r="D50" s="23">
        <v>491712.71</v>
      </c>
      <c r="E50" s="6">
        <v>45</v>
      </c>
      <c r="F50" s="7">
        <v>16.347908</v>
      </c>
      <c r="G50" s="8">
        <v>0.38145119</v>
      </c>
      <c r="H50" s="23">
        <v>187564.4</v>
      </c>
      <c r="I50" s="24">
        <v>11473.3</v>
      </c>
      <c r="J50" s="25"/>
      <c r="K50" s="25"/>
      <c r="L50" s="25">
        <f t="shared" si="1"/>
        <v>23848066.435000002</v>
      </c>
      <c r="M50" s="25">
        <f t="shared" si="2"/>
        <v>22127071.949999999</v>
      </c>
      <c r="N50" s="25">
        <f t="shared" si="3"/>
        <v>8038474.14551068</v>
      </c>
      <c r="O50" s="25">
        <f t="shared" si="4"/>
        <v>187564.3983676249</v>
      </c>
      <c r="P50" s="25">
        <f t="shared" si="5"/>
        <v>11473.3</v>
      </c>
      <c r="Q50" s="25"/>
      <c r="R50" s="25">
        <f t="shared" si="7"/>
        <v>328733.94713237509</v>
      </c>
      <c r="S50" s="25"/>
      <c r="U50" s="25">
        <f t="shared" si="0"/>
        <v>11663.995041074286</v>
      </c>
      <c r="W50" s="25"/>
    </row>
    <row r="51" spans="1:23" x14ac:dyDescent="0.25">
      <c r="A51" s="11" t="s">
        <v>9</v>
      </c>
      <c r="B51" s="6">
        <v>1970</v>
      </c>
      <c r="C51" s="6">
        <v>49.5</v>
      </c>
      <c r="D51" s="23">
        <v>719627.52</v>
      </c>
      <c r="E51" s="6">
        <v>45</v>
      </c>
      <c r="F51" s="7">
        <v>15.912991999999999</v>
      </c>
      <c r="G51" s="8">
        <v>0.37130313999999998</v>
      </c>
      <c r="H51" s="23">
        <v>267199.96000000002</v>
      </c>
      <c r="I51" s="24">
        <v>16791.310000000001</v>
      </c>
      <c r="J51" s="25"/>
      <c r="K51" s="25"/>
      <c r="L51" s="25">
        <f t="shared" si="1"/>
        <v>35621562.240000002</v>
      </c>
      <c r="M51" s="25">
        <f t="shared" si="2"/>
        <v>32383238.400000002</v>
      </c>
      <c r="N51" s="25">
        <f t="shared" si="3"/>
        <v>11451426.968739839</v>
      </c>
      <c r="O51" s="25">
        <f t="shared" si="4"/>
        <v>267199.95780641277</v>
      </c>
      <c r="P51" s="25">
        <f t="shared" si="5"/>
        <v>16791.310000000001</v>
      </c>
      <c r="Q51" s="25"/>
      <c r="R51" s="25">
        <f t="shared" si="7"/>
        <v>488408.93819358724</v>
      </c>
      <c r="S51" s="25"/>
      <c r="U51" s="25">
        <f t="shared" si="0"/>
        <v>17070.398332189921</v>
      </c>
      <c r="W51" s="25"/>
    </row>
    <row r="52" spans="1:23" x14ac:dyDescent="0.25">
      <c r="A52" s="11" t="s">
        <v>9</v>
      </c>
      <c r="B52" s="6">
        <v>1969</v>
      </c>
      <c r="C52" s="6">
        <v>50.5</v>
      </c>
      <c r="D52" s="23">
        <v>1085918.95</v>
      </c>
      <c r="E52" s="6">
        <v>45</v>
      </c>
      <c r="F52" s="7">
        <v>15.480622</v>
      </c>
      <c r="G52" s="8">
        <v>0.36121450999999999</v>
      </c>
      <c r="H52" s="23">
        <v>392249.69</v>
      </c>
      <c r="I52" s="24">
        <v>25338.11</v>
      </c>
      <c r="J52" s="25"/>
      <c r="K52" s="25"/>
      <c r="L52" s="25">
        <f t="shared" si="1"/>
        <v>54838906.974999994</v>
      </c>
      <c r="M52" s="25">
        <f t="shared" si="2"/>
        <v>48866352.75</v>
      </c>
      <c r="N52" s="25">
        <f t="shared" si="3"/>
        <v>16810700.787586901</v>
      </c>
      <c r="O52" s="25">
        <f t="shared" si="4"/>
        <v>392249.68142396444</v>
      </c>
      <c r="P52" s="25">
        <f t="shared" si="5"/>
        <v>25338.11</v>
      </c>
      <c r="Q52" s="25"/>
      <c r="R52" s="25">
        <f t="shared" si="7"/>
        <v>747965.21607603552</v>
      </c>
      <c r="S52" s="25"/>
      <c r="U52" s="25">
        <f t="shared" si="0"/>
        <v>25759.255333889159</v>
      </c>
      <c r="W52" s="25"/>
    </row>
    <row r="53" spans="1:23" x14ac:dyDescent="0.25">
      <c r="A53" s="11" t="s">
        <v>9</v>
      </c>
      <c r="B53" s="6">
        <v>1968</v>
      </c>
      <c r="C53" s="6">
        <v>51.5</v>
      </c>
      <c r="D53" s="23">
        <v>1188799.97</v>
      </c>
      <c r="E53" s="6">
        <v>45</v>
      </c>
      <c r="F53" s="7">
        <v>15.051351</v>
      </c>
      <c r="G53" s="8">
        <v>0.35119818000000003</v>
      </c>
      <c r="H53" s="23">
        <v>417504.39</v>
      </c>
      <c r="I53" s="24">
        <v>27738.67</v>
      </c>
      <c r="J53" s="25"/>
      <c r="K53" s="25"/>
      <c r="L53" s="25">
        <f t="shared" si="1"/>
        <v>61223198.454999998</v>
      </c>
      <c r="M53" s="25">
        <f t="shared" si="2"/>
        <v>53495998.649999999</v>
      </c>
      <c r="N53" s="25">
        <f t="shared" si="3"/>
        <v>17893045.617259469</v>
      </c>
      <c r="O53" s="25">
        <f t="shared" si="4"/>
        <v>417504.3858480546</v>
      </c>
      <c r="P53" s="25">
        <f t="shared" si="5"/>
        <v>27738.67</v>
      </c>
      <c r="Q53" s="25"/>
      <c r="R53" s="25">
        <f t="shared" si="7"/>
        <v>830735.5826519453</v>
      </c>
      <c r="S53" s="25"/>
      <c r="U53" s="25">
        <f t="shared" si="0"/>
        <v>28199.712297266546</v>
      </c>
      <c r="W53" s="25"/>
    </row>
    <row r="54" spans="1:23" x14ac:dyDescent="0.25">
      <c r="A54" s="11" t="s">
        <v>9</v>
      </c>
      <c r="B54" s="6">
        <v>1967</v>
      </c>
      <c r="C54" s="6">
        <v>52.5</v>
      </c>
      <c r="D54" s="23">
        <v>334075.68</v>
      </c>
      <c r="E54" s="6">
        <v>45</v>
      </c>
      <c r="F54" s="7">
        <v>14.625062</v>
      </c>
      <c r="G54" s="8">
        <v>0.34125146000000001</v>
      </c>
      <c r="H54" s="23">
        <v>114003.81</v>
      </c>
      <c r="I54" s="24">
        <v>7795.1</v>
      </c>
      <c r="J54" s="25"/>
      <c r="K54" s="25"/>
      <c r="L54" s="25">
        <f t="shared" si="1"/>
        <v>17538973.199999999</v>
      </c>
      <c r="M54" s="25">
        <f t="shared" si="2"/>
        <v>15033405.6</v>
      </c>
      <c r="N54" s="25">
        <f t="shared" si="3"/>
        <v>4885877.5326921595</v>
      </c>
      <c r="O54" s="25">
        <f t="shared" si="4"/>
        <v>114003.81355049281</v>
      </c>
      <c r="P54" s="25">
        <f t="shared" si="5"/>
        <v>7795.1</v>
      </c>
      <c r="Q54" s="25"/>
      <c r="R54" s="25">
        <f t="shared" si="7"/>
        <v>236775.65044950717</v>
      </c>
      <c r="S54" s="25"/>
      <c r="U54" s="25">
        <f t="shared" si="0"/>
        <v>7924.6620956035886</v>
      </c>
      <c r="W54" s="25"/>
    </row>
    <row r="55" spans="1:23" x14ac:dyDescent="0.25">
      <c r="A55" s="11" t="s">
        <v>9</v>
      </c>
      <c r="B55" s="6">
        <v>1966</v>
      </c>
      <c r="C55" s="6">
        <v>53.5</v>
      </c>
      <c r="D55" s="23">
        <v>100660.75</v>
      </c>
      <c r="E55" s="6">
        <v>45</v>
      </c>
      <c r="F55" s="7">
        <v>14.200672000000001</v>
      </c>
      <c r="G55" s="8">
        <v>0.33134901999999999</v>
      </c>
      <c r="H55" s="23">
        <v>33353.839999999997</v>
      </c>
      <c r="I55" s="24">
        <v>2348.75</v>
      </c>
      <c r="J55" s="25"/>
      <c r="K55" s="25"/>
      <c r="L55" s="25">
        <f t="shared" si="1"/>
        <v>5385350.125</v>
      </c>
      <c r="M55" s="25">
        <f t="shared" si="2"/>
        <v>4529733.75</v>
      </c>
      <c r="N55" s="25">
        <f t="shared" si="3"/>
        <v>1429450.2940240002</v>
      </c>
      <c r="O55" s="25">
        <f t="shared" si="4"/>
        <v>33353.840864965001</v>
      </c>
      <c r="P55" s="25">
        <f t="shared" si="5"/>
        <v>2348.75</v>
      </c>
      <c r="Q55" s="25"/>
      <c r="R55" s="25">
        <f t="shared" si="7"/>
        <v>72339.946635035012</v>
      </c>
      <c r="S55" s="25"/>
      <c r="U55" s="25">
        <f t="shared" si="0"/>
        <v>2387.7895871978139</v>
      </c>
      <c r="W55" s="25"/>
    </row>
    <row r="56" spans="1:23" x14ac:dyDescent="0.25">
      <c r="A56" s="11" t="s">
        <v>9</v>
      </c>
      <c r="B56" s="6">
        <v>1965</v>
      </c>
      <c r="C56" s="6">
        <v>54.5</v>
      </c>
      <c r="D56" s="23">
        <v>142521.24</v>
      </c>
      <c r="E56" s="6">
        <v>45</v>
      </c>
      <c r="F56" s="7">
        <v>13.779263</v>
      </c>
      <c r="G56" s="8">
        <v>0.32151615</v>
      </c>
      <c r="H56" s="23">
        <v>45822.879999999997</v>
      </c>
      <c r="I56" s="24">
        <v>3325.5</v>
      </c>
      <c r="J56" s="25"/>
      <c r="K56" s="25"/>
      <c r="L56" s="25">
        <f t="shared" si="1"/>
        <v>7767407.5799999991</v>
      </c>
      <c r="M56" s="25">
        <f t="shared" si="2"/>
        <v>6413455.7999999998</v>
      </c>
      <c r="N56" s="25">
        <f t="shared" si="3"/>
        <v>1963837.64904612</v>
      </c>
      <c r="O56" s="25">
        <f t="shared" si="4"/>
        <v>45822.880378025999</v>
      </c>
      <c r="P56" s="25">
        <f t="shared" si="5"/>
        <v>3325.5</v>
      </c>
      <c r="Q56" s="25"/>
      <c r="R56" s="25">
        <f t="shared" si="7"/>
        <v>103824.421621974</v>
      </c>
      <c r="S56" s="25"/>
      <c r="U56" s="25">
        <f t="shared" si="0"/>
        <v>3380.7688977731691</v>
      </c>
      <c r="W56" s="25"/>
    </row>
    <row r="57" spans="1:23" x14ac:dyDescent="0.25">
      <c r="A57" s="11" t="s">
        <v>9</v>
      </c>
      <c r="B57" s="6">
        <v>1964</v>
      </c>
      <c r="C57" s="6">
        <v>55.5</v>
      </c>
      <c r="D57" s="23">
        <v>37430.33</v>
      </c>
      <c r="E57" s="6">
        <v>45</v>
      </c>
      <c r="F57" s="7">
        <v>13.360208</v>
      </c>
      <c r="G57" s="8">
        <v>0.31173820000000002</v>
      </c>
      <c r="H57" s="23">
        <v>11668.46</v>
      </c>
      <c r="I57" s="24">
        <v>873.37</v>
      </c>
      <c r="J57" s="25"/>
      <c r="K57" s="25"/>
      <c r="L57" s="25">
        <f t="shared" si="1"/>
        <v>2077383.3150000002</v>
      </c>
      <c r="M57" s="25">
        <f t="shared" si="2"/>
        <v>1684364.85</v>
      </c>
      <c r="N57" s="25">
        <f t="shared" si="3"/>
        <v>500076.99430864002</v>
      </c>
      <c r="O57" s="25">
        <f t="shared" si="4"/>
        <v>11668.463699606002</v>
      </c>
      <c r="P57" s="25">
        <f t="shared" si="5"/>
        <v>873.37</v>
      </c>
      <c r="Q57" s="25"/>
      <c r="R57" s="25">
        <f t="shared" si="7"/>
        <v>27633.382800394003</v>
      </c>
      <c r="S57" s="25"/>
      <c r="U57" s="25">
        <f t="shared" si="0"/>
        <v>887.89078383955962</v>
      </c>
      <c r="W57" s="25"/>
    </row>
    <row r="58" spans="1:23" x14ac:dyDescent="0.25">
      <c r="A58" s="11" t="s">
        <v>9</v>
      </c>
      <c r="B58" s="6">
        <v>1963</v>
      </c>
      <c r="C58" s="6">
        <v>56.5</v>
      </c>
      <c r="D58" s="23">
        <v>223126.53</v>
      </c>
      <c r="E58" s="6">
        <v>45</v>
      </c>
      <c r="F58" s="7">
        <v>12.944058</v>
      </c>
      <c r="G58" s="8">
        <v>0.30202801000000001</v>
      </c>
      <c r="H58" s="23">
        <v>67390.460000000006</v>
      </c>
      <c r="I58" s="24">
        <v>5206.29</v>
      </c>
      <c r="J58" s="25"/>
      <c r="K58" s="25"/>
      <c r="L58" s="25">
        <f t="shared" si="1"/>
        <v>12606648.945</v>
      </c>
      <c r="M58" s="25">
        <f t="shared" si="2"/>
        <v>10040693.85</v>
      </c>
      <c r="N58" s="25">
        <f t="shared" si="3"/>
        <v>2888162.7456587399</v>
      </c>
      <c r="O58" s="25">
        <f t="shared" si="4"/>
        <v>67390.461834105299</v>
      </c>
      <c r="P58" s="25">
        <f t="shared" si="5"/>
        <v>5206.29</v>
      </c>
      <c r="Q58" s="25"/>
      <c r="R58" s="25">
        <f t="shared" si="7"/>
        <v>166892.39466589468</v>
      </c>
      <c r="S58" s="25"/>
      <c r="U58" s="25">
        <f t="shared" si="0"/>
        <v>5292.8197431628578</v>
      </c>
      <c r="W58" s="25"/>
    </row>
    <row r="59" spans="1:23" x14ac:dyDescent="0.25">
      <c r="A59" s="11" t="s">
        <v>9</v>
      </c>
      <c r="B59" s="6">
        <v>1962</v>
      </c>
      <c r="C59" s="6">
        <v>57.5</v>
      </c>
      <c r="D59" s="23">
        <v>43090.76</v>
      </c>
      <c r="E59" s="6">
        <v>45</v>
      </c>
      <c r="F59" s="7">
        <v>12.529074</v>
      </c>
      <c r="G59" s="8">
        <v>0.29234506999999998</v>
      </c>
      <c r="H59" s="23">
        <v>12597.37</v>
      </c>
      <c r="I59" s="24">
        <v>1005.45</v>
      </c>
      <c r="J59" s="25"/>
      <c r="K59" s="25"/>
      <c r="L59" s="25">
        <f t="shared" si="1"/>
        <v>2477718.7000000002</v>
      </c>
      <c r="M59" s="25">
        <f t="shared" si="2"/>
        <v>1939084.2000000002</v>
      </c>
      <c r="N59" s="25">
        <f t="shared" si="3"/>
        <v>539887.32075624005</v>
      </c>
      <c r="O59" s="25">
        <f t="shared" si="4"/>
        <v>12597.3712485532</v>
      </c>
      <c r="P59" s="25">
        <f t="shared" si="5"/>
        <v>1005.45</v>
      </c>
      <c r="Q59" s="25"/>
      <c r="R59" s="25">
        <f t="shared" si="7"/>
        <v>32647.926751446801</v>
      </c>
      <c r="S59" s="25"/>
      <c r="U59" s="25">
        <f t="shared" si="0"/>
        <v>1022.1627400197204</v>
      </c>
      <c r="W59" s="25"/>
    </row>
    <row r="60" spans="1:23" x14ac:dyDescent="0.25">
      <c r="A60" s="11" t="s">
        <v>9</v>
      </c>
      <c r="B60" s="6">
        <v>1961</v>
      </c>
      <c r="C60" s="6">
        <v>58.5</v>
      </c>
      <c r="D60" s="23">
        <v>84275.48</v>
      </c>
      <c r="E60" s="6">
        <v>45</v>
      </c>
      <c r="F60" s="7">
        <v>12.116842999999999</v>
      </c>
      <c r="G60" s="8">
        <v>0.28272635000000002</v>
      </c>
      <c r="H60" s="23">
        <v>23826.9</v>
      </c>
      <c r="I60" s="24">
        <v>1966.43</v>
      </c>
      <c r="J60" s="25"/>
      <c r="K60" s="25"/>
      <c r="L60" s="25">
        <f t="shared" si="1"/>
        <v>4930115.58</v>
      </c>
      <c r="M60" s="25">
        <f t="shared" si="2"/>
        <v>3792396.5999999996</v>
      </c>
      <c r="N60" s="25">
        <f t="shared" si="3"/>
        <v>1021152.7599096399</v>
      </c>
      <c r="O60" s="25">
        <f t="shared" si="4"/>
        <v>23826.898854898001</v>
      </c>
      <c r="P60" s="25">
        <f t="shared" si="5"/>
        <v>1966.43</v>
      </c>
      <c r="Q60" s="25"/>
      <c r="R60" s="25">
        <f t="shared" si="7"/>
        <v>64662.355145101996</v>
      </c>
      <c r="S60" s="25"/>
      <c r="U60" s="25">
        <f t="shared" si="0"/>
        <v>1999.1120034382577</v>
      </c>
      <c r="W60" s="25"/>
    </row>
    <row r="61" spans="1:23" x14ac:dyDescent="0.25">
      <c r="A61" s="11" t="s">
        <v>9</v>
      </c>
      <c r="B61" s="6">
        <v>1960</v>
      </c>
      <c r="C61" s="6">
        <v>59.5</v>
      </c>
      <c r="D61" s="23">
        <v>459555.84000000003</v>
      </c>
      <c r="E61" s="6">
        <v>45</v>
      </c>
      <c r="F61" s="7">
        <v>11.706745</v>
      </c>
      <c r="G61" s="8">
        <v>0.27315739</v>
      </c>
      <c r="H61" s="23">
        <v>125531.07</v>
      </c>
      <c r="I61" s="24">
        <v>10722.97</v>
      </c>
      <c r="J61" s="25"/>
      <c r="K61" s="25"/>
      <c r="L61" s="25">
        <f t="shared" si="1"/>
        <v>27343572.48</v>
      </c>
      <c r="M61" s="25">
        <f t="shared" si="2"/>
        <v>20680012.800000001</v>
      </c>
      <c r="N61" s="25">
        <f t="shared" si="3"/>
        <v>5379903.0321407998</v>
      </c>
      <c r="O61" s="25">
        <f t="shared" si="4"/>
        <v>125531.07381365761</v>
      </c>
      <c r="P61" s="25">
        <f t="shared" si="5"/>
        <v>10722.97</v>
      </c>
      <c r="Q61" s="25"/>
      <c r="R61" s="25">
        <f t="shared" si="7"/>
        <v>357002.55818634247</v>
      </c>
      <c r="S61" s="25"/>
      <c r="U61" s="25">
        <f t="shared" si="0"/>
        <v>10901.19683678042</v>
      </c>
      <c r="W61" s="25"/>
    </row>
    <row r="62" spans="1:23" x14ac:dyDescent="0.25">
      <c r="A62" s="11" t="s">
        <v>9</v>
      </c>
      <c r="B62" s="6">
        <v>1959</v>
      </c>
      <c r="C62" s="6">
        <v>60.5</v>
      </c>
      <c r="D62" s="23">
        <v>130850.37</v>
      </c>
      <c r="E62" s="6">
        <v>45</v>
      </c>
      <c r="F62" s="7">
        <v>11.298965000000001</v>
      </c>
      <c r="G62" s="8">
        <v>0.26364251</v>
      </c>
      <c r="H62" s="23">
        <v>34497.72</v>
      </c>
      <c r="I62" s="24">
        <v>3053.18</v>
      </c>
      <c r="J62" s="25"/>
      <c r="K62" s="25"/>
      <c r="L62" s="25">
        <f t="shared" si="1"/>
        <v>7916447.3849999998</v>
      </c>
      <c r="M62" s="25">
        <f t="shared" si="2"/>
        <v>5888266.6499999994</v>
      </c>
      <c r="N62" s="25">
        <f t="shared" si="3"/>
        <v>1478473.7508670501</v>
      </c>
      <c r="O62" s="25">
        <f t="shared" si="4"/>
        <v>34497.7199812287</v>
      </c>
      <c r="P62" s="25">
        <f t="shared" si="5"/>
        <v>3053.18</v>
      </c>
      <c r="Q62" s="25"/>
      <c r="R62" s="25">
        <f t="shared" si="7"/>
        <v>102895.16851877132</v>
      </c>
      <c r="S62" s="25"/>
      <c r="U62" s="25">
        <f t="shared" si="0"/>
        <v>3103.9223427898282</v>
      </c>
      <c r="W62" s="25"/>
    </row>
    <row r="63" spans="1:23" x14ac:dyDescent="0.25">
      <c r="A63" s="11" t="s">
        <v>9</v>
      </c>
      <c r="B63" s="6">
        <v>1958</v>
      </c>
      <c r="C63" s="6">
        <v>61.5</v>
      </c>
      <c r="D63" s="23">
        <v>154045.63</v>
      </c>
      <c r="E63" s="6">
        <v>45</v>
      </c>
      <c r="F63" s="7">
        <v>10.893586000000001</v>
      </c>
      <c r="G63" s="8">
        <v>0.25418366999999997</v>
      </c>
      <c r="H63" s="23">
        <v>39155.879999999997</v>
      </c>
      <c r="I63" s="24">
        <v>3594.4</v>
      </c>
      <c r="J63" s="25"/>
      <c r="K63" s="25"/>
      <c r="L63" s="25">
        <f t="shared" si="1"/>
        <v>9473806.245000001</v>
      </c>
      <c r="M63" s="25">
        <f t="shared" si="2"/>
        <v>6932053.3500000006</v>
      </c>
      <c r="N63" s="25">
        <f t="shared" si="3"/>
        <v>1678109.3183291801</v>
      </c>
      <c r="O63" s="25">
        <f t="shared" si="4"/>
        <v>39155.883580862093</v>
      </c>
      <c r="P63" s="25">
        <f t="shared" si="5"/>
        <v>3594.4</v>
      </c>
      <c r="Q63" s="25"/>
      <c r="R63" s="25">
        <f>D63*(1-G63)-(D63*$S$1)</f>
        <v>122592.02791913791</v>
      </c>
      <c r="S63" s="25"/>
      <c r="U63" s="25">
        <f t="shared" si="0"/>
        <v>3654.1407774860327</v>
      </c>
      <c r="W63" s="25"/>
    </row>
    <row r="64" spans="1:23" x14ac:dyDescent="0.25">
      <c r="A64" s="11" t="s">
        <v>9</v>
      </c>
      <c r="B64" s="6">
        <v>1957</v>
      </c>
      <c r="C64" s="6">
        <v>62.5</v>
      </c>
      <c r="D64" s="23">
        <v>144375.62</v>
      </c>
      <c r="E64" s="6">
        <v>45</v>
      </c>
      <c r="F64" s="7">
        <v>10.489507</v>
      </c>
      <c r="G64" s="8">
        <v>0.24475516</v>
      </c>
      <c r="H64" s="23">
        <v>35336.68</v>
      </c>
      <c r="I64" s="24">
        <v>3368.76</v>
      </c>
      <c r="J64" s="25"/>
      <c r="K64" s="25"/>
      <c r="L64" s="25">
        <f t="shared" si="1"/>
        <v>9023476.25</v>
      </c>
      <c r="M64" s="25">
        <f t="shared" si="2"/>
        <v>6496902.8999999994</v>
      </c>
      <c r="N64" s="25">
        <f t="shared" si="3"/>
        <v>1514429.0766193399</v>
      </c>
      <c r="O64" s="25">
        <f t="shared" si="4"/>
        <v>35336.677973199199</v>
      </c>
      <c r="P64" s="25">
        <f t="shared" si="5"/>
        <v>3368.76</v>
      </c>
      <c r="Q64" s="25"/>
      <c r="R64" s="25">
        <f t="shared" si="7"/>
        <v>116257.7230268008</v>
      </c>
      <c r="S64" s="25"/>
      <c r="U64" s="25">
        <f t="shared" si="0"/>
        <v>3424.7569393356239</v>
      </c>
      <c r="W64" s="25"/>
    </row>
    <row r="65" spans="1:23" x14ac:dyDescent="0.25">
      <c r="A65" s="11" t="s">
        <v>9</v>
      </c>
      <c r="B65" s="6">
        <v>1956</v>
      </c>
      <c r="C65" s="6">
        <v>63.5</v>
      </c>
      <c r="D65" s="23">
        <v>147195.64000000001</v>
      </c>
      <c r="E65" s="6">
        <v>45</v>
      </c>
      <c r="F65" s="7">
        <v>10.08784</v>
      </c>
      <c r="G65" s="8">
        <v>0.23538292</v>
      </c>
      <c r="H65" s="23">
        <v>34647.339999999997</v>
      </c>
      <c r="I65" s="24">
        <v>3434.56</v>
      </c>
      <c r="J65" s="25"/>
      <c r="K65" s="25"/>
      <c r="L65" s="25">
        <f t="shared" si="1"/>
        <v>9346923.1400000006</v>
      </c>
      <c r="M65" s="25">
        <f t="shared" si="2"/>
        <v>6623803.8000000007</v>
      </c>
      <c r="N65" s="25">
        <f t="shared" si="3"/>
        <v>1484886.0650176001</v>
      </c>
      <c r="O65" s="25">
        <f t="shared" si="4"/>
        <v>34647.339554468803</v>
      </c>
      <c r="P65" s="25">
        <f t="shared" si="5"/>
        <v>3434.56</v>
      </c>
      <c r="Q65" s="25"/>
      <c r="R65" s="25">
        <f t="shared" si="7"/>
        <v>119908.08244553122</v>
      </c>
      <c r="S65" s="25"/>
      <c r="U65" s="25">
        <f t="shared" si="0"/>
        <v>3491.651080216649</v>
      </c>
      <c r="W65" s="25"/>
    </row>
    <row r="66" spans="1:23" x14ac:dyDescent="0.25">
      <c r="A66" s="11" t="s">
        <v>9</v>
      </c>
      <c r="B66" s="6">
        <v>1955</v>
      </c>
      <c r="C66" s="6">
        <v>64.5</v>
      </c>
      <c r="D66" s="23">
        <v>1462.58</v>
      </c>
      <c r="E66" s="6">
        <v>45</v>
      </c>
      <c r="F66" s="7">
        <v>9.68764</v>
      </c>
      <c r="G66" s="8">
        <v>0.22604494</v>
      </c>
      <c r="H66" s="23">
        <v>330.61</v>
      </c>
      <c r="I66" s="24">
        <v>34.130000000000003</v>
      </c>
      <c r="J66" s="25"/>
      <c r="K66" s="25"/>
      <c r="L66" s="25">
        <f t="shared" si="1"/>
        <v>94336.409999999989</v>
      </c>
      <c r="M66" s="25">
        <f t="shared" si="2"/>
        <v>65816.099999999991</v>
      </c>
      <c r="N66" s="25">
        <f t="shared" si="3"/>
        <v>14168.9485112</v>
      </c>
      <c r="O66" s="25">
        <f t="shared" si="4"/>
        <v>330.60880834519998</v>
      </c>
      <c r="P66" s="25">
        <f>ROUND(H66/F66,2)</f>
        <v>34.130000000000003</v>
      </c>
      <c r="Q66" s="25"/>
      <c r="R66" s="25">
        <f t="shared" si="7"/>
        <v>1205.1001916547998</v>
      </c>
      <c r="S66" s="25"/>
      <c r="U66" s="25">
        <f t="shared" ref="U66:U75" si="8">D66*U$80</f>
        <v>34.694091733309939</v>
      </c>
      <c r="W66" s="25"/>
    </row>
    <row r="67" spans="1:23" x14ac:dyDescent="0.25">
      <c r="A67" s="11" t="s">
        <v>9</v>
      </c>
      <c r="B67" s="6">
        <v>1954</v>
      </c>
      <c r="C67" s="6">
        <v>65.5</v>
      </c>
      <c r="D67" s="23">
        <v>7493.02</v>
      </c>
      <c r="E67" s="6">
        <v>45</v>
      </c>
      <c r="F67" s="7">
        <v>9.2907949999999992</v>
      </c>
      <c r="G67" s="8">
        <v>0.21678522</v>
      </c>
      <c r="H67" s="23">
        <v>1624.38</v>
      </c>
      <c r="I67" s="24">
        <v>174.84</v>
      </c>
      <c r="J67" s="25"/>
      <c r="K67" s="25"/>
      <c r="L67" s="25">
        <f t="shared" ref="L67:L76" si="9">$D67*C67</f>
        <v>490792.81000000006</v>
      </c>
      <c r="M67" s="25">
        <f t="shared" ref="M67:M76" si="10">$D67*E67</f>
        <v>337185.9</v>
      </c>
      <c r="N67" s="25">
        <f t="shared" ref="N67:O76" si="11">$D67*F67</f>
        <v>69616.112750899993</v>
      </c>
      <c r="O67" s="25">
        <f t="shared" si="11"/>
        <v>1624.3759891644002</v>
      </c>
      <c r="P67" s="25">
        <f t="shared" ref="P67:P76" si="12">ROUND(H67/F67,2)</f>
        <v>174.84</v>
      </c>
      <c r="Q67" s="25"/>
      <c r="R67" s="25">
        <f t="shared" ref="R67:R75" si="13">D67*(1-G67)-(D67*$S$1)</f>
        <v>6243.2950108355999</v>
      </c>
      <c r="S67" s="25"/>
      <c r="U67" s="25">
        <f t="shared" si="8"/>
        <v>177.74311370285801</v>
      </c>
      <c r="W67" s="25"/>
    </row>
    <row r="68" spans="1:23" x14ac:dyDescent="0.25">
      <c r="A68" s="11" t="s">
        <v>9</v>
      </c>
      <c r="B68" s="6">
        <v>1953</v>
      </c>
      <c r="C68" s="6">
        <v>66.5</v>
      </c>
      <c r="D68" s="23">
        <v>101086.54</v>
      </c>
      <c r="E68" s="6">
        <v>45</v>
      </c>
      <c r="F68" s="7">
        <v>8.8939749999999993</v>
      </c>
      <c r="G68" s="8">
        <v>0.20752609</v>
      </c>
      <c r="H68" s="23">
        <v>20978.09</v>
      </c>
      <c r="I68" s="24">
        <v>2358.69</v>
      </c>
      <c r="J68" s="25"/>
      <c r="K68" s="25"/>
      <c r="L68" s="25">
        <f t="shared" si="9"/>
        <v>6722254.9099999992</v>
      </c>
      <c r="M68" s="25">
        <f t="shared" si="10"/>
        <v>4548894.3</v>
      </c>
      <c r="N68" s="25">
        <f t="shared" si="11"/>
        <v>899061.15959649987</v>
      </c>
      <c r="O68" s="25">
        <f t="shared" si="11"/>
        <v>20978.094397828598</v>
      </c>
      <c r="P68" s="25">
        <f t="shared" si="12"/>
        <v>2358.69</v>
      </c>
      <c r="Q68" s="25"/>
      <c r="R68" s="25">
        <f t="shared" si="13"/>
        <v>85162.772602171404</v>
      </c>
      <c r="S68" s="25"/>
      <c r="U68" s="25">
        <f t="shared" si="8"/>
        <v>2397.8898191982007</v>
      </c>
      <c r="W68" s="25"/>
    </row>
    <row r="69" spans="1:23" x14ac:dyDescent="0.25">
      <c r="A69" s="11" t="s">
        <v>9</v>
      </c>
      <c r="B69" s="6">
        <v>1952</v>
      </c>
      <c r="C69" s="6">
        <v>67.5</v>
      </c>
      <c r="D69" s="23">
        <v>30244.45</v>
      </c>
      <c r="E69" s="6">
        <v>45</v>
      </c>
      <c r="F69" s="7">
        <v>8.4992190000000001</v>
      </c>
      <c r="G69" s="8">
        <v>0.19831510999999999</v>
      </c>
      <c r="H69" s="23">
        <v>5997.93</v>
      </c>
      <c r="I69" s="24">
        <v>705.7</v>
      </c>
      <c r="J69" s="25"/>
      <c r="K69" s="25"/>
      <c r="L69" s="25">
        <f t="shared" si="9"/>
        <v>2041500.375</v>
      </c>
      <c r="M69" s="25">
        <f t="shared" si="10"/>
        <v>1361000.25</v>
      </c>
      <c r="N69" s="25">
        <f t="shared" si="11"/>
        <v>257054.20408455</v>
      </c>
      <c r="O69" s="25">
        <f t="shared" si="11"/>
        <v>5997.9314286395002</v>
      </c>
      <c r="P69" s="25">
        <f t="shared" si="12"/>
        <v>705.7</v>
      </c>
      <c r="Q69" s="25"/>
      <c r="R69" s="25">
        <f t="shared" si="13"/>
        <v>25758.741071360499</v>
      </c>
      <c r="S69" s="25"/>
      <c r="U69" s="25">
        <f t="shared" si="8"/>
        <v>717.43338670261176</v>
      </c>
      <c r="W69" s="25"/>
    </row>
    <row r="70" spans="1:23" x14ac:dyDescent="0.25">
      <c r="A70" s="11" t="s">
        <v>9</v>
      </c>
      <c r="B70" s="6">
        <v>1951</v>
      </c>
      <c r="C70" s="6">
        <v>68.5</v>
      </c>
      <c r="D70" s="23">
        <v>21947.360000000001</v>
      </c>
      <c r="E70" s="6">
        <v>45</v>
      </c>
      <c r="F70" s="7">
        <v>8.1064109999999996</v>
      </c>
      <c r="G70" s="8">
        <v>0.1891496</v>
      </c>
      <c r="H70" s="23">
        <v>4151.33</v>
      </c>
      <c r="I70" s="24">
        <v>512.11</v>
      </c>
      <c r="J70" s="25"/>
      <c r="K70" s="25"/>
      <c r="L70" s="25">
        <f t="shared" si="9"/>
        <v>1503394.1600000001</v>
      </c>
      <c r="M70" s="25">
        <f t="shared" si="10"/>
        <v>987631.20000000007</v>
      </c>
      <c r="N70" s="25">
        <f t="shared" si="11"/>
        <v>177914.32052496</v>
      </c>
      <c r="O70" s="25">
        <f t="shared" si="11"/>
        <v>4151.334365056</v>
      </c>
      <c r="P70" s="25">
        <f t="shared" si="12"/>
        <v>512.1</v>
      </c>
      <c r="Q70" s="25"/>
      <c r="R70" s="25">
        <f t="shared" si="13"/>
        <v>18893.393634943997</v>
      </c>
      <c r="S70" s="25"/>
      <c r="U70" s="25">
        <f t="shared" si="8"/>
        <v>520.61680123068641</v>
      </c>
      <c r="W70" s="25"/>
    </row>
    <row r="71" spans="1:23" x14ac:dyDescent="0.25">
      <c r="A71" s="11" t="s">
        <v>9</v>
      </c>
      <c r="B71" s="6">
        <v>1950</v>
      </c>
      <c r="C71" s="6">
        <v>69.5</v>
      </c>
      <c r="D71" s="23">
        <v>5575.59</v>
      </c>
      <c r="E71" s="6">
        <v>45</v>
      </c>
      <c r="F71" s="7">
        <v>7.7151379999999996</v>
      </c>
      <c r="G71" s="8">
        <v>0.18001988999999999</v>
      </c>
      <c r="H71" s="23">
        <v>1003.72</v>
      </c>
      <c r="I71" s="24">
        <v>130.1</v>
      </c>
      <c r="J71" s="25"/>
      <c r="K71" s="25"/>
      <c r="L71" s="25">
        <f t="shared" si="9"/>
        <v>387503.505</v>
      </c>
      <c r="M71" s="25">
        <f t="shared" si="10"/>
        <v>250901.55000000002</v>
      </c>
      <c r="N71" s="25">
        <f t="shared" si="11"/>
        <v>43016.446281420001</v>
      </c>
      <c r="O71" s="25">
        <f t="shared" si="11"/>
        <v>1003.7170984851</v>
      </c>
      <c r="P71" s="25">
        <f t="shared" si="12"/>
        <v>130.1</v>
      </c>
      <c r="Q71" s="25"/>
      <c r="R71" s="25">
        <f t="shared" si="13"/>
        <v>4850.6524015148998</v>
      </c>
      <c r="S71" s="25"/>
      <c r="U71" s="25">
        <f t="shared" si="8"/>
        <v>132.25945310842866</v>
      </c>
      <c r="W71" s="25"/>
    </row>
    <row r="72" spans="1:23" x14ac:dyDescent="0.25">
      <c r="A72" s="11" t="s">
        <v>9</v>
      </c>
      <c r="B72" s="6">
        <v>1948</v>
      </c>
      <c r="C72" s="6">
        <v>71.5</v>
      </c>
      <c r="D72" s="23">
        <v>13765.99</v>
      </c>
      <c r="E72" s="6">
        <v>45</v>
      </c>
      <c r="F72" s="7">
        <v>6.9388699999999996</v>
      </c>
      <c r="G72" s="8">
        <v>0.16190697000000001</v>
      </c>
      <c r="H72" s="23">
        <v>2228.81</v>
      </c>
      <c r="I72" s="24">
        <v>321.20999999999998</v>
      </c>
      <c r="J72" s="25"/>
      <c r="K72" s="25"/>
      <c r="L72" s="25">
        <f t="shared" si="9"/>
        <v>984268.28500000003</v>
      </c>
      <c r="M72" s="25">
        <f t="shared" si="10"/>
        <v>619469.55000000005</v>
      </c>
      <c r="N72" s="25">
        <f t="shared" si="11"/>
        <v>95520.415031299999</v>
      </c>
      <c r="O72" s="25">
        <f t="shared" si="11"/>
        <v>2228.8097299503002</v>
      </c>
      <c r="P72" s="25">
        <f t="shared" si="12"/>
        <v>321.20999999999998</v>
      </c>
      <c r="Q72" s="25"/>
      <c r="R72" s="25">
        <f t="shared" si="13"/>
        <v>12225.4797700497</v>
      </c>
      <c r="S72" s="25"/>
      <c r="U72" s="25">
        <f t="shared" si="8"/>
        <v>326.545228199365</v>
      </c>
      <c r="W72" s="25"/>
    </row>
    <row r="73" spans="1:23" x14ac:dyDescent="0.25">
      <c r="A73" s="11" t="s">
        <v>9</v>
      </c>
      <c r="B73" s="6">
        <v>1947</v>
      </c>
      <c r="C73" s="6">
        <v>72.5</v>
      </c>
      <c r="D73" s="23">
        <v>5721.55</v>
      </c>
      <c r="E73" s="6">
        <v>45</v>
      </c>
      <c r="F73" s="7">
        <v>6.5520699999999996</v>
      </c>
      <c r="G73" s="8">
        <v>0.15288162999999999</v>
      </c>
      <c r="H73" s="23">
        <v>874.72</v>
      </c>
      <c r="I73" s="24">
        <v>133.5</v>
      </c>
      <c r="J73" s="25"/>
      <c r="K73" s="25"/>
      <c r="L73" s="25">
        <f t="shared" si="9"/>
        <v>414812.375</v>
      </c>
      <c r="M73" s="25">
        <f t="shared" si="10"/>
        <v>257469.75</v>
      </c>
      <c r="N73" s="25">
        <f t="shared" si="11"/>
        <v>37487.996108499996</v>
      </c>
      <c r="O73" s="25">
        <f t="shared" si="11"/>
        <v>874.71989012649999</v>
      </c>
      <c r="P73" s="25">
        <f t="shared" si="12"/>
        <v>133.5</v>
      </c>
      <c r="Q73" s="25"/>
      <c r="R73" s="25">
        <f t="shared" si="13"/>
        <v>5132.9076098735004</v>
      </c>
      <c r="S73" s="25"/>
      <c r="U73" s="25">
        <f t="shared" si="8"/>
        <v>135.72179337658076</v>
      </c>
      <c r="W73" s="25"/>
    </row>
    <row r="74" spans="1:23" x14ac:dyDescent="0.25">
      <c r="A74" s="11" t="s">
        <v>9</v>
      </c>
      <c r="B74" s="6">
        <v>1946</v>
      </c>
      <c r="C74" s="6">
        <v>73.5</v>
      </c>
      <c r="D74" s="23">
        <v>7541.81</v>
      </c>
      <c r="E74" s="6">
        <v>45</v>
      </c>
      <c r="F74" s="7">
        <v>6.1672219999999998</v>
      </c>
      <c r="G74" s="8">
        <v>0.14390185999999999</v>
      </c>
      <c r="H74" s="23">
        <v>1085.28</v>
      </c>
      <c r="I74" s="24">
        <v>175.98</v>
      </c>
      <c r="J74" s="25"/>
      <c r="K74" s="25"/>
      <c r="L74" s="25">
        <f t="shared" si="9"/>
        <v>554323.03500000003</v>
      </c>
      <c r="M74" s="25">
        <f t="shared" si="10"/>
        <v>339381.45</v>
      </c>
      <c r="N74" s="25">
        <f t="shared" si="11"/>
        <v>46512.016551820001</v>
      </c>
      <c r="O74" s="25">
        <f t="shared" si="11"/>
        <v>1085.2804867666</v>
      </c>
      <c r="P74" s="25">
        <f t="shared" si="12"/>
        <v>175.98</v>
      </c>
      <c r="Q74" s="25"/>
      <c r="R74" s="25">
        <f t="shared" si="13"/>
        <v>6833.6200132334006</v>
      </c>
      <c r="S74" s="25"/>
      <c r="U74" s="25">
        <f t="shared" si="8"/>
        <v>178.90046901721223</v>
      </c>
      <c r="W74" s="25"/>
    </row>
    <row r="75" spans="1:23" x14ac:dyDescent="0.25">
      <c r="A75" s="11" t="s">
        <v>9</v>
      </c>
      <c r="B75" s="6">
        <v>1935</v>
      </c>
      <c r="C75" s="6">
        <v>84.5</v>
      </c>
      <c r="D75" s="23">
        <v>1543.78</v>
      </c>
      <c r="E75" s="6">
        <v>45</v>
      </c>
      <c r="F75" s="7">
        <v>2.039857</v>
      </c>
      <c r="G75" s="8">
        <v>4.7596649999999997E-2</v>
      </c>
      <c r="H75" s="23">
        <v>73.48</v>
      </c>
      <c r="I75" s="24">
        <v>36.020000000000003</v>
      </c>
      <c r="J75" s="25"/>
      <c r="K75" s="25"/>
      <c r="L75" s="25">
        <f t="shared" si="9"/>
        <v>130449.41</v>
      </c>
      <c r="M75" s="25">
        <f t="shared" si="10"/>
        <v>69470.100000000006</v>
      </c>
      <c r="N75" s="25">
        <f t="shared" si="11"/>
        <v>3149.0904394600002</v>
      </c>
      <c r="O75" s="25">
        <f t="shared" si="11"/>
        <v>73.478756336999993</v>
      </c>
      <c r="P75" s="25">
        <f t="shared" si="12"/>
        <v>36.020000000000003</v>
      </c>
      <c r="Q75" s="25"/>
      <c r="R75" s="25">
        <f t="shared" si="13"/>
        <v>1547.490243663</v>
      </c>
      <c r="S75" s="25"/>
      <c r="U75" s="25">
        <f t="shared" si="8"/>
        <v>36.620249788763154</v>
      </c>
      <c r="W75" s="25"/>
    </row>
    <row r="76" spans="1:23" x14ac:dyDescent="0.25">
      <c r="A76" s="11" t="s">
        <v>9</v>
      </c>
      <c r="B76" s="6">
        <v>1934</v>
      </c>
      <c r="C76" s="6">
        <v>85.5</v>
      </c>
      <c r="D76" s="23">
        <v>4930.1400000000003</v>
      </c>
      <c r="E76" s="6">
        <v>45</v>
      </c>
      <c r="F76" s="7">
        <v>1.6727030000000001</v>
      </c>
      <c r="G76" s="8">
        <v>3.9029729999999999E-2</v>
      </c>
      <c r="H76" s="23">
        <v>192.42</v>
      </c>
      <c r="I76" s="24">
        <v>115.04</v>
      </c>
      <c r="J76" s="25"/>
      <c r="K76" s="25"/>
      <c r="L76" s="25">
        <f t="shared" si="9"/>
        <v>421526.97000000003</v>
      </c>
      <c r="M76" s="25">
        <f t="shared" si="10"/>
        <v>221856.30000000002</v>
      </c>
      <c r="N76" s="25">
        <f t="shared" si="11"/>
        <v>8246.659968420001</v>
      </c>
      <c r="O76" s="25">
        <f t="shared" si="11"/>
        <v>192.4220330622</v>
      </c>
      <c r="P76" s="25">
        <f t="shared" si="12"/>
        <v>115.04</v>
      </c>
      <c r="Q76" s="25"/>
      <c r="R76" s="25">
        <f>D76*(1-G76)-(D76*$S$1)</f>
        <v>4984.2249669377998</v>
      </c>
      <c r="S76" s="25"/>
      <c r="U76" s="25">
        <f t="shared" ref="U76" si="14">D76*U$80</f>
        <v>116.94863147182423</v>
      </c>
      <c r="W76" s="25"/>
    </row>
    <row r="77" spans="1:23" x14ac:dyDescent="0.25">
      <c r="D77" s="25"/>
      <c r="H77" s="25"/>
      <c r="I77" s="26"/>
      <c r="J77" s="25"/>
      <c r="K77" s="25"/>
      <c r="L77" s="25"/>
      <c r="M77" s="25"/>
      <c r="N77" s="25"/>
      <c r="O77" s="25"/>
      <c r="P77" s="25"/>
      <c r="Q77" s="25"/>
      <c r="R77" s="25"/>
      <c r="S77" s="25"/>
      <c r="U77" s="25"/>
      <c r="W77" s="25"/>
    </row>
    <row r="78" spans="1:23" ht="15.75" thickBot="1" x14ac:dyDescent="0.3">
      <c r="D78" s="27">
        <f>SUM(D2:D77)</f>
        <v>318281546.96999991</v>
      </c>
      <c r="F78" s="6"/>
      <c r="G78" s="6"/>
      <c r="H78" s="27">
        <f t="shared" ref="H78:I78" si="15">SUM(H2:H77)</f>
        <v>260830279.08000001</v>
      </c>
      <c r="I78" s="27">
        <f t="shared" si="15"/>
        <v>7426569.4600000009</v>
      </c>
      <c r="J78" s="25"/>
      <c r="K78" s="25"/>
      <c r="L78" s="27">
        <f>SUM(L2:L77)</f>
        <v>4371530555.165</v>
      </c>
      <c r="M78" s="27">
        <f>SUM(M2:M77)</f>
        <v>14322669613.650002</v>
      </c>
      <c r="N78" s="27">
        <f>SUM(N2:N77)</f>
        <v>11178440552.497614</v>
      </c>
      <c r="O78" s="27">
        <f>SUM(O2:O77)</f>
        <v>260830278.74407923</v>
      </c>
      <c r="P78" s="27">
        <f>SUM(P2:P77)</f>
        <v>7426569.4499999993</v>
      </c>
      <c r="Q78" s="25"/>
      <c r="R78" s="27">
        <f>SUM(R2:R77)</f>
        <v>73365345.574420795</v>
      </c>
      <c r="S78" s="25"/>
      <c r="U78" s="27">
        <f>SUM(U2:U77)</f>
        <v>7550006.9654972581</v>
      </c>
      <c r="W78" s="25"/>
    </row>
    <row r="79" spans="1:23" ht="15.75" thickTop="1" x14ac:dyDescent="0.25">
      <c r="P79" s="9"/>
    </row>
    <row r="80" spans="1:23" x14ac:dyDescent="0.25">
      <c r="J80" s="14"/>
      <c r="L80" s="12">
        <f>L78/$D78</f>
        <v>13.734791089151784</v>
      </c>
      <c r="M80" s="12">
        <f>M78/$D78</f>
        <v>45.000000000000014</v>
      </c>
      <c r="N80" s="12">
        <f>N78/$D78</f>
        <v>35.121233571078669</v>
      </c>
      <c r="O80" s="13">
        <f>O78/$D78</f>
        <v>0.81949544743372815</v>
      </c>
      <c r="P80" s="9"/>
      <c r="Q80" s="14"/>
      <c r="R80" s="13">
        <f>R78/$D78</f>
        <v>0.23050455256627225</v>
      </c>
      <c r="U80" s="30">
        <f>(1-S1-U90/D78)/N80</f>
        <v>2.372115831838938E-2</v>
      </c>
      <c r="W80" s="30">
        <f>I78/H78</f>
        <v>2.8472804178237974E-2</v>
      </c>
    </row>
    <row r="81" spans="4:23" x14ac:dyDescent="0.25">
      <c r="L81" s="21" t="s">
        <v>34</v>
      </c>
      <c r="M81" s="21" t="s">
        <v>32</v>
      </c>
      <c r="N81" s="21" t="s">
        <v>33</v>
      </c>
      <c r="O81" s="21" t="s">
        <v>35</v>
      </c>
      <c r="P81" s="9"/>
      <c r="R81" s="21" t="s">
        <v>31</v>
      </c>
      <c r="U81" s="21" t="s">
        <v>42</v>
      </c>
      <c r="W81" s="10" t="s">
        <v>50</v>
      </c>
    </row>
    <row r="83" spans="4:23" x14ac:dyDescent="0.25">
      <c r="D83" s="17" t="s">
        <v>44</v>
      </c>
      <c r="E83" s="17" t="s">
        <v>17</v>
      </c>
      <c r="F83" s="17" t="s">
        <v>17</v>
      </c>
      <c r="G83" s="15" t="s">
        <v>17</v>
      </c>
      <c r="H83" s="15" t="s">
        <v>17</v>
      </c>
      <c r="I83" s="15" t="s">
        <v>17</v>
      </c>
      <c r="L83" s="17" t="s">
        <v>17</v>
      </c>
      <c r="M83" s="17" t="s">
        <v>17</v>
      </c>
      <c r="N83" s="17" t="s">
        <v>44</v>
      </c>
      <c r="O83" s="15" t="s">
        <v>18</v>
      </c>
      <c r="P83" s="15" t="s">
        <v>17</v>
      </c>
      <c r="R83" s="17">
        <v>1474</v>
      </c>
      <c r="U83" s="17">
        <v>1475</v>
      </c>
      <c r="W83" s="15">
        <v>1475</v>
      </c>
    </row>
    <row r="84" spans="4:23" x14ac:dyDescent="0.25">
      <c r="D84" s="17" t="s">
        <v>13</v>
      </c>
      <c r="E84" s="17" t="s">
        <v>14</v>
      </c>
      <c r="F84" s="17" t="s">
        <v>15</v>
      </c>
      <c r="G84" s="15" t="s">
        <v>54</v>
      </c>
      <c r="H84" s="15" t="s">
        <v>53</v>
      </c>
      <c r="I84" s="15" t="s">
        <v>29</v>
      </c>
      <c r="L84" s="15" t="s">
        <v>55</v>
      </c>
      <c r="M84" s="17" t="s">
        <v>14</v>
      </c>
      <c r="N84" s="17" t="s">
        <v>15</v>
      </c>
      <c r="O84" s="15" t="s">
        <v>51</v>
      </c>
      <c r="P84" s="15" t="s">
        <v>29</v>
      </c>
      <c r="R84" s="17" t="s">
        <v>16</v>
      </c>
      <c r="U84" s="17" t="s">
        <v>52</v>
      </c>
      <c r="W84" s="15" t="s">
        <v>58</v>
      </c>
    </row>
    <row r="85" spans="4:23" x14ac:dyDescent="0.25">
      <c r="R85" s="17" t="s">
        <v>59</v>
      </c>
      <c r="U85" s="17" t="s">
        <v>57</v>
      </c>
    </row>
    <row r="86" spans="4:23" x14ac:dyDescent="0.25">
      <c r="D86" s="17" t="s">
        <v>26</v>
      </c>
      <c r="E86" s="17" t="s">
        <v>26</v>
      </c>
      <c r="F86" s="17" t="s">
        <v>26</v>
      </c>
      <c r="G86" s="15" t="s">
        <v>27</v>
      </c>
      <c r="H86" s="15" t="s">
        <v>27</v>
      </c>
      <c r="I86" s="15" t="s">
        <v>27</v>
      </c>
      <c r="K86" s="17"/>
      <c r="L86" s="17" t="s">
        <v>26</v>
      </c>
      <c r="M86" s="17" t="s">
        <v>26</v>
      </c>
      <c r="N86" s="17" t="s">
        <v>26</v>
      </c>
      <c r="O86" s="15" t="s">
        <v>27</v>
      </c>
      <c r="P86" s="15" t="s">
        <v>27</v>
      </c>
      <c r="R86" s="17" t="s">
        <v>26</v>
      </c>
      <c r="U86" s="17" t="s">
        <v>46</v>
      </c>
      <c r="W86" s="15" t="s">
        <v>27</v>
      </c>
    </row>
    <row r="88" spans="4:23" x14ac:dyDescent="0.25">
      <c r="U88" s="34">
        <v>1474</v>
      </c>
    </row>
    <row r="89" spans="4:23" x14ac:dyDescent="0.25">
      <c r="U89" s="32" t="s">
        <v>61</v>
      </c>
    </row>
    <row r="90" spans="4:23" x14ac:dyDescent="0.25">
      <c r="U90" s="31">
        <v>69030066.219999999</v>
      </c>
    </row>
  </sheetData>
  <sortState xmlns:xlrd2="http://schemas.microsoft.com/office/spreadsheetml/2017/richdata2" ref="B2:I76">
    <sortCondition descending="1" ref="B1:B76"/>
  </sortState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E299-3E1F-486F-B607-2814C402936A}">
  <dimension ref="E142:E149"/>
  <sheetViews>
    <sheetView topLeftCell="A121" workbookViewId="0">
      <selection activeCell="C150" sqref="C150"/>
    </sheetView>
  </sheetViews>
  <sheetFormatPr defaultRowHeight="15" x14ac:dyDescent="0.25"/>
  <sheetData>
    <row r="142" spans="5:5" x14ac:dyDescent="0.25">
      <c r="E142" s="18" t="s">
        <v>24</v>
      </c>
    </row>
    <row r="143" spans="5:5" x14ac:dyDescent="0.25">
      <c r="E143" s="18" t="s">
        <v>25</v>
      </c>
    </row>
    <row r="144" spans="5:5" x14ac:dyDescent="0.25">
      <c r="E144" s="18" t="s">
        <v>40</v>
      </c>
    </row>
    <row r="146" spans="5:5" x14ac:dyDescent="0.25">
      <c r="E146" s="16" t="s">
        <v>36</v>
      </c>
    </row>
    <row r="147" spans="5:5" x14ac:dyDescent="0.25">
      <c r="E147" s="18" t="s">
        <v>60</v>
      </c>
    </row>
    <row r="149" spans="5:5" x14ac:dyDescent="0.25">
      <c r="E149" s="16" t="s">
        <v>37</v>
      </c>
    </row>
  </sheetData>
  <pageMargins left="0.7" right="0.7" top="0.75" bottom="0.75" header="0.3" footer="0.3"/>
  <pageSetup orientation="portrait" r:id="rId1"/>
  <customProperties>
    <customPr name="EpmWorksheetKeyString_GUID" r:id="rId2"/>
    <customPr name="FPMExcelClientCellBasedFunctionStatus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4952-9BA3-4DAB-AF5F-FB3F414A6F4E}">
  <dimension ref="D26:E29"/>
  <sheetViews>
    <sheetView workbookViewId="0">
      <selection activeCell="B33" sqref="B33"/>
    </sheetView>
  </sheetViews>
  <sheetFormatPr defaultRowHeight="15" x14ac:dyDescent="0.25"/>
  <sheetData>
    <row r="26" spans="4:5" x14ac:dyDescent="0.25">
      <c r="D26" s="18" t="s">
        <v>22</v>
      </c>
    </row>
    <row r="27" spans="4:5" x14ac:dyDescent="0.25">
      <c r="D27" s="18" t="s">
        <v>21</v>
      </c>
    </row>
    <row r="28" spans="4:5" x14ac:dyDescent="0.25">
      <c r="E28" s="16"/>
    </row>
    <row r="29" spans="4:5" x14ac:dyDescent="0.25">
      <c r="D29" s="16" t="s">
        <v>20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805F-55D4-4654-B834-4F8F39ACFBBE}">
  <dimension ref="B29:F37"/>
  <sheetViews>
    <sheetView topLeftCell="A9" workbookViewId="0">
      <selection activeCell="B41" sqref="B41"/>
    </sheetView>
  </sheetViews>
  <sheetFormatPr defaultRowHeight="15" x14ac:dyDescent="0.25"/>
  <sheetData>
    <row r="29" spans="2:6" x14ac:dyDescent="0.25">
      <c r="B29" s="16" t="s">
        <v>41</v>
      </c>
    </row>
    <row r="32" spans="2:6" x14ac:dyDescent="0.25">
      <c r="B32" s="33" t="s">
        <v>43</v>
      </c>
      <c r="C32" s="28"/>
      <c r="D32" s="28"/>
      <c r="E32" s="28"/>
      <c r="F32" s="28"/>
    </row>
    <row r="34" spans="2:3" x14ac:dyDescent="0.25">
      <c r="B34" s="17" t="s">
        <v>49</v>
      </c>
      <c r="C34" s="18" t="s">
        <v>56</v>
      </c>
    </row>
    <row r="35" spans="2:3" x14ac:dyDescent="0.25">
      <c r="B35" s="15" t="s">
        <v>47</v>
      </c>
      <c r="C35" s="16" t="s">
        <v>19</v>
      </c>
    </row>
    <row r="36" spans="2:3" x14ac:dyDescent="0.25">
      <c r="B36" s="15" t="s">
        <v>15</v>
      </c>
      <c r="C36" s="16" t="s">
        <v>38</v>
      </c>
    </row>
    <row r="37" spans="2:3" x14ac:dyDescent="0.25">
      <c r="B37" s="15" t="s">
        <v>48</v>
      </c>
      <c r="C37" s="16" t="s">
        <v>39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0DF761E53C84B9DF2252DDF9077D8" ma:contentTypeVersion="" ma:contentTypeDescription="Create a new document." ma:contentTypeScope="" ma:versionID="dadf3595010fba69ed431ef54b65db70">
  <xsd:schema xmlns:xsd="http://www.w3.org/2001/XMLSchema" xmlns:xs="http://www.w3.org/2001/XMLSchema" xmlns:p="http://schemas.microsoft.com/office/2006/metadata/properties" xmlns:ns2="02D22938-A560-4B92-82A1-0C41AA152052" xmlns:ns3="02d22938-a560-4b92-82a1-0c41aa152052" targetNamespace="http://schemas.microsoft.com/office/2006/metadata/properties" ma:root="true" ma:fieldsID="ccc586c2439b35d317168828a72f7b66" ns2:_="" ns3:_="">
    <xsd:import namespace="02D22938-A560-4B92-82A1-0C41AA152052"/>
    <xsd:import namespace="02d22938-a560-4b92-82a1-0c41aa15205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_x0066_g38" minOccurs="0"/>
                <xsd:element ref="ns3:tsud" minOccurs="0"/>
                <xsd:element ref="ns3:_x0064_do2" minOccurs="0"/>
                <xsd:element ref="ns3:CONFIDENTIAL_x0020_REQUESTS" minOccurs="0"/>
                <xsd:element ref="ns3:File_x0020_Type0" minOccurs="0"/>
                <xsd:element ref="ns3:em7g" minOccurs="0"/>
                <xsd:element ref="ns3:_x0078_154" minOccurs="0"/>
                <xsd:element ref="ns3:f0z4" minOccurs="0"/>
                <xsd:element ref="ns3:cz8i" minOccurs="0"/>
                <xsd:element ref="ns3:l6eu" minOccurs="0"/>
                <xsd:element ref="ns3:mat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ate Received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_x0066_g38" ma:index="19" nillable="true" ma:displayName="CONFIDENTIAL DATA" ma:internalName="_x0066_g38">
      <xsd:simpleType>
        <xsd:restriction base="dms:DateTime"/>
      </xsd:simpleType>
    </xsd:element>
    <xsd:element name="tsud" ma:index="20" nillable="true" ma:displayName="DUE DATE" ma:internalName="tsud">
      <xsd:simpleType>
        <xsd:restriction base="dms:Text"/>
      </xsd:simpleType>
    </xsd:element>
    <xsd:element name="_x0064_do2" ma:index="21" nillable="true" ma:displayName="Notes" ma:internalName="_x0064_do2">
      <xsd:simpleType>
        <xsd:restriction base="dms:Text"/>
      </xsd:simpleType>
    </xsd:element>
    <xsd:element name="CONFIDENTIAL_x0020_REQUESTS" ma:index="22" nillable="true" ma:displayName="CONFIDENTIAL NOS." ma:description="List of confidential discovery request numbers" ma:internalName="CONFIDENTIAL_x0020_REQUESTS">
      <xsd:simpleType>
        <xsd:restriction base="dms:Note">
          <xsd:maxLength value="255"/>
        </xsd:restriction>
      </xsd:simpleType>
    </xsd:element>
    <xsd:element name="File_x0020_Type0" ma:index="23" nillable="true" ma:displayName="File Type" ma:internalName="File_x0020_Type0">
      <xsd:simpleType>
        <xsd:restriction base="dms:Text">
          <xsd:maxLength value="255"/>
        </xsd:restriction>
      </xsd:simpleType>
    </xsd:element>
    <xsd:element name="em7g" ma:index="24" nillable="true" ma:displayName="Files Cleaned" ma:internalName="em7g">
      <xsd:simpleType>
        <xsd:restriction base="dms:Text"/>
      </xsd:simpleType>
    </xsd:element>
    <xsd:element name="_x0078_154" ma:index="25" nillable="true" ma:displayName="1st Draft Due" ma:internalName="_x0078_154">
      <xsd:simpleType>
        <xsd:restriction base="dms:Text"/>
      </xsd:simpleType>
    </xsd:element>
    <xsd:element name="f0z4" ma:index="26" nillable="true" ma:displayName="Final Draft Due" ma:internalName="f0z4">
      <xsd:simpleType>
        <xsd:restriction base="dms:Text"/>
      </xsd:simpleType>
    </xsd:element>
    <xsd:element name="cz8i" ma:index="27" nillable="true" ma:displayName="OBJECTIONS DUE" ma:internalName="cz8i">
      <xsd:simpleType>
        <xsd:restriction base="dms:Text"/>
      </xsd:simpleType>
    </xsd:element>
    <xsd:element name="l6eu" ma:index="28" nillable="true" ma:displayName="1st Draft Review Meeting" ma:internalName="l6eu">
      <xsd:simpleType>
        <xsd:restriction base="dms:Text"/>
      </xsd:simpleType>
    </xsd:element>
    <xsd:element name="matv" ma:index="29" nillable="true" ma:displayName="Final Draft Review Meeting" ma:internalName="matv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02D22938-A560-4B92-82A1-0C41AA152052" xsi:nil="true"/>
    <CaseStatus xmlns="02d22938-a560-4b92-82a1-0c41aa152052" xsi:nil="true"/>
    <IsKeyDocket xmlns="02d22938-a560-4b92-82a1-0c41aa152052">false</IsKeyDocket>
    <CaseCompanyName xmlns="02d22938-a560-4b92-82a1-0c41aa152052" xsi:nil="true"/>
    <CaseType xmlns="02d22938-a560-4b92-82a1-0c41aa152052" xsi:nil="true"/>
    <SRCH_DocketId xmlns="02d22938-a560-4b92-82a1-0c41aa152052">1052</SRCH_DocketId>
    <CaseSubjects xmlns="02d22938-a560-4b92-82a1-0c41aa152052" xsi:nil="true"/>
    <CaseNumber xmlns="02d22938-a560-4b92-82a1-0c41aa152052" xsi:nil="true"/>
    <CasePracticeArea xmlns="02d22938-a560-4b92-82a1-0c41aa152052" xsi:nil="true"/>
    <CaseJurisdiction xmlns="02d22938-a560-4b92-82a1-0c41aa152052" xsi:nil="true"/>
    <SRCH_ObjectType xmlns="02d22938-a560-4b92-82a1-0c41aa152052">PWD</SRCH_ObjectType>
    <_x0066_g38 xmlns="02d22938-a560-4b92-82a1-0c41aa152052" xsi:nil="true"/>
    <tsud xmlns="02d22938-a560-4b92-82a1-0c41aa152052" xsi:nil="true"/>
    <File_x0020_Type0 xmlns="02d22938-a560-4b92-82a1-0c41aa152052" xsi:nil="true"/>
    <em7g xmlns="02d22938-a560-4b92-82a1-0c41aa152052" xsi:nil="true"/>
    <CONFIDENTIAL_x0020_REQUESTS xmlns="02d22938-a560-4b92-82a1-0c41aa152052" xsi:nil="true"/>
    <_x0064_do2 xmlns="02d22938-a560-4b92-82a1-0c41aa152052" xsi:nil="true"/>
    <_x0078_154 xmlns="02d22938-a560-4b92-82a1-0c41aa152052" xsi:nil="true"/>
    <f0z4 xmlns="02d22938-a560-4b92-82a1-0c41aa152052" xsi:nil="true"/>
    <cz8i xmlns="02d22938-a560-4b92-82a1-0c41aa152052" xsi:nil="true"/>
    <l6eu xmlns="02d22938-a560-4b92-82a1-0c41aa152052" xsi:nil="true"/>
    <matv xmlns="02d22938-a560-4b92-82a1-0c41aa152052" xsi:nil="true"/>
  </documentManagement>
</p:properties>
</file>

<file path=customXml/itemProps1.xml><?xml version="1.0" encoding="utf-8"?>
<ds:datastoreItem xmlns:ds="http://schemas.openxmlformats.org/officeDocument/2006/customXml" ds:itemID="{432CD2A1-0E12-4BF8-B5B2-B49D5D658976}"/>
</file>

<file path=customXml/itemProps2.xml><?xml version="1.0" encoding="utf-8"?>
<ds:datastoreItem xmlns:ds="http://schemas.openxmlformats.org/officeDocument/2006/customXml" ds:itemID="{556DD165-E5EE-4F78-A839-7A5244593FAE}"/>
</file>

<file path=customXml/itemProps3.xml><?xml version="1.0" encoding="utf-8"?>
<ds:datastoreItem xmlns:ds="http://schemas.openxmlformats.org/officeDocument/2006/customXml" ds:itemID="{010FADD6-ADE9-4FEE-B483-A7E5055B93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Account 353</vt:lpstr>
      <vt:lpstr>BS Pages 1471-1473</vt:lpstr>
      <vt:lpstr>BS Page 1474</vt:lpstr>
      <vt:lpstr>BS Page 1475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2021-03-26T16:32:27Z</dcterms:created>
  <dcterms:modified xsi:type="dcterms:W3CDTF">2021-03-26T16:32:36Z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0x0101001BF0DF761E53C84B9DF2252DDF9077D8</vt:lpwstr>
  </property>
</Properties>
</file>