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/>
  <xr:revisionPtr revIDLastSave="0" documentId="13_ncr:1_{295CF2E2-F696-4AB9-A83F-AA1A756E5F74}" xr6:coauthVersionLast="46" xr6:coauthVersionMax="46" xr10:uidLastSave="{00000000-0000-0000-0000-000000000000}"/>
  <bookViews>
    <workbookView xWindow="28680" yWindow="-120" windowWidth="29040" windowHeight="15840" tabRatio="733" xr2:uid="{00000000-000D-0000-FFFF-FFFF00000000}"/>
  </bookViews>
  <sheets>
    <sheet name="370.00 breakdown" sheetId="1" r:id="rId1"/>
    <sheet name="Summary" sheetId="13" r:id="rId2"/>
    <sheet name="Roll Forward with NBV Recovery" sheetId="12" r:id="rId3"/>
    <sheet name="Asset - 1124" sheetId="5" r:id="rId4"/>
  </sheets>
  <definedNames>
    <definedName name="IG_NBV">#REF!</definedName>
    <definedName name="_xlnm.Print_Area" localSheetId="0">'370.00 breakdown'!$A$1:$H$48</definedName>
  </definedName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45" i="12" l="1"/>
  <c r="F10" i="13"/>
  <c r="F6" i="13"/>
  <c r="F14" i="13" s="1"/>
  <c r="F5" i="13"/>
  <c r="E10" i="13"/>
  <c r="E9" i="13"/>
  <c r="D10" i="13"/>
  <c r="D9" i="13"/>
  <c r="E6" i="13"/>
  <c r="E5" i="13"/>
  <c r="D6" i="13"/>
  <c r="D5" i="13"/>
  <c r="F48" i="1"/>
  <c r="F47" i="1"/>
  <c r="F45" i="1"/>
  <c r="F44" i="1"/>
  <c r="E40" i="12"/>
  <c r="F40" i="12"/>
  <c r="G40" i="12"/>
  <c r="G42" i="12" s="1"/>
  <c r="G43" i="12" s="1"/>
  <c r="H40" i="12"/>
  <c r="H42" i="12" s="1"/>
  <c r="H43" i="12" s="1"/>
  <c r="I40" i="12"/>
  <c r="J40" i="12"/>
  <c r="K40" i="12"/>
  <c r="K42" i="12" s="1"/>
  <c r="K43" i="12" s="1"/>
  <c r="L40" i="12"/>
  <c r="L42" i="12" s="1"/>
  <c r="L43" i="12" s="1"/>
  <c r="M40" i="12"/>
  <c r="N40" i="12"/>
  <c r="O40" i="12"/>
  <c r="O42" i="12" s="1"/>
  <c r="O43" i="12" s="1"/>
  <c r="P40" i="12"/>
  <c r="P42" i="12" s="1"/>
  <c r="P43" i="12" s="1"/>
  <c r="Q40" i="12"/>
  <c r="R40" i="12"/>
  <c r="S40" i="12"/>
  <c r="S42" i="12" s="1"/>
  <c r="S43" i="12" s="1"/>
  <c r="E41" i="12"/>
  <c r="E42" i="12" s="1"/>
  <c r="E43" i="12" s="1"/>
  <c r="F41" i="12"/>
  <c r="G41" i="12"/>
  <c r="H41" i="12"/>
  <c r="I41" i="12"/>
  <c r="I42" i="12" s="1"/>
  <c r="I43" i="12" s="1"/>
  <c r="J41" i="12"/>
  <c r="K41" i="12"/>
  <c r="L41" i="12"/>
  <c r="M41" i="12"/>
  <c r="M42" i="12" s="1"/>
  <c r="M43" i="12" s="1"/>
  <c r="N41" i="12"/>
  <c r="O41" i="12"/>
  <c r="P41" i="12"/>
  <c r="Q41" i="12"/>
  <c r="Q42" i="12" s="1"/>
  <c r="Q43" i="12" s="1"/>
  <c r="R41" i="12"/>
  <c r="S41" i="12"/>
  <c r="T41" i="12"/>
  <c r="U41" i="12"/>
  <c r="V41" i="12"/>
  <c r="W41" i="12"/>
  <c r="X41" i="12"/>
  <c r="Y41" i="12"/>
  <c r="Z41" i="12"/>
  <c r="AA41" i="12"/>
  <c r="AB41" i="12"/>
  <c r="AC41" i="12"/>
  <c r="AD41" i="12"/>
  <c r="AE41" i="12"/>
  <c r="F42" i="12"/>
  <c r="F43" i="12" s="1"/>
  <c r="J42" i="12"/>
  <c r="J43" i="12" s="1"/>
  <c r="N42" i="12"/>
  <c r="N43" i="12" s="1"/>
  <c r="R42" i="12"/>
  <c r="R43" i="12" s="1"/>
  <c r="D43" i="12"/>
  <c r="D41" i="12"/>
  <c r="D40" i="12"/>
  <c r="E36" i="12"/>
  <c r="AE36" i="12"/>
  <c r="AD36" i="12"/>
  <c r="AC36" i="12"/>
  <c r="AB36" i="12"/>
  <c r="AA36" i="12"/>
  <c r="Z36" i="12"/>
  <c r="Y36" i="12"/>
  <c r="X36" i="12"/>
  <c r="W36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AE19" i="12"/>
  <c r="AD19" i="12"/>
  <c r="AC19" i="12"/>
  <c r="AB19" i="12"/>
  <c r="AA19" i="12"/>
  <c r="Z19" i="12"/>
  <c r="Y19" i="12"/>
  <c r="X19" i="12"/>
  <c r="W19" i="12"/>
  <c r="V19" i="12"/>
  <c r="U19" i="12"/>
  <c r="T19" i="12"/>
  <c r="R19" i="12"/>
  <c r="Q19" i="12"/>
  <c r="P19" i="12"/>
  <c r="O19" i="12"/>
  <c r="N19" i="12"/>
  <c r="M19" i="12"/>
  <c r="L19" i="12"/>
  <c r="K19" i="12"/>
  <c r="J19" i="12"/>
  <c r="I19" i="12"/>
  <c r="H19" i="12"/>
  <c r="G19" i="12"/>
  <c r="F19" i="12"/>
  <c r="E19" i="12"/>
  <c r="AE18" i="12"/>
  <c r="AD18" i="12"/>
  <c r="AC18" i="12"/>
  <c r="AB18" i="12"/>
  <c r="AA18" i="12"/>
  <c r="Z18" i="12"/>
  <c r="Y18" i="12"/>
  <c r="X18" i="12"/>
  <c r="W18" i="12"/>
  <c r="V18" i="12"/>
  <c r="U18" i="12"/>
  <c r="T18" i="12"/>
  <c r="S18" i="12"/>
  <c r="R18" i="12"/>
  <c r="Q18" i="12"/>
  <c r="P18" i="12"/>
  <c r="O18" i="12"/>
  <c r="N18" i="12"/>
  <c r="M18" i="12"/>
  <c r="L18" i="12"/>
  <c r="K18" i="12"/>
  <c r="J18" i="12"/>
  <c r="I18" i="12"/>
  <c r="H18" i="12"/>
  <c r="G18" i="12"/>
  <c r="F18" i="12"/>
  <c r="E18" i="12"/>
  <c r="AE17" i="12"/>
  <c r="AD17" i="12"/>
  <c r="AC17" i="12"/>
  <c r="AB17" i="12"/>
  <c r="AA17" i="12"/>
  <c r="Z17" i="12"/>
  <c r="Y17" i="12"/>
  <c r="X17" i="12"/>
  <c r="W17" i="12"/>
  <c r="V17" i="12"/>
  <c r="U17" i="12"/>
  <c r="T17" i="12"/>
  <c r="S17" i="12"/>
  <c r="R17" i="12"/>
  <c r="Q17" i="12"/>
  <c r="P17" i="12"/>
  <c r="O17" i="12"/>
  <c r="N17" i="12"/>
  <c r="M17" i="12"/>
  <c r="L17" i="12"/>
  <c r="K17" i="12"/>
  <c r="J17" i="12"/>
  <c r="I17" i="12"/>
  <c r="H17" i="12"/>
  <c r="G17" i="12"/>
  <c r="F17" i="12"/>
  <c r="E17" i="12"/>
  <c r="AE31" i="12"/>
  <c r="AD31" i="12"/>
  <c r="AC31" i="12"/>
  <c r="AB31" i="12"/>
  <c r="AA31" i="12"/>
  <c r="Z31" i="12"/>
  <c r="Y31" i="12"/>
  <c r="X31" i="12"/>
  <c r="W31" i="12"/>
  <c r="V31" i="12"/>
  <c r="U31" i="12"/>
  <c r="T31" i="12"/>
  <c r="S31" i="12"/>
  <c r="R31" i="12"/>
  <c r="Q31" i="12"/>
  <c r="P31" i="12"/>
  <c r="O31" i="12"/>
  <c r="N31" i="12"/>
  <c r="M31" i="12"/>
  <c r="L31" i="12"/>
  <c r="K31" i="12"/>
  <c r="J31" i="12"/>
  <c r="I31" i="12"/>
  <c r="H31" i="12"/>
  <c r="G31" i="12"/>
  <c r="F31" i="12"/>
  <c r="E31" i="12"/>
  <c r="AE25" i="12"/>
  <c r="AD25" i="12"/>
  <c r="AC25" i="12"/>
  <c r="AB25" i="12"/>
  <c r="AA25" i="12"/>
  <c r="Z25" i="12"/>
  <c r="Y25" i="12"/>
  <c r="X25" i="12"/>
  <c r="W25" i="12"/>
  <c r="V25" i="12"/>
  <c r="U25" i="12"/>
  <c r="T25" i="12"/>
  <c r="R25" i="12"/>
  <c r="Q25" i="12"/>
  <c r="P25" i="12"/>
  <c r="O25" i="12"/>
  <c r="N25" i="12"/>
  <c r="M25" i="12"/>
  <c r="L25" i="12"/>
  <c r="K25" i="12"/>
  <c r="J25" i="12"/>
  <c r="I25" i="12"/>
  <c r="H25" i="12"/>
  <c r="G25" i="12"/>
  <c r="F25" i="12"/>
  <c r="E25" i="12"/>
  <c r="U1" i="12"/>
  <c r="V1" i="12" s="1"/>
  <c r="W1" i="12" s="1"/>
  <c r="X1" i="12" s="1"/>
  <c r="Y1" i="12" s="1"/>
  <c r="Z1" i="12" s="1"/>
  <c r="AA1" i="12" s="1"/>
  <c r="AB1" i="12" s="1"/>
  <c r="AC1" i="12" s="1"/>
  <c r="AD1" i="12" s="1"/>
  <c r="AE1" i="12" s="1"/>
  <c r="E1" i="12"/>
  <c r="F1" i="12" s="1"/>
  <c r="G1" i="12" s="1"/>
  <c r="H1" i="12" s="1"/>
  <c r="I1" i="12" s="1"/>
  <c r="J1" i="12" s="1"/>
  <c r="K1" i="12" s="1"/>
  <c r="L1" i="12" s="1"/>
  <c r="M1" i="12" s="1"/>
  <c r="N1" i="12" s="1"/>
  <c r="O1" i="12" s="1"/>
  <c r="P1" i="12" s="1"/>
  <c r="Q1" i="12" s="1"/>
  <c r="R1" i="12" s="1"/>
  <c r="S1" i="12" s="1"/>
  <c r="D8" i="12"/>
  <c r="D14" i="12"/>
  <c r="D32" i="12"/>
  <c r="D26" i="12"/>
  <c r="D7" i="13" l="1"/>
  <c r="D14" i="13"/>
  <c r="D13" i="13"/>
  <c r="D15" i="13" s="1"/>
  <c r="E7" i="13"/>
  <c r="F7" i="13"/>
  <c r="E14" i="13"/>
  <c r="E11" i="13"/>
  <c r="E13" i="13"/>
  <c r="E15" i="13" s="1"/>
  <c r="D11" i="13"/>
  <c r="D42" i="12"/>
  <c r="E37" i="12"/>
  <c r="I37" i="12"/>
  <c r="M37" i="12"/>
  <c r="Q37" i="12"/>
  <c r="T37" i="12"/>
  <c r="X37" i="12"/>
  <c r="AB37" i="12"/>
  <c r="H37" i="12"/>
  <c r="L37" i="12"/>
  <c r="P37" i="12"/>
  <c r="U37" i="12"/>
  <c r="Y37" i="12"/>
  <c r="AC37" i="12"/>
  <c r="F37" i="12"/>
  <c r="W37" i="12"/>
  <c r="AA37" i="12"/>
  <c r="AE37" i="12"/>
  <c r="G37" i="12"/>
  <c r="K37" i="12"/>
  <c r="O37" i="12"/>
  <c r="J37" i="12"/>
  <c r="N37" i="12"/>
  <c r="R37" i="12"/>
  <c r="V37" i="12"/>
  <c r="Z37" i="12"/>
  <c r="AD37" i="12"/>
  <c r="D38" i="12"/>
  <c r="D20" i="12"/>
  <c r="E4" i="12"/>
  <c r="E44" i="12" s="1"/>
  <c r="E10" i="12"/>
  <c r="E46" i="12" s="1"/>
  <c r="E47" i="12" s="1"/>
  <c r="E22" i="12"/>
  <c r="E28" i="12"/>
  <c r="E34" i="12" l="1"/>
  <c r="E16" i="12"/>
  <c r="E20" i="12" s="1"/>
  <c r="E14" i="12"/>
  <c r="F10" i="12" s="1"/>
  <c r="F46" i="12" s="1"/>
  <c r="E23" i="12"/>
  <c r="E8" i="12"/>
  <c r="F4" i="12" s="1"/>
  <c r="F44" i="12" s="1"/>
  <c r="F47" i="12" l="1"/>
  <c r="F16" i="12"/>
  <c r="F20" i="12" s="1"/>
  <c r="E29" i="12"/>
  <c r="E32" i="12" s="1"/>
  <c r="F28" i="12" s="1"/>
  <c r="F23" i="12"/>
  <c r="F8" i="12"/>
  <c r="G4" i="12" s="1"/>
  <c r="G44" i="12" s="1"/>
  <c r="F14" i="12"/>
  <c r="G10" i="12" s="1"/>
  <c r="G46" i="12" s="1"/>
  <c r="E26" i="12"/>
  <c r="F22" i="12" s="1"/>
  <c r="F34" i="12" s="1"/>
  <c r="G47" i="12" l="1"/>
  <c r="E35" i="12"/>
  <c r="E38" i="12" s="1"/>
  <c r="G16" i="12"/>
  <c r="G20" i="12" s="1"/>
  <c r="F29" i="12"/>
  <c r="F32" i="12" s="1"/>
  <c r="G28" i="12" s="1"/>
  <c r="G23" i="12"/>
  <c r="G8" i="12"/>
  <c r="H4" i="12" s="1"/>
  <c r="H44" i="12" s="1"/>
  <c r="F26" i="12"/>
  <c r="G22" i="12" s="1"/>
  <c r="G14" i="12"/>
  <c r="H10" i="12" s="1"/>
  <c r="H46" i="12" s="1"/>
  <c r="H47" i="12" l="1"/>
  <c r="G34" i="12"/>
  <c r="F35" i="12"/>
  <c r="F38" i="12" s="1"/>
  <c r="H16" i="12"/>
  <c r="H20" i="12" s="1"/>
  <c r="G29" i="12"/>
  <c r="G32" i="12" s="1"/>
  <c r="H28" i="12" s="1"/>
  <c r="G26" i="12"/>
  <c r="H22" i="12" s="1"/>
  <c r="H14" i="12"/>
  <c r="I10" i="12" s="1"/>
  <c r="I46" i="12" s="1"/>
  <c r="I47" i="12" s="1"/>
  <c r="H23" i="12"/>
  <c r="H8" i="12"/>
  <c r="I4" i="12" s="1"/>
  <c r="I44" i="12" s="1"/>
  <c r="H34" i="12" l="1"/>
  <c r="G35" i="12"/>
  <c r="G38" i="12" s="1"/>
  <c r="I16" i="12"/>
  <c r="I20" i="12" s="1"/>
  <c r="H29" i="12"/>
  <c r="H32" i="12" s="1"/>
  <c r="I28" i="12" s="1"/>
  <c r="H26" i="12"/>
  <c r="I22" i="12" s="1"/>
  <c r="I23" i="12"/>
  <c r="I8" i="12"/>
  <c r="J4" i="12" s="1"/>
  <c r="J44" i="12" s="1"/>
  <c r="I14" i="12"/>
  <c r="J10" i="12" s="1"/>
  <c r="J46" i="12" s="1"/>
  <c r="J47" i="12" l="1"/>
  <c r="I34" i="12"/>
  <c r="H35" i="12"/>
  <c r="H38" i="12" s="1"/>
  <c r="J16" i="12"/>
  <c r="J20" i="12" s="1"/>
  <c r="I29" i="12"/>
  <c r="I32" i="12" s="1"/>
  <c r="J28" i="12" s="1"/>
  <c r="J14" i="12"/>
  <c r="K10" i="12" s="1"/>
  <c r="K46" i="12" s="1"/>
  <c r="J8" i="12"/>
  <c r="K4" i="12" s="1"/>
  <c r="K44" i="12" s="1"/>
  <c r="K47" i="12" s="1"/>
  <c r="J23" i="12"/>
  <c r="I26" i="12"/>
  <c r="J22" i="12" s="1"/>
  <c r="J34" i="12" s="1"/>
  <c r="I35" i="12" l="1"/>
  <c r="I38" i="12" s="1"/>
  <c r="K16" i="12"/>
  <c r="K20" i="12" s="1"/>
  <c r="J29" i="12"/>
  <c r="J32" i="12" s="1"/>
  <c r="K28" i="12" s="1"/>
  <c r="K14" i="12"/>
  <c r="L10" i="12" s="1"/>
  <c r="L46" i="12" s="1"/>
  <c r="J26" i="12"/>
  <c r="K22" i="12" s="1"/>
  <c r="K23" i="12"/>
  <c r="K8" i="12"/>
  <c r="L4" i="12" s="1"/>
  <c r="L44" i="12" s="1"/>
  <c r="L47" i="12" s="1"/>
  <c r="K34" i="12" l="1"/>
  <c r="L16" i="12"/>
  <c r="J35" i="12"/>
  <c r="J38" i="12" s="1"/>
  <c r="L20" i="12"/>
  <c r="K29" i="12"/>
  <c r="K32" i="12" s="1"/>
  <c r="L28" i="12" s="1"/>
  <c r="K26" i="12"/>
  <c r="L22" i="12" s="1"/>
  <c r="L23" i="12"/>
  <c r="L8" i="12"/>
  <c r="M4" i="12" s="1"/>
  <c r="M44" i="12" s="1"/>
  <c r="L14" i="12"/>
  <c r="M10" i="12" s="1"/>
  <c r="M46" i="12" s="1"/>
  <c r="M47" i="12" l="1"/>
  <c r="L34" i="12"/>
  <c r="K35" i="12"/>
  <c r="K38" i="12" s="1"/>
  <c r="M16" i="12"/>
  <c r="M20" i="12" s="1"/>
  <c r="L29" i="12"/>
  <c r="L32" i="12" s="1"/>
  <c r="M28" i="12" s="1"/>
  <c r="M14" i="12"/>
  <c r="N10" i="12" s="1"/>
  <c r="N46" i="12" s="1"/>
  <c r="M23" i="12"/>
  <c r="M8" i="12"/>
  <c r="N4" i="12" s="1"/>
  <c r="N44" i="12" s="1"/>
  <c r="N47" i="12" s="1"/>
  <c r="L26" i="12"/>
  <c r="M22" i="12" s="1"/>
  <c r="M34" i="12" l="1"/>
  <c r="N16" i="12"/>
  <c r="N20" i="12" s="1"/>
  <c r="M35" i="12"/>
  <c r="L35" i="12"/>
  <c r="L38" i="12" s="1"/>
  <c r="M29" i="12"/>
  <c r="M32" i="12" s="1"/>
  <c r="N28" i="12" s="1"/>
  <c r="M26" i="12"/>
  <c r="N22" i="12" s="1"/>
  <c r="N14" i="12"/>
  <c r="O10" i="12" s="1"/>
  <c r="O46" i="12" s="1"/>
  <c r="N23" i="12"/>
  <c r="N8" i="12"/>
  <c r="O4" i="12" s="1"/>
  <c r="O44" i="12" s="1"/>
  <c r="O47" i="12" s="1"/>
  <c r="M38" i="12" l="1"/>
  <c r="O16" i="12"/>
  <c r="N34" i="12"/>
  <c r="O20" i="12"/>
  <c r="N29" i="12"/>
  <c r="N32" i="12" s="1"/>
  <c r="O28" i="12" s="1"/>
  <c r="O23" i="12"/>
  <c r="O8" i="12"/>
  <c r="P4" i="12" s="1"/>
  <c r="P44" i="12" s="1"/>
  <c r="P47" i="12" s="1"/>
  <c r="N26" i="12"/>
  <c r="O22" i="12" s="1"/>
  <c r="O14" i="12"/>
  <c r="P10" i="12" s="1"/>
  <c r="P46" i="12" s="1"/>
  <c r="O34" i="12" l="1"/>
  <c r="P16" i="12"/>
  <c r="N35" i="12"/>
  <c r="N38" i="12" s="1"/>
  <c r="P20" i="12"/>
  <c r="O29" i="12"/>
  <c r="O32" i="12" s="1"/>
  <c r="P28" i="12" s="1"/>
  <c r="P23" i="12"/>
  <c r="P8" i="12"/>
  <c r="Q4" i="12" s="1"/>
  <c r="Q44" i="12" s="1"/>
  <c r="P14" i="12"/>
  <c r="Q10" i="12" s="1"/>
  <c r="Q46" i="12" s="1"/>
  <c r="Q47" i="12" s="1"/>
  <c r="O26" i="12"/>
  <c r="P22" i="12" s="1"/>
  <c r="P34" i="12" l="1"/>
  <c r="Q16" i="12"/>
  <c r="O35" i="12"/>
  <c r="O38" i="12" s="1"/>
  <c r="Q20" i="12"/>
  <c r="P29" i="12"/>
  <c r="P32" i="12" s="1"/>
  <c r="Q28" i="12" s="1"/>
  <c r="P26" i="12"/>
  <c r="Q22" i="12" s="1"/>
  <c r="Q14" i="12"/>
  <c r="R10" i="12" s="1"/>
  <c r="R46" i="12" s="1"/>
  <c r="Q23" i="12"/>
  <c r="Q8" i="12"/>
  <c r="R4" i="12" s="1"/>
  <c r="R16" i="12" l="1"/>
  <c r="R44" i="12"/>
  <c r="R47" i="12" s="1"/>
  <c r="Q34" i="12"/>
  <c r="P35" i="12"/>
  <c r="P38" i="12" s="1"/>
  <c r="R20" i="12"/>
  <c r="Q29" i="12"/>
  <c r="Q32" i="12" s="1"/>
  <c r="R28" i="12" s="1"/>
  <c r="Q26" i="12"/>
  <c r="R22" i="12" s="1"/>
  <c r="R23" i="12"/>
  <c r="R8" i="12"/>
  <c r="S4" i="12" s="1"/>
  <c r="S44" i="12" s="1"/>
  <c r="R14" i="12"/>
  <c r="S10" i="12" s="1"/>
  <c r="S46" i="12" s="1"/>
  <c r="S47" i="12" l="1"/>
  <c r="R34" i="12"/>
  <c r="Q35" i="12"/>
  <c r="Q38" i="12" s="1"/>
  <c r="S16" i="12"/>
  <c r="R29" i="12"/>
  <c r="R32" i="12" s="1"/>
  <c r="S28" i="12" s="1"/>
  <c r="S14" i="12"/>
  <c r="T10" i="12" s="1"/>
  <c r="T46" i="12" s="1"/>
  <c r="S23" i="12"/>
  <c r="S7" i="12"/>
  <c r="R26" i="12"/>
  <c r="S22" i="12" s="1"/>
  <c r="S34" i="12" l="1"/>
  <c r="R35" i="12"/>
  <c r="R38" i="12" s="1"/>
  <c r="S25" i="12"/>
  <c r="S37" i="12" s="1"/>
  <c r="S19" i="12"/>
  <c r="S20" i="12" s="1"/>
  <c r="S29" i="12"/>
  <c r="S32" i="12" s="1"/>
  <c r="T28" i="12" s="1"/>
  <c r="T14" i="12"/>
  <c r="U10" i="12" s="1"/>
  <c r="U46" i="12" s="1"/>
  <c r="S8" i="12"/>
  <c r="T4" i="12" s="1"/>
  <c r="T16" i="12" l="1"/>
  <c r="T44" i="12"/>
  <c r="S26" i="12"/>
  <c r="S35" i="12"/>
  <c r="S38" i="12" s="1"/>
  <c r="T20" i="12"/>
  <c r="T29" i="12"/>
  <c r="T32" i="12" s="1"/>
  <c r="U28" i="12" s="1"/>
  <c r="T22" i="12"/>
  <c r="T34" i="12" s="1"/>
  <c r="T8" i="12"/>
  <c r="U4" i="12" s="1"/>
  <c r="U14" i="12"/>
  <c r="V10" i="12" s="1"/>
  <c r="V46" i="12" s="1"/>
  <c r="U16" i="12" l="1"/>
  <c r="U44" i="12"/>
  <c r="U45" i="12"/>
  <c r="T47" i="12"/>
  <c r="U20" i="12"/>
  <c r="T23" i="12"/>
  <c r="U29" i="12"/>
  <c r="U32" i="12" s="1"/>
  <c r="V28" i="12" s="1"/>
  <c r="U8" i="12"/>
  <c r="V4" i="12" s="1"/>
  <c r="V14" i="12"/>
  <c r="W10" i="12" s="1"/>
  <c r="W46" i="12" s="1"/>
  <c r="V16" i="12" l="1"/>
  <c r="V44" i="12"/>
  <c r="V45" i="12"/>
  <c r="U47" i="12"/>
  <c r="T26" i="12"/>
  <c r="T35" i="12"/>
  <c r="T38" i="12" s="1"/>
  <c r="V20" i="12"/>
  <c r="U23" i="12"/>
  <c r="V29" i="12"/>
  <c r="V32" i="12" s="1"/>
  <c r="W28" i="12" s="1"/>
  <c r="V8" i="12"/>
  <c r="W4" i="12" s="1"/>
  <c r="W14" i="12"/>
  <c r="X10" i="12" s="1"/>
  <c r="X46" i="12" s="1"/>
  <c r="U22" i="12" l="1"/>
  <c r="U34" i="12" s="1"/>
  <c r="T40" i="12"/>
  <c r="T42" i="12" s="1"/>
  <c r="T43" i="12" s="1"/>
  <c r="W16" i="12"/>
  <c r="W44" i="12"/>
  <c r="V47" i="12"/>
  <c r="W45" i="12"/>
  <c r="U35" i="12"/>
  <c r="W20" i="12"/>
  <c r="V23" i="12"/>
  <c r="W29" i="12"/>
  <c r="W32" i="12" s="1"/>
  <c r="X28" i="12" s="1"/>
  <c r="W8" i="12"/>
  <c r="X4" i="12" s="1"/>
  <c r="X14" i="12"/>
  <c r="Y10" i="12" s="1"/>
  <c r="Y46" i="12" s="1"/>
  <c r="U38" i="12" l="1"/>
  <c r="U26" i="12"/>
  <c r="X16" i="12"/>
  <c r="X44" i="12"/>
  <c r="W47" i="12"/>
  <c r="X45" i="12"/>
  <c r="V35" i="12"/>
  <c r="X20" i="12"/>
  <c r="W23" i="12"/>
  <c r="X29" i="12"/>
  <c r="X32" i="12" s="1"/>
  <c r="Y28" i="12" s="1"/>
  <c r="X8" i="12"/>
  <c r="Y4" i="12" s="1"/>
  <c r="Y14" i="12"/>
  <c r="Z10" i="12" s="1"/>
  <c r="Z46" i="12" s="1"/>
  <c r="V22" i="12" l="1"/>
  <c r="U40" i="12"/>
  <c r="U42" i="12" s="1"/>
  <c r="U43" i="12" s="1"/>
  <c r="Y16" i="12"/>
  <c r="Y44" i="12"/>
  <c r="Y45" i="12"/>
  <c r="X47" i="12"/>
  <c r="W35" i="12"/>
  <c r="Y20" i="12"/>
  <c r="Y29" i="12"/>
  <c r="Y32" i="12" s="1"/>
  <c r="Z28" i="12" s="1"/>
  <c r="X23" i="12"/>
  <c r="X35" i="12" s="1"/>
  <c r="Y8" i="12"/>
  <c r="Z4" i="12" s="1"/>
  <c r="Z14" i="12"/>
  <c r="AA10" i="12" s="1"/>
  <c r="AA46" i="12" s="1"/>
  <c r="V34" i="12" l="1"/>
  <c r="V38" i="12" s="1"/>
  <c r="V26" i="12"/>
  <c r="Z16" i="12"/>
  <c r="Z44" i="12"/>
  <c r="Z45" i="12"/>
  <c r="Y47" i="12"/>
  <c r="Z20" i="12"/>
  <c r="Y23" i="12"/>
  <c r="Y35" i="12" s="1"/>
  <c r="Z29" i="12"/>
  <c r="Z32" i="12" s="1"/>
  <c r="AA28" i="12" s="1"/>
  <c r="Z8" i="12"/>
  <c r="AA4" i="12" s="1"/>
  <c r="AA14" i="12"/>
  <c r="AB10" i="12" s="1"/>
  <c r="AB46" i="12" s="1"/>
  <c r="W22" i="12" l="1"/>
  <c r="V40" i="12"/>
  <c r="V42" i="12" s="1"/>
  <c r="V43" i="12" s="1"/>
  <c r="AA16" i="12"/>
  <c r="AA44" i="12"/>
  <c r="Z47" i="12"/>
  <c r="AA45" i="12"/>
  <c r="AA20" i="12"/>
  <c r="AA29" i="12"/>
  <c r="AA32" i="12" s="1"/>
  <c r="AB28" i="12" s="1"/>
  <c r="Z23" i="12"/>
  <c r="Z35" i="12" s="1"/>
  <c r="AA8" i="12"/>
  <c r="AB4" i="12" s="1"/>
  <c r="AB14" i="12"/>
  <c r="AC10" i="12" s="1"/>
  <c r="AC46" i="12" s="1"/>
  <c r="W34" i="12" l="1"/>
  <c r="W38" i="12" s="1"/>
  <c r="W26" i="12"/>
  <c r="AB16" i="12"/>
  <c r="AB44" i="12"/>
  <c r="AA47" i="12"/>
  <c r="AB45" i="12"/>
  <c r="AB20" i="12"/>
  <c r="AA23" i="12"/>
  <c r="AA35" i="12" s="1"/>
  <c r="AB29" i="12"/>
  <c r="AB32" i="12" s="1"/>
  <c r="AC28" i="12" s="1"/>
  <c r="AB8" i="12"/>
  <c r="AC4" i="12" s="1"/>
  <c r="AC14" i="12"/>
  <c r="AD10" i="12" s="1"/>
  <c r="AD46" i="12" s="1"/>
  <c r="X22" i="12" l="1"/>
  <c r="W40" i="12"/>
  <c r="W42" i="12" s="1"/>
  <c r="W43" i="12" s="1"/>
  <c r="AC16" i="12"/>
  <c r="AC44" i="12"/>
  <c r="AC45" i="12"/>
  <c r="AB47" i="12"/>
  <c r="AC20" i="12"/>
  <c r="AB23" i="12"/>
  <c r="AC29" i="12"/>
  <c r="AC32" i="12" s="1"/>
  <c r="AD28" i="12" s="1"/>
  <c r="AC8" i="12"/>
  <c r="AD4" i="12" s="1"/>
  <c r="AD14" i="12"/>
  <c r="AE10" i="12" s="1"/>
  <c r="AE46" i="12" s="1"/>
  <c r="X34" i="12" l="1"/>
  <c r="X38" i="12" s="1"/>
  <c r="X26" i="12"/>
  <c r="AD16" i="12"/>
  <c r="AD44" i="12"/>
  <c r="AD45" i="12"/>
  <c r="AC47" i="12"/>
  <c r="AB35" i="12"/>
  <c r="AD20" i="12"/>
  <c r="AC23" i="12"/>
  <c r="AD29" i="12"/>
  <c r="AD32" i="12" s="1"/>
  <c r="AE28" i="12" s="1"/>
  <c r="AD8" i="12"/>
  <c r="AE4" i="12" s="1"/>
  <c r="AE14" i="12"/>
  <c r="Y22" i="12" l="1"/>
  <c r="X40" i="12"/>
  <c r="X42" i="12" s="1"/>
  <c r="X43" i="12" s="1"/>
  <c r="AE16" i="12"/>
  <c r="AE44" i="12"/>
  <c r="AD47" i="12"/>
  <c r="AE45" i="12"/>
  <c r="AE47" i="12" s="1"/>
  <c r="AC35" i="12"/>
  <c r="AE20" i="12"/>
  <c r="AE29" i="12"/>
  <c r="AE32" i="12" s="1"/>
  <c r="AD23" i="12"/>
  <c r="AD35" i="12" s="1"/>
  <c r="AE8" i="12"/>
  <c r="Y34" i="12" l="1"/>
  <c r="Y38" i="12" s="1"/>
  <c r="Y26" i="12"/>
  <c r="AE23" i="12"/>
  <c r="E38" i="1"/>
  <c r="Z22" i="12" l="1"/>
  <c r="Y40" i="12"/>
  <c r="Y42" i="12" s="1"/>
  <c r="Y43" i="12" s="1"/>
  <c r="AE35" i="12"/>
  <c r="F38" i="1"/>
  <c r="E31" i="1"/>
  <c r="D38" i="1"/>
  <c r="D31" i="1"/>
  <c r="F31" i="1"/>
  <c r="Z34" i="12" l="1"/>
  <c r="Z38" i="12" s="1"/>
  <c r="Z26" i="12"/>
  <c r="D44" i="1"/>
  <c r="D32" i="1"/>
  <c r="E32" i="1"/>
  <c r="E45" i="1" s="1"/>
  <c r="E39" i="1"/>
  <c r="D39" i="1"/>
  <c r="E44" i="1"/>
  <c r="AA22" i="12" l="1"/>
  <c r="Z40" i="12"/>
  <c r="Z42" i="12" s="1"/>
  <c r="Z43" i="12" s="1"/>
  <c r="E33" i="1"/>
  <c r="F32" i="1"/>
  <c r="D45" i="1"/>
  <c r="D33" i="1"/>
  <c r="E40" i="1"/>
  <c r="F39" i="1"/>
  <c r="D40" i="1"/>
  <c r="AA34" i="12" l="1"/>
  <c r="AA38" i="12" s="1"/>
  <c r="AA26" i="12"/>
  <c r="E41" i="1"/>
  <c r="D41" i="1"/>
  <c r="E34" i="1"/>
  <c r="E47" i="1" s="1"/>
  <c r="F33" i="1"/>
  <c r="D46" i="1"/>
  <c r="D34" i="1"/>
  <c r="F40" i="1"/>
  <c r="E46" i="1"/>
  <c r="AB22" i="12" l="1"/>
  <c r="AA40" i="12"/>
  <c r="AA42" i="12" s="1"/>
  <c r="AA43" i="12" s="1"/>
  <c r="F46" i="1"/>
  <c r="E42" i="1"/>
  <c r="F41" i="1"/>
  <c r="D42" i="1"/>
  <c r="E35" i="1"/>
  <c r="D35" i="1"/>
  <c r="F34" i="1"/>
  <c r="D47" i="1"/>
  <c r="AB34" i="12" l="1"/>
  <c r="AB38" i="12" s="1"/>
  <c r="AB26" i="12"/>
  <c r="F42" i="1"/>
  <c r="F35" i="1"/>
  <c r="D48" i="1"/>
  <c r="E48" i="1"/>
  <c r="AC22" i="12" l="1"/>
  <c r="AB40" i="12"/>
  <c r="AB42" i="12" s="1"/>
  <c r="AB43" i="12" s="1"/>
  <c r="AC34" i="12" l="1"/>
  <c r="AC38" i="12" s="1"/>
  <c r="AC26" i="12"/>
  <c r="AD22" i="12" l="1"/>
  <c r="AC40" i="12"/>
  <c r="AC42" i="12" s="1"/>
  <c r="AC43" i="12" s="1"/>
  <c r="AD34" i="12" l="1"/>
  <c r="AD38" i="12" s="1"/>
  <c r="AD26" i="12"/>
  <c r="AE22" i="12" l="1"/>
  <c r="AD40" i="12"/>
  <c r="AD42" i="12" s="1"/>
  <c r="AD43" i="12" s="1"/>
  <c r="AE34" i="12" l="1"/>
  <c r="AE38" i="12" s="1"/>
  <c r="AE26" i="12"/>
  <c r="F9" i="13" l="1"/>
  <c r="AE40" i="12"/>
  <c r="AE42" i="12" s="1"/>
  <c r="AE43" i="12" s="1"/>
  <c r="F11" i="13" l="1"/>
  <c r="F13" i="13"/>
  <c r="F15" i="13" s="1"/>
</calcChain>
</file>

<file path=xl/sharedStrings.xml><?xml version="1.0" encoding="utf-8"?>
<sst xmlns="http://schemas.openxmlformats.org/spreadsheetml/2006/main" count="1961" uniqueCount="161">
  <si>
    <t>Depr Group</t>
  </si>
  <si>
    <t>Month</t>
  </si>
  <si>
    <t>Quantity</t>
  </si>
  <si>
    <t>Book Cost</t>
  </si>
  <si>
    <t>Allocated Reserve</t>
  </si>
  <si>
    <t>Net Book Value</t>
  </si>
  <si>
    <t>370.00 Meters - Analog &amp; AMR</t>
  </si>
  <si>
    <t>Meter 3PH</t>
  </si>
  <si>
    <t>POT TRANSF SEC</t>
  </si>
  <si>
    <t>AMR Device For Three Phase Meter</t>
  </si>
  <si>
    <t>Time Of Day Meter 1 Phase</t>
  </si>
  <si>
    <t>POT TRANSF PRI</t>
  </si>
  <si>
    <t>Meter Cabinet</t>
  </si>
  <si>
    <t>Totalizer</t>
  </si>
  <si>
    <t>CURR TRANSF SEC</t>
  </si>
  <si>
    <t>Recorder Survey W/Meter</t>
  </si>
  <si>
    <t>Meter 1PH</t>
  </si>
  <si>
    <t>Non-unitized</t>
  </si>
  <si>
    <t>Meter 3PH-Solid State</t>
  </si>
  <si>
    <t>CURR TRANSF PRI</t>
  </si>
  <si>
    <t>Time Of Day Meter 3 Phase</t>
  </si>
  <si>
    <t>Arrester 10KV</t>
  </si>
  <si>
    <t>Single Phase Meter - AMR</t>
  </si>
  <si>
    <t>Recorder</t>
  </si>
  <si>
    <t>Three Phase Meter - AMR</t>
  </si>
  <si>
    <t>TRANSFMR Loss Compensator</t>
  </si>
  <si>
    <t>AMR Related</t>
  </si>
  <si>
    <t>AMR</t>
  </si>
  <si>
    <t>Other</t>
  </si>
  <si>
    <t>Depr %</t>
  </si>
  <si>
    <t>Total</t>
  </si>
  <si>
    <t>description</t>
  </si>
  <si>
    <t>business_segment_desc</t>
  </si>
  <si>
    <t>asset_loc</t>
  </si>
  <si>
    <t>utility_account_id</t>
  </si>
  <si>
    <t>property_unit</t>
  </si>
  <si>
    <t>asset_id</t>
  </si>
  <si>
    <t>eng_in_service_year</t>
  </si>
  <si>
    <t>in_service_year</t>
  </si>
  <si>
    <t>work_order_number</t>
  </si>
  <si>
    <t>Tampa Electric</t>
  </si>
  <si>
    <t>TEC Electric</t>
  </si>
  <si>
    <t>Central Service Area</t>
  </si>
  <si>
    <t>CSA - Lines</t>
  </si>
  <si>
    <t>Arrester 10KV: C03</t>
  </si>
  <si>
    <t>CRR-02644</t>
  </si>
  <si>
    <t>Meter Cabinet: J75</t>
  </si>
  <si>
    <t>CRR-02682</t>
  </si>
  <si>
    <t>REL-04940.1</t>
  </si>
  <si>
    <t xml:space="preserve">Non-unitized: </t>
  </si>
  <si>
    <t>NONE</t>
  </si>
  <si>
    <t>NEW-09304.5</t>
  </si>
  <si>
    <t>Distribution Lines</t>
  </si>
  <si>
    <t>MASS DISTRIBUTION LINES</t>
  </si>
  <si>
    <t>CURR TRANSF PRI: J11</t>
  </si>
  <si>
    <t>D0015632</t>
  </si>
  <si>
    <t>NEW-02647</t>
  </si>
  <si>
    <t>CURR TRANSF SEC: J10</t>
  </si>
  <si>
    <t>Meter 1PH: J01</t>
  </si>
  <si>
    <t>Meter 3PH: J02</t>
  </si>
  <si>
    <t>Meter 3PH-Solid State: J05</t>
  </si>
  <si>
    <t>POT TRANSF PRI: J21</t>
  </si>
  <si>
    <t>Time Of Day Meter 1 Phase: J03</t>
  </si>
  <si>
    <t>Meters</t>
  </si>
  <si>
    <t>Meter Department</t>
  </si>
  <si>
    <t>AMR Device For Three Phase Meter: J61</t>
  </si>
  <si>
    <t>D0020678</t>
  </si>
  <si>
    <t>CURR TRANSF PRI ;</t>
  </si>
  <si>
    <t>RUA</t>
  </si>
  <si>
    <t>CURR TRANSF SEC ;</t>
  </si>
  <si>
    <t>METER 3PH ;</t>
  </si>
  <si>
    <t>METER 3PH-SOLID STATE ;</t>
  </si>
  <si>
    <t>NEW-01224.1</t>
  </si>
  <si>
    <t>SWITCH METER TEST ; MISC MATL MTR GRP ; JE12-5822-85</t>
  </si>
  <si>
    <t>B5309</t>
  </si>
  <si>
    <t>METER CABINETS VARIOUS SIZE ; METER CABINETS ;</t>
  </si>
  <si>
    <t>NEW-02413.A</t>
  </si>
  <si>
    <t>NEW-01118</t>
  </si>
  <si>
    <t>REL-02361.A</t>
  </si>
  <si>
    <t>NEW-02428.B</t>
  </si>
  <si>
    <t>POT TRANSF PRI ;</t>
  </si>
  <si>
    <t>POT TRANSF SEC: J20</t>
  </si>
  <si>
    <t>POT TRANSF SEC ;</t>
  </si>
  <si>
    <t>Recorder Survey W/Meter: J29</t>
  </si>
  <si>
    <t>Recorder: J30</t>
  </si>
  <si>
    <t>RECORDER ;</t>
  </si>
  <si>
    <t>Single Phase Meter - AMR: J50</t>
  </si>
  <si>
    <t>NEW-02508.A</t>
  </si>
  <si>
    <t>NEW-02467.A</t>
  </si>
  <si>
    <t>PRE-02442.A</t>
  </si>
  <si>
    <t>Three Phase Meter - AMR: J60</t>
  </si>
  <si>
    <t>TIME OF DAY METER 1 PHASE ;</t>
  </si>
  <si>
    <t>Time Of Day Meter 3 Phase: J04</t>
  </si>
  <si>
    <t>TIME OF DAY METER 3 PHASE ;</t>
  </si>
  <si>
    <t>Totalizer: J40</t>
  </si>
  <si>
    <t>TOTALIZER ;</t>
  </si>
  <si>
    <t>TRANSFMR Loss Compensator: J25</t>
  </si>
  <si>
    <t>TRANSFMR LOSS COMPENSATOR ;</t>
  </si>
  <si>
    <t>CONVERSION</t>
  </si>
  <si>
    <t>Plant City Service Area</t>
  </si>
  <si>
    <t>PCSA - Lines</t>
  </si>
  <si>
    <t>NEW-02635</t>
  </si>
  <si>
    <t>South Hillsborough Service Area</t>
  </si>
  <si>
    <t>SHills - Lines</t>
  </si>
  <si>
    <t>Western Service Area</t>
  </si>
  <si>
    <t>WSA - Lines</t>
  </si>
  <si>
    <t>NEW-07123.1</t>
  </si>
  <si>
    <t>NEW-06163.2</t>
  </si>
  <si>
    <t>Winter Haven Service Area</t>
  </si>
  <si>
    <t>Winterhaven - Lines</t>
  </si>
  <si>
    <t>NEW-08643.2</t>
  </si>
  <si>
    <t>NEW-05883.B</t>
  </si>
  <si>
    <t>CRR - Outdoor Lighting - Street - OH &amp; UG fed lighting</t>
  </si>
  <si>
    <t>CRR-02639</t>
  </si>
  <si>
    <t>Depr Rate</t>
  </si>
  <si>
    <t>Utility Account</t>
  </si>
  <si>
    <t>Annual Exp</t>
  </si>
  <si>
    <t>RU Description</t>
  </si>
  <si>
    <t>Sum of Book Cost</t>
  </si>
  <si>
    <t>Sum of Quantity</t>
  </si>
  <si>
    <t>Sum of Allocated Reserve</t>
  </si>
  <si>
    <t>Sum of Net Book Value</t>
  </si>
  <si>
    <t>Values</t>
  </si>
  <si>
    <t>Grand Total</t>
  </si>
  <si>
    <t>Yes</t>
  </si>
  <si>
    <t>No</t>
  </si>
  <si>
    <t>Yes Total</t>
  </si>
  <si>
    <t>No Total</t>
  </si>
  <si>
    <t>Other Assets</t>
  </si>
  <si>
    <t>AMR Assets</t>
  </si>
  <si>
    <t>AMR Reserve</t>
  </si>
  <si>
    <t>Other Reserve</t>
  </si>
  <si>
    <t>Beg Bal</t>
  </si>
  <si>
    <t>Additions</t>
  </si>
  <si>
    <t>Retirements</t>
  </si>
  <si>
    <t>End Bal</t>
  </si>
  <si>
    <t>AMR Depr Exp</t>
  </si>
  <si>
    <t>AMR Amort Exp</t>
  </si>
  <si>
    <t>Other Depr Exp</t>
  </si>
  <si>
    <t>Monthy Total</t>
  </si>
  <si>
    <t>Transfers</t>
  </si>
  <si>
    <t>NBV Recovery Period in Years</t>
  </si>
  <si>
    <t>Estimate</t>
  </si>
  <si>
    <t>As of Sep 2020</t>
  </si>
  <si>
    <t>Oct 2020</t>
  </si>
  <si>
    <t>Nov 2020</t>
  </si>
  <si>
    <t>Dec 2020</t>
  </si>
  <si>
    <t>Annual 2021</t>
  </si>
  <si>
    <t>Before Retirement and Capital Recovery Amortization Schedule</t>
  </si>
  <si>
    <t>Surviving Assets to remain in the account</t>
  </si>
  <si>
    <t>TOTAL</t>
  </si>
  <si>
    <t>TOTAL RESREVE</t>
  </si>
  <si>
    <t>TOTAL ASSETS</t>
  </si>
  <si>
    <t>Provision</t>
  </si>
  <si>
    <t>NBV</t>
  </si>
  <si>
    <t>Assets</t>
  </si>
  <si>
    <t>Reserves</t>
  </si>
  <si>
    <t>* NBV capital recovery amortization schedule over 10-years</t>
  </si>
  <si>
    <t>Estimated</t>
  </si>
  <si>
    <t>As of 9/30/2020</t>
  </si>
  <si>
    <t>AMR Meters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</si>
</sst>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</cellStyleXfs>
  <cellXfs count="73">
    <xf numFmtId="0" fontId="0" fillId="0" borderId="0" xfId="0"/>
    <xf numFmtId="49" fontId="0" fillId="0" borderId="0" xfId="0" applyNumberFormat="1"/>
    <xf numFmtId="0" fontId="2" fillId="0" borderId="0" xfId="0" applyFont="1"/>
    <xf numFmtId="0" fontId="3" fillId="2" borderId="1" xfId="0" applyFont="1" applyFill="1" applyBorder="1"/>
    <xf numFmtId="43" fontId="0" fillId="0" borderId="0" xfId="1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4" fontId="0" fillId="0" borderId="0" xfId="1" applyNumberFormat="1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 indent="1"/>
    </xf>
    <xf numFmtId="43" fontId="3" fillId="2" borderId="1" xfId="1" applyFont="1" applyFill="1" applyBorder="1" applyAlignment="1">
      <alignment horizontal="right"/>
    </xf>
    <xf numFmtId="14" fontId="3" fillId="2" borderId="1" xfId="0" applyNumberFormat="1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6" fillId="3" borderId="1" xfId="3" applyNumberFormat="1" applyFont="1" applyFill="1" applyBorder="1" applyAlignment="1">
      <alignment horizontal="center"/>
    </xf>
    <xf numFmtId="165" fontId="5" fillId="4" borderId="0" xfId="3" applyNumberFormat="1" applyFont="1" applyFill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/>
    <xf numFmtId="0" fontId="6" fillId="3" borderId="1" xfId="0" applyFont="1" applyFill="1" applyBorder="1" applyAlignment="1">
      <alignment horizontal="left"/>
    </xf>
    <xf numFmtId="0" fontId="6" fillId="3" borderId="1" xfId="0" quotePrefix="1" applyFont="1" applyFill="1" applyBorder="1" applyAlignment="1">
      <alignment horizontal="left"/>
    </xf>
    <xf numFmtId="0" fontId="6" fillId="3" borderId="1" xfId="0" quotePrefix="1" applyFont="1" applyFill="1" applyBorder="1" applyAlignment="1">
      <alignment horizontal="center"/>
    </xf>
    <xf numFmtId="43" fontId="6" fillId="3" borderId="1" xfId="1" applyFont="1" applyFill="1" applyBorder="1" applyAlignment="1">
      <alignment horizontal="center"/>
    </xf>
    <xf numFmtId="0" fontId="0" fillId="2" borderId="0" xfId="0" applyFill="1"/>
    <xf numFmtId="43" fontId="5" fillId="4" borderId="0" xfId="1" applyFont="1" applyFill="1" applyAlignment="1">
      <alignment horizontal="center"/>
    </xf>
    <xf numFmtId="43" fontId="5" fillId="4" borderId="0" xfId="0" applyNumberFormat="1" applyFont="1" applyFill="1"/>
    <xf numFmtId="43" fontId="5" fillId="4" borderId="0" xfId="0" applyNumberFormat="1" applyFont="1" applyFill="1" applyAlignment="1">
      <alignment horizontal="left"/>
    </xf>
    <xf numFmtId="43" fontId="5" fillId="4" borderId="0" xfId="0" applyNumberFormat="1" applyFont="1" applyFill="1" applyAlignment="1">
      <alignment horizontal="center"/>
    </xf>
    <xf numFmtId="0" fontId="0" fillId="0" borderId="0" xfId="0" pivotButton="1"/>
    <xf numFmtId="0" fontId="2" fillId="0" borderId="0" xfId="0" pivotButton="1" applyFont="1"/>
    <xf numFmtId="164" fontId="4" fillId="0" borderId="0" xfId="1" applyNumberFormat="1" applyFont="1"/>
    <xf numFmtId="164" fontId="0" fillId="0" borderId="0" xfId="0" applyNumberFormat="1" applyAlignment="1">
      <alignment horizontal="right"/>
    </xf>
    <xf numFmtId="164" fontId="0" fillId="0" borderId="0" xfId="0" applyNumberFormat="1"/>
    <xf numFmtId="164" fontId="0" fillId="2" borderId="0" xfId="0" applyNumberFormat="1" applyFill="1"/>
    <xf numFmtId="49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64" fontId="0" fillId="0" borderId="0" xfId="1" applyNumberFormat="1" applyFont="1" applyFill="1"/>
    <xf numFmtId="164" fontId="1" fillId="0" borderId="0" xfId="1" applyNumberFormat="1" applyFont="1" applyFill="1"/>
    <xf numFmtId="164" fontId="2" fillId="0" borderId="0" xfId="1" applyNumberFormat="1" applyFont="1" applyFill="1"/>
    <xf numFmtId="14" fontId="2" fillId="2" borderId="0" xfId="0" applyNumberFormat="1" applyFont="1" applyFill="1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165" fontId="8" fillId="3" borderId="0" xfId="0" applyNumberFormat="1" applyFont="1" applyFill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7" fontId="2" fillId="0" borderId="0" xfId="0" applyNumberFormat="1" applyFont="1" applyAlignment="1">
      <alignment horizontal="center" vertical="center"/>
    </xf>
    <xf numFmtId="17" fontId="0" fillId="0" borderId="0" xfId="0" applyNumberFormat="1" applyAlignment="1">
      <alignment horizontal="center" vertical="center"/>
    </xf>
    <xf numFmtId="164" fontId="0" fillId="0" borderId="0" xfId="1" applyNumberFormat="1" applyFont="1" applyAlignment="1">
      <alignment vertical="center"/>
    </xf>
    <xf numFmtId="164" fontId="4" fillId="0" borderId="0" xfId="1" applyNumberFormat="1" applyFont="1" applyAlignment="1">
      <alignment vertical="center"/>
    </xf>
    <xf numFmtId="164" fontId="8" fillId="2" borderId="0" xfId="1" applyNumberFormat="1" applyFont="1" applyFill="1" applyAlignment="1">
      <alignment vertical="center"/>
    </xf>
    <xf numFmtId="164" fontId="8" fillId="0" borderId="2" xfId="1" applyNumberFormat="1" applyFont="1" applyFill="1" applyBorder="1" applyAlignment="1">
      <alignment vertical="center"/>
    </xf>
    <xf numFmtId="164" fontId="2" fillId="0" borderId="2" xfId="1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164" fontId="7" fillId="0" borderId="0" xfId="1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164" fontId="9" fillId="2" borderId="0" xfId="1" applyNumberFormat="1" applyFont="1" applyFill="1" applyAlignment="1">
      <alignment vertical="center"/>
    </xf>
    <xf numFmtId="164" fontId="2" fillId="2" borderId="2" xfId="1" applyNumberFormat="1" applyFont="1" applyFill="1" applyBorder="1" applyAlignment="1">
      <alignment vertical="center"/>
    </xf>
    <xf numFmtId="164" fontId="0" fillId="0" borderId="0" xfId="1" applyNumberFormat="1" applyFont="1" applyFill="1" applyAlignment="1">
      <alignment vertical="center"/>
    </xf>
    <xf numFmtId="164" fontId="8" fillId="3" borderId="0" xfId="1" applyNumberFormat="1" applyFont="1" applyFill="1" applyAlignment="1">
      <alignment vertical="center"/>
    </xf>
    <xf numFmtId="0" fontId="8" fillId="3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164" fontId="4" fillId="0" borderId="0" xfId="1" applyNumberFormat="1" applyFont="1" applyFill="1"/>
    <xf numFmtId="164" fontId="9" fillId="0" borderId="2" xfId="1" applyNumberFormat="1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0" fontId="0" fillId="4" borderId="0" xfId="0" applyFill="1" applyAlignment="1">
      <alignment horizontal="center" vertical="center"/>
    </xf>
    <xf numFmtId="164" fontId="0" fillId="4" borderId="0" xfId="1" applyNumberFormat="1" applyFont="1" applyFill="1" applyAlignment="1">
      <alignment vertical="center"/>
    </xf>
    <xf numFmtId="0" fontId="10" fillId="0" borderId="0" xfId="0" applyFont="1" applyFill="1"/>
    <xf numFmtId="0" fontId="0" fillId="0" borderId="0" xfId="0" applyFill="1"/>
    <xf numFmtId="164" fontId="2" fillId="0" borderId="2" xfId="1" applyNumberFormat="1" applyFont="1" applyBorder="1"/>
    <xf numFmtId="14" fontId="2" fillId="5" borderId="0" xfId="0" applyNumberFormat="1" applyFont="1" applyFill="1" applyAlignment="1">
      <alignment horizontal="center"/>
    </xf>
    <xf numFmtId="43" fontId="0" fillId="0" borderId="0" xfId="1" applyFont="1" applyFill="1"/>
    <xf numFmtId="17" fontId="2" fillId="0" borderId="1" xfId="0" applyNumberFormat="1" applyFont="1" applyBorder="1" applyAlignment="1">
      <alignment horizontal="center"/>
    </xf>
  </cellXfs>
  <cellStyles count="4">
    <cellStyle name="Comma" xfId="1" builtinId="3"/>
    <cellStyle name="Normal" xfId="0" builtinId="0"/>
    <cellStyle name="Normal 2" xfId="2" xr:uid="{35C16458-4C0D-4844-914C-FB92A228144C}"/>
    <cellStyle name="Percent 2" xfId="3" xr:uid="{50F65F6F-6122-49C5-8BC0-0678AE044027}"/>
  </cellStyles>
  <dxfs count="7">
    <dxf>
      <numFmt numFmtId="164" formatCode="_(* #,##0_);_(* \(#,##0\);_(* &quot;-&quot;??_);_(@_)"/>
    </dxf>
    <dxf>
      <font>
        <b/>
      </font>
    </dxf>
    <dxf>
      <font>
        <b/>
      </font>
    </dxf>
    <dxf>
      <alignment horizontal="right"/>
    </dxf>
    <dxf>
      <fill>
        <patternFill patternType="solid">
          <bgColor rgb="FFFFFF00"/>
        </patternFill>
      </fill>
    </dxf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4116.425204976855" createdVersion="6" refreshedVersion="6" minRefreshableVersion="3" recordCount="163" xr:uid="{BA90EF33-CCE3-4238-AA2E-807143FABEB6}">
  <cacheSource type="worksheet">
    <worksheetSource ref="A1:V1048576" sheet="Asset - 1124"/>
  </cacheSource>
  <cacheFields count="22">
    <cacheField name="Quantity" numFmtId="43">
      <sharedItems containsString="0" containsBlank="1" containsNumber="1" containsInteger="1" minValue="0" maxValue="199278"/>
    </cacheField>
    <cacheField name="Book Cost" numFmtId="43">
      <sharedItems containsString="0" containsBlank="1" containsNumber="1" minValue="-61050.57" maxValue="11407995.890000001"/>
    </cacheField>
    <cacheField name="Allocated Reserve" numFmtId="43">
      <sharedItems containsString="0" containsBlank="1" containsNumber="1" minValue="-35632.766528614506" maxValue="4939467.7140400801"/>
    </cacheField>
    <cacheField name="Month" numFmtId="14">
      <sharedItems containsNonDate="0" containsDate="1" containsString="0" containsBlank="1" minDate="2020-09-01T00:00:00" maxDate="2020-09-02T00:00:00"/>
    </cacheField>
    <cacheField name="description" numFmtId="0">
      <sharedItems containsBlank="1"/>
    </cacheField>
    <cacheField name="business_segment_desc" numFmtId="0">
      <sharedItems containsBlank="1"/>
    </cacheField>
    <cacheField name="description2" numFmtId="0">
      <sharedItems containsBlank="1"/>
    </cacheField>
    <cacheField name="asset_loc" numFmtId="0">
      <sharedItems containsBlank="1"/>
    </cacheField>
    <cacheField name="utility_account_id" numFmtId="0">
      <sharedItems containsString="0" containsBlank="1" containsNumber="1" containsInteger="1" minValue="137000" maxValue="137000"/>
    </cacheField>
    <cacheField name="property_unit" numFmtId="0">
      <sharedItems containsBlank="1"/>
    </cacheField>
    <cacheField name="asset_id" numFmtId="0">
      <sharedItems containsString="0" containsBlank="1" containsNumber="1" containsInteger="1" minValue="39895973" maxValue="356618875"/>
    </cacheField>
    <cacheField name="description3" numFmtId="0">
      <sharedItems containsBlank="1"/>
    </cacheField>
    <cacheField name="eng_in_service_year" numFmtId="14">
      <sharedItems containsNonDate="0" containsDate="1" containsString="0" containsBlank="1" minDate="1985-06-15T00:00:00" maxDate="2020-09-02T00:00:00"/>
    </cacheField>
    <cacheField name="in_service_year" numFmtId="14">
      <sharedItems containsNonDate="0" containsDate="1" containsString="0" containsBlank="1" minDate="1985-06-15T00:00:00" maxDate="2020-09-02T00:00:00"/>
    </cacheField>
    <cacheField name="work_order_number" numFmtId="0">
      <sharedItems containsBlank="1"/>
    </cacheField>
    <cacheField name="Net Book Value" numFmtId="43">
      <sharedItems containsString="0" containsBlank="1" containsNumber="1" minValue="-25417.8" maxValue="6468528.1799999997"/>
    </cacheField>
    <cacheField name="Utility Account" numFmtId="0">
      <sharedItems containsBlank="1"/>
    </cacheField>
    <cacheField name="RU Description" numFmtId="0">
      <sharedItems containsBlank="1" count="20">
        <s v="Meter 3PH"/>
        <s v="Meter 3PH-Solid State"/>
        <s v="Time Of Day Meter 1 Phase"/>
        <s v="AMR Device For Three Phase Meter"/>
        <s v="Single Phase Meter - AMR"/>
        <s v="Three Phase Meter - AMR"/>
        <s v="Time Of Day Meter 3 Phase"/>
        <s v="Arrester 10KV"/>
        <s v="Meter Cabinet"/>
        <s v="Non-unitized"/>
        <s v="CURR TRANSF PRI"/>
        <s v="CURR TRANSF SEC"/>
        <s v="Meter 1PH"/>
        <s v="POT TRANSF PRI"/>
        <s v="POT TRANSF SEC"/>
        <s v="Recorder Survey W/Meter"/>
        <s v="Recorder"/>
        <s v="Totalizer"/>
        <s v="TRANSFMR Loss Compensator"/>
        <m/>
      </sharedItems>
    </cacheField>
    <cacheField name="AMR Related" numFmtId="0">
      <sharedItems containsBlank="1" containsMixedTypes="1" containsNumber="1" containsInteger="1" minValue="0" maxValue="0" count="4">
        <s v="Yes"/>
        <s v="No"/>
        <m/>
        <n v="0" u="1"/>
      </sharedItems>
    </cacheField>
    <cacheField name="Depr Group" numFmtId="0">
      <sharedItems containsBlank="1" count="2">
        <s v="370.00 Meters - Analog &amp; AMR"/>
        <m/>
      </sharedItems>
    </cacheField>
    <cacheField name="Depr Rate" numFmtId="0">
      <sharedItems containsString="0" containsBlank="1" containsNumber="1" minValue="7.1999999999999995E-2" maxValue="7.1999999999999995E-2"/>
    </cacheField>
    <cacheField name="Annual Exp" numFmtId="0">
      <sharedItems containsString="0" containsBlank="1" containsNumber="1" minValue="-4395.6400000000003" maxValue="821375.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3">
  <r>
    <n v="1008"/>
    <n v="230379.59"/>
    <n v="70307.300871097497"/>
    <d v="2020-09-01T00:00:00"/>
    <s v="Tampa Electric"/>
    <s v="TEC Electric"/>
    <s v="Distribution Lines"/>
    <s v="MASS DISTRIBUTION LINES"/>
    <n v="137000"/>
    <s v="Meter 3PH: J02"/>
    <n v="88357468"/>
    <s v="Meter 3PH"/>
    <d v="2012-01-01T00:00:00"/>
    <d v="2011-11-01T00:00:00"/>
    <s v="D0015632"/>
    <n v="160072.29"/>
    <s v="370.00 Meters - Analog &amp; AMR"/>
    <x v="0"/>
    <x v="0"/>
    <x v="0"/>
    <n v="7.1999999999999995E-2"/>
    <n v="16587.330000000002"/>
  </r>
  <r>
    <n v="24"/>
    <n v="100400.19"/>
    <n v="30640.155084247501"/>
    <d v="2020-09-01T00:00:00"/>
    <s v="Tampa Electric"/>
    <s v="TEC Electric"/>
    <s v="Distribution Lines"/>
    <s v="MASS DISTRIBUTION LINES"/>
    <n v="137000"/>
    <s v="Meter 3PH-Solid State: J05"/>
    <n v="88357482"/>
    <s v="Meter 3PH-Solid State"/>
    <d v="2012-01-01T00:00:00"/>
    <d v="2011-11-01T00:00:00"/>
    <s v="D0015632"/>
    <n v="69760.03"/>
    <s v="370.00 Meters - Analog &amp; AMR"/>
    <x v="1"/>
    <x v="0"/>
    <x v="0"/>
    <n v="7.1999999999999995E-2"/>
    <n v="7228.81"/>
  </r>
  <r>
    <n v="24"/>
    <n v="4787.1500000000005"/>
    <n v="1460.9436337874999"/>
    <d v="2020-09-01T00:00:00"/>
    <s v="Tampa Electric"/>
    <s v="TEC Electric"/>
    <s v="Distribution Lines"/>
    <s v="MASS DISTRIBUTION LINES"/>
    <n v="137000"/>
    <s v="Time Of Day Meter 1 Phase: J03"/>
    <n v="88357475"/>
    <s v="Time Of Day Meter 1 Phase"/>
    <d v="2012-01-01T00:00:00"/>
    <d v="2011-11-01T00:00:00"/>
    <s v="D0015632"/>
    <n v="3326.21"/>
    <s v="370.00 Meters - Analog &amp; AMR"/>
    <x v="2"/>
    <x v="0"/>
    <x v="0"/>
    <n v="7.1999999999999995E-2"/>
    <n v="344.67"/>
  </r>
  <r>
    <n v="480"/>
    <n v="36560.050000000003"/>
    <n v="2639.2988919394998"/>
    <d v="2020-09-01T00:00:00"/>
    <s v="Tampa Electric"/>
    <s v="TEC Electric"/>
    <s v="Meters"/>
    <s v="Meter Department"/>
    <n v="137000"/>
    <s v="AMR Device For Three Phase Meter: J61"/>
    <n v="303561707"/>
    <s v="AMR Device For Three Phase Meter"/>
    <d v="2019-03-01T00:00:00"/>
    <d v="2019-01-01T00:00:00"/>
    <s v="NEW-02647"/>
    <n v="33920.75"/>
    <s v="370.00 Meters - Analog &amp; AMR"/>
    <x v="3"/>
    <x v="0"/>
    <x v="0"/>
    <n v="7.1999999999999995E-2"/>
    <n v="2632.32"/>
  </r>
  <r>
    <n v="937"/>
    <n v="116163.74"/>
    <n v="13823.9973420934"/>
    <d v="2020-09-01T00:00:00"/>
    <s v="Tampa Electric"/>
    <s v="TEC Electric"/>
    <s v="Meters"/>
    <s v="Meter Department"/>
    <n v="137000"/>
    <s v="AMR Device For Three Phase Meter: J61"/>
    <n v="259080582"/>
    <s v="AMR Device For Three Phase Meter"/>
    <d v="2018-12-01T00:00:00"/>
    <d v="2018-01-01T00:00:00"/>
    <s v="NEW-02647"/>
    <n v="102339.74"/>
    <s v="370.00 Meters - Analog &amp; AMR"/>
    <x v="3"/>
    <x v="0"/>
    <x v="0"/>
    <n v="7.1999999999999995E-2"/>
    <n v="8363.7900000000009"/>
  </r>
  <r>
    <n v="24"/>
    <n v="3406.4500000000003"/>
    <n v="861.70952438050006"/>
    <d v="2020-09-01T00:00:00"/>
    <s v="Tampa Electric"/>
    <s v="TEC Electric"/>
    <s v="Meters"/>
    <s v="Meter Department"/>
    <n v="137000"/>
    <s v="Meter 3PH: J02"/>
    <n v="42509058"/>
    <s v="Meter 3PH"/>
    <d v="2014-01-01T00:00:00"/>
    <d v="2014-01-01T00:00:00"/>
    <s v="NEW-02647"/>
    <n v="2544.7399999999998"/>
    <s v="370.00 Meters - Analog &amp; AMR"/>
    <x v="0"/>
    <x v="0"/>
    <x v="0"/>
    <n v="7.1999999999999995E-2"/>
    <n v="245.26"/>
  </r>
  <r>
    <n v="144"/>
    <n v="15050.84"/>
    <n v="3807.3220443356004"/>
    <d v="2020-09-01T00:00:00"/>
    <s v="Tampa Electric"/>
    <s v="TEC Electric"/>
    <s v="Meters"/>
    <s v="Meter Department"/>
    <n v="137000"/>
    <s v="Meter 3PH: J02"/>
    <n v="44096718"/>
    <s v="Meter 3PH"/>
    <d v="2014-01-01T00:00:00"/>
    <d v="2014-01-01T00:00:00"/>
    <s v="NEW-02647"/>
    <n v="11243.52"/>
    <s v="370.00 Meters - Analog &amp; AMR"/>
    <x v="0"/>
    <x v="0"/>
    <x v="0"/>
    <n v="7.1999999999999995E-2"/>
    <n v="1083.6600000000001"/>
  </r>
  <r>
    <n v="288"/>
    <n v="42807.71"/>
    <n v="8285.2755942814001"/>
    <d v="2020-09-01T00:00:00"/>
    <s v="Tampa Electric"/>
    <s v="TEC Electric"/>
    <s v="Meters"/>
    <s v="Meter Department"/>
    <n v="137000"/>
    <s v="Meter 3PH: J02"/>
    <n v="118422101"/>
    <s v="Meter 3PH"/>
    <d v="2016-12-01T00:00:00"/>
    <d v="2016-01-01T00:00:00"/>
    <s v="NEW-02647"/>
    <n v="34522.43"/>
    <s v="370.00 Meters - Analog &amp; AMR"/>
    <x v="0"/>
    <x v="0"/>
    <x v="0"/>
    <n v="7.1999999999999995E-2"/>
    <n v="3082.16"/>
  </r>
  <r>
    <n v="960"/>
    <n v="197823.34"/>
    <n v="50042.201183860605"/>
    <d v="2020-09-01T00:00:00"/>
    <s v="Tampa Electric"/>
    <s v="TEC Electric"/>
    <s v="Meters"/>
    <s v="Meter Department"/>
    <n v="137000"/>
    <s v="Meter 3PH: J02"/>
    <n v="48677927"/>
    <s v="Meter 3PH"/>
    <d v="2014-01-01T00:00:00"/>
    <d v="2014-01-01T00:00:00"/>
    <s v="NEW-02647"/>
    <n v="147781.14000000001"/>
    <s v="370.00 Meters - Analog &amp; AMR"/>
    <x v="0"/>
    <x v="0"/>
    <x v="0"/>
    <n v="7.1999999999999995E-2"/>
    <n v="14243.28"/>
  </r>
  <r>
    <n v="432"/>
    <n v="67740.3"/>
    <n v="17135.863345827001"/>
    <d v="2020-09-01T00:00:00"/>
    <s v="Tampa Electric"/>
    <s v="TEC Electric"/>
    <s v="Meters"/>
    <s v="Meter Department"/>
    <n v="137000"/>
    <s v="Meter 3PH: J02"/>
    <n v="45324721"/>
    <s v="Meter 3PH"/>
    <d v="2014-01-01T00:00:00"/>
    <d v="2014-01-01T00:00:00"/>
    <s v="NEW-02647"/>
    <n v="50604.44"/>
    <s v="370.00 Meters - Analog &amp; AMR"/>
    <x v="0"/>
    <x v="0"/>
    <x v="0"/>
    <n v="7.1999999999999995E-2"/>
    <n v="4877.3"/>
  </r>
  <r>
    <n v="24"/>
    <n v="2344.2400000000002"/>
    <n v="655.47320426639999"/>
    <d v="2020-09-01T00:00:00"/>
    <s v="Tampa Electric"/>
    <s v="TEC Electric"/>
    <s v="Meters"/>
    <s v="Meter Department"/>
    <n v="137000"/>
    <s v="Meter 3PH: J02"/>
    <n v="39896801"/>
    <s v="Meter 3PH"/>
    <d v="2013-01-01T00:00:00"/>
    <d v="2012-01-01T00:00:00"/>
    <s v="NEW-02647"/>
    <n v="1688.77"/>
    <s v="370.00 Meters - Analog &amp; AMR"/>
    <x v="0"/>
    <x v="0"/>
    <x v="0"/>
    <n v="7.1999999999999995E-2"/>
    <n v="168.79"/>
  </r>
  <r>
    <n v="480"/>
    <n v="116244.46"/>
    <n v="26103.615311567799"/>
    <d v="2020-09-01T00:00:00"/>
    <s v="Tampa Electric"/>
    <s v="TEC Electric"/>
    <s v="Meters"/>
    <s v="Meter Department"/>
    <n v="137000"/>
    <s v="Meter 3PH: J02"/>
    <n v="139340119"/>
    <s v="Meter 3PH"/>
    <d v="2015-01-01T00:00:00"/>
    <d v="2015-01-01T00:00:00"/>
    <s v="NEW-02647"/>
    <n v="90140.84"/>
    <s v="370.00 Meters - Analog &amp; AMR"/>
    <x v="0"/>
    <x v="0"/>
    <x v="0"/>
    <n v="7.1999999999999995E-2"/>
    <n v="8369.6"/>
  </r>
  <r>
    <n v="290"/>
    <n v="67848.14"/>
    <n v="10776.294972388201"/>
    <d v="2020-09-01T00:00:00"/>
    <s v="Tampa Electric"/>
    <s v="TEC Electric"/>
    <s v="Meters"/>
    <s v="Meter Department"/>
    <n v="137000"/>
    <s v="Meter 3PH: J02"/>
    <n v="140411436"/>
    <s v="Meter 3PH"/>
    <d v="2017-09-01T00:00:00"/>
    <d v="2017-01-01T00:00:00"/>
    <s v="NEW-02647"/>
    <n v="57071.85"/>
    <s v="370.00 Meters - Analog &amp; AMR"/>
    <x v="0"/>
    <x v="0"/>
    <x v="0"/>
    <n v="7.1999999999999995E-2"/>
    <n v="4885.07"/>
  </r>
  <r>
    <n v="37524"/>
    <n v="9161402.7300000004"/>
    <n v="3966731.1801734501"/>
    <d v="2020-09-01T00:00:00"/>
    <s v="Tampa Electric"/>
    <s v="TEC Electric"/>
    <s v="Meters"/>
    <s v="Meter Department"/>
    <n v="137000"/>
    <s v="Meter 3PH: J02"/>
    <n v="39896077"/>
    <s v="METER 3PH ;"/>
    <d v="2007-01-15T00:00:00"/>
    <d v="2007-01-15T00:00:00"/>
    <s v="RUA"/>
    <n v="5194671.55"/>
    <s v="370.00 Meters - Analog &amp; AMR"/>
    <x v="0"/>
    <x v="0"/>
    <x v="0"/>
    <n v="7.1999999999999995E-2"/>
    <n v="659621"/>
  </r>
  <r>
    <n v="1272"/>
    <n v="433656.4"/>
    <n v="154029.17645869602"/>
    <d v="2020-09-01T00:00:00"/>
    <s v="Tampa Electric"/>
    <s v="TEC Electric"/>
    <s v="Meters"/>
    <s v="Meter Department"/>
    <n v="137000"/>
    <s v="Meter 3PH: J02"/>
    <n v="39896091"/>
    <s v="Meter 3PH"/>
    <d v="2010-01-01T00:00:00"/>
    <d v="2010-01-01T00:00:00"/>
    <s v="D0020678"/>
    <n v="279627.21999999997"/>
    <s v="370.00 Meters - Analog &amp; AMR"/>
    <x v="0"/>
    <x v="0"/>
    <x v="0"/>
    <n v="7.1999999999999995E-2"/>
    <n v="31223.26"/>
  </r>
  <r>
    <n v="4096"/>
    <n v="900390.52"/>
    <n v="202189.83136282361"/>
    <d v="2020-09-01T00:00:00"/>
    <s v="Tampa Electric"/>
    <s v="TEC Electric"/>
    <s v="Meters"/>
    <s v="Meter Department"/>
    <n v="137000"/>
    <s v="Meter 3PH: J02"/>
    <n v="89728849"/>
    <s v="Meter 3PH"/>
    <d v="2015-01-01T00:00:00"/>
    <d v="2015-01-01T00:00:00"/>
    <s v="NEW-02647"/>
    <n v="698200.69"/>
    <s v="370.00 Meters - Analog &amp; AMR"/>
    <x v="0"/>
    <x v="0"/>
    <x v="0"/>
    <n v="7.1999999999999995E-2"/>
    <n v="64828.12"/>
  </r>
  <r>
    <n v="1104"/>
    <n v="187497.13"/>
    <n v="42103.967393740902"/>
    <d v="2020-09-01T00:00:00"/>
    <s v="Tampa Electric"/>
    <s v="TEC Electric"/>
    <s v="Meters"/>
    <s v="Meter Department"/>
    <n v="137000"/>
    <s v="Meter 3PH: J02"/>
    <n v="53244858"/>
    <s v="Meter 3PH"/>
    <d v="2015-01-01T00:00:00"/>
    <d v="2015-01-01T00:00:00"/>
    <s v="NEW-02647"/>
    <n v="145393.16"/>
    <s v="370.00 Meters - Analog &amp; AMR"/>
    <x v="0"/>
    <x v="0"/>
    <x v="0"/>
    <n v="7.1999999999999995E-2"/>
    <n v="13499.79"/>
  </r>
  <r>
    <n v="953"/>
    <n v="262527.01"/>
    <n v="99876.88617365231"/>
    <d v="2020-09-01T00:00:00"/>
    <s v="Tampa Electric"/>
    <s v="TEC Electric"/>
    <s v="Meters"/>
    <s v="Meter Department"/>
    <n v="137000"/>
    <s v="Meter 3PH: J02"/>
    <n v="39896084"/>
    <s v="Meter 3PH"/>
    <d v="2009-11-01T00:00:00"/>
    <d v="2009-01-01T00:00:00"/>
    <s v="D0020678"/>
    <n v="162650.12"/>
    <s v="370.00 Meters - Analog &amp; AMR"/>
    <x v="0"/>
    <x v="0"/>
    <x v="0"/>
    <n v="7.1999999999999995E-2"/>
    <n v="18901.939999999999"/>
  </r>
  <r>
    <n v="1128"/>
    <n v="420120.37"/>
    <n v="138733.47616176921"/>
    <d v="2020-09-01T00:00:00"/>
    <s v="Tampa Electric"/>
    <s v="TEC Electric"/>
    <s v="Meters"/>
    <s v="Meter Department"/>
    <n v="137000"/>
    <s v="Meter 3PH: J02"/>
    <n v="39896098"/>
    <s v="Meter 3PH"/>
    <d v="2011-01-01T00:00:00"/>
    <d v="2010-11-01T00:00:00"/>
    <s v="D0020678"/>
    <n v="281386.89"/>
    <s v="370.00 Meters - Analog &amp; AMR"/>
    <x v="0"/>
    <x v="0"/>
    <x v="0"/>
    <n v="7.1999999999999995E-2"/>
    <n v="30248.67"/>
  </r>
  <r>
    <n v="8"/>
    <n v="2267.5300000000002"/>
    <n v="509.19184301289999"/>
    <d v="2020-09-01T00:00:00"/>
    <s v="Tampa Electric"/>
    <s v="TEC Electric"/>
    <s v="Meters"/>
    <s v="Meter Department"/>
    <n v="137000"/>
    <s v="Meter 3PH-Solid State: J05"/>
    <n v="123336552"/>
    <s v="Meter 3PH-Solid State"/>
    <d v="2015-01-01T00:00:00"/>
    <d v="2015-01-01T00:00:00"/>
    <s v="NEW-02647"/>
    <n v="1758.34"/>
    <s v="370.00 Meters - Analog &amp; AMR"/>
    <x v="1"/>
    <x v="0"/>
    <x v="0"/>
    <n v="7.1999999999999995E-2"/>
    <n v="163.26"/>
  </r>
  <r>
    <n v="98"/>
    <n v="443695.03"/>
    <n v="192112.38298973851"/>
    <d v="2020-09-01T00:00:00"/>
    <s v="Tampa Electric"/>
    <s v="TEC Electric"/>
    <s v="Meters"/>
    <s v="Meter Department"/>
    <n v="137000"/>
    <s v="Meter 3PH-Solid State: J05"/>
    <n v="39896422"/>
    <s v="METER 3PH-SOLID STATE ;"/>
    <d v="2007-01-15T00:00:00"/>
    <d v="2007-01-15T00:00:00"/>
    <s v="RUA"/>
    <n v="251582.65"/>
    <s v="370.00 Meters - Analog &amp; AMR"/>
    <x v="1"/>
    <x v="0"/>
    <x v="0"/>
    <n v="7.1999999999999995E-2"/>
    <n v="31946.04"/>
  </r>
  <r>
    <n v="3"/>
    <n v="792.05000000000007"/>
    <n v="18.688784092999999"/>
    <d v="2020-09-01T00:00:00"/>
    <s v="Tampa Electric"/>
    <s v="TEC Electric"/>
    <s v="Meters"/>
    <s v="Meter Department"/>
    <n v="137000"/>
    <s v="Meter 3PH-Solid State: J05"/>
    <n v="327119640"/>
    <s v="Meter 3PH-Solid State"/>
    <d v="2020-03-01T00:00:00"/>
    <d v="2020-01-01T00:00:00"/>
    <s v="NEW-02647"/>
    <n v="773.36"/>
    <s v="370.00 Meters - Analog &amp; AMR"/>
    <x v="1"/>
    <x v="0"/>
    <x v="0"/>
    <n v="7.1999999999999995E-2"/>
    <n v="57.03"/>
  </r>
  <r>
    <n v="3"/>
    <n v="1232.23"/>
    <n v="29.0750336758"/>
    <d v="2020-09-01T00:00:00"/>
    <s v="Tampa Electric"/>
    <s v="TEC Electric"/>
    <s v="Meters"/>
    <s v="Meter Department"/>
    <n v="137000"/>
    <s v="Meter 3PH-Solid State: J05"/>
    <n v="354684394"/>
    <s v="Meter 3PH-Solid State"/>
    <d v="2020-09-01T00:00:00"/>
    <d v="2020-01-01T00:00:00"/>
    <s v="NEW-02647"/>
    <n v="1203.1500000000001"/>
    <s v="370.00 Meters - Analog &amp; AMR"/>
    <x v="1"/>
    <x v="0"/>
    <x v="0"/>
    <n v="7.1999999999999995E-2"/>
    <n v="88.72"/>
  </r>
  <r>
    <n v="20"/>
    <n v="26383.54"/>
    <n v="5106.4376032436003"/>
    <d v="2020-09-01T00:00:00"/>
    <s v="Tampa Electric"/>
    <s v="TEC Electric"/>
    <s v="Meters"/>
    <s v="Meter Department"/>
    <n v="137000"/>
    <s v="Meter 3PH-Solid State: J05"/>
    <n v="118422115"/>
    <s v="Meter 3PH-Solid State"/>
    <d v="2016-01-15T00:00:00"/>
    <d v="2016-01-01T00:00:00"/>
    <s v="NEW-01224.1"/>
    <n v="21277.1"/>
    <s v="370.00 Meters - Analog &amp; AMR"/>
    <x v="1"/>
    <x v="0"/>
    <x v="0"/>
    <n v="7.1999999999999995E-2"/>
    <n v="1899.61"/>
  </r>
  <r>
    <n v="10"/>
    <n v="2475.81"/>
    <n v="178.73067978989999"/>
    <d v="2020-09-01T00:00:00"/>
    <s v="Tampa Electric"/>
    <s v="TEC Electric"/>
    <s v="Meters"/>
    <s v="Meter Department"/>
    <n v="137000"/>
    <s v="Meter 3PH-Solid State: J05"/>
    <n v="313469057"/>
    <s v="Meter 3PH-Solid State"/>
    <d v="2019-12-01T00:00:00"/>
    <d v="2019-01-01T00:00:00"/>
    <s v="NEW-02647"/>
    <n v="2297.08"/>
    <s v="370.00 Meters - Analog &amp; AMR"/>
    <x v="1"/>
    <x v="0"/>
    <x v="0"/>
    <n v="7.1999999999999995E-2"/>
    <n v="178.26"/>
  </r>
  <r>
    <n v="24"/>
    <n v="163612.21"/>
    <n v="54028.541000783604"/>
    <d v="2020-09-01T00:00:00"/>
    <s v="Tampa Electric"/>
    <s v="TEC Electric"/>
    <s v="Meters"/>
    <s v="Meter Department"/>
    <n v="137000"/>
    <s v="Meter 3PH-Solid State: J05"/>
    <n v="39896436"/>
    <s v="Meter 3PH-Solid State"/>
    <d v="2011-01-01T00:00:00"/>
    <d v="2010-11-01T00:00:00"/>
    <s v="D0020678"/>
    <n v="109583.67"/>
    <s v="370.00 Meters - Analog &amp; AMR"/>
    <x v="1"/>
    <x v="0"/>
    <x v="0"/>
    <n v="7.1999999999999995E-2"/>
    <n v="11780.08"/>
  </r>
  <r>
    <n v="8724"/>
    <n v="1160301.9099999999"/>
    <n v="293514.7167884119"/>
    <d v="2020-09-01T00:00:00"/>
    <s v="Tampa Electric"/>
    <s v="TEC Electric"/>
    <s v="Meters"/>
    <s v="Meter Department"/>
    <n v="137000"/>
    <s v="Single Phase Meter - AMR: J50"/>
    <n v="45324724"/>
    <s v="Single Phase Meter - AMR"/>
    <d v="2014-01-01T00:00:00"/>
    <d v="2014-01-01T00:00:00"/>
    <s v="NEW-02647"/>
    <n v="866787.19"/>
    <s v="370.00 Meters - Analog &amp; AMR"/>
    <x v="4"/>
    <x v="0"/>
    <x v="0"/>
    <n v="7.1999999999999995E-2"/>
    <n v="83541.740000000005"/>
  </r>
  <r>
    <n v="80696"/>
    <n v="5595964.6699999999"/>
    <n v="2128952.46998535"/>
    <d v="2020-09-01T00:00:00"/>
    <s v="Tampa Electric"/>
    <s v="TEC Electric"/>
    <s v="Meters"/>
    <s v="Meter Department"/>
    <n v="137000"/>
    <s v="Single Phase Meter - AMR: J50"/>
    <n v="39896286"/>
    <s v="Single Phase Meter - AMR"/>
    <d v="2009-12-15T00:00:00"/>
    <d v="2010-01-01T00:00:00"/>
    <s v="NEW-02508.A"/>
    <n v="3467012.2"/>
    <s v="370.00 Meters - Analog &amp; AMR"/>
    <x v="4"/>
    <x v="0"/>
    <x v="0"/>
    <n v="7.1999999999999995E-2"/>
    <n v="402909.46"/>
  </r>
  <r>
    <n v="65460"/>
    <n v="5017133.7"/>
    <n v="1782021.3699006201"/>
    <d v="2020-09-01T00:00:00"/>
    <s v="Tampa Electric"/>
    <s v="TEC Electric"/>
    <s v="Meters"/>
    <s v="Meter Department"/>
    <n v="137000"/>
    <s v="Single Phase Meter - AMR: J50"/>
    <n v="39896293"/>
    <s v="Single Phase Meter - AMR"/>
    <d v="2010-01-01T00:00:00"/>
    <d v="2010-01-01T00:00:00"/>
    <s v="D0020678"/>
    <n v="3235112.33"/>
    <s v="370.00 Meters - Analog &amp; AMR"/>
    <x v="4"/>
    <x v="0"/>
    <x v="0"/>
    <n v="7.1999999999999995E-2"/>
    <n v="361233.63"/>
  </r>
  <r>
    <n v="13872"/>
    <n v="1576560.32"/>
    <n v="398813.14667890879"/>
    <d v="2020-09-01T00:00:00"/>
    <s v="Tampa Electric"/>
    <s v="TEC Electric"/>
    <s v="Meters"/>
    <s v="Meter Department"/>
    <n v="137000"/>
    <s v="Single Phase Meter - AMR: J50"/>
    <n v="48677930"/>
    <s v="Single Phase Meter - AMR"/>
    <d v="2014-01-01T00:00:00"/>
    <d v="2014-01-01T00:00:00"/>
    <s v="NEW-02647"/>
    <n v="1177747.17"/>
    <s v="370.00 Meters - Analog &amp; AMR"/>
    <x v="4"/>
    <x v="0"/>
    <x v="0"/>
    <n v="7.1999999999999995E-2"/>
    <n v="113512.34"/>
  </r>
  <r>
    <n v="24024"/>
    <n v="2453298.1"/>
    <n v="620596.32136522909"/>
    <d v="2020-09-01T00:00:00"/>
    <s v="Tampa Electric"/>
    <s v="TEC Electric"/>
    <s v="Meters"/>
    <s v="Meter Department"/>
    <n v="137000"/>
    <s v="Single Phase Meter - AMR: J50"/>
    <n v="43638495"/>
    <s v="Single Phase Meter - AMR"/>
    <d v="2014-01-01T00:00:00"/>
    <d v="2014-01-01T00:00:00"/>
    <s v="NEW-02647"/>
    <n v="1832701.78"/>
    <s v="370.00 Meters - Analog &amp; AMR"/>
    <x v="4"/>
    <x v="0"/>
    <x v="0"/>
    <n v="7.1999999999999995E-2"/>
    <n v="176637.46"/>
  </r>
  <r>
    <n v="10104"/>
    <n v="1878101.99"/>
    <n v="421742.69520328072"/>
    <d v="2020-09-01T00:00:00"/>
    <s v="Tampa Electric"/>
    <s v="TEC Electric"/>
    <s v="Meters"/>
    <s v="Meter Department"/>
    <n v="137000"/>
    <s v="Single Phase Meter - AMR: J50"/>
    <n v="89728855"/>
    <s v="Single Phase Meter - AMR"/>
    <d v="2015-01-01T00:00:00"/>
    <d v="2015-01-01T00:00:00"/>
    <s v="NEW-02647"/>
    <n v="1456359.29"/>
    <s v="370.00 Meters - Analog &amp; AMR"/>
    <x v="4"/>
    <x v="0"/>
    <x v="0"/>
    <n v="7.1999999999999995E-2"/>
    <n v="135223.34"/>
  </r>
  <r>
    <n v="2736"/>
    <n v="406673.15"/>
    <n v="78710.099758771001"/>
    <d v="2020-09-01T00:00:00"/>
    <s v="Tampa Electric"/>
    <s v="TEC Electric"/>
    <s v="Meters"/>
    <s v="Meter Department"/>
    <n v="137000"/>
    <s v="Single Phase Meter - AMR: J50"/>
    <n v="118422107"/>
    <s v="Single Phase Meter - AMR"/>
    <d v="2016-12-01T00:00:00"/>
    <d v="2016-01-01T00:00:00"/>
    <s v="NEW-02647"/>
    <n v="327963.05"/>
    <s v="370.00 Meters - Analog &amp; AMR"/>
    <x v="4"/>
    <x v="0"/>
    <x v="0"/>
    <n v="7.1999999999999995E-2"/>
    <n v="29280.47"/>
  </r>
  <r>
    <n v="55000"/>
    <n v="2694456.49"/>
    <n v="1094737.1131839801"/>
    <d v="2020-09-01T00:00:00"/>
    <s v="Tampa Electric"/>
    <s v="TEC Electric"/>
    <s v="Meters"/>
    <s v="Meter Department"/>
    <n v="137000"/>
    <s v="Single Phase Meter - AMR: J50"/>
    <n v="39896272"/>
    <s v="Single Phase Meter - AMR"/>
    <d v="2008-12-15T00:00:00"/>
    <d v="2008-12-15T00:00:00"/>
    <s v="NEW-02467.A"/>
    <n v="1599719.38"/>
    <s v="370.00 Meters - Analog &amp; AMR"/>
    <x v="4"/>
    <x v="0"/>
    <x v="0"/>
    <n v="7.1999999999999995E-2"/>
    <n v="194000.87"/>
  </r>
  <r>
    <n v="7912"/>
    <n v="732437.26"/>
    <n v="87163.263988316598"/>
    <d v="2020-09-01T00:00:00"/>
    <s v="Tampa Electric"/>
    <s v="TEC Electric"/>
    <s v="Meters"/>
    <s v="Meter Department"/>
    <n v="137000"/>
    <s v="Single Phase Meter - AMR: J50"/>
    <n v="205128695"/>
    <s v="Single Phase Meter - AMR"/>
    <d v="2018-06-01T00:00:00"/>
    <d v="2018-01-01T00:00:00"/>
    <s v="NEW-02647"/>
    <n v="645274"/>
    <s v="370.00 Meters - Analog &amp; AMR"/>
    <x v="4"/>
    <x v="0"/>
    <x v="0"/>
    <n v="7.1999999999999995E-2"/>
    <n v="52735.48"/>
  </r>
  <r>
    <n v="108382"/>
    <n v="5845476.4100000001"/>
    <n v="1930311.6918156601"/>
    <d v="2020-09-01T00:00:00"/>
    <s v="Tampa Electric"/>
    <s v="TEC Electric"/>
    <s v="Meters"/>
    <s v="Meter Department"/>
    <n v="137000"/>
    <s v="Single Phase Meter - AMR: J50"/>
    <n v="39896307"/>
    <s v="Single Phase Meter - AMR"/>
    <d v="2011-12-31T00:00:00"/>
    <d v="2011-01-01T00:00:00"/>
    <s v="PRE-02442.A"/>
    <n v="3915164.72"/>
    <s v="370.00 Meters - Analog &amp; AMR"/>
    <x v="4"/>
    <x v="0"/>
    <x v="0"/>
    <n v="7.1999999999999995E-2"/>
    <n v="420874.3"/>
  </r>
  <r>
    <n v="960"/>
    <n v="267420.45"/>
    <n v="60051.382691668507"/>
    <d v="2020-09-01T00:00:00"/>
    <s v="Tampa Electric"/>
    <s v="TEC Electric"/>
    <s v="Meters"/>
    <s v="Meter Department"/>
    <n v="137000"/>
    <s v="Single Phase Meter - AMR: J50"/>
    <n v="123336549"/>
    <s v="Single Phase Meter - AMR"/>
    <d v="2015-01-01T00:00:00"/>
    <d v="2015-01-01T00:00:00"/>
    <s v="NEW-02647"/>
    <n v="207369.07"/>
    <s v="370.00 Meters - Analog &amp; AMR"/>
    <x v="4"/>
    <x v="0"/>
    <x v="0"/>
    <n v="7.1999999999999995E-2"/>
    <n v="19254.27"/>
  </r>
  <r>
    <n v="199278"/>
    <n v="11407995.890000001"/>
    <n v="4939467.7140400801"/>
    <d v="2020-09-01T00:00:00"/>
    <s v="Tampa Electric"/>
    <s v="TEC Electric"/>
    <s v="Meters"/>
    <s v="Meter Department"/>
    <n v="137000"/>
    <s v="Single Phase Meter - AMR: J50"/>
    <n v="39896265"/>
    <s v="Single Phase Meter - AMR"/>
    <d v="2007-01-15T00:00:00"/>
    <d v="2007-01-15T00:00:00"/>
    <s v="RUA"/>
    <n v="6468528.1799999997"/>
    <s v="370.00 Meters - Analog &amp; AMR"/>
    <x v="4"/>
    <x v="0"/>
    <x v="0"/>
    <n v="7.1999999999999995E-2"/>
    <n v="821375.7"/>
  </r>
  <r>
    <n v="1076"/>
    <n v="281718.28000000003"/>
    <n v="44745.210176636399"/>
    <d v="2020-09-01T00:00:00"/>
    <s v="Tampa Electric"/>
    <s v="TEC Electric"/>
    <s v="Meters"/>
    <s v="Meter Department"/>
    <n v="137000"/>
    <s v="Single Phase Meter - AMR: J50"/>
    <n v="140411442"/>
    <s v="Single Phase Meter - AMR"/>
    <d v="2017-09-01T00:00:00"/>
    <d v="2017-01-01T00:00:00"/>
    <s v="NEW-02647"/>
    <n v="236973.07"/>
    <s v="370.00 Meters - Analog &amp; AMR"/>
    <x v="4"/>
    <x v="0"/>
    <x v="0"/>
    <n v="7.1999999999999995E-2"/>
    <n v="20283.72"/>
  </r>
  <r>
    <n v="19560"/>
    <n v="3058812.67"/>
    <n v="855274.9471280938"/>
    <d v="2020-09-01T00:00:00"/>
    <s v="Tampa Electric"/>
    <s v="TEC Electric"/>
    <s v="Meters"/>
    <s v="Meter Department"/>
    <n v="137000"/>
    <s v="Single Phase Meter - AMR: J50"/>
    <n v="39896321"/>
    <s v="Single Phase Meter - AMR"/>
    <d v="2013-01-01T00:00:00"/>
    <d v="2013-01-01T00:00:00"/>
    <s v="NEW-02647"/>
    <n v="2203537.7200000002"/>
    <s v="370.00 Meters - Analog &amp; AMR"/>
    <x v="4"/>
    <x v="0"/>
    <x v="0"/>
    <n v="7.1999999999999995E-2"/>
    <n v="220234.51"/>
  </r>
  <r>
    <n v="11496"/>
    <n v="2011020.11"/>
    <n v="451590.51308997232"/>
    <d v="2020-09-01T00:00:00"/>
    <s v="Tampa Electric"/>
    <s v="TEC Electric"/>
    <s v="Meters"/>
    <s v="Meter Department"/>
    <n v="137000"/>
    <s v="Single Phase Meter - AMR: J50"/>
    <n v="53244867"/>
    <s v="Single Phase Meter - AMR"/>
    <d v="2015-01-01T00:00:00"/>
    <d v="2015-01-01T00:00:00"/>
    <s v="NEW-02647"/>
    <n v="1559429.6"/>
    <s v="370.00 Meters - Analog &amp; AMR"/>
    <x v="4"/>
    <x v="0"/>
    <x v="0"/>
    <n v="7.1999999999999995E-2"/>
    <n v="144793.45000000001"/>
  </r>
  <r>
    <n v="85056"/>
    <n v="5887536.8899999997"/>
    <n v="1796759.97997442"/>
    <d v="2020-09-01T00:00:00"/>
    <s v="Tampa Electric"/>
    <s v="TEC Electric"/>
    <s v="Meters"/>
    <s v="Meter Department"/>
    <n v="137000"/>
    <s v="Single Phase Meter - AMR: J50"/>
    <n v="39896314"/>
    <s v="Single Phase Meter - AMR"/>
    <d v="2012-01-01T00:00:00"/>
    <d v="2012-01-01T00:00:00"/>
    <s v="NEW-02647"/>
    <n v="4090776.91"/>
    <s v="370.00 Meters - Analog &amp; AMR"/>
    <x v="4"/>
    <x v="0"/>
    <x v="0"/>
    <n v="7.1999999999999995E-2"/>
    <n v="423902.66"/>
  </r>
  <r>
    <n v="480"/>
    <n v="31143.74"/>
    <n v="2248.2911941545999"/>
    <d v="2020-09-01T00:00:00"/>
    <s v="Tampa Electric"/>
    <s v="TEC Electric"/>
    <s v="Meters"/>
    <s v="Meter Department"/>
    <n v="137000"/>
    <s v="Three Phase Meter - AMR: J60"/>
    <n v="303561731"/>
    <s v="Three Phase Meter - AMR"/>
    <d v="2019-03-01T00:00:00"/>
    <d v="2019-01-01T00:00:00"/>
    <s v="NEW-02647"/>
    <n v="28895.45"/>
    <s v="370.00 Meters - Analog &amp; AMR"/>
    <x v="5"/>
    <x v="0"/>
    <x v="0"/>
    <n v="7.1999999999999995E-2"/>
    <n v="2242.35"/>
  </r>
  <r>
    <n v="1440"/>
    <n v="152074.87"/>
    <n v="18097.580180176701"/>
    <d v="2020-09-01T00:00:00"/>
    <s v="Tampa Electric"/>
    <s v="TEC Electric"/>
    <s v="Meters"/>
    <s v="Meter Department"/>
    <n v="137000"/>
    <s v="Three Phase Meter - AMR: J60"/>
    <n v="259080605"/>
    <s v="Three Phase Meter - AMR"/>
    <d v="2018-12-01T00:00:00"/>
    <d v="2018-01-01T00:00:00"/>
    <s v="NEW-02647"/>
    <n v="133977.29"/>
    <s v="370.00 Meters - Analog &amp; AMR"/>
    <x v="5"/>
    <x v="0"/>
    <x v="0"/>
    <n v="7.1999999999999995E-2"/>
    <n v="10949.39"/>
  </r>
  <r>
    <n v="517"/>
    <n v="98019.94"/>
    <n v="15568.470802822201"/>
    <d v="2020-09-01T00:00:00"/>
    <s v="Tampa Electric"/>
    <s v="TEC Electric"/>
    <s v="Meters"/>
    <s v="Meter Department"/>
    <n v="137000"/>
    <s v="Three Phase Meter - AMR: J60"/>
    <n v="165074025"/>
    <s v="Three Phase Meter - AMR"/>
    <d v="2017-12-01T00:00:00"/>
    <d v="2017-01-01T00:00:00"/>
    <s v="NEW-02647"/>
    <n v="82451.47"/>
    <s v="370.00 Meters - Analog &amp; AMR"/>
    <x v="5"/>
    <x v="0"/>
    <x v="0"/>
    <n v="7.1999999999999995E-2"/>
    <n v="7057.44"/>
  </r>
  <r>
    <n v="72"/>
    <n v="8067.56"/>
    <n v="2040.8029739204001"/>
    <d v="2020-09-01T00:00:00"/>
    <s v="Tampa Electric"/>
    <s v="TEC Electric"/>
    <s v="Meters"/>
    <s v="Meter Department"/>
    <n v="137000"/>
    <s v="Time Of Day Meter 1 Phase: J03"/>
    <n v="42509066"/>
    <s v="Time Of Day Meter 1 Phase"/>
    <d v="2014-01-01T00:00:00"/>
    <d v="2014-01-01T00:00:00"/>
    <s v="NEW-02647"/>
    <n v="6026.76"/>
    <s v="370.00 Meters - Analog &amp; AMR"/>
    <x v="2"/>
    <x v="0"/>
    <x v="0"/>
    <n v="7.1999999999999995E-2"/>
    <n v="580.86"/>
  </r>
  <r>
    <n v="240"/>
    <n v="105139.28"/>
    <n v="16699.232940866401"/>
    <d v="2020-09-01T00:00:00"/>
    <s v="Tampa Electric"/>
    <s v="TEC Electric"/>
    <s v="Meters"/>
    <s v="Meter Department"/>
    <n v="137000"/>
    <s v="Time Of Day Meter 1 Phase: J03"/>
    <n v="165074028"/>
    <s v="Time Of Day Meter 1 Phase"/>
    <d v="2017-12-01T00:00:00"/>
    <d v="2017-01-01T00:00:00"/>
    <s v="NEW-02647"/>
    <n v="88440.05"/>
    <s v="370.00 Meters - Analog &amp; AMR"/>
    <x v="2"/>
    <x v="0"/>
    <x v="0"/>
    <n v="7.1999999999999995E-2"/>
    <n v="7570.03"/>
  </r>
  <r>
    <n v="24"/>
    <n v="7801.17"/>
    <n v="2576.1270090971998"/>
    <d v="2020-09-01T00:00:00"/>
    <s v="Tampa Electric"/>
    <s v="TEC Electric"/>
    <s v="Meters"/>
    <s v="Meter Department"/>
    <n v="137000"/>
    <s v="Time Of Day Meter 1 Phase: J03"/>
    <n v="39896380"/>
    <s v="Time Of Day Meter 1 Phase"/>
    <d v="2011-01-01T00:00:00"/>
    <d v="2010-11-01T00:00:00"/>
    <s v="D0020678"/>
    <n v="5225.04"/>
    <s v="370.00 Meters - Analog &amp; AMR"/>
    <x v="2"/>
    <x v="0"/>
    <x v="0"/>
    <n v="7.1999999999999995E-2"/>
    <n v="561.67999999999995"/>
  </r>
  <r>
    <n v="312"/>
    <n v="21480.89"/>
    <n v="6006.2740157979006"/>
    <d v="2020-09-01T00:00:00"/>
    <s v="Tampa Electric"/>
    <s v="TEC Electric"/>
    <s v="Meters"/>
    <s v="Meter Department"/>
    <n v="137000"/>
    <s v="Time Of Day Meter 1 Phase: J03"/>
    <n v="39896842"/>
    <s v="Time Of Day Meter 1 Phase"/>
    <d v="2013-01-01T00:00:00"/>
    <d v="2013-01-01T00:00:00"/>
    <s v="NEW-02647"/>
    <n v="15474.62"/>
    <s v="370.00 Meters - Analog &amp; AMR"/>
    <x v="2"/>
    <x v="0"/>
    <x v="0"/>
    <n v="7.1999999999999995E-2"/>
    <n v="1546.62"/>
  </r>
  <r>
    <n v="144"/>
    <n v="250.87"/>
    <n v="63.461101258299998"/>
    <d v="2020-09-01T00:00:00"/>
    <s v="Tampa Electric"/>
    <s v="TEC Electric"/>
    <s v="Meters"/>
    <s v="Meter Department"/>
    <n v="137000"/>
    <s v="Time Of Day Meter 1 Phase: J03"/>
    <n v="51098080"/>
    <s v="Time Of Day Meter 1 Phase"/>
    <d v="2014-01-01T00:00:00"/>
    <d v="2014-01-01T00:00:00"/>
    <s v="NEW-02647"/>
    <n v="187.41"/>
    <s v="370.00 Meters - Analog &amp; AMR"/>
    <x v="2"/>
    <x v="0"/>
    <x v="0"/>
    <n v="7.1999999999999995E-2"/>
    <n v="18.059999999999999"/>
  </r>
  <r>
    <n v="96"/>
    <n v="8875.57"/>
    <n v="640.73441000030004"/>
    <d v="2020-09-01T00:00:00"/>
    <s v="Tampa Electric"/>
    <s v="TEC Electric"/>
    <s v="Meters"/>
    <s v="Meter Department"/>
    <n v="137000"/>
    <s v="Time Of Day Meter 1 Phase: J03"/>
    <n v="313469054"/>
    <s v="Time Of Day Meter 1 Phase"/>
    <d v="2019-09-01T00:00:00"/>
    <d v="2019-01-01T00:00:00"/>
    <s v="NEW-02647"/>
    <n v="8234.84"/>
    <s v="370.00 Meters - Analog &amp; AMR"/>
    <x v="2"/>
    <x v="0"/>
    <x v="0"/>
    <n v="7.1999999999999995E-2"/>
    <n v="639.04"/>
  </r>
  <r>
    <n v="240"/>
    <n v="60165.71"/>
    <n v="7159.9848207811001"/>
    <d v="2020-09-01T00:00:00"/>
    <s v="Tampa Electric"/>
    <s v="TEC Electric"/>
    <s v="Meters"/>
    <s v="Meter Department"/>
    <n v="137000"/>
    <s v="Time Of Day Meter 1 Phase: J03"/>
    <n v="259080608"/>
    <s v="Time Of Day Meter 1 Phase"/>
    <d v="2018-12-01T00:00:00"/>
    <d v="2018-01-01T00:00:00"/>
    <s v="NEW-02647"/>
    <n v="53005.73"/>
    <s v="370.00 Meters - Analog &amp; AMR"/>
    <x v="2"/>
    <x v="0"/>
    <x v="0"/>
    <n v="7.1999999999999995E-2"/>
    <n v="4331.93"/>
  </r>
  <r>
    <n v="216"/>
    <n v="29551.65"/>
    <n v="6636.0573520845001"/>
    <d v="2020-09-01T00:00:00"/>
    <s v="Tampa Electric"/>
    <s v="TEC Electric"/>
    <s v="Meters"/>
    <s v="Meter Department"/>
    <n v="137000"/>
    <s v="Time Of Day Meter 1 Phase: J03"/>
    <n v="100545719"/>
    <s v="Time Of Day Meter 1 Phase"/>
    <d v="2015-01-01T00:00:00"/>
    <d v="2015-01-01T00:00:00"/>
    <s v="NEW-02647"/>
    <n v="22915.59"/>
    <s v="370.00 Meters - Analog &amp; AMR"/>
    <x v="2"/>
    <x v="0"/>
    <x v="0"/>
    <n v="7.1999999999999995E-2"/>
    <n v="2127.7199999999998"/>
  </r>
  <r>
    <n v="288"/>
    <n v="65421.75"/>
    <n v="24889.327304002501"/>
    <d v="2020-09-01T00:00:00"/>
    <s v="Tampa Electric"/>
    <s v="TEC Electric"/>
    <s v="Meters"/>
    <s v="Meter Department"/>
    <n v="137000"/>
    <s v="Time Of Day Meter 1 Phase: J03"/>
    <n v="39896366"/>
    <s v="Time Of Day Meter 1 Phase"/>
    <d v="2009-11-01T00:00:00"/>
    <d v="2009-01-01T00:00:00"/>
    <s v="D0020678"/>
    <n v="40532.42"/>
    <s v="370.00 Meters - Analog &amp; AMR"/>
    <x v="2"/>
    <x v="0"/>
    <x v="0"/>
    <n v="7.1999999999999995E-2"/>
    <n v="4710.37"/>
  </r>
  <r>
    <n v="24"/>
    <n v="1652.38"/>
    <n v="462.0221535618"/>
    <d v="2020-09-01T00:00:00"/>
    <s v="Tampa Electric"/>
    <s v="TEC Electric"/>
    <s v="Meters"/>
    <s v="Meter Department"/>
    <n v="137000"/>
    <s v="Time Of Day Meter 1 Phase: J03"/>
    <n v="39896835"/>
    <s v="Time Of Day Meter 1 Phase"/>
    <d v="2013-01-01T00:00:00"/>
    <d v="2012-01-01T00:00:00"/>
    <s v="NEW-02647"/>
    <n v="1190.3599999999999"/>
    <s v="370.00 Meters - Analog &amp; AMR"/>
    <x v="2"/>
    <x v="0"/>
    <x v="0"/>
    <n v="7.1999999999999995E-2"/>
    <n v="118.97"/>
  </r>
  <r>
    <n v="24"/>
    <n v="5177.0600000000004"/>
    <n v="1838.8251350083999"/>
    <d v="2020-09-01T00:00:00"/>
    <s v="Tampa Electric"/>
    <s v="TEC Electric"/>
    <s v="Meters"/>
    <s v="Meter Department"/>
    <n v="137000"/>
    <s v="Time Of Day Meter 1 Phase: J03"/>
    <n v="39896373"/>
    <s v="Time Of Day Meter 1 Phase"/>
    <d v="2010-01-01T00:00:00"/>
    <d v="2010-01-01T00:00:00"/>
    <s v="D0020678"/>
    <n v="3338.23"/>
    <s v="370.00 Meters - Analog &amp; AMR"/>
    <x v="2"/>
    <x v="0"/>
    <x v="0"/>
    <n v="7.1999999999999995E-2"/>
    <n v="372.75"/>
  </r>
  <r>
    <n v="96"/>
    <n v="19230.75"/>
    <n v="4318.4174123474995"/>
    <d v="2020-09-01T00:00:00"/>
    <s v="Tampa Electric"/>
    <s v="TEC Electric"/>
    <s v="Meters"/>
    <s v="Meter Department"/>
    <n v="137000"/>
    <s v="Time Of Day Meter 1 Phase: J03"/>
    <n v="54523922"/>
    <s v="Time Of Day Meter 1 Phase"/>
    <d v="2015-01-01T00:00:00"/>
    <d v="2015-01-01T00:00:00"/>
    <s v="NEW-02647"/>
    <n v="14912.33"/>
    <s v="370.00 Meters - Analog &amp; AMR"/>
    <x v="2"/>
    <x v="0"/>
    <x v="0"/>
    <n v="7.1999999999999995E-2"/>
    <n v="1384.61"/>
  </r>
  <r>
    <n v="528"/>
    <n v="123464.45"/>
    <n v="53458.001781127503"/>
    <d v="2020-09-01T00:00:00"/>
    <s v="Tampa Electric"/>
    <s v="TEC Electric"/>
    <s v="Meters"/>
    <s v="Meter Department"/>
    <n v="137000"/>
    <s v="Time Of Day Meter 1 Phase: J03"/>
    <n v="39896359"/>
    <s v="TIME OF DAY METER 1 PHASE ;"/>
    <d v="2007-01-15T00:00:00"/>
    <d v="2007-01-15T00:00:00"/>
    <s v="RUA"/>
    <n v="70006.45"/>
    <s v="370.00 Meters - Analog &amp; AMR"/>
    <x v="2"/>
    <x v="0"/>
    <x v="0"/>
    <n v="7.1999999999999995E-2"/>
    <n v="8889.44"/>
  </r>
  <r>
    <n v="24"/>
    <n v="3969.1600000000003"/>
    <n v="1004.0549474644"/>
    <d v="2020-09-01T00:00:00"/>
    <s v="Tampa Electric"/>
    <s v="TEC Electric"/>
    <s v="Meters"/>
    <s v="Meter Department"/>
    <n v="137000"/>
    <s v="Time Of Day Meter 1 Phase: J03"/>
    <n v="43638498"/>
    <s v="Time Of Day Meter 1 Phase"/>
    <d v="2014-01-01T00:00:00"/>
    <d v="2014-01-01T00:00:00"/>
    <s v="NEW-02647"/>
    <n v="2965.11"/>
    <s v="370.00 Meters - Analog &amp; AMR"/>
    <x v="2"/>
    <x v="0"/>
    <x v="0"/>
    <n v="7.1999999999999995E-2"/>
    <n v="285.77999999999997"/>
  </r>
  <r>
    <n v="96"/>
    <n v="14269.23"/>
    <n v="2761.7572411182"/>
    <d v="2020-09-01T00:00:00"/>
    <s v="Tampa Electric"/>
    <s v="TEC Electric"/>
    <s v="Meters"/>
    <s v="Meter Department"/>
    <n v="137000"/>
    <s v="Time Of Day Meter 1 Phase: J03"/>
    <n v="118422112"/>
    <s v="Time Of Day Meter 1 Phase"/>
    <d v="2016-12-01T00:00:00"/>
    <d v="2016-01-01T00:00:00"/>
    <s v="NEW-02647"/>
    <n v="11507.47"/>
    <s v="370.00 Meters - Analog &amp; AMR"/>
    <x v="2"/>
    <x v="0"/>
    <x v="0"/>
    <n v="7.1999999999999995E-2"/>
    <n v="1027.3800000000001"/>
  </r>
  <r>
    <n v="216"/>
    <n v="55334.73"/>
    <n v="12425.852425908901"/>
    <d v="2020-09-01T00:00:00"/>
    <s v="Tampa Electric"/>
    <s v="TEC Electric"/>
    <s v="Meters"/>
    <s v="Meter Department"/>
    <n v="137000"/>
    <s v="Time Of Day Meter 1 Phase: J03"/>
    <n v="139340132"/>
    <s v="Time Of Day Meter 1 Phase"/>
    <d v="2015-01-01T00:00:00"/>
    <d v="2015-01-01T00:00:00"/>
    <s v="NEW-02647"/>
    <n v="42908.88"/>
    <s v="370.00 Meters - Analog &amp; AMR"/>
    <x v="2"/>
    <x v="0"/>
    <x v="0"/>
    <n v="7.1999999999999995E-2"/>
    <n v="3984.1"/>
  </r>
  <r>
    <n v="573"/>
    <n v="171873.28"/>
    <n v="79181.686661836808"/>
    <d v="2020-09-01T00:00:00"/>
    <s v="Tampa Electric"/>
    <s v="TEC Electric"/>
    <s v="Meters"/>
    <s v="Meter Department"/>
    <n v="137000"/>
    <s v="Time Of Day Meter 3 Phase: J04"/>
    <n v="39896394"/>
    <s v="TIME OF DAY METER 3 PHASE ;"/>
    <d v="2006-01-15T00:00:00"/>
    <d v="2006-01-15T00:00:00"/>
    <s v="RUA"/>
    <n v="92691.59"/>
    <s v="370.00 Meters - Analog &amp; AMR"/>
    <x v="6"/>
    <x v="0"/>
    <x v="0"/>
    <n v="7.1999999999999995E-2"/>
    <n v="12374.88"/>
  </r>
  <r>
    <n v="3"/>
    <n v="10908.26"/>
    <n v="787.47590692540007"/>
    <d v="2020-09-01T00:00:00"/>
    <s v="Tampa Electric"/>
    <s v="TEC Electric"/>
    <s v="Central Service Area"/>
    <s v="CSA - Lines"/>
    <n v="137000"/>
    <s v="Arrester 10KV: C03"/>
    <n v="321583354"/>
    <s v="Arrester 10KV"/>
    <d v="2019-12-01T00:00:00"/>
    <d v="2019-01-01T00:00:00"/>
    <s v="CRR-02644"/>
    <n v="10120.780000000001"/>
    <s v="370.00 Meters - Analog &amp; AMR"/>
    <x v="7"/>
    <x v="1"/>
    <x v="0"/>
    <n v="7.1999999999999995E-2"/>
    <n v="785.39"/>
  </r>
  <r>
    <n v="1"/>
    <n v="10908.26"/>
    <n v="787.47590692540007"/>
    <d v="2020-09-01T00:00:00"/>
    <s v="Tampa Electric"/>
    <s v="TEC Electric"/>
    <s v="Central Service Area"/>
    <s v="CSA - Lines"/>
    <n v="137000"/>
    <s v="Meter Cabinet: J75"/>
    <n v="321583544"/>
    <s v="Meter Cabinet"/>
    <d v="2019-12-01T00:00:00"/>
    <d v="2019-01-01T00:00:00"/>
    <s v="CRR-02644"/>
    <n v="10120.780000000001"/>
    <s v="370.00 Meters - Analog &amp; AMR"/>
    <x v="8"/>
    <x v="1"/>
    <x v="0"/>
    <n v="7.1999999999999995E-2"/>
    <n v="785.39"/>
  </r>
  <r>
    <n v="2"/>
    <n v="36999.53"/>
    <n v="8308.5378677729004"/>
    <d v="2020-09-01T00:00:00"/>
    <s v="Tampa Electric"/>
    <s v="TEC Electric"/>
    <s v="Central Service Area"/>
    <s v="CSA - Lines"/>
    <n v="137000"/>
    <s v="Meter Cabinet: J75"/>
    <n v="91068665"/>
    <s v="Meter Cabinet"/>
    <d v="2015-01-01T00:00:00"/>
    <d v="2015-01-01T00:00:00"/>
    <s v="CRR-02644"/>
    <n v="28690.99"/>
    <s v="370.00 Meters - Analog &amp; AMR"/>
    <x v="8"/>
    <x v="1"/>
    <x v="0"/>
    <n v="7.1999999999999995E-2"/>
    <n v="2663.97"/>
  </r>
  <r>
    <n v="1"/>
    <n v="14986.58"/>
    <n v="3365.3553825793997"/>
    <d v="2020-09-01T00:00:00"/>
    <s v="Tampa Electric"/>
    <s v="TEC Electric"/>
    <s v="Central Service Area"/>
    <s v="CSA - Lines"/>
    <n v="137000"/>
    <s v="Meter Cabinet: J75"/>
    <n v="165127296"/>
    <s v="Meter Cabinet"/>
    <d v="2015-01-01T00:00:00"/>
    <d v="2015-01-01T00:00:00"/>
    <s v="CRR-02682"/>
    <n v="11621.22"/>
    <s v="370.00 Meters - Analog &amp; AMR"/>
    <x v="8"/>
    <x v="1"/>
    <x v="0"/>
    <n v="7.1999999999999995E-2"/>
    <n v="1079.03"/>
  </r>
  <r>
    <n v="1"/>
    <n v="20771.28"/>
    <n v="4020.2052211152004"/>
    <d v="2020-09-01T00:00:00"/>
    <s v="Tampa Electric"/>
    <s v="TEC Electric"/>
    <s v="Central Service Area"/>
    <s v="CSA - Lines"/>
    <n v="137000"/>
    <s v="Meter Cabinet: J75"/>
    <n v="115124356"/>
    <s v="Meter Cabinet"/>
    <d v="2016-09-01T00:00:00"/>
    <d v="2016-01-01T00:00:00"/>
    <s v="CRR-02644"/>
    <n v="16751.07"/>
    <s v="370.00 Meters - Analog &amp; AMR"/>
    <x v="8"/>
    <x v="1"/>
    <x v="0"/>
    <n v="7.1999999999999995E-2"/>
    <n v="1495.53"/>
  </r>
  <r>
    <n v="2"/>
    <n v="341.08"/>
    <n v="66.0147856472"/>
    <d v="2020-09-01T00:00:00"/>
    <s v="Tampa Electric"/>
    <s v="TEC Electric"/>
    <s v="Central Service Area"/>
    <s v="CSA - Lines"/>
    <n v="137000"/>
    <s v="Meter Cabinet: J75"/>
    <n v="309405891"/>
    <s v="Meter Cabinet"/>
    <d v="2016-08-30T00:00:00"/>
    <d v="2016-01-01T00:00:00"/>
    <s v="REL-04940.1"/>
    <n v="275.07"/>
    <s v="370.00 Meters - Analog &amp; AMR"/>
    <x v="8"/>
    <x v="1"/>
    <x v="0"/>
    <n v="7.1999999999999995E-2"/>
    <n v="24.56"/>
  </r>
  <r>
    <n v="1"/>
    <n v="1.0900000000000001"/>
    <n v="2.5719051400000002E-2"/>
    <d v="2020-09-01T00:00:00"/>
    <s v="Tampa Electric"/>
    <s v="TEC Electric"/>
    <s v="Central Service Area"/>
    <s v="CSA - Lines"/>
    <n v="137000"/>
    <s v="Non-unitized: "/>
    <n v="356618875"/>
    <s v="NONE"/>
    <d v="2020-05-27T00:00:00"/>
    <d v="2020-09-01T00:00:00"/>
    <s v="NEW-09304.5"/>
    <n v="1.06"/>
    <s v="370.00 Meters - Analog &amp; AMR"/>
    <x v="9"/>
    <x v="1"/>
    <x v="0"/>
    <n v="7.1999999999999995E-2"/>
    <n v="0.08"/>
  </r>
  <r>
    <n v="2"/>
    <n v="50.47"/>
    <n v="1.1908628662"/>
    <d v="2020-09-01T00:00:00"/>
    <s v="Tampa Electric"/>
    <s v="TEC Electric"/>
    <s v="Central Service Area"/>
    <s v="CSA - Lines"/>
    <n v="137000"/>
    <s v="Non-unitized: "/>
    <n v="333763816"/>
    <s v="NONE"/>
    <d v="2020-05-27T00:00:00"/>
    <d v="2020-05-01T00:00:00"/>
    <s v="NEW-09304.5"/>
    <n v="49.28"/>
    <s v="370.00 Meters - Analog &amp; AMR"/>
    <x v="9"/>
    <x v="1"/>
    <x v="0"/>
    <n v="7.1999999999999995E-2"/>
    <n v="3.63"/>
  </r>
  <r>
    <n v="48"/>
    <n v="31936.400000000001"/>
    <n v="9746.3585361000005"/>
    <d v="2020-09-01T00:00:00"/>
    <s v="Tampa Electric"/>
    <s v="TEC Electric"/>
    <s v="Distribution Lines"/>
    <s v="MASS DISTRIBUTION LINES"/>
    <n v="137000"/>
    <s v="CURR TRANSF PRI: J11"/>
    <n v="88357383"/>
    <s v="CURR TRANSF PRI"/>
    <d v="2012-01-01T00:00:00"/>
    <d v="2011-11-01T00:00:00"/>
    <s v="D0015632"/>
    <n v="22190.04"/>
    <s v="370.00 Meters - Analog &amp; AMR"/>
    <x v="10"/>
    <x v="1"/>
    <x v="0"/>
    <n v="7.1999999999999995E-2"/>
    <n v="2299.42"/>
  </r>
  <r>
    <n v="14"/>
    <n v="1443.05"/>
    <n v="403.49136923550003"/>
    <d v="2020-09-01T00:00:00"/>
    <s v="Tampa Electric"/>
    <s v="TEC Electric"/>
    <s v="Distribution Lines"/>
    <s v="MASS DISTRIBUTION LINES"/>
    <n v="137000"/>
    <s v="CURR TRANSF PRI: J11"/>
    <n v="40935683"/>
    <s v="CURR TRANSF PRI"/>
    <d v="2013-01-01T00:00:00"/>
    <d v="2013-01-01T00:00:00"/>
    <s v="NEW-02647"/>
    <n v="1039.56"/>
    <s v="370.00 Meters - Analog &amp; AMR"/>
    <x v="10"/>
    <x v="1"/>
    <x v="0"/>
    <n v="7.1999999999999995E-2"/>
    <n v="103.9"/>
  </r>
  <r>
    <n v="301"/>
    <n v="28816.68"/>
    <n v="8794.2816065700008"/>
    <d v="2020-09-01T00:00:00"/>
    <s v="Tampa Electric"/>
    <s v="TEC Electric"/>
    <s v="Distribution Lines"/>
    <s v="MASS DISTRIBUTION LINES"/>
    <n v="137000"/>
    <s v="CURR TRANSF SEC: J10"/>
    <n v="88357410"/>
    <s v="CURR TRANSF SEC"/>
    <d v="2012-01-01T00:00:00"/>
    <d v="2011-11-01T00:00:00"/>
    <s v="D0015632"/>
    <n v="20022.400000000001"/>
    <s v="370.00 Meters - Analog &amp; AMR"/>
    <x v="11"/>
    <x v="1"/>
    <x v="0"/>
    <n v="7.1999999999999995E-2"/>
    <n v="2074.8000000000002"/>
  </r>
  <r>
    <n v="224"/>
    <n v="21209.4"/>
    <n v="5930.362667034"/>
    <d v="2020-09-01T00:00:00"/>
    <s v="Tampa Electric"/>
    <s v="TEC Electric"/>
    <s v="Distribution Lines"/>
    <s v="MASS DISTRIBUTION LINES"/>
    <n v="137000"/>
    <s v="CURR TRANSF SEC: J10"/>
    <n v="40935686"/>
    <s v="CURR TRANSF SEC"/>
    <d v="2013-01-01T00:00:00"/>
    <d v="2013-01-01T00:00:00"/>
    <s v="NEW-02647"/>
    <n v="15279.04"/>
    <s v="370.00 Meters - Analog &amp; AMR"/>
    <x v="11"/>
    <x v="1"/>
    <x v="0"/>
    <n v="7.1999999999999995E-2"/>
    <n v="1527.08"/>
  </r>
  <r>
    <n v="72"/>
    <n v="7421.35"/>
    <n v="2075.0844898484997"/>
    <d v="2020-09-01T00:00:00"/>
    <s v="Tampa Electric"/>
    <s v="TEC Electric"/>
    <s v="Distribution Lines"/>
    <s v="MASS DISTRIBUTION LINES"/>
    <n v="137000"/>
    <s v="Meter 1PH: J01"/>
    <n v="40935689"/>
    <s v="Meter 1PH"/>
    <d v="2013-01-01T00:00:00"/>
    <d v="2013-01-01T00:00:00"/>
    <s v="NEW-02647"/>
    <n v="5346.27"/>
    <s v="370.00 Meters - Analog &amp; AMR"/>
    <x v="12"/>
    <x v="1"/>
    <x v="0"/>
    <n v="7.1999999999999995E-2"/>
    <n v="534.34"/>
  </r>
  <r>
    <n v="594"/>
    <n v="60673.42"/>
    <n v="18516.329483955"/>
    <d v="2020-09-01T00:00:00"/>
    <s v="Tampa Electric"/>
    <s v="TEC Electric"/>
    <s v="Distribution Lines"/>
    <s v="MASS DISTRIBUTION LINES"/>
    <n v="137000"/>
    <s v="Meter 1PH: J01"/>
    <n v="88357461"/>
    <s v="Meter 1PH"/>
    <d v="2012-01-01T00:00:00"/>
    <d v="2011-11-01T00:00:00"/>
    <s v="D0015632"/>
    <n v="42157.09"/>
    <s v="370.00 Meters - Analog &amp; AMR"/>
    <x v="12"/>
    <x v="1"/>
    <x v="0"/>
    <n v="7.1999999999999995E-2"/>
    <n v="4368.49"/>
  </r>
  <r>
    <n v="48"/>
    <n v="39781.81"/>
    <n v="12140.622721252501"/>
    <d v="2020-09-01T00:00:00"/>
    <s v="Tampa Electric"/>
    <s v="TEC Electric"/>
    <s v="Distribution Lines"/>
    <s v="MASS DISTRIBUTION LINES"/>
    <n v="137000"/>
    <s v="POT TRANSF PRI: J21"/>
    <n v="88357489"/>
    <s v="POT TRANSF PRI"/>
    <d v="2012-01-01T00:00:00"/>
    <d v="2011-11-01T00:00:00"/>
    <s v="D0015632"/>
    <n v="27641.19"/>
    <s v="370.00 Meters - Analog &amp; AMR"/>
    <x v="13"/>
    <x v="1"/>
    <x v="0"/>
    <n v="7.1999999999999995E-2"/>
    <n v="2864.29"/>
  </r>
  <r>
    <n v="9"/>
    <n v="4875.84"/>
    <n v="774.4278631392001"/>
    <d v="2020-09-01T00:00:00"/>
    <s v="Tampa Electric"/>
    <s v="TEC Electric"/>
    <s v="Meters"/>
    <s v="Meter Department"/>
    <n v="137000"/>
    <s v="CURR TRANSF PRI: J11"/>
    <n v="201941042"/>
    <s v="CURR TRANSF PRI"/>
    <d v="2017-12-01T00:00:00"/>
    <d v="2017-01-01T00:00:00"/>
    <s v="NEW-02647"/>
    <n v="4101.41"/>
    <s v="370.00 Meters - Analog &amp; AMR"/>
    <x v="10"/>
    <x v="1"/>
    <x v="0"/>
    <n v="7.1999999999999995E-2"/>
    <n v="351.06"/>
  </r>
  <r>
    <n v="25"/>
    <n v="8566.07"/>
    <n v="618.39136049529998"/>
    <d v="2020-09-01T00:00:00"/>
    <s v="Tampa Electric"/>
    <s v="TEC Electric"/>
    <s v="Meters"/>
    <s v="Meter Department"/>
    <n v="137000"/>
    <s v="CURR TRANSF PRI: J11"/>
    <n v="308029893"/>
    <s v="CURR TRANSF PRI"/>
    <d v="2019-12-01T00:00:00"/>
    <d v="2019-01-01T00:00:00"/>
    <s v="NEW-02647"/>
    <n v="7947.68"/>
    <s v="370.00 Meters - Analog &amp; AMR"/>
    <x v="10"/>
    <x v="1"/>
    <x v="0"/>
    <n v="7.1999999999999995E-2"/>
    <n v="616.76"/>
  </r>
  <r>
    <n v="63"/>
    <n v="12287.24"/>
    <n v="2759.1971798131999"/>
    <d v="2020-09-01T00:00:00"/>
    <s v="Tampa Electric"/>
    <s v="TEC Electric"/>
    <s v="Meters"/>
    <s v="Meter Department"/>
    <n v="137000"/>
    <s v="CURR TRANSF PRI: J11"/>
    <n v="89728841"/>
    <s v="CURR TRANSF PRI"/>
    <d v="2015-01-01T00:00:00"/>
    <d v="2015-01-01T00:00:00"/>
    <s v="NEW-02647"/>
    <n v="9528.0400000000009"/>
    <s v="370.00 Meters - Analog &amp; AMR"/>
    <x v="10"/>
    <x v="1"/>
    <x v="0"/>
    <n v="7.1999999999999995E-2"/>
    <n v="884.68"/>
  </r>
  <r>
    <n v="48"/>
    <n v="52043.58"/>
    <n v="17185.995445312801"/>
    <d v="2020-09-01T00:00:00"/>
    <s v="Tampa Electric"/>
    <s v="TEC Electric"/>
    <s v="Meters"/>
    <s v="Meter Department"/>
    <n v="137000"/>
    <s v="CURR TRANSF PRI: J11"/>
    <n v="39895994"/>
    <s v="CURR TRANSF PRI"/>
    <d v="2011-01-01T00:00:00"/>
    <d v="2010-11-01T00:00:00"/>
    <s v="D0020678"/>
    <n v="34857.58"/>
    <s v="370.00 Meters - Analog &amp; AMR"/>
    <x v="10"/>
    <x v="1"/>
    <x v="0"/>
    <n v="7.1999999999999995E-2"/>
    <n v="3747.14"/>
  </r>
  <r>
    <n v="24"/>
    <n v="1644.25"/>
    <n v="369.22937640250001"/>
    <d v="2020-09-01T00:00:00"/>
    <s v="Tampa Electric"/>
    <s v="TEC Electric"/>
    <s v="Meters"/>
    <s v="Meter Department"/>
    <n v="137000"/>
    <s v="CURR TRANSF PRI: J11"/>
    <n v="53244852"/>
    <s v="CURR TRANSF PRI"/>
    <d v="2015-01-01T00:00:00"/>
    <d v="2015-01-01T00:00:00"/>
    <s v="NEW-02647"/>
    <n v="1275.02"/>
    <s v="370.00 Meters - Analog &amp; AMR"/>
    <x v="10"/>
    <x v="1"/>
    <x v="0"/>
    <n v="7.1999999999999995E-2"/>
    <n v="118.39"/>
  </r>
  <r>
    <n v="9"/>
    <n v="4508.3599999999997"/>
    <n v="536.51472186759997"/>
    <d v="2020-09-01T00:00:00"/>
    <s v="Tampa Electric"/>
    <s v="TEC Electric"/>
    <s v="Meters"/>
    <s v="Meter Department"/>
    <n v="137000"/>
    <s v="CURR TRANSF PRI: J11"/>
    <n v="277792804"/>
    <s v="CURR TRANSF PRI"/>
    <d v="2018-12-01T00:00:00"/>
    <d v="2018-01-01T00:00:00"/>
    <s v="NEW-02647"/>
    <n v="3971.85"/>
    <s v="370.00 Meters - Analog &amp; AMR"/>
    <x v="10"/>
    <x v="1"/>
    <x v="0"/>
    <n v="7.1999999999999995E-2"/>
    <n v="324.60000000000002"/>
  </r>
  <r>
    <n v="65"/>
    <n v="9928.98"/>
    <n v="3030.1285986449998"/>
    <d v="2020-09-01T00:00:00"/>
    <s v="Tampa Electric"/>
    <s v="TEC Electric"/>
    <s v="Meters"/>
    <s v="Meter Department"/>
    <n v="137000"/>
    <s v="CURR TRANSF PRI: J11"/>
    <n v="39896001"/>
    <s v="CURR TRANSF PRI"/>
    <d v="2012-01-01T00:00:00"/>
    <d v="2012-01-01T00:00:00"/>
    <s v="NEW-02647"/>
    <n v="6898.85"/>
    <s v="370.00 Meters - Analog &amp; AMR"/>
    <x v="10"/>
    <x v="1"/>
    <x v="0"/>
    <n v="7.1999999999999995E-2"/>
    <n v="714.89"/>
  </r>
  <r>
    <n v="47"/>
    <n v="23828.59"/>
    <n v="6662.7146710448997"/>
    <d v="2020-09-01T00:00:00"/>
    <s v="Tampa Electric"/>
    <s v="TEC Electric"/>
    <s v="Meters"/>
    <s v="Meter Department"/>
    <n v="137000"/>
    <s v="CURR TRANSF PRI: J11"/>
    <n v="39896008"/>
    <s v="CURR TRANSF PRI"/>
    <d v="2013-01-01T00:00:00"/>
    <d v="2012-01-01T00:00:00"/>
    <s v="NEW-02647"/>
    <n v="17165.88"/>
    <s v="370.00 Meters - Analog &amp; AMR"/>
    <x v="10"/>
    <x v="1"/>
    <x v="0"/>
    <n v="7.1999999999999995E-2"/>
    <n v="1715.66"/>
  </r>
  <r>
    <n v="2155"/>
    <n v="1353723.9100000001"/>
    <n v="586139.37203733448"/>
    <d v="2020-09-01T00:00:00"/>
    <s v="Tampa Electric"/>
    <s v="TEC Electric"/>
    <s v="Meters"/>
    <s v="Meter Department"/>
    <n v="137000"/>
    <s v="CURR TRANSF PRI: J11"/>
    <n v="39895973"/>
    <s v="CURR TRANSF PRI ;"/>
    <d v="2007-01-15T00:00:00"/>
    <d v="2007-01-15T00:00:00"/>
    <s v="RUA"/>
    <n v="767584.54"/>
    <s v="370.00 Meters - Analog &amp; AMR"/>
    <x v="10"/>
    <x v="1"/>
    <x v="0"/>
    <n v="7.1999999999999995E-2"/>
    <n v="97468.12"/>
  </r>
  <r>
    <n v="42"/>
    <n v="78569.100000000006"/>
    <n v="29891.160751292999"/>
    <d v="2020-09-01T00:00:00"/>
    <s v="Tampa Electric"/>
    <s v="TEC Electric"/>
    <s v="Meters"/>
    <s v="Meter Department"/>
    <n v="137000"/>
    <s v="CURR TRANSF PRI: J11"/>
    <n v="39895980"/>
    <s v="CURR TRANSF PRI"/>
    <d v="2009-11-01T00:00:00"/>
    <d v="2009-01-01T00:00:00"/>
    <s v="D0020678"/>
    <n v="48677.94"/>
    <s v="370.00 Meters - Analog &amp; AMR"/>
    <x v="10"/>
    <x v="1"/>
    <x v="0"/>
    <n v="7.1999999999999995E-2"/>
    <n v="5656.98"/>
  </r>
  <r>
    <n v="6"/>
    <n v="2464.44"/>
    <n v="58.149595442399999"/>
    <d v="2020-09-01T00:00:00"/>
    <s v="Tampa Electric"/>
    <s v="TEC Electric"/>
    <s v="Meters"/>
    <s v="Meter Department"/>
    <n v="137000"/>
    <s v="CURR TRANSF PRI: J11"/>
    <n v="354684386"/>
    <s v="CURR TRANSF PRI"/>
    <d v="2020-09-01T00:00:00"/>
    <d v="2020-01-01T00:00:00"/>
    <s v="NEW-02647"/>
    <n v="2406.29"/>
    <s v="370.00 Meters - Analog &amp; AMR"/>
    <x v="10"/>
    <x v="1"/>
    <x v="0"/>
    <n v="7.1999999999999995E-2"/>
    <n v="177.44"/>
  </r>
  <r>
    <n v="3"/>
    <n v="683.33"/>
    <n v="172.8579516197"/>
    <d v="2020-09-01T00:00:00"/>
    <s v="Tampa Electric"/>
    <s v="TEC Electric"/>
    <s v="Meters"/>
    <s v="Meter Department"/>
    <n v="137000"/>
    <s v="CURR TRANSF PRI: J11"/>
    <n v="45324713"/>
    <s v="CURR TRANSF PRI"/>
    <d v="2014-01-01T00:00:00"/>
    <d v="2014-01-01T00:00:00"/>
    <s v="NEW-02647"/>
    <n v="510.47"/>
    <s v="370.00 Meters - Analog &amp; AMR"/>
    <x v="10"/>
    <x v="1"/>
    <x v="0"/>
    <n v="7.1999999999999995E-2"/>
    <n v="49.2"/>
  </r>
  <r>
    <n v="12"/>
    <n v="1783.65"/>
    <n v="345.21892934099998"/>
    <d v="2020-09-01T00:00:00"/>
    <s v="Tampa Electric"/>
    <s v="TEC Electric"/>
    <s v="Meters"/>
    <s v="Meter Department"/>
    <n v="137000"/>
    <s v="CURR TRANSF PRI: J11"/>
    <n v="118422088"/>
    <s v="CURR TRANSF PRI"/>
    <d v="2016-12-01T00:00:00"/>
    <d v="2016-01-01T00:00:00"/>
    <s v="NEW-02647"/>
    <n v="1438.43"/>
    <s v="370.00 Meters - Analog &amp; AMR"/>
    <x v="10"/>
    <x v="1"/>
    <x v="0"/>
    <n v="7.1999999999999995E-2"/>
    <n v="128.41999999999999"/>
  </r>
  <r>
    <n v="11"/>
    <n v="2277.8000000000002"/>
    <n v="576.201604202"/>
    <d v="2020-09-01T00:00:00"/>
    <s v="Tampa Electric"/>
    <s v="TEC Electric"/>
    <s v="Meters"/>
    <s v="Meter Department"/>
    <n v="137000"/>
    <s v="CURR TRANSF PRI: J11"/>
    <n v="49501237"/>
    <s v="CURR TRANSF PRI"/>
    <d v="2014-01-01T00:00:00"/>
    <d v="2014-01-01T00:00:00"/>
    <s v="NEW-02647"/>
    <n v="1701.6"/>
    <s v="370.00 Meters - Analog &amp; AMR"/>
    <x v="10"/>
    <x v="1"/>
    <x v="0"/>
    <n v="7.1999999999999995E-2"/>
    <n v="164"/>
  </r>
  <r>
    <n v="17"/>
    <n v="4652.63"/>
    <n v="1044.7849618559001"/>
    <d v="2020-09-01T00:00:00"/>
    <s v="Tampa Electric"/>
    <s v="TEC Electric"/>
    <s v="Meters"/>
    <s v="Meter Department"/>
    <n v="137000"/>
    <s v="CURR TRANSF PRI: J11"/>
    <n v="139340114"/>
    <s v="CURR TRANSF PRI"/>
    <d v="2015-01-01T00:00:00"/>
    <d v="2015-01-01T00:00:00"/>
    <s v="NEW-02647"/>
    <n v="3607.85"/>
    <s v="370.00 Meters - Analog &amp; AMR"/>
    <x v="10"/>
    <x v="1"/>
    <x v="0"/>
    <n v="7.1999999999999995E-2"/>
    <n v="334.99"/>
  </r>
  <r>
    <n v="30"/>
    <n v="31001.34"/>
    <n v="11011.277290767601"/>
    <d v="2020-09-01T00:00:00"/>
    <s v="Tampa Electric"/>
    <s v="TEC Electric"/>
    <s v="Meters"/>
    <s v="Meter Department"/>
    <n v="137000"/>
    <s v="CURR TRANSF PRI: J11"/>
    <n v="39895987"/>
    <s v="CURR TRANSF PRI"/>
    <d v="2010-01-01T00:00:00"/>
    <d v="2010-01-01T00:00:00"/>
    <s v="D0020678"/>
    <n v="19990.060000000001"/>
    <s v="370.00 Meters - Analog &amp; AMR"/>
    <x v="10"/>
    <x v="1"/>
    <x v="0"/>
    <n v="7.1999999999999995E-2"/>
    <n v="2232.1"/>
  </r>
  <r>
    <n v="336"/>
    <n v="54015.06"/>
    <n v="19185.454678328402"/>
    <d v="2020-09-01T00:00:00"/>
    <s v="Tampa Electric"/>
    <s v="TEC Electric"/>
    <s v="Meters"/>
    <s v="Meter Department"/>
    <n v="137000"/>
    <s v="CURR TRANSF SEC: J10"/>
    <n v="39896025"/>
    <s v="CURR TRANSF SEC"/>
    <d v="2010-01-01T00:00:00"/>
    <d v="2010-01-01T00:00:00"/>
    <s v="D0020678"/>
    <n v="34829.61"/>
    <s v="370.00 Meters - Analog &amp; AMR"/>
    <x v="11"/>
    <x v="1"/>
    <x v="0"/>
    <n v="7.1999999999999995E-2"/>
    <n v="3889.08"/>
  </r>
  <r>
    <n v="305"/>
    <n v="78587"/>
    <n v="17647.33404491"/>
    <d v="2020-09-01T00:00:00"/>
    <s v="Tampa Electric"/>
    <s v="TEC Electric"/>
    <s v="Meters"/>
    <s v="Meter Department"/>
    <n v="137000"/>
    <s v="CURR TRANSF SEC: J10"/>
    <n v="123336542"/>
    <s v="CURR TRANSF SEC"/>
    <d v="2015-01-01T00:00:00"/>
    <d v="2015-01-01T00:00:00"/>
    <s v="NEW-02647"/>
    <n v="60939.67"/>
    <s v="370.00 Meters - Analog &amp; AMR"/>
    <x v="11"/>
    <x v="1"/>
    <x v="0"/>
    <n v="7.1999999999999995E-2"/>
    <n v="5658.26"/>
  </r>
  <r>
    <n v="72"/>
    <n v="8986.11"/>
    <n v="2273.1631387898997"/>
    <d v="2020-09-01T00:00:00"/>
    <s v="Tampa Electric"/>
    <s v="TEC Electric"/>
    <s v="Meters"/>
    <s v="Meter Department"/>
    <n v="137000"/>
    <s v="CURR TRANSF SEC: J10"/>
    <n v="43638492"/>
    <s v="CURR TRANSF SEC"/>
    <d v="2014-01-01T00:00:00"/>
    <d v="2014-01-01T00:00:00"/>
    <s v="NEW-02647"/>
    <n v="6712.95"/>
    <s v="370.00 Meters - Analog &amp; AMR"/>
    <x v="11"/>
    <x v="1"/>
    <x v="0"/>
    <n v="7.1999999999999995E-2"/>
    <n v="647"/>
  </r>
  <r>
    <n v="552"/>
    <n v="296562.31"/>
    <n v="66595.418449618301"/>
    <d v="2020-09-01T00:00:00"/>
    <s v="Tampa Electric"/>
    <s v="TEC Electric"/>
    <s v="Meters"/>
    <s v="Meter Department"/>
    <n v="137000"/>
    <s v="CURR TRANSF SEC: J10"/>
    <n v="53244855"/>
    <s v="CURR TRANSF SEC"/>
    <d v="2015-01-01T00:00:00"/>
    <d v="2015-01-01T00:00:00"/>
    <s v="NEW-02647"/>
    <n v="229966.89"/>
    <s v="370.00 Meters - Analog &amp; AMR"/>
    <x v="11"/>
    <x v="1"/>
    <x v="0"/>
    <n v="7.1999999999999995E-2"/>
    <n v="21352.49"/>
  </r>
  <r>
    <n v="718"/>
    <n v="125807.93000000001"/>
    <n v="28251.168338384901"/>
    <d v="2020-09-01T00:00:00"/>
    <s v="Tampa Electric"/>
    <s v="TEC Electric"/>
    <s v="Meters"/>
    <s v="Meter Department"/>
    <n v="137000"/>
    <s v="CURR TRANSF SEC: J10"/>
    <n v="89728846"/>
    <s v="CURR TRANSF SEC"/>
    <d v="2015-01-01T00:00:00"/>
    <d v="2015-01-01T00:00:00"/>
    <s v="NEW-02647"/>
    <n v="97556.76"/>
    <s v="370.00 Meters - Analog &amp; AMR"/>
    <x v="11"/>
    <x v="1"/>
    <x v="0"/>
    <n v="7.1999999999999995E-2"/>
    <n v="9058.17"/>
  </r>
  <r>
    <n v="240"/>
    <n v="63364.07"/>
    <n v="1495.1043791222"/>
    <d v="2020-09-01T00:00:00"/>
    <s v="Tampa Electric"/>
    <s v="TEC Electric"/>
    <s v="Meters"/>
    <s v="Meter Department"/>
    <n v="137000"/>
    <s v="CURR TRANSF SEC: J10"/>
    <n v="327119630"/>
    <s v="CURR TRANSF SEC"/>
    <d v="2020-03-01T00:00:00"/>
    <d v="2020-01-01T00:00:00"/>
    <s v="NEW-02647"/>
    <n v="61868.97"/>
    <s v="370.00 Meters - Analog &amp; AMR"/>
    <x v="11"/>
    <x v="1"/>
    <x v="0"/>
    <n v="7.1999999999999995E-2"/>
    <n v="4562.21"/>
  </r>
  <r>
    <n v="918"/>
    <n v="261261.74000000002"/>
    <n v="18860.691407374597"/>
    <d v="2020-09-01T00:00:00"/>
    <s v="Tampa Electric"/>
    <s v="TEC Electric"/>
    <s v="Meters"/>
    <s v="Meter Department"/>
    <n v="137000"/>
    <s v="CURR TRANSF SEC: J10"/>
    <n v="303561712"/>
    <s v="CURR TRANSF SEC"/>
    <d v="2019-12-01T00:00:00"/>
    <d v="2019-01-01T00:00:00"/>
    <s v="NEW-02647"/>
    <n v="242401.05"/>
    <s v="370.00 Meters - Analog &amp; AMR"/>
    <x v="11"/>
    <x v="1"/>
    <x v="0"/>
    <n v="7.1999999999999995E-2"/>
    <n v="18810.849999999999"/>
  </r>
  <r>
    <n v="430"/>
    <n v="75074.69"/>
    <n v="18991.200637882102"/>
    <d v="2020-09-01T00:00:00"/>
    <s v="Tampa Electric"/>
    <s v="TEC Electric"/>
    <s v="Meters"/>
    <s v="Meter Department"/>
    <n v="137000"/>
    <s v="CURR TRANSF SEC: J10"/>
    <n v="48677919"/>
    <s v="CURR TRANSF SEC"/>
    <d v="2014-01-01T00:00:00"/>
    <d v="2014-01-01T00:00:00"/>
    <s v="NEW-02647"/>
    <n v="56083.49"/>
    <s v="370.00 Meters - Analog &amp; AMR"/>
    <x v="11"/>
    <x v="1"/>
    <x v="0"/>
    <n v="7.1999999999999995E-2"/>
    <n v="5405.38"/>
  </r>
  <r>
    <n v="232"/>
    <n v="95292.25"/>
    <n v="2248.4644731849999"/>
    <d v="2020-09-01T00:00:00"/>
    <s v="Tampa Electric"/>
    <s v="TEC Electric"/>
    <s v="Meters"/>
    <s v="Meter Department"/>
    <n v="137000"/>
    <s v="CURR TRANSF SEC: J10"/>
    <n v="354684391"/>
    <s v="CURR TRANSF SEC"/>
    <d v="2020-09-01T00:00:00"/>
    <d v="2020-01-01T00:00:00"/>
    <s v="NEW-02647"/>
    <n v="93043.79"/>
    <s v="370.00 Meters - Analog &amp; AMR"/>
    <x v="11"/>
    <x v="1"/>
    <x v="0"/>
    <n v="7.1999999999999995E-2"/>
    <n v="6861.04"/>
  </r>
  <r>
    <n v="28925"/>
    <n v="6576852.3100000005"/>
    <n v="2847664.9148981101"/>
    <d v="2020-09-01T00:00:00"/>
    <s v="Tampa Electric"/>
    <s v="TEC Electric"/>
    <s v="Meters"/>
    <s v="Meter Department"/>
    <n v="137000"/>
    <s v="CURR TRANSF SEC: J10"/>
    <n v="39896011"/>
    <s v="CURR TRANSF SEC ;"/>
    <d v="2007-01-15T00:00:00"/>
    <d v="2007-01-15T00:00:00"/>
    <s v="RUA"/>
    <n v="3729187.4"/>
    <s v="370.00 Meters - Analog &amp; AMR"/>
    <x v="11"/>
    <x v="1"/>
    <x v="0"/>
    <n v="7.1999999999999995E-2"/>
    <n v="473533.37"/>
  </r>
  <r>
    <n v="220"/>
    <n v="23869.03"/>
    <n v="6038.0074531327"/>
    <d v="2020-09-01T00:00:00"/>
    <s v="Tampa Electric"/>
    <s v="TEC Electric"/>
    <s v="Meters"/>
    <s v="Meter Department"/>
    <n v="137000"/>
    <s v="CURR TRANSF SEC: J10"/>
    <n v="45324718"/>
    <s v="CURR TRANSF SEC"/>
    <d v="2014-01-01T00:00:00"/>
    <d v="2014-01-01T00:00:00"/>
    <s v="NEW-02647"/>
    <n v="17831.02"/>
    <s v="370.00 Meters - Analog &amp; AMR"/>
    <x v="11"/>
    <x v="1"/>
    <x v="0"/>
    <n v="7.1999999999999995E-2"/>
    <n v="1718.57"/>
  </r>
  <r>
    <n v="268"/>
    <n v="41811.279999999999"/>
    <n v="13807.053005244801"/>
    <d v="2020-09-01T00:00:00"/>
    <s v="Tampa Electric"/>
    <s v="TEC Electric"/>
    <s v="Meters"/>
    <s v="Meter Department"/>
    <n v="137000"/>
    <s v="CURR TRANSF SEC: J10"/>
    <n v="39896032"/>
    <s v="CURR TRANSF SEC"/>
    <d v="2011-01-01T00:00:00"/>
    <d v="2010-11-01T00:00:00"/>
    <s v="D0020678"/>
    <n v="28004.23"/>
    <s v="370.00 Meters - Analog &amp; AMR"/>
    <x v="11"/>
    <x v="1"/>
    <x v="0"/>
    <n v="7.1999999999999995E-2"/>
    <n v="3010.41"/>
  </r>
  <r>
    <n v="240"/>
    <n v="35673.090000000004"/>
    <n v="6904.3960059906003"/>
    <d v="2020-09-01T00:00:00"/>
    <s v="Tampa Electric"/>
    <s v="TEC Electric"/>
    <s v="Meters"/>
    <s v="Meter Department"/>
    <n v="137000"/>
    <s v="CURR TRANSF SEC: J10"/>
    <n v="118422093"/>
    <s v="CURR TRANSF SEC"/>
    <d v="2016-12-01T00:00:00"/>
    <d v="2016-01-01T00:00:00"/>
    <s v="NEW-02647"/>
    <n v="28768.69"/>
    <s v="370.00 Meters - Analog &amp; AMR"/>
    <x v="11"/>
    <x v="1"/>
    <x v="0"/>
    <n v="7.1999999999999995E-2"/>
    <n v="2568.46"/>
  </r>
  <r>
    <n v="570"/>
    <n v="154498.74"/>
    <n v="3645.4688397204"/>
    <d v="2020-09-01T00:00:00"/>
    <s v="Tampa Electric"/>
    <s v="TEC Electric"/>
    <s v="Meters"/>
    <s v="Meter Department"/>
    <n v="137000"/>
    <s v="CURR TRANSF SEC: J10"/>
    <n v="336234844"/>
    <s v="CURR TRANSF SEC"/>
    <d v="2020-06-01T00:00:00"/>
    <d v="2020-01-01T00:00:00"/>
    <s v="NEW-02647"/>
    <n v="150853.26999999999"/>
    <s v="370.00 Meters - Analog &amp; AMR"/>
    <x v="11"/>
    <x v="1"/>
    <x v="0"/>
    <n v="7.1999999999999995E-2"/>
    <n v="11123.91"/>
  </r>
  <r>
    <n v="372"/>
    <n v="190979.12"/>
    <n v="72656.904254477602"/>
    <d v="2020-09-01T00:00:00"/>
    <s v="Tampa Electric"/>
    <s v="TEC Electric"/>
    <s v="Meters"/>
    <s v="Meter Department"/>
    <n v="137000"/>
    <s v="CURR TRANSF SEC: J10"/>
    <n v="39896018"/>
    <s v="CURR TRANSF SEC"/>
    <d v="2009-11-01T00:00:00"/>
    <d v="2009-01-01T00:00:00"/>
    <s v="D0020678"/>
    <n v="118322.22"/>
    <s v="370.00 Meters - Analog &amp; AMR"/>
    <x v="11"/>
    <x v="1"/>
    <x v="0"/>
    <n v="7.1999999999999995E-2"/>
    <n v="13750.5"/>
  </r>
  <r>
    <n v="216"/>
    <n v="17747.310000000001"/>
    <n v="4489.4321240979007"/>
    <d v="2020-09-01T00:00:00"/>
    <s v="Tampa Electric"/>
    <s v="TEC Electric"/>
    <s v="Meters"/>
    <s v="Meter Department"/>
    <n v="137000"/>
    <s v="CURR TRANSF SEC: J10"/>
    <n v="42509055"/>
    <s v="CURR TRANSF SEC"/>
    <d v="2014-01-01T00:00:00"/>
    <d v="2014-01-01T00:00:00"/>
    <s v="NEW-02647"/>
    <n v="13257.88"/>
    <s v="370.00 Meters - Analog &amp; AMR"/>
    <x v="11"/>
    <x v="1"/>
    <x v="0"/>
    <n v="7.1999999999999995E-2"/>
    <n v="1277.81"/>
  </r>
  <r>
    <n v="889"/>
    <n v="50779.15"/>
    <n v="14198.363717206501"/>
    <d v="2020-09-01T00:00:00"/>
    <s v="Tampa Electric"/>
    <s v="TEC Electric"/>
    <s v="Meters"/>
    <s v="Meter Department"/>
    <n v="137000"/>
    <s v="CURR TRANSF SEC: J10"/>
    <n v="39896046"/>
    <s v="CURR TRANSF SEC"/>
    <d v="2013-01-01T00:00:00"/>
    <d v="2012-01-01T00:00:00"/>
    <s v="NEW-02647"/>
    <n v="36580.79"/>
    <s v="370.00 Meters - Analog &amp; AMR"/>
    <x v="11"/>
    <x v="1"/>
    <x v="0"/>
    <n v="7.1999999999999995E-2"/>
    <n v="3656.1"/>
  </r>
  <r>
    <n v="942"/>
    <n v="334986.97000000003"/>
    <n v="39864.926722537697"/>
    <d v="2020-09-01T00:00:00"/>
    <s v="Tampa Electric"/>
    <s v="TEC Electric"/>
    <s v="Meters"/>
    <s v="Meter Department"/>
    <n v="137000"/>
    <s v="CURR TRANSF SEC: J10"/>
    <n v="205128687"/>
    <s v="CURR TRANSF SEC"/>
    <d v="2018-12-01T00:00:00"/>
    <d v="2018-01-01T00:00:00"/>
    <s v="NEW-02647"/>
    <n v="295122.03999999998"/>
    <s v="370.00 Meters - Analog &amp; AMR"/>
    <x v="11"/>
    <x v="1"/>
    <x v="0"/>
    <n v="7.1999999999999995E-2"/>
    <n v="24119.06"/>
  </r>
  <r>
    <n v="884"/>
    <n v="31722.54"/>
    <n v="9681.0926878350001"/>
    <d v="2020-09-01T00:00:00"/>
    <s v="Tampa Electric"/>
    <s v="TEC Electric"/>
    <s v="Meters"/>
    <s v="Meter Department"/>
    <n v="137000"/>
    <s v="CURR TRANSF SEC: J10"/>
    <n v="39896039"/>
    <s v="CURR TRANSF SEC"/>
    <d v="2012-01-01T00:00:00"/>
    <d v="2012-01-01T00:00:00"/>
    <s v="NEW-02647"/>
    <n v="22041.45"/>
    <s v="370.00 Meters - Analog &amp; AMR"/>
    <x v="11"/>
    <x v="1"/>
    <x v="0"/>
    <n v="7.1999999999999995E-2"/>
    <n v="2284.02"/>
  </r>
  <r>
    <n v="312"/>
    <n v="117262.02"/>
    <n v="18624.6832496526"/>
    <d v="2020-09-01T00:00:00"/>
    <s v="Tampa Electric"/>
    <s v="TEC Electric"/>
    <s v="Meters"/>
    <s v="Meter Department"/>
    <n v="137000"/>
    <s v="CURR TRANSF SEC: J10"/>
    <n v="140411431"/>
    <s v="CURR TRANSF SEC"/>
    <d v="2017-12-01T00:00:00"/>
    <d v="2017-01-01T00:00:00"/>
    <s v="NEW-02647"/>
    <n v="98637.34"/>
    <s v="370.00 Meters - Analog &amp; AMR"/>
    <x v="11"/>
    <x v="1"/>
    <x v="0"/>
    <n v="7.1999999999999995E-2"/>
    <n v="8442.8700000000008"/>
  </r>
  <r>
    <n v="606"/>
    <n v="100870.91"/>
    <n v="33309.910652275605"/>
    <d v="2020-09-01T00:00:00"/>
    <s v="Tampa Electric"/>
    <s v="TEC Electric"/>
    <s v="Meters"/>
    <s v="Meter Department"/>
    <n v="137000"/>
    <s v="Meter 1PH: J01"/>
    <n v="39896070"/>
    <s v="Meter 1PH"/>
    <d v="2011-01-01T00:00:00"/>
    <d v="2010-11-01T00:00:00"/>
    <s v="D0020678"/>
    <n v="67561"/>
    <s v="370.00 Meters - Analog &amp; AMR"/>
    <x v="12"/>
    <x v="1"/>
    <x v="0"/>
    <n v="7.1999999999999995E-2"/>
    <n v="7262.71"/>
  </r>
  <r>
    <n v="1068"/>
    <n v="165169.83000000002"/>
    <n v="58666.199531986204"/>
    <d v="2020-09-01T00:00:00"/>
    <s v="Tampa Electric"/>
    <s v="TEC Electric"/>
    <s v="Meters"/>
    <s v="Meter Department"/>
    <n v="137000"/>
    <s v="Meter 1PH: J01"/>
    <n v="39896063"/>
    <s v="Meter 1PH"/>
    <d v="2010-01-01T00:00:00"/>
    <d v="2010-01-01T00:00:00"/>
    <s v="D0020678"/>
    <n v="106503.63"/>
    <s v="370.00 Meters - Analog &amp; AMR"/>
    <x v="12"/>
    <x v="1"/>
    <x v="0"/>
    <n v="7.1999999999999995E-2"/>
    <n v="11892.23"/>
  </r>
  <r>
    <n v="30"/>
    <n v="3646.7200000000003"/>
    <n v="922.48920628480005"/>
    <d v="2020-09-01T00:00:00"/>
    <s v="Tampa Electric"/>
    <s v="TEC Electric"/>
    <s v="Meters"/>
    <s v="Meter Department"/>
    <n v="137000"/>
    <s v="Meter 1PH: J01"/>
    <n v="41808610"/>
    <s v="Meter 1PH"/>
    <d v="2014-01-01T00:00:00"/>
    <d v="2014-01-01T00:00:00"/>
    <s v="NEW-02647"/>
    <n v="2724.23"/>
    <s v="370.00 Meters - Analog &amp; AMR"/>
    <x v="12"/>
    <x v="1"/>
    <x v="0"/>
    <n v="7.1999999999999995E-2"/>
    <n v="262.56"/>
  </r>
  <r>
    <n v="480"/>
    <n v="44377.86"/>
    <n v="3203.6727719094001"/>
    <d v="2020-09-01T00:00:00"/>
    <s v="Tampa Electric"/>
    <s v="TEC Electric"/>
    <s v="Meters"/>
    <s v="Meter Department"/>
    <n v="137000"/>
    <s v="Meter 1PH: J01"/>
    <n v="313469043"/>
    <s v="Meter 1PH"/>
    <d v="2019-09-01T00:00:00"/>
    <d v="2019-01-01T00:00:00"/>
    <s v="NEW-02647"/>
    <n v="41174.19"/>
    <s v="370.00 Meters - Analog &amp; AMR"/>
    <x v="12"/>
    <x v="1"/>
    <x v="0"/>
    <n v="7.1999999999999995E-2"/>
    <n v="3195.21"/>
  </r>
  <r>
    <n v="15"/>
    <n v="2484.44"/>
    <n v="628.47410375959998"/>
    <d v="2020-09-01T00:00:00"/>
    <s v="Tampa Electric"/>
    <s v="TEC Electric"/>
    <s v="Meters"/>
    <s v="Meter Department"/>
    <n v="137000"/>
    <s v="Meter 1PH: J01"/>
    <n v="48677924"/>
    <s v="Meter 1PH"/>
    <d v="2014-01-01T00:00:00"/>
    <d v="2014-01-01T00:00:00"/>
    <s v="NEW-02647"/>
    <n v="1855.97"/>
    <s v="370.00 Meters - Analog &amp; AMR"/>
    <x v="12"/>
    <x v="1"/>
    <x v="0"/>
    <n v="7.1999999999999995E-2"/>
    <n v="178.88"/>
  </r>
  <r>
    <n v="48"/>
    <n v="9259.27"/>
    <n v="1101.8939633807001"/>
    <d v="2020-09-01T00:00:00"/>
    <s v="Tampa Electric"/>
    <s v="TEC Electric"/>
    <s v="Meters"/>
    <s v="Meter Department"/>
    <n v="137000"/>
    <s v="Meter 1PH: J01"/>
    <n v="298956536"/>
    <s v="Meter 1PH"/>
    <d v="2018-12-01T00:00:00"/>
    <d v="2018-01-01T00:00:00"/>
    <s v="NEW-02647"/>
    <n v="8157.38"/>
    <s v="370.00 Meters - Analog &amp; AMR"/>
    <x v="12"/>
    <x v="1"/>
    <x v="0"/>
    <n v="7.1999999999999995E-2"/>
    <n v="666.67"/>
  </r>
  <r>
    <n v="620"/>
    <n v="137747.17000000001"/>
    <n v="52405.116025329102"/>
    <d v="2020-09-01T00:00:00"/>
    <s v="Tampa Electric"/>
    <s v="TEC Electric"/>
    <s v="Meters"/>
    <s v="Meter Department"/>
    <n v="137000"/>
    <s v="Meter 1PH: J01"/>
    <n v="39896056"/>
    <s v="Meter 1PH"/>
    <d v="2009-11-01T00:00:00"/>
    <d v="2009-01-01T00:00:00"/>
    <s v="D0020678"/>
    <n v="85342.05"/>
    <s v="370.00 Meters - Analog &amp; AMR"/>
    <x v="12"/>
    <x v="1"/>
    <x v="0"/>
    <n v="7.1999999999999995E-2"/>
    <n v="9917.7999999999993"/>
  </r>
  <r>
    <n v="48"/>
    <n v="7134.6100000000006"/>
    <n v="1380.8776528274002"/>
    <d v="2020-09-01T00:00:00"/>
    <s v="Tampa Electric"/>
    <s v="TEC Electric"/>
    <s v="Meters"/>
    <s v="Meter Department"/>
    <n v="137000"/>
    <s v="Meter 1PH: J01"/>
    <n v="118422098"/>
    <s v="Meter 1PH"/>
    <d v="2016-12-01T00:00:00"/>
    <d v="2016-01-01T00:00:00"/>
    <s v="NEW-02647"/>
    <n v="5753.73"/>
    <s v="370.00 Meters - Analog &amp; AMR"/>
    <x v="12"/>
    <x v="1"/>
    <x v="0"/>
    <n v="7.1999999999999995E-2"/>
    <n v="513.69000000000005"/>
  </r>
  <r>
    <n v="3"/>
    <n v="135.12"/>
    <n v="175.65600000000001"/>
    <d v="2020-09-01T00:00:00"/>
    <s v="Tampa Electric"/>
    <s v="TEC Electric"/>
    <s v="Meters"/>
    <s v="Meter Department"/>
    <n v="137000"/>
    <s v="Meter Cabinet: J75"/>
    <n v="39896119"/>
    <s v="SWITCH METER TEST ; MISC MATL MTR GRP ; JE12-5822-85"/>
    <d v="1985-06-15T00:00:00"/>
    <d v="1985-06-15T00:00:00"/>
    <s v="B5309"/>
    <n v="-40.54"/>
    <s v="370.00 Meters - Analog &amp; AMR"/>
    <x v="8"/>
    <x v="1"/>
    <x v="0"/>
    <n v="7.1999999999999995E-2"/>
    <n v="9.73"/>
  </r>
  <r>
    <n v="0"/>
    <n v="-210.83"/>
    <n v="-85.658620367099999"/>
    <d v="2020-09-01T00:00:00"/>
    <s v="Tampa Electric"/>
    <s v="TEC Electric"/>
    <s v="Meters"/>
    <s v="Meter Department"/>
    <n v="137000"/>
    <s v="Meter Cabinet: J75"/>
    <n v="39896126"/>
    <s v="METER CABINETS VARIOUS SIZE ; METER CABINETS ;"/>
    <d v="2008-01-15T00:00:00"/>
    <d v="2008-01-15T00:00:00"/>
    <s v="D0020678"/>
    <n v="-125.17"/>
    <s v="370.00 Meters - Analog &amp; AMR"/>
    <x v="8"/>
    <x v="1"/>
    <x v="0"/>
    <n v="7.1999999999999995E-2"/>
    <n v="-15.18"/>
  </r>
  <r>
    <n v="1"/>
    <n v="5270.47"/>
    <n v="1740.4312580852002"/>
    <d v="2020-09-01T00:00:00"/>
    <s v="Tampa Electric"/>
    <s v="TEC Electric"/>
    <s v="Meters"/>
    <s v="Meter Department"/>
    <n v="137000"/>
    <s v="Meter Cabinet: J75"/>
    <n v="39896168"/>
    <s v="Meter Cabinet"/>
    <d v="2011-05-25T00:00:00"/>
    <d v="2011-05-01T00:00:00"/>
    <s v="NEW-02413.A"/>
    <n v="3530.04"/>
    <s v="370.00 Meters - Analog &amp; AMR"/>
    <x v="8"/>
    <x v="1"/>
    <x v="0"/>
    <n v="7.1999999999999995E-2"/>
    <n v="379.47"/>
  </r>
  <r>
    <n v="3"/>
    <n v="40721.99"/>
    <n v="13447.344219288399"/>
    <d v="2020-09-01T00:00:00"/>
    <s v="Tampa Electric"/>
    <s v="TEC Electric"/>
    <s v="Meters"/>
    <s v="Meter Department"/>
    <n v="137000"/>
    <s v="Meter Cabinet: J75"/>
    <n v="39896161"/>
    <s v="Meter Cabinet"/>
    <d v="2011-01-01T00:00:00"/>
    <d v="2010-11-01T00:00:00"/>
    <s v="NEW-01118"/>
    <n v="27274.65"/>
    <s v="370.00 Meters - Analog &amp; AMR"/>
    <x v="8"/>
    <x v="1"/>
    <x v="0"/>
    <n v="7.1999999999999995E-2"/>
    <n v="2931.98"/>
  </r>
  <r>
    <n v="8"/>
    <n v="33489.919999999998"/>
    <n v="12741.046827161601"/>
    <d v="2020-09-01T00:00:00"/>
    <s v="Tampa Electric"/>
    <s v="TEC Electric"/>
    <s v="Meters"/>
    <s v="Meter Department"/>
    <n v="137000"/>
    <s v="Meter Cabinet: J75"/>
    <n v="39896133"/>
    <s v="Meter Cabinet"/>
    <d v="2009-11-01T00:00:00"/>
    <d v="2009-01-01T00:00:00"/>
    <s v="D0020678"/>
    <n v="20748.87"/>
    <s v="370.00 Meters - Analog &amp; AMR"/>
    <x v="8"/>
    <x v="1"/>
    <x v="0"/>
    <n v="7.1999999999999995E-2"/>
    <n v="2411.27"/>
  </r>
  <r>
    <n v="1"/>
    <n v="3878.6"/>
    <n v="1377.6288412040001"/>
    <d v="2020-09-01T00:00:00"/>
    <s v="Tampa Electric"/>
    <s v="TEC Electric"/>
    <s v="Meters"/>
    <s v="Meter Department"/>
    <n v="137000"/>
    <s v="Meter Cabinet: J75"/>
    <n v="39896154"/>
    <s v="Meter Cabinet"/>
    <d v="2010-10-15T00:00:00"/>
    <d v="2010-10-01T00:00:00"/>
    <s v="REL-02361.A"/>
    <n v="2500.9699999999998"/>
    <s v="370.00 Meters - Analog &amp; AMR"/>
    <x v="8"/>
    <x v="1"/>
    <x v="0"/>
    <n v="7.1999999999999995E-2"/>
    <n v="279.26"/>
  </r>
  <r>
    <n v="4"/>
    <n v="63991.090000000004"/>
    <n v="22728.8122425826"/>
    <d v="2020-09-01T00:00:00"/>
    <s v="Tampa Electric"/>
    <s v="TEC Electric"/>
    <s v="Meters"/>
    <s v="Meter Department"/>
    <n v="137000"/>
    <s v="Meter Cabinet: J75"/>
    <n v="39896147"/>
    <s v="Meter Cabinet"/>
    <d v="2010-01-01T00:00:00"/>
    <d v="2010-01-01T00:00:00"/>
    <s v="D0020678"/>
    <n v="41262.28"/>
    <s v="370.00 Meters - Analog &amp; AMR"/>
    <x v="8"/>
    <x v="1"/>
    <x v="0"/>
    <n v="7.1999999999999995E-2"/>
    <n v="4607.3599999999997"/>
  </r>
  <r>
    <n v="1"/>
    <n v="5919.82"/>
    <n v="1806.6121475550001"/>
    <d v="2020-09-01T00:00:00"/>
    <s v="Tampa Electric"/>
    <s v="TEC Electric"/>
    <s v="Meters"/>
    <s v="Meter Department"/>
    <n v="137000"/>
    <s v="Meter Cabinet: J75"/>
    <n v="39896175"/>
    <s v="Meter Cabinet"/>
    <d v="2012-04-19T00:00:00"/>
    <d v="2012-01-01T00:00:00"/>
    <s v="NEW-02428.B"/>
    <n v="4113.21"/>
    <s v="370.00 Meters - Analog &amp; AMR"/>
    <x v="8"/>
    <x v="1"/>
    <x v="0"/>
    <n v="7.1999999999999995E-2"/>
    <n v="426.23"/>
  </r>
  <r>
    <n v="3"/>
    <n v="17759.46"/>
    <n v="4965.7245641406007"/>
    <d v="2020-09-01T00:00:00"/>
    <s v="Tampa Electric"/>
    <s v="TEC Electric"/>
    <s v="Meters"/>
    <s v="Meter Department"/>
    <n v="137000"/>
    <s v="Meter Cabinet: J75"/>
    <n v="39896808"/>
    <s v="Meter Cabinet"/>
    <d v="2013-01-01T00:00:00"/>
    <d v="2013-01-01T00:00:00"/>
    <s v="NEW-02428.B"/>
    <n v="12793.74"/>
    <s v="370.00 Meters - Analog &amp; AMR"/>
    <x v="8"/>
    <x v="1"/>
    <x v="0"/>
    <n v="7.1999999999999995E-2"/>
    <n v="1278.68"/>
  </r>
  <r>
    <n v="1159"/>
    <n v="1329337.3400000001"/>
    <n v="575580.40301835304"/>
    <d v="2020-09-01T00:00:00"/>
    <s v="Tampa Electric"/>
    <s v="TEC Electric"/>
    <s v="Meters"/>
    <s v="Meter Department"/>
    <n v="137000"/>
    <s v="POT TRANSF PRI: J21"/>
    <n v="39896188"/>
    <s v="POT TRANSF PRI ;"/>
    <d v="2007-01-15T00:00:00"/>
    <d v="2007-01-15T00:00:00"/>
    <s v="RUA"/>
    <n v="753756.94"/>
    <s v="370.00 Meters - Analog &amp; AMR"/>
    <x v="13"/>
    <x v="1"/>
    <x v="0"/>
    <n v="7.1999999999999995E-2"/>
    <n v="95712.29"/>
  </r>
  <r>
    <n v="83"/>
    <n v="15263.33"/>
    <n v="4658.0668652325003"/>
    <d v="2020-09-01T00:00:00"/>
    <s v="Tampa Electric"/>
    <s v="TEC Electric"/>
    <s v="Meters"/>
    <s v="Meter Department"/>
    <n v="137000"/>
    <s v="POT TRANSF PRI: J21"/>
    <n v="39896216"/>
    <s v="POT TRANSF PRI"/>
    <d v="2012-01-01T00:00:00"/>
    <d v="2012-01-01T00:00:00"/>
    <s v="NEW-02647"/>
    <n v="10605.26"/>
    <s v="370.00 Meters - Analog &amp; AMR"/>
    <x v="13"/>
    <x v="1"/>
    <x v="0"/>
    <n v="7.1999999999999995E-2"/>
    <n v="1098.96"/>
  </r>
  <r>
    <n v="24"/>
    <n v="6568.4000000000005"/>
    <n v="1474.9863074120001"/>
    <d v="2020-09-01T00:00:00"/>
    <s v="Tampa Electric"/>
    <s v="TEC Electric"/>
    <s v="Meters"/>
    <s v="Meter Department"/>
    <n v="137000"/>
    <s v="POT TRANSF PRI: J21"/>
    <n v="139340124"/>
    <s v="POT TRANSF PRI"/>
    <d v="2015-01-01T00:00:00"/>
    <d v="2015-01-01T00:00:00"/>
    <s v="NEW-02647"/>
    <n v="5093.41"/>
    <s v="370.00 Meters - Analog &amp; AMR"/>
    <x v="13"/>
    <x v="1"/>
    <x v="0"/>
    <n v="7.1999999999999995E-2"/>
    <n v="472.92"/>
  </r>
  <r>
    <n v="12"/>
    <n v="1783.65"/>
    <n v="345.21892934099998"/>
    <d v="2020-09-01T00:00:00"/>
    <s v="Tampa Electric"/>
    <s v="TEC Electric"/>
    <s v="Meters"/>
    <s v="Meter Department"/>
    <n v="137000"/>
    <s v="POT TRANSF PRI: J21"/>
    <n v="118422104"/>
    <s v="POT TRANSF PRI"/>
    <d v="2016-12-01T00:00:00"/>
    <d v="2016-01-01T00:00:00"/>
    <s v="NEW-02647"/>
    <n v="1438.43"/>
    <s v="370.00 Meters - Analog &amp; AMR"/>
    <x v="13"/>
    <x v="1"/>
    <x v="0"/>
    <n v="7.1999999999999995E-2"/>
    <n v="128.41999999999999"/>
  </r>
  <r>
    <n v="21"/>
    <n v="24212.57"/>
    <n v="2881.4026074337003"/>
    <d v="2020-09-01T00:00:00"/>
    <s v="Tampa Electric"/>
    <s v="TEC Electric"/>
    <s v="Meters"/>
    <s v="Meter Department"/>
    <n v="137000"/>
    <s v="POT TRANSF PRI: J21"/>
    <n v="259080594"/>
    <s v="POT TRANSF PRI"/>
    <d v="2018-12-01T00:00:00"/>
    <d v="2018-01-01T00:00:00"/>
    <s v="NEW-02647"/>
    <n v="21331.17"/>
    <s v="370.00 Meters - Analog &amp; AMR"/>
    <x v="13"/>
    <x v="1"/>
    <x v="0"/>
    <n v="7.1999999999999995E-2"/>
    <n v="1743.31"/>
  </r>
  <r>
    <n v="126"/>
    <n v="12759.33"/>
    <n v="2865.2087329869005"/>
    <d v="2020-09-01T00:00:00"/>
    <s v="Tampa Electric"/>
    <s v="TEC Electric"/>
    <s v="Meters"/>
    <s v="Meter Department"/>
    <n v="137000"/>
    <s v="POT TRANSF PRI: J21"/>
    <n v="53244861"/>
    <s v="POT TRANSF PRI"/>
    <d v="2015-01-01T00:00:00"/>
    <d v="2015-01-01T00:00:00"/>
    <s v="NEW-02647"/>
    <n v="9894.1200000000008"/>
    <s v="370.00 Meters - Analog &amp; AMR"/>
    <x v="13"/>
    <x v="1"/>
    <x v="0"/>
    <n v="7.1999999999999995E-2"/>
    <n v="918.67"/>
  </r>
  <r>
    <n v="12"/>
    <n v="3168.21"/>
    <n v="74.755372326599996"/>
    <d v="2020-09-01T00:00:00"/>
    <s v="Tampa Electric"/>
    <s v="TEC Electric"/>
    <s v="Meters"/>
    <s v="Meter Department"/>
    <n v="137000"/>
    <s v="POT TRANSF PRI: J21"/>
    <n v="327119637"/>
    <s v="POT TRANSF PRI"/>
    <d v="2020-03-01T00:00:00"/>
    <d v="2020-01-01T00:00:00"/>
    <s v="NEW-02647"/>
    <n v="3093.45"/>
    <s v="370.00 Meters - Analog &amp; AMR"/>
    <x v="13"/>
    <x v="1"/>
    <x v="0"/>
    <n v="7.1999999999999995E-2"/>
    <n v="228.11"/>
  </r>
  <r>
    <n v="18"/>
    <n v="39884.53"/>
    <n v="10089.3538365277"/>
    <d v="2020-09-01T00:00:00"/>
    <s v="Tampa Electric"/>
    <s v="TEC Electric"/>
    <s v="Meters"/>
    <s v="Meter Department"/>
    <n v="137000"/>
    <s v="POT TRANSF PRI: J21"/>
    <n v="47956216"/>
    <s v="POT TRANSF PRI"/>
    <d v="2014-01-01T00:00:00"/>
    <d v="2014-01-01T00:00:00"/>
    <s v="NEW-02647"/>
    <n v="29795.18"/>
    <s v="370.00 Meters - Analog &amp; AMR"/>
    <x v="13"/>
    <x v="1"/>
    <x v="0"/>
    <n v="7.1999999999999995E-2"/>
    <n v="2871.69"/>
  </r>
  <r>
    <n v="48"/>
    <n v="8826.98"/>
    <n v="2468.1128487678002"/>
    <d v="2020-09-01T00:00:00"/>
    <s v="Tampa Electric"/>
    <s v="TEC Electric"/>
    <s v="Meters"/>
    <s v="Meter Department"/>
    <n v="137000"/>
    <s v="POT TRANSF PRI: J21"/>
    <n v="39896815"/>
    <s v="POT TRANSF PRI"/>
    <d v="2013-01-01T00:00:00"/>
    <d v="2012-01-01T00:00:00"/>
    <s v="NEW-02647"/>
    <n v="6358.87"/>
    <s v="370.00 Meters - Analog &amp; AMR"/>
    <x v="13"/>
    <x v="1"/>
    <x v="0"/>
    <n v="7.1999999999999995E-2"/>
    <n v="635.54"/>
  </r>
  <r>
    <n v="24"/>
    <n v="31431.510000000002"/>
    <n v="11164.0681427814"/>
    <d v="2020-09-01T00:00:00"/>
    <s v="Tampa Electric"/>
    <s v="TEC Electric"/>
    <s v="Meters"/>
    <s v="Meter Department"/>
    <n v="137000"/>
    <s v="POT TRANSF PRI: J21"/>
    <n v="39896202"/>
    <s v="POT TRANSF PRI"/>
    <d v="2010-01-01T00:00:00"/>
    <d v="2010-01-01T00:00:00"/>
    <s v="D0020678"/>
    <n v="20267.439999999999"/>
    <s v="370.00 Meters - Analog &amp; AMR"/>
    <x v="13"/>
    <x v="1"/>
    <x v="0"/>
    <n v="7.1999999999999995E-2"/>
    <n v="2263.0700000000002"/>
  </r>
  <r>
    <n v="48"/>
    <n v="64828.39"/>
    <n v="21407.8358035124"/>
    <d v="2020-09-01T00:00:00"/>
    <s v="Tampa Electric"/>
    <s v="TEC Electric"/>
    <s v="Meters"/>
    <s v="Meter Department"/>
    <n v="137000"/>
    <s v="POT TRANSF PRI: J21"/>
    <n v="39896209"/>
    <s v="POT TRANSF PRI"/>
    <d v="2011-01-01T00:00:00"/>
    <d v="2010-11-01T00:00:00"/>
    <s v="D0020678"/>
    <n v="43420.55"/>
    <s v="370.00 Meters - Analog &amp; AMR"/>
    <x v="13"/>
    <x v="1"/>
    <x v="0"/>
    <n v="7.1999999999999995E-2"/>
    <n v="4667.6400000000003"/>
  </r>
  <r>
    <n v="28"/>
    <n v="55067.16"/>
    <n v="20949.9832844868"/>
    <d v="2020-09-01T00:00:00"/>
    <s v="Tampa Electric"/>
    <s v="TEC Electric"/>
    <s v="Meters"/>
    <s v="Meter Department"/>
    <n v="137000"/>
    <s v="POT TRANSF PRI: J21"/>
    <n v="39896195"/>
    <s v="POT TRANSF PRI"/>
    <d v="2009-11-01T00:00:00"/>
    <d v="2009-01-01T00:00:00"/>
    <s v="D0020678"/>
    <n v="34117.18"/>
    <s v="370.00 Meters - Analog &amp; AMR"/>
    <x v="13"/>
    <x v="1"/>
    <x v="0"/>
    <n v="7.1999999999999995E-2"/>
    <n v="3964.84"/>
  </r>
  <r>
    <n v="33"/>
    <n v="7004.16"/>
    <n v="1572.8396709888"/>
    <d v="2020-09-01T00:00:00"/>
    <s v="Tampa Electric"/>
    <s v="TEC Electric"/>
    <s v="Meters"/>
    <s v="Meter Department"/>
    <n v="137000"/>
    <s v="POT TRANSF PRI: J21"/>
    <n v="89728852"/>
    <s v="POT TRANSF PRI"/>
    <d v="2015-01-01T00:00:00"/>
    <d v="2015-01-01T00:00:00"/>
    <s v="NEW-02647"/>
    <n v="5431.32"/>
    <s v="370.00 Meters - Analog &amp; AMR"/>
    <x v="13"/>
    <x v="1"/>
    <x v="0"/>
    <n v="7.1999999999999995E-2"/>
    <n v="504.3"/>
  </r>
  <r>
    <n v="52"/>
    <n v="15861.87"/>
    <n v="1145.0809261772999"/>
    <d v="2020-09-01T00:00:00"/>
    <s v="Tampa Electric"/>
    <s v="TEC Electric"/>
    <s v="Meters"/>
    <s v="Meter Department"/>
    <n v="137000"/>
    <s v="POT TRANSF PRI: J21"/>
    <n v="303561719"/>
    <s v="POT TRANSF PRI"/>
    <d v="2019-12-01T00:00:00"/>
    <d v="2019-01-01T00:00:00"/>
    <s v="NEW-02647"/>
    <n v="14716.79"/>
    <s v="370.00 Meters - Analog &amp; AMR"/>
    <x v="13"/>
    <x v="1"/>
    <x v="0"/>
    <n v="7.1999999999999995E-2"/>
    <n v="1142.05"/>
  </r>
  <r>
    <n v="1170"/>
    <n v="263991.25"/>
    <n v="121620.25673197499"/>
    <d v="2020-09-01T00:00:00"/>
    <s v="Tampa Electric"/>
    <s v="TEC Electric"/>
    <s v="Meters"/>
    <s v="Meter Department"/>
    <n v="137000"/>
    <s v="POT TRANSF SEC: J20"/>
    <n v="39896223"/>
    <s v="POT TRANSF SEC ;"/>
    <d v="2006-01-15T00:00:00"/>
    <d v="2006-01-15T00:00:00"/>
    <s v="RUA"/>
    <n v="142370.99"/>
    <s v="370.00 Meters - Analog &amp; AMR"/>
    <x v="14"/>
    <x v="1"/>
    <x v="0"/>
    <n v="7.1999999999999995E-2"/>
    <n v="19007.37"/>
  </r>
  <r>
    <n v="18"/>
    <n v="2462.63"/>
    <n v="553.00309515590004"/>
    <d v="2020-09-01T00:00:00"/>
    <s v="Tampa Electric"/>
    <s v="TEC Electric"/>
    <s v="Meters"/>
    <s v="Meter Department"/>
    <n v="137000"/>
    <s v="POT TRANSF SEC: J20"/>
    <n v="100545712"/>
    <s v="POT TRANSF SEC"/>
    <d v="2015-01-01T00:00:00"/>
    <d v="2015-01-01T00:00:00"/>
    <s v="NEW-02647"/>
    <n v="1909.63"/>
    <s v="370.00 Meters - Analog &amp; AMR"/>
    <x v="14"/>
    <x v="1"/>
    <x v="0"/>
    <n v="7.1999999999999995E-2"/>
    <n v="177.31"/>
  </r>
  <r>
    <n v="1505"/>
    <n v="237169.55000000002"/>
    <n v="17121.4571784445"/>
    <d v="2020-09-01T00:00:00"/>
    <s v="Tampa Electric"/>
    <s v="TEC Electric"/>
    <s v="Meters"/>
    <s v="Meter Department"/>
    <n v="137000"/>
    <s v="Recorder Survey W/Meter: J29"/>
    <n v="303561722"/>
    <s v="Recorder Survey W/Meter"/>
    <d v="2019-09-01T00:00:00"/>
    <d v="2019-01-01T00:00:00"/>
    <s v="NEW-02647"/>
    <n v="220048.09"/>
    <s v="370.00 Meters - Analog &amp; AMR"/>
    <x v="15"/>
    <x v="1"/>
    <x v="0"/>
    <n v="7.1999999999999995E-2"/>
    <n v="17076.21"/>
  </r>
  <r>
    <n v="178"/>
    <n v="58613.520000000004"/>
    <n v="6975.2673656232"/>
    <d v="2020-09-01T00:00:00"/>
    <s v="Tampa Electric"/>
    <s v="TEC Electric"/>
    <s v="Meters"/>
    <s v="Meter Department"/>
    <n v="137000"/>
    <s v="Recorder Survey W/Meter: J29"/>
    <n v="205128692"/>
    <s v="Recorder Survey W/Meter"/>
    <d v="2018-12-01T00:00:00"/>
    <d v="2018-01-01T00:00:00"/>
    <s v="NEW-02647"/>
    <n v="51638.25"/>
    <s v="370.00 Meters - Analog &amp; AMR"/>
    <x v="15"/>
    <x v="1"/>
    <x v="0"/>
    <n v="7.1999999999999995E-2"/>
    <n v="4220.17"/>
  </r>
  <r>
    <n v="756"/>
    <n v="-61050.57"/>
    <n v="-35632.766528614506"/>
    <d v="2020-09-01T00:00:00"/>
    <s v="Tampa Electric"/>
    <s v="TEC Electric"/>
    <s v="Meters"/>
    <s v="Meter Department"/>
    <n v="137000"/>
    <s v="Recorder: J30"/>
    <n v="39896230"/>
    <s v="RECORDER ;"/>
    <d v="2002-01-15T00:00:00"/>
    <d v="2002-01-15T00:00:00"/>
    <s v="RUA"/>
    <n v="-25417.8"/>
    <s v="370.00 Meters - Analog &amp; AMR"/>
    <x v="16"/>
    <x v="1"/>
    <x v="0"/>
    <n v="7.1999999999999995E-2"/>
    <n v="-4395.6400000000003"/>
  </r>
  <r>
    <n v="1"/>
    <n v="996.34"/>
    <n v="353.88715506760002"/>
    <d v="2020-09-01T00:00:00"/>
    <s v="Tampa Electric"/>
    <s v="TEC Electric"/>
    <s v="Meters"/>
    <s v="Meter Department"/>
    <n v="137000"/>
    <s v="Totalizer: J40"/>
    <n v="39896408"/>
    <s v="Totalizer"/>
    <d v="2010-01-01T00:00:00"/>
    <d v="2010-01-01T00:00:00"/>
    <s v="D0020678"/>
    <n v="642.45000000000005"/>
    <s v="370.00 Meters - Analog &amp; AMR"/>
    <x v="17"/>
    <x v="1"/>
    <x v="0"/>
    <n v="7.1999999999999995E-2"/>
    <n v="71.739999999999995"/>
  </r>
  <r>
    <n v="29"/>
    <n v="154604.91"/>
    <n v="75691.791869963708"/>
    <d v="2020-09-01T00:00:00"/>
    <s v="Tampa Electric"/>
    <s v="TEC Electric"/>
    <s v="Meters"/>
    <s v="Meter Department"/>
    <n v="137000"/>
    <s v="Totalizer: J40"/>
    <n v="39896401"/>
    <s v="TOTALIZER ;"/>
    <d v="2005-01-15T00:00:00"/>
    <d v="2005-01-15T00:00:00"/>
    <s v="RUA"/>
    <n v="78913.119999999995"/>
    <s v="370.00 Meters - Analog &amp; AMR"/>
    <x v="17"/>
    <x v="1"/>
    <x v="0"/>
    <n v="7.1999999999999995E-2"/>
    <n v="11131.55"/>
  </r>
  <r>
    <n v="6"/>
    <n v="5825.45"/>
    <n v="7573.085"/>
    <d v="2020-09-01T00:00:00"/>
    <s v="Tampa Electric"/>
    <s v="TEC Electric"/>
    <s v="Meters"/>
    <s v="Meter Department"/>
    <n v="137000"/>
    <s v="TRANSFMR Loss Compensator: J25"/>
    <n v="39896415"/>
    <s v="TRANSFMR LOSS COMPENSATOR ;"/>
    <d v="1986-06-15T00:00:00"/>
    <d v="1986-06-15T00:00:00"/>
    <s v="CONVERSION"/>
    <n v="-1747.64"/>
    <s v="370.00 Meters - Analog &amp; AMR"/>
    <x v="18"/>
    <x v="1"/>
    <x v="0"/>
    <n v="7.1999999999999995E-2"/>
    <n v="419.43"/>
  </r>
  <r>
    <n v="3"/>
    <n v="9996.83"/>
    <n v="721.6790551956999"/>
    <d v="2020-09-01T00:00:00"/>
    <s v="Tampa Electric"/>
    <s v="TEC Electric"/>
    <s v="Plant City Service Area"/>
    <s v="PCSA - Lines"/>
    <n v="137000"/>
    <s v="Arrester 10KV: C03"/>
    <n v="303560555"/>
    <s v="Arrester 10KV"/>
    <d v="2019-03-01T00:00:00"/>
    <d v="2019-01-01T00:00:00"/>
    <s v="NEW-02635"/>
    <n v="9275.15"/>
    <s v="370.00 Meters - Analog &amp; AMR"/>
    <x v="7"/>
    <x v="1"/>
    <x v="0"/>
    <n v="7.1999999999999995E-2"/>
    <n v="719.77"/>
  </r>
  <r>
    <n v="1"/>
    <n v="9996.83"/>
    <n v="721.6790551956999"/>
    <d v="2020-09-01T00:00:00"/>
    <s v="Tampa Electric"/>
    <s v="TEC Electric"/>
    <s v="Plant City Service Area"/>
    <s v="PCSA - Lines"/>
    <n v="137000"/>
    <s v="Meter Cabinet: J75"/>
    <n v="303560963"/>
    <s v="Meter Cabinet"/>
    <d v="2019-03-01T00:00:00"/>
    <d v="2019-01-01T00:00:00"/>
    <s v="NEW-02635"/>
    <n v="9275.15"/>
    <s v="370.00 Meters - Analog &amp; AMR"/>
    <x v="8"/>
    <x v="1"/>
    <x v="0"/>
    <n v="7.1999999999999995E-2"/>
    <n v="719.77"/>
  </r>
  <r>
    <n v="3"/>
    <n v="2609.8200000000002"/>
    <n v="61.579903417200001"/>
    <d v="2020-09-01T00:00:00"/>
    <s v="Tampa Electric"/>
    <s v="TEC Electric"/>
    <s v="South Hillsborough Service Area"/>
    <s v="SHills - Lines"/>
    <n v="137000"/>
    <s v="Arrester 10KV: C03"/>
    <n v="327095597"/>
    <s v="Arrester 10KV"/>
    <d v="2020-03-01T00:00:00"/>
    <d v="2020-01-01T00:00:00"/>
    <s v="CRR-02644"/>
    <n v="2548.2399999999998"/>
    <s v="370.00 Meters - Analog &amp; AMR"/>
    <x v="7"/>
    <x v="1"/>
    <x v="0"/>
    <n v="7.1999999999999995E-2"/>
    <n v="187.91"/>
  </r>
  <r>
    <n v="1"/>
    <n v="40343.56"/>
    <n v="10205.4719427604"/>
    <d v="2020-09-01T00:00:00"/>
    <s v="Tampa Electric"/>
    <s v="TEC Electric"/>
    <s v="Western Service Area"/>
    <s v="WSA - Lines"/>
    <n v="137000"/>
    <s v="Meter Cabinet: J75"/>
    <n v="49495853"/>
    <s v="Meter Cabinet"/>
    <d v="2014-01-01T00:00:00"/>
    <d v="2014-01-01T00:00:00"/>
    <s v="CRR-02644"/>
    <n v="30138.09"/>
    <s v="370.00 Meters - Analog &amp; AMR"/>
    <x v="8"/>
    <x v="1"/>
    <x v="0"/>
    <n v="7.1999999999999995E-2"/>
    <n v="2904.74"/>
  </r>
  <r>
    <n v="2"/>
    <n v="20537.91"/>
    <n v="3262.0286462733002"/>
    <d v="2020-09-01T00:00:00"/>
    <s v="Tampa Electric"/>
    <s v="TEC Electric"/>
    <s v="Western Service Area"/>
    <s v="WSA - Lines"/>
    <n v="137000"/>
    <s v="Meter Cabinet: J75"/>
    <n v="313626201"/>
    <s v="Meter Cabinet"/>
    <d v="2017-05-16T00:00:00"/>
    <d v="2017-01-01T00:00:00"/>
    <s v="NEW-07123.1"/>
    <n v="17275.88"/>
    <s v="370.00 Meters - Analog &amp; AMR"/>
    <x v="8"/>
    <x v="1"/>
    <x v="0"/>
    <n v="7.1999999999999995E-2"/>
    <n v="1478.73"/>
  </r>
  <r>
    <n v="1"/>
    <n v="41155.17"/>
    <n v="7965.4325255778003"/>
    <d v="2020-09-01T00:00:00"/>
    <s v="Tampa Electric"/>
    <s v="TEC Electric"/>
    <s v="Western Service Area"/>
    <s v="WSA - Lines"/>
    <n v="137000"/>
    <s v="Meter Cabinet: J75"/>
    <n v="100545843"/>
    <s v="Meter Cabinet"/>
    <d v="2016-01-26T00:00:00"/>
    <d v="2016-01-01T00:00:00"/>
    <s v="NEW-06163.2"/>
    <n v="33189.74"/>
    <s v="370.00 Meters - Analog &amp; AMR"/>
    <x v="8"/>
    <x v="1"/>
    <x v="0"/>
    <n v="7.1999999999999995E-2"/>
    <n v="2963.17"/>
  </r>
  <r>
    <n v="1"/>
    <n v="26196.02"/>
    <n v="5070.1437935668"/>
    <d v="2020-09-01T00:00:00"/>
    <s v="Tampa Electric"/>
    <s v="TEC Electric"/>
    <s v="Winter Haven Service Area"/>
    <s v="Winterhaven - Lines"/>
    <n v="137000"/>
    <s v="Meter Cabinet: J75"/>
    <n v="122668283"/>
    <s v="Meter Cabinet"/>
    <d v="2016-11-30T00:00:00"/>
    <d v="2016-01-01T00:00:00"/>
    <s v="NEW-08643.2"/>
    <n v="21125.88"/>
    <s v="370.00 Meters - Analog &amp; AMR"/>
    <x v="8"/>
    <x v="1"/>
    <x v="0"/>
    <n v="7.1999999999999995E-2"/>
    <n v="1886.11"/>
  </r>
  <r>
    <n v="1"/>
    <n v="-22.35"/>
    <n v="-5.0188697355"/>
    <d v="2020-09-01T00:00:00"/>
    <s v="Tampa Electric"/>
    <s v="TEC Electric"/>
    <s v="Winter Haven Service Area"/>
    <s v="Winterhaven - Lines"/>
    <n v="137000"/>
    <s v="Non-unitized: "/>
    <n v="89069859"/>
    <s v="NONE"/>
    <d v="2015-11-04T00:00:00"/>
    <d v="2016-01-01T00:00:00"/>
    <s v="NEW-05883.B"/>
    <n v="-17.329999999999998"/>
    <s v="370.00 Meters - Analog &amp; AMR"/>
    <x v="9"/>
    <x v="1"/>
    <x v="0"/>
    <n v="7.1999999999999995E-2"/>
    <n v="-1.61"/>
  </r>
  <r>
    <n v="0"/>
    <n v="22.35"/>
    <n v="5.0188697355"/>
    <d v="2020-09-01T00:00:00"/>
    <s v="Tampa Electric"/>
    <s v="TEC Electric"/>
    <s v="Winter Haven Service Area"/>
    <s v="Winterhaven - Lines"/>
    <n v="137000"/>
    <s v="Non-unitized: "/>
    <n v="82317218"/>
    <s v="NONE"/>
    <d v="2015-11-04T00:00:00"/>
    <d v="2015-11-01T00:00:00"/>
    <s v="NEW-05883.B"/>
    <n v="17.329999999999998"/>
    <s v="370.00 Meters - Analog &amp; AMR"/>
    <x v="9"/>
    <x v="1"/>
    <x v="0"/>
    <n v="7.1999999999999995E-2"/>
    <n v="1.61"/>
  </r>
  <r>
    <n v="1"/>
    <n v="637.16999999999996"/>
    <n v="15.034319248200001"/>
    <d v="2020-09-01T00:00:00"/>
    <s v="Tampa Electric"/>
    <s v="TEC Electric"/>
    <s v="Winter Haven Service Area"/>
    <s v="Winterhaven - Lines"/>
    <n v="137000"/>
    <s v="Non-unitized: "/>
    <n v="323949983"/>
    <s v="CRR - Outdoor Lighting - Street - OH &amp; UG fed lighting"/>
    <d v="2020-01-01T00:00:00"/>
    <d v="2020-01-01T00:00:00"/>
    <s v="CRR-02639"/>
    <n v="622.14"/>
    <s v="370.00 Meters - Analog &amp; AMR"/>
    <x v="9"/>
    <x v="1"/>
    <x v="0"/>
    <n v="7.1999999999999995E-2"/>
    <n v="45.88"/>
  </r>
  <r>
    <m/>
    <m/>
    <m/>
    <m/>
    <m/>
    <m/>
    <m/>
    <m/>
    <m/>
    <m/>
    <m/>
    <m/>
    <m/>
    <m/>
    <m/>
    <m/>
    <m/>
    <x v="19"/>
    <x v="2"/>
    <x v="1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ABD9665-2FE8-4DFB-8F7C-224858A4ED6C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gridDropZones="1" multipleFieldFilters="0">
  <location ref="A3:F26" firstHeaderRow="1" firstDataRow="2" firstDataCol="2" rowPageCount="1" colPageCount="1"/>
  <pivotFields count="22">
    <pivotField dataField="1" compact="0" outline="0" showAll="0"/>
    <pivotField dataField="1"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axis="axisRow" compact="0" outline="0" showAll="0" sortType="ascending">
      <items count="21">
        <item x="3"/>
        <item x="7"/>
        <item x="10"/>
        <item x="11"/>
        <item x="12"/>
        <item x="0"/>
        <item x="1"/>
        <item x="8"/>
        <item x="9"/>
        <item x="13"/>
        <item x="14"/>
        <item x="16"/>
        <item x="15"/>
        <item x="4"/>
        <item x="5"/>
        <item x="2"/>
        <item x="6"/>
        <item x="17"/>
        <item x="18"/>
        <item x="19"/>
        <item t="default"/>
      </items>
    </pivotField>
    <pivotField axis="axisRow" compact="0" outline="0" showAll="0" sortType="ascending">
      <items count="5">
        <item m="1" x="3"/>
        <item x="1"/>
        <item x="0"/>
        <item x="2"/>
        <item t="default"/>
      </items>
    </pivotField>
    <pivotField axis="axisPage" compact="0" outline="0" showAll="0">
      <items count="3">
        <item x="0"/>
        <item x="1"/>
        <item t="default"/>
      </items>
    </pivotField>
    <pivotField compact="0" outline="0" showAll="0"/>
    <pivotField compact="0" outline="0" showAll="0"/>
  </pivotFields>
  <rowFields count="2">
    <field x="18"/>
    <field x="17"/>
  </rowFields>
  <rowItems count="22">
    <i>
      <x v="1"/>
      <x v="1"/>
    </i>
    <i r="1">
      <x v="2"/>
    </i>
    <i r="1">
      <x v="3"/>
    </i>
    <i r="1">
      <x v="4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7"/>
    </i>
    <i r="1">
      <x v="18"/>
    </i>
    <i t="default">
      <x v="1"/>
    </i>
    <i>
      <x v="2"/>
      <x/>
    </i>
    <i r="1">
      <x v="5"/>
    </i>
    <i r="1">
      <x v="6"/>
    </i>
    <i r="1">
      <x v="13"/>
    </i>
    <i r="1">
      <x v="14"/>
    </i>
    <i r="1">
      <x v="15"/>
    </i>
    <i r="1">
      <x v="16"/>
    </i>
    <i t="default">
      <x v="2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19" item="0" hier="-1"/>
  </pageFields>
  <dataFields count="4">
    <dataField name="Sum of Quantity" fld="0" baseField="0" baseItem="0"/>
    <dataField name="Sum of Book Cost" fld="1" baseField="0" baseItem="0" numFmtId="43"/>
    <dataField name="Sum of Allocated Reserve" fld="2" baseField="0" baseItem="0" numFmtId="43"/>
    <dataField name="Sum of Net Book Value" fld="15" baseField="0" baseItem="0" numFmtId="43"/>
  </dataFields>
  <formats count="7">
    <format dxfId="6">
      <pivotArea outline="0" collapsedLevelsAreSubtotals="1" fieldPosition="0">
        <references count="1">
          <reference field="4294967294" count="3" selected="0">
            <x v="1"/>
            <x v="2"/>
            <x v="3"/>
          </reference>
        </references>
      </pivotArea>
    </format>
    <format dxfId="5">
      <pivotArea outline="0" collapsedLevelsAreSubtotals="1" fieldPosition="0"/>
    </format>
    <format dxfId="4">
      <pivotArea dataOnly="0" outline="0" fieldPosition="0">
        <references count="2">
          <reference field="18" count="0" defaultSubtotal="1"/>
          <reference field="19" count="1" selected="0">
            <x v="0"/>
          </reference>
        </references>
      </pivotArea>
    </format>
    <format dxfId="3">
      <pivotArea dataOnly="0" labelOnly="1" outline="0" fieldPosition="0">
        <references count="1">
          <reference field="4294967294" count="0"/>
        </references>
      </pivotArea>
    </format>
    <format dxfId="2">
      <pivotArea dataOnly="0" labelOnly="1" outline="0" fieldPosition="0">
        <references count="1">
          <reference field="19" count="1">
            <x v="0"/>
          </reference>
        </references>
      </pivotArea>
    </format>
    <format dxfId="1">
      <pivotArea field="19" type="button" dataOnly="0" labelOnly="1" outline="0" axis="axisPage" fieldPosition="0"/>
    </format>
    <format dxfId="0">
      <pivotArea dataOnly="0" outline="0" fieldPosition="0">
        <references count="2">
          <reference field="4294967294" count="4">
            <x v="0"/>
            <x v="1"/>
            <x v="2"/>
            <x v="3"/>
          </reference>
          <reference field="19" count="1" selected="0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48"/>
  <sheetViews>
    <sheetView tabSelected="1" workbookViewId="0">
      <selection activeCell="H8" sqref="H8"/>
    </sheetView>
  </sheetViews>
  <sheetFormatPr defaultRowHeight="15" x14ac:dyDescent="0.25"/>
  <cols>
    <col min="1" max="1" width="14.85546875" bestFit="1" customWidth="1"/>
    <col min="2" max="2" width="32.7109375" bestFit="1" customWidth="1"/>
    <col min="3" max="3" width="16.85546875" bestFit="1" customWidth="1"/>
    <col min="4" max="4" width="18" bestFit="1" customWidth="1"/>
    <col min="5" max="5" width="25.5703125" bestFit="1" customWidth="1"/>
    <col min="6" max="6" width="23.140625" bestFit="1" customWidth="1"/>
    <col min="7" max="7" width="11.28515625" customWidth="1"/>
    <col min="8" max="8" width="10.7109375" bestFit="1" customWidth="1"/>
  </cols>
  <sheetData>
    <row r="1" spans="1:6" s="2" customFormat="1" x14ac:dyDescent="0.25">
      <c r="A1" s="28" t="s">
        <v>0</v>
      </c>
      <c r="B1" s="2" t="s">
        <v>6</v>
      </c>
      <c r="C1"/>
      <c r="D1"/>
      <c r="E1"/>
      <c r="F1" s="55" t="s">
        <v>143</v>
      </c>
    </row>
    <row r="3" spans="1:6" x14ac:dyDescent="0.25">
      <c r="C3" s="27" t="s">
        <v>122</v>
      </c>
    </row>
    <row r="4" spans="1:6" x14ac:dyDescent="0.25">
      <c r="A4" s="27" t="s">
        <v>26</v>
      </c>
      <c r="B4" s="27" t="s">
        <v>117</v>
      </c>
      <c r="C4" s="30" t="s">
        <v>119</v>
      </c>
      <c r="D4" s="30" t="s">
        <v>118</v>
      </c>
      <c r="E4" s="30" t="s">
        <v>120</v>
      </c>
      <c r="F4" s="30" t="s">
        <v>121</v>
      </c>
    </row>
    <row r="5" spans="1:6" x14ac:dyDescent="0.25">
      <c r="A5" t="s">
        <v>125</v>
      </c>
      <c r="B5" t="s">
        <v>21</v>
      </c>
      <c r="C5" s="31">
        <v>9</v>
      </c>
      <c r="D5" s="31">
        <v>23514.91</v>
      </c>
      <c r="E5" s="31">
        <v>1570.7348655383</v>
      </c>
      <c r="F5" s="31">
        <v>21944.17</v>
      </c>
    </row>
    <row r="6" spans="1:6" x14ac:dyDescent="0.25">
      <c r="B6" t="s">
        <v>19</v>
      </c>
      <c r="C6" s="31">
        <v>2628</v>
      </c>
      <c r="D6" s="31">
        <v>1626218.5600000003</v>
      </c>
      <c r="E6" s="31">
        <v>671325.47224391194</v>
      </c>
      <c r="F6" s="31">
        <v>954893.0900000002</v>
      </c>
    </row>
    <row r="7" spans="1:6" x14ac:dyDescent="0.25">
      <c r="B7" t="s">
        <v>14</v>
      </c>
      <c r="C7" s="31">
        <v>38166</v>
      </c>
      <c r="D7" s="31">
        <v>8685158.8000000007</v>
      </c>
      <c r="E7" s="31">
        <v>3227847.8867792045</v>
      </c>
      <c r="F7" s="31">
        <v>5457310.9499999993</v>
      </c>
    </row>
    <row r="8" spans="1:6" x14ac:dyDescent="0.25">
      <c r="B8" t="s">
        <v>16</v>
      </c>
      <c r="C8" s="31">
        <v>3581</v>
      </c>
      <c r="D8" s="31">
        <v>538785.57999999996</v>
      </c>
      <c r="E8" s="31">
        <v>172210.0478815563</v>
      </c>
      <c r="F8" s="31">
        <v>366575.54</v>
      </c>
    </row>
    <row r="9" spans="1:6" x14ac:dyDescent="0.25">
      <c r="B9" t="s">
        <v>12</v>
      </c>
      <c r="C9" s="31">
        <v>37</v>
      </c>
      <c r="D9" s="31">
        <v>393191.85999999993</v>
      </c>
      <c r="E9" s="31">
        <v>102669.94260706441</v>
      </c>
      <c r="F9" s="31">
        <v>290521.92</v>
      </c>
    </row>
    <row r="10" spans="1:6" x14ac:dyDescent="0.25">
      <c r="B10" t="s">
        <v>17</v>
      </c>
      <c r="C10" s="31">
        <v>5</v>
      </c>
      <c r="D10" s="31">
        <v>688.73</v>
      </c>
      <c r="E10" s="31">
        <v>16.250901165800002</v>
      </c>
      <c r="F10" s="31">
        <v>672.48</v>
      </c>
    </row>
    <row r="11" spans="1:6" x14ac:dyDescent="0.25">
      <c r="B11" t="s">
        <v>11</v>
      </c>
      <c r="C11" s="31">
        <v>1736</v>
      </c>
      <c r="D11" s="31">
        <v>1655779.24</v>
      </c>
      <c r="E11" s="31">
        <v>668817.9390675805</v>
      </c>
      <c r="F11" s="31">
        <v>986961.3</v>
      </c>
    </row>
    <row r="12" spans="1:6" x14ac:dyDescent="0.25">
      <c r="B12" t="s">
        <v>8</v>
      </c>
      <c r="C12" s="31">
        <v>1188</v>
      </c>
      <c r="D12" s="31">
        <v>266453.88</v>
      </c>
      <c r="E12" s="31">
        <v>122173.2598271309</v>
      </c>
      <c r="F12" s="31">
        <v>144280.62</v>
      </c>
    </row>
    <row r="13" spans="1:6" x14ac:dyDescent="0.25">
      <c r="B13" t="s">
        <v>23</v>
      </c>
      <c r="C13" s="31">
        <v>756</v>
      </c>
      <c r="D13" s="31">
        <v>-61050.57</v>
      </c>
      <c r="E13" s="31">
        <v>-35632.766528614506</v>
      </c>
      <c r="F13" s="31">
        <v>-25417.8</v>
      </c>
    </row>
    <row r="14" spans="1:6" x14ac:dyDescent="0.25">
      <c r="B14" t="s">
        <v>15</v>
      </c>
      <c r="C14" s="31">
        <v>1683</v>
      </c>
      <c r="D14" s="31">
        <v>295783.07</v>
      </c>
      <c r="E14" s="31">
        <v>24096.7245440677</v>
      </c>
      <c r="F14" s="31">
        <v>271686.33999999997</v>
      </c>
    </row>
    <row r="15" spans="1:6" x14ac:dyDescent="0.25">
      <c r="B15" t="s">
        <v>13</v>
      </c>
      <c r="C15" s="31">
        <v>30</v>
      </c>
      <c r="D15" s="31">
        <v>155601.25</v>
      </c>
      <c r="E15" s="31">
        <v>76045.679025031306</v>
      </c>
      <c r="F15" s="31">
        <v>79555.569999999992</v>
      </c>
    </row>
    <row r="16" spans="1:6" x14ac:dyDescent="0.25">
      <c r="B16" t="s">
        <v>25</v>
      </c>
      <c r="C16" s="31">
        <v>6</v>
      </c>
      <c r="D16" s="31">
        <v>5825.45</v>
      </c>
      <c r="E16" s="31">
        <v>7573.085</v>
      </c>
      <c r="F16" s="31">
        <v>-1747.64</v>
      </c>
    </row>
    <row r="17" spans="1:7" x14ac:dyDescent="0.25">
      <c r="A17" s="22" t="s">
        <v>127</v>
      </c>
      <c r="B17" s="22"/>
      <c r="C17" s="32">
        <v>49825</v>
      </c>
      <c r="D17" s="32">
        <v>13585950.760000002</v>
      </c>
      <c r="E17" s="32">
        <v>5038714.2562136371</v>
      </c>
      <c r="F17" s="32">
        <v>8547236.5399999991</v>
      </c>
    </row>
    <row r="18" spans="1:7" x14ac:dyDescent="0.25">
      <c r="A18" t="s">
        <v>124</v>
      </c>
      <c r="B18" t="s">
        <v>9</v>
      </c>
      <c r="C18" s="31">
        <v>1417</v>
      </c>
      <c r="D18" s="31">
        <v>152723.79</v>
      </c>
      <c r="E18" s="31">
        <v>16463.2962340329</v>
      </c>
      <c r="F18" s="31">
        <v>136260.49</v>
      </c>
    </row>
    <row r="19" spans="1:7" x14ac:dyDescent="0.25">
      <c r="B19" t="s">
        <v>7</v>
      </c>
      <c r="C19" s="31">
        <v>49727</v>
      </c>
      <c r="D19" s="31">
        <v>12109239.23</v>
      </c>
      <c r="E19" s="31">
        <v>4791639.573776138</v>
      </c>
      <c r="F19" s="31">
        <v>7317599.6500000004</v>
      </c>
    </row>
    <row r="20" spans="1:7" x14ac:dyDescent="0.25">
      <c r="B20" t="s">
        <v>18</v>
      </c>
      <c r="C20" s="31">
        <v>190</v>
      </c>
      <c r="D20" s="31">
        <v>740858.59000000008</v>
      </c>
      <c r="E20" s="31">
        <v>282623.20301858481</v>
      </c>
      <c r="F20" s="31">
        <v>458235.38</v>
      </c>
    </row>
    <row r="21" spans="1:7" x14ac:dyDescent="0.25">
      <c r="B21" t="s">
        <v>22</v>
      </c>
      <c r="C21" s="31">
        <v>694336</v>
      </c>
      <c r="D21" s="31">
        <v>50274908.290000007</v>
      </c>
      <c r="E21" s="31">
        <v>16984452.635769397</v>
      </c>
      <c r="F21" s="31">
        <v>33290455.66</v>
      </c>
    </row>
    <row r="22" spans="1:7" x14ac:dyDescent="0.25">
      <c r="B22" t="s">
        <v>24</v>
      </c>
      <c r="C22" s="31">
        <v>2437</v>
      </c>
      <c r="D22" s="31">
        <v>281238.55</v>
      </c>
      <c r="E22" s="31">
        <v>35914.342177153507</v>
      </c>
      <c r="F22" s="31">
        <v>245324.21000000002</v>
      </c>
    </row>
    <row r="23" spans="1:7" x14ac:dyDescent="0.25">
      <c r="B23" t="s">
        <v>10</v>
      </c>
      <c r="C23" s="31">
        <v>2664</v>
      </c>
      <c r="D23" s="31">
        <v>534639.35999999999</v>
      </c>
      <c r="E23" s="31">
        <v>144441.87665813282</v>
      </c>
      <c r="F23" s="31">
        <v>390197.49999999994</v>
      </c>
    </row>
    <row r="24" spans="1:7" x14ac:dyDescent="0.25">
      <c r="B24" t="s">
        <v>20</v>
      </c>
      <c r="C24" s="31">
        <v>573</v>
      </c>
      <c r="D24" s="31">
        <v>171873.28</v>
      </c>
      <c r="E24" s="31">
        <v>79181.686661836808</v>
      </c>
      <c r="F24" s="31">
        <v>92691.59</v>
      </c>
    </row>
    <row r="25" spans="1:7" x14ac:dyDescent="0.25">
      <c r="A25" s="22" t="s">
        <v>126</v>
      </c>
      <c r="B25" s="22"/>
      <c r="C25" s="32">
        <v>751344</v>
      </c>
      <c r="D25" s="32">
        <v>64265481.090000004</v>
      </c>
      <c r="E25" s="32">
        <v>22334716.614295278</v>
      </c>
      <c r="F25" s="32">
        <v>41930764.480000004</v>
      </c>
    </row>
    <row r="26" spans="1:7" x14ac:dyDescent="0.25">
      <c r="A26" t="s">
        <v>123</v>
      </c>
      <c r="C26" s="31">
        <v>801169</v>
      </c>
      <c r="D26" s="31">
        <v>77851431.850000009</v>
      </c>
      <c r="E26" s="31">
        <v>27373430.870508913</v>
      </c>
      <c r="F26" s="31">
        <v>50478001.020000003</v>
      </c>
    </row>
    <row r="27" spans="1:7" x14ac:dyDescent="0.25">
      <c r="G27" s="4"/>
    </row>
    <row r="28" spans="1:7" x14ac:dyDescent="0.25">
      <c r="F28" s="4"/>
    </row>
    <row r="29" spans="1:7" x14ac:dyDescent="0.25">
      <c r="D29" s="5"/>
      <c r="E29" s="5"/>
      <c r="F29" s="5"/>
    </row>
    <row r="30" spans="1:7" x14ac:dyDescent="0.25">
      <c r="D30" s="10" t="s">
        <v>3</v>
      </c>
      <c r="E30" s="10" t="s">
        <v>4</v>
      </c>
      <c r="F30" s="10" t="s">
        <v>5</v>
      </c>
    </row>
    <row r="31" spans="1:7" x14ac:dyDescent="0.25">
      <c r="A31" s="1"/>
      <c r="B31" s="8"/>
      <c r="C31" s="6" t="s">
        <v>29</v>
      </c>
      <c r="D31" s="7">
        <f>GETPIVOTDATA("Sum of Book Cost",$A$3,"AMR Related","Yes")</f>
        <v>64265481.090000004</v>
      </c>
      <c r="E31" s="7">
        <f>GETPIVOTDATA("Sum of Allocated Reserve",$A$3,"AMR Related","Yes")</f>
        <v>22334716.614295278</v>
      </c>
      <c r="F31" s="7">
        <f>GETPIVOTDATA("Sum of Net Book Value",$A$3,"AMR Related","Yes")</f>
        <v>41930764.480000004</v>
      </c>
    </row>
    <row r="32" spans="1:7" x14ac:dyDescent="0.25">
      <c r="A32" s="9" t="s">
        <v>27</v>
      </c>
      <c r="B32" s="8" t="s">
        <v>144</v>
      </c>
      <c r="C32" s="6">
        <v>7.1999999999999995E-2</v>
      </c>
      <c r="D32" s="7">
        <f>D31</f>
        <v>64265481.090000004</v>
      </c>
      <c r="E32" s="29">
        <f>D31*C32/12+E31</f>
        <v>22720309.500835277</v>
      </c>
      <c r="F32" s="7">
        <f>D32-E32</f>
        <v>41545171.589164726</v>
      </c>
    </row>
    <row r="33" spans="1:15" x14ac:dyDescent="0.25">
      <c r="A33" s="9" t="s">
        <v>27</v>
      </c>
      <c r="B33" s="8" t="s">
        <v>145</v>
      </c>
      <c r="C33" s="6">
        <v>7.1999999999999995E-2</v>
      </c>
      <c r="D33" s="7">
        <f t="shared" ref="D33:D35" si="0">D32</f>
        <v>64265481.090000004</v>
      </c>
      <c r="E33" s="29">
        <f>D32*C33/12+E32</f>
        <v>23105902.387375277</v>
      </c>
      <c r="F33" s="7">
        <f>D33-E33</f>
        <v>41159578.702624723</v>
      </c>
    </row>
    <row r="34" spans="1:15" x14ac:dyDescent="0.25">
      <c r="A34" s="9" t="s">
        <v>27</v>
      </c>
      <c r="B34" s="8" t="s">
        <v>146</v>
      </c>
      <c r="C34" s="6">
        <v>7.1999999999999995E-2</v>
      </c>
      <c r="D34" s="7">
        <f>D33</f>
        <v>64265481.090000004</v>
      </c>
      <c r="E34" s="29">
        <f>D33*C34/12+E33</f>
        <v>23491495.273915276</v>
      </c>
      <c r="F34" s="7">
        <f>D34-E34</f>
        <v>40773985.816084728</v>
      </c>
      <c r="G34" s="70">
        <v>44196</v>
      </c>
      <c r="H34" t="s">
        <v>142</v>
      </c>
    </row>
    <row r="35" spans="1:15" x14ac:dyDescent="0.25">
      <c r="A35" s="9" t="s">
        <v>27</v>
      </c>
      <c r="B35" s="33" t="s">
        <v>147</v>
      </c>
      <c r="C35" s="34">
        <v>7.1999999999999995E-2</v>
      </c>
      <c r="D35" s="35">
        <f t="shared" si="0"/>
        <v>64265481.090000004</v>
      </c>
      <c r="E35" s="62">
        <f>D34*C35/12*12+E34</f>
        <v>28118609.912395276</v>
      </c>
      <c r="F35" s="35">
        <f>D35-E35</f>
        <v>36146871.177604727</v>
      </c>
      <c r="G35" s="38">
        <v>44561</v>
      </c>
      <c r="H35" t="s">
        <v>142</v>
      </c>
      <c r="I35" s="67" t="s">
        <v>148</v>
      </c>
      <c r="J35" s="68"/>
      <c r="K35" s="68"/>
      <c r="L35" s="68"/>
      <c r="M35" s="68"/>
      <c r="N35" s="68"/>
      <c r="O35" s="68"/>
    </row>
    <row r="36" spans="1:15" x14ac:dyDescent="0.25">
      <c r="A36" s="1"/>
      <c r="B36" s="8"/>
      <c r="C36" s="2"/>
      <c r="D36" s="7"/>
      <c r="E36" s="7"/>
      <c r="F36" s="7"/>
      <c r="G36" s="2"/>
    </row>
    <row r="37" spans="1:15" x14ac:dyDescent="0.25">
      <c r="A37" s="9"/>
      <c r="B37" s="8"/>
      <c r="C37" s="6"/>
      <c r="D37" s="7"/>
      <c r="E37" s="7"/>
      <c r="F37" s="7"/>
      <c r="G37" s="2"/>
    </row>
    <row r="38" spans="1:15" x14ac:dyDescent="0.25">
      <c r="A38" s="9"/>
      <c r="B38" s="8"/>
      <c r="C38" s="6" t="s">
        <v>29</v>
      </c>
      <c r="D38" s="7">
        <f>GETPIVOTDATA("Sum of Book Cost",$A$3,"AMR Related","No")</f>
        <v>13585950.760000002</v>
      </c>
      <c r="E38" s="7">
        <f>GETPIVOTDATA("Sum of Allocated Reserve",$A$3,"AMR Related","No")</f>
        <v>5038714.2562136371</v>
      </c>
      <c r="F38" s="7">
        <f>GETPIVOTDATA("Sum of Net Book Value",$A$3,"AMR Related","No")</f>
        <v>8547236.5399999991</v>
      </c>
      <c r="G38" s="2"/>
    </row>
    <row r="39" spans="1:15" x14ac:dyDescent="0.25">
      <c r="A39" s="9" t="s">
        <v>28</v>
      </c>
      <c r="B39" s="8" t="s">
        <v>144</v>
      </c>
      <c r="C39" s="6">
        <v>7.1999999999999995E-2</v>
      </c>
      <c r="D39" s="7">
        <f>D38</f>
        <v>13585950.760000002</v>
      </c>
      <c r="E39" s="29">
        <f>D38*C39/12+E38</f>
        <v>5120229.9607736375</v>
      </c>
      <c r="F39" s="7">
        <f>D39-E39</f>
        <v>8465720.7992263641</v>
      </c>
      <c r="G39" s="2"/>
    </row>
    <row r="40" spans="1:15" x14ac:dyDescent="0.25">
      <c r="A40" s="9" t="s">
        <v>28</v>
      </c>
      <c r="B40" s="8" t="s">
        <v>145</v>
      </c>
      <c r="C40" s="6">
        <v>7.1999999999999995E-2</v>
      </c>
      <c r="D40" s="7">
        <f t="shared" ref="D40:D42" si="1">D39</f>
        <v>13585950.760000002</v>
      </c>
      <c r="E40" s="29">
        <f>D39*C40/12+E39</f>
        <v>5201745.665333638</v>
      </c>
      <c r="F40" s="7">
        <f t="shared" ref="F40:F42" si="2">D40-E40</f>
        <v>8384205.0946663637</v>
      </c>
      <c r="G40" s="2"/>
    </row>
    <row r="41" spans="1:15" x14ac:dyDescent="0.25">
      <c r="A41" s="9" t="s">
        <v>28</v>
      </c>
      <c r="B41" s="8" t="s">
        <v>146</v>
      </c>
      <c r="C41" s="6">
        <v>7.1999999999999995E-2</v>
      </c>
      <c r="D41" s="35">
        <f t="shared" si="1"/>
        <v>13585950.760000002</v>
      </c>
      <c r="E41" s="29">
        <f>D40*C41/12+E40</f>
        <v>5283261.3698936384</v>
      </c>
      <c r="F41" s="7">
        <f t="shared" si="2"/>
        <v>8302689.3901063632</v>
      </c>
      <c r="G41" s="70">
        <v>44196</v>
      </c>
      <c r="H41" t="s">
        <v>142</v>
      </c>
    </row>
    <row r="42" spans="1:15" x14ac:dyDescent="0.25">
      <c r="A42" s="9" t="s">
        <v>28</v>
      </c>
      <c r="B42" s="33" t="s">
        <v>147</v>
      </c>
      <c r="C42" s="34">
        <v>7.1999999999999995E-2</v>
      </c>
      <c r="D42" s="35">
        <f t="shared" si="1"/>
        <v>13585950.760000002</v>
      </c>
      <c r="E42" s="62">
        <f>D41*C42/12*12+E41</f>
        <v>6261449.8246136382</v>
      </c>
      <c r="F42" s="7">
        <f t="shared" si="2"/>
        <v>7324500.9353863634</v>
      </c>
      <c r="G42" s="38">
        <v>44561</v>
      </c>
      <c r="H42" t="s">
        <v>142</v>
      </c>
      <c r="I42" s="67" t="s">
        <v>149</v>
      </c>
    </row>
    <row r="43" spans="1:15" x14ac:dyDescent="0.25">
      <c r="A43" s="1"/>
      <c r="B43" s="8"/>
      <c r="C43" s="2"/>
      <c r="D43" s="35"/>
      <c r="E43" s="7"/>
      <c r="F43" s="7"/>
      <c r="G43" s="2"/>
    </row>
    <row r="44" spans="1:15" x14ac:dyDescent="0.25">
      <c r="A44" s="9"/>
      <c r="B44" s="8"/>
      <c r="C44" s="6" t="s">
        <v>29</v>
      </c>
      <c r="D44" s="36">
        <f t="shared" ref="D44:F48" si="3">D31+D38</f>
        <v>77851431.850000009</v>
      </c>
      <c r="E44" s="36">
        <f t="shared" si="3"/>
        <v>27373430.870508917</v>
      </c>
      <c r="F44" s="36">
        <f t="shared" si="3"/>
        <v>50478001.020000003</v>
      </c>
      <c r="G44" s="2"/>
    </row>
    <row r="45" spans="1:15" x14ac:dyDescent="0.25">
      <c r="A45" s="9" t="s">
        <v>30</v>
      </c>
      <c r="B45" s="8" t="s">
        <v>144</v>
      </c>
      <c r="C45" s="6">
        <v>7.1999999999999995E-2</v>
      </c>
      <c r="D45" s="36">
        <f t="shared" si="3"/>
        <v>77851431.850000009</v>
      </c>
      <c r="E45" s="36">
        <f t="shared" si="3"/>
        <v>27840539.461608917</v>
      </c>
      <c r="F45" s="36">
        <f t="shared" si="3"/>
        <v>50010892.388391092</v>
      </c>
      <c r="G45" s="2"/>
    </row>
    <row r="46" spans="1:15" x14ac:dyDescent="0.25">
      <c r="A46" s="9" t="s">
        <v>30</v>
      </c>
      <c r="B46" s="8" t="s">
        <v>145</v>
      </c>
      <c r="C46" s="6">
        <v>7.1999999999999995E-2</v>
      </c>
      <c r="D46" s="36">
        <f t="shared" si="3"/>
        <v>77851431.850000009</v>
      </c>
      <c r="E46" s="36">
        <f t="shared" si="3"/>
        <v>28307648.052708916</v>
      </c>
      <c r="F46" s="36">
        <f t="shared" si="3"/>
        <v>49543783.797291085</v>
      </c>
      <c r="G46" s="2"/>
    </row>
    <row r="47" spans="1:15" x14ac:dyDescent="0.25">
      <c r="A47" s="9" t="s">
        <v>30</v>
      </c>
      <c r="B47" s="8" t="s">
        <v>146</v>
      </c>
      <c r="C47" s="6">
        <v>7.1999999999999995E-2</v>
      </c>
      <c r="D47" s="37">
        <f t="shared" si="3"/>
        <v>77851431.850000009</v>
      </c>
      <c r="E47" s="37">
        <f t="shared" si="3"/>
        <v>28774756.643808916</v>
      </c>
      <c r="F47" s="37">
        <f t="shared" si="3"/>
        <v>49076675.206191093</v>
      </c>
      <c r="G47" s="70">
        <v>44196</v>
      </c>
      <c r="H47" t="s">
        <v>142</v>
      </c>
    </row>
    <row r="48" spans="1:15" x14ac:dyDescent="0.25">
      <c r="A48" s="9" t="s">
        <v>30</v>
      </c>
      <c r="B48" s="33" t="s">
        <v>147</v>
      </c>
      <c r="C48" s="34">
        <v>7.1999999999999995E-2</v>
      </c>
      <c r="D48" s="37">
        <f t="shared" si="3"/>
        <v>77851431.850000009</v>
      </c>
      <c r="E48" s="37">
        <f t="shared" si="3"/>
        <v>34380059.737008914</v>
      </c>
      <c r="F48" s="37">
        <f t="shared" si="3"/>
        <v>43471372.112991095</v>
      </c>
      <c r="G48" s="38">
        <v>44561</v>
      </c>
      <c r="H48" t="s">
        <v>142</v>
      </c>
      <c r="I48" s="67" t="s">
        <v>148</v>
      </c>
    </row>
  </sheetData>
  <printOptions horizontalCentered="1"/>
  <pageMargins left="0.7" right="0.7" top="0.75" bottom="0.75" header="0.3" footer="0.3"/>
  <pageSetup scale="68" orientation="landscape" r:id="rId2"/>
  <customProperties>
    <customPr name="EpmWorksheetKeyString_GU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26E52-EABA-4305-BDE2-AACCAC792105}">
  <sheetPr>
    <tabColor rgb="FFFF0000"/>
  </sheetPr>
  <dimension ref="B3:F17"/>
  <sheetViews>
    <sheetView workbookViewId="0">
      <selection activeCell="H9" sqref="H9"/>
    </sheetView>
  </sheetViews>
  <sheetFormatPr defaultRowHeight="15" x14ac:dyDescent="0.25"/>
  <cols>
    <col min="3" max="3" width="12.28515625" bestFit="1" customWidth="1"/>
    <col min="4" max="4" width="11.5703125" customWidth="1"/>
    <col min="5" max="5" width="12.28515625" customWidth="1"/>
    <col min="6" max="6" width="12.28515625" bestFit="1" customWidth="1"/>
  </cols>
  <sheetData>
    <row r="3" spans="2:6" x14ac:dyDescent="0.25">
      <c r="B3" s="39" t="s">
        <v>159</v>
      </c>
      <c r="D3" s="6" t="s">
        <v>158</v>
      </c>
      <c r="E3" s="6" t="s">
        <v>158</v>
      </c>
      <c r="F3" s="6" t="s">
        <v>158</v>
      </c>
    </row>
    <row r="4" spans="2:6" x14ac:dyDescent="0.25">
      <c r="D4" s="72">
        <v>44166</v>
      </c>
      <c r="E4" s="72">
        <v>44531</v>
      </c>
      <c r="F4" s="72">
        <v>44896</v>
      </c>
    </row>
    <row r="5" spans="2:6" x14ac:dyDescent="0.25">
      <c r="B5" s="2" t="s">
        <v>155</v>
      </c>
      <c r="C5" s="39" t="s">
        <v>160</v>
      </c>
      <c r="D5" s="7">
        <f>'Roll Forward with NBV Recovery'!G8</f>
        <v>64265481.090000004</v>
      </c>
      <c r="E5" s="7">
        <f>'Roll Forward with NBV Recovery'!S8</f>
        <v>0</v>
      </c>
      <c r="F5" s="7">
        <f>'Roll Forward with NBV Recovery'!AE8</f>
        <v>0</v>
      </c>
    </row>
    <row r="6" spans="2:6" x14ac:dyDescent="0.25">
      <c r="B6" s="2" t="s">
        <v>155</v>
      </c>
      <c r="C6" s="39" t="s">
        <v>128</v>
      </c>
      <c r="D6" s="7">
        <f>'Roll Forward with NBV Recovery'!G14</f>
        <v>13585950.760000002</v>
      </c>
      <c r="E6" s="7">
        <f>'Roll Forward with NBV Recovery'!S14</f>
        <v>13585950.760000002</v>
      </c>
      <c r="F6" s="7">
        <f>'Roll Forward with NBV Recovery'!AE14</f>
        <v>13585950.760000002</v>
      </c>
    </row>
    <row r="7" spans="2:6" ht="15.75" thickBot="1" x14ac:dyDescent="0.3">
      <c r="B7" s="2" t="s">
        <v>155</v>
      </c>
      <c r="C7" s="2" t="s">
        <v>30</v>
      </c>
      <c r="D7" s="69">
        <f>SUM(D5:D6)</f>
        <v>77851431.850000009</v>
      </c>
      <c r="E7" s="69">
        <f>SUM(E5:E6)</f>
        <v>13585950.760000002</v>
      </c>
      <c r="F7" s="69">
        <f>SUM(F5:F6)</f>
        <v>13585950.760000002</v>
      </c>
    </row>
    <row r="8" spans="2:6" ht="15.75" thickTop="1" x14ac:dyDescent="0.25">
      <c r="B8" s="2"/>
      <c r="C8" s="2"/>
      <c r="D8" s="7"/>
      <c r="E8" s="7"/>
      <c r="F8" s="7"/>
    </row>
    <row r="9" spans="2:6" x14ac:dyDescent="0.25">
      <c r="B9" s="2" t="s">
        <v>156</v>
      </c>
      <c r="C9" s="39" t="s">
        <v>160</v>
      </c>
      <c r="D9" s="7">
        <f>'Roll Forward with NBV Recovery'!G26</f>
        <v>23491495.28429528</v>
      </c>
      <c r="E9" s="35">
        <f>'Roll Forward with NBV Recovery'!S26</f>
        <v>-36146871.125704721</v>
      </c>
      <c r="F9" s="7">
        <f>'Roll Forward with NBV Recovery'!AE26</f>
        <v>-32532183.965704724</v>
      </c>
    </row>
    <row r="10" spans="2:6" x14ac:dyDescent="0.25">
      <c r="B10" s="2" t="s">
        <v>156</v>
      </c>
      <c r="C10" s="39" t="s">
        <v>128</v>
      </c>
      <c r="D10" s="7">
        <f>'Roll Forward with NBV Recovery'!G32</f>
        <v>5283261.3562136376</v>
      </c>
      <c r="E10" s="7">
        <f>'Roll Forward with NBV Recovery'!S32</f>
        <v>6261449.7562136399</v>
      </c>
      <c r="F10" s="7">
        <f>'Roll Forward with NBV Recovery'!AE32</f>
        <v>7334739.8362136381</v>
      </c>
    </row>
    <row r="11" spans="2:6" ht="15.75" thickBot="1" x14ac:dyDescent="0.3">
      <c r="B11" s="2" t="s">
        <v>156</v>
      </c>
      <c r="C11" s="2" t="s">
        <v>30</v>
      </c>
      <c r="D11" s="69">
        <f>SUM(D9:D10)</f>
        <v>28774756.640508916</v>
      </c>
      <c r="E11" s="69">
        <f>SUM(E9:E10)</f>
        <v>-29885421.369491082</v>
      </c>
      <c r="F11" s="69">
        <f>SUM(F9:F10)</f>
        <v>-25197444.129491087</v>
      </c>
    </row>
    <row r="12" spans="2:6" ht="15.75" thickTop="1" x14ac:dyDescent="0.25">
      <c r="D12" s="7"/>
      <c r="E12" s="7"/>
      <c r="F12" s="7"/>
    </row>
    <row r="13" spans="2:6" x14ac:dyDescent="0.25">
      <c r="B13" s="2" t="s">
        <v>154</v>
      </c>
      <c r="C13" s="39" t="s">
        <v>160</v>
      </c>
      <c r="D13" s="7">
        <f t="shared" ref="D13:F14" si="0">D5-D9</f>
        <v>40773985.805704728</v>
      </c>
      <c r="E13" s="7">
        <f t="shared" si="0"/>
        <v>36146871.125704721</v>
      </c>
      <c r="F13" s="7">
        <f t="shared" si="0"/>
        <v>32532183.965704724</v>
      </c>
    </row>
    <row r="14" spans="2:6" x14ac:dyDescent="0.25">
      <c r="B14" s="2" t="s">
        <v>154</v>
      </c>
      <c r="C14" s="39" t="s">
        <v>128</v>
      </c>
      <c r="D14" s="7">
        <f t="shared" si="0"/>
        <v>8302689.403786364</v>
      </c>
      <c r="E14" s="7">
        <f t="shared" si="0"/>
        <v>7324501.0037863618</v>
      </c>
      <c r="F14" s="7">
        <f t="shared" si="0"/>
        <v>6251210.9237863636</v>
      </c>
    </row>
    <row r="15" spans="2:6" ht="15.75" thickBot="1" x14ac:dyDescent="0.3">
      <c r="B15" s="2" t="s">
        <v>154</v>
      </c>
      <c r="C15" s="2" t="s">
        <v>30</v>
      </c>
      <c r="D15" s="69">
        <f>SUM(D13:D14)</f>
        <v>49076675.209491089</v>
      </c>
      <c r="E15" s="69">
        <f>SUM(E13:E14)</f>
        <v>43471372.129491083</v>
      </c>
      <c r="F15" s="69">
        <f>SUM(F13:F14)</f>
        <v>38783394.889491089</v>
      </c>
    </row>
    <row r="16" spans="2:6" ht="15.75" thickTop="1" x14ac:dyDescent="0.25"/>
    <row r="17" spans="2:2" x14ac:dyDescent="0.25">
      <c r="B17" s="71" t="s">
        <v>157</v>
      </c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617E7-A810-4656-8742-0D5C643DBFA3}">
  <dimension ref="A1:AE49"/>
  <sheetViews>
    <sheetView workbookViewId="0">
      <pane xSplit="3" ySplit="2" topLeftCell="R3" activePane="bottomRight" state="frozen"/>
      <selection pane="topRight" activeCell="E1" sqref="E1"/>
      <selection pane="bottomLeft" activeCell="A6" sqref="A6"/>
      <selection pane="bottomRight" activeCell="AE42" sqref="AE42"/>
    </sheetView>
  </sheetViews>
  <sheetFormatPr defaultRowHeight="15" x14ac:dyDescent="0.25"/>
  <cols>
    <col min="1" max="1" width="28.42578125" bestFit="1" customWidth="1"/>
    <col min="2" max="2" width="15" bestFit="1" customWidth="1"/>
    <col min="3" max="3" width="12.85546875" bestFit="1" customWidth="1"/>
    <col min="4" max="31" width="13" customWidth="1"/>
  </cols>
  <sheetData>
    <row r="1" spans="1:31" x14ac:dyDescent="0.25">
      <c r="A1" s="39" t="s">
        <v>6</v>
      </c>
      <c r="B1" s="40"/>
      <c r="C1" s="41" t="s">
        <v>114</v>
      </c>
      <c r="D1" s="42">
        <v>7.1999999999999995E-2</v>
      </c>
      <c r="E1" s="43">
        <f>D1</f>
        <v>7.1999999999999995E-2</v>
      </c>
      <c r="F1" s="43">
        <f t="shared" ref="F1:S1" si="0">E1</f>
        <v>7.1999999999999995E-2</v>
      </c>
      <c r="G1" s="43">
        <f t="shared" si="0"/>
        <v>7.1999999999999995E-2</v>
      </c>
      <c r="H1" s="43">
        <f t="shared" si="0"/>
        <v>7.1999999999999995E-2</v>
      </c>
      <c r="I1" s="43">
        <f t="shared" si="0"/>
        <v>7.1999999999999995E-2</v>
      </c>
      <c r="J1" s="43">
        <f t="shared" si="0"/>
        <v>7.1999999999999995E-2</v>
      </c>
      <c r="K1" s="43">
        <f t="shared" si="0"/>
        <v>7.1999999999999995E-2</v>
      </c>
      <c r="L1" s="43">
        <f t="shared" si="0"/>
        <v>7.1999999999999995E-2</v>
      </c>
      <c r="M1" s="43">
        <f t="shared" si="0"/>
        <v>7.1999999999999995E-2</v>
      </c>
      <c r="N1" s="43">
        <f t="shared" si="0"/>
        <v>7.1999999999999995E-2</v>
      </c>
      <c r="O1" s="43">
        <f t="shared" si="0"/>
        <v>7.1999999999999995E-2</v>
      </c>
      <c r="P1" s="43">
        <f t="shared" si="0"/>
        <v>7.1999999999999995E-2</v>
      </c>
      <c r="Q1" s="43">
        <f t="shared" si="0"/>
        <v>7.1999999999999995E-2</v>
      </c>
      <c r="R1" s="43">
        <f t="shared" si="0"/>
        <v>7.1999999999999995E-2</v>
      </c>
      <c r="S1" s="43">
        <f t="shared" si="0"/>
        <v>7.1999999999999995E-2</v>
      </c>
      <c r="T1" s="42">
        <v>7.9000000000000001E-2</v>
      </c>
      <c r="U1" s="44">
        <f>T1</f>
        <v>7.9000000000000001E-2</v>
      </c>
      <c r="V1" s="44">
        <f t="shared" ref="V1:AE1" si="1">U1</f>
        <v>7.9000000000000001E-2</v>
      </c>
      <c r="W1" s="44">
        <f t="shared" si="1"/>
        <v>7.9000000000000001E-2</v>
      </c>
      <c r="X1" s="44">
        <f t="shared" si="1"/>
        <v>7.9000000000000001E-2</v>
      </c>
      <c r="Y1" s="44">
        <f t="shared" si="1"/>
        <v>7.9000000000000001E-2</v>
      </c>
      <c r="Z1" s="44">
        <f t="shared" si="1"/>
        <v>7.9000000000000001E-2</v>
      </c>
      <c r="AA1" s="44">
        <f t="shared" si="1"/>
        <v>7.9000000000000001E-2</v>
      </c>
      <c r="AB1" s="44">
        <f t="shared" si="1"/>
        <v>7.9000000000000001E-2</v>
      </c>
      <c r="AC1" s="44">
        <f t="shared" si="1"/>
        <v>7.9000000000000001E-2</v>
      </c>
      <c r="AD1" s="44">
        <f t="shared" si="1"/>
        <v>7.9000000000000001E-2</v>
      </c>
      <c r="AE1" s="44">
        <f t="shared" si="1"/>
        <v>7.9000000000000001E-2</v>
      </c>
    </row>
    <row r="2" spans="1:31" x14ac:dyDescent="0.25">
      <c r="A2" s="40"/>
      <c r="B2" s="40"/>
      <c r="C2" s="40"/>
      <c r="D2" s="45">
        <v>44075</v>
      </c>
      <c r="E2" s="45">
        <v>44105</v>
      </c>
      <c r="F2" s="45">
        <v>44136</v>
      </c>
      <c r="G2" s="45">
        <v>44166</v>
      </c>
      <c r="H2" s="45">
        <v>44197</v>
      </c>
      <c r="I2" s="45">
        <v>44228</v>
      </c>
      <c r="J2" s="45">
        <v>44256</v>
      </c>
      <c r="K2" s="45">
        <v>44287</v>
      </c>
      <c r="L2" s="45">
        <v>44317</v>
      </c>
      <c r="M2" s="45">
        <v>44348</v>
      </c>
      <c r="N2" s="45">
        <v>44378</v>
      </c>
      <c r="O2" s="45">
        <v>44409</v>
      </c>
      <c r="P2" s="45">
        <v>44440</v>
      </c>
      <c r="Q2" s="45">
        <v>44470</v>
      </c>
      <c r="R2" s="45">
        <v>44501</v>
      </c>
      <c r="S2" s="45">
        <v>44531</v>
      </c>
      <c r="T2" s="45">
        <v>44562</v>
      </c>
      <c r="U2" s="45">
        <v>44593</v>
      </c>
      <c r="V2" s="45">
        <v>44621</v>
      </c>
      <c r="W2" s="45">
        <v>44652</v>
      </c>
      <c r="X2" s="45">
        <v>44682</v>
      </c>
      <c r="Y2" s="45">
        <v>44713</v>
      </c>
      <c r="Z2" s="45">
        <v>44743</v>
      </c>
      <c r="AA2" s="45">
        <v>44774</v>
      </c>
      <c r="AB2" s="45">
        <v>44805</v>
      </c>
      <c r="AC2" s="45">
        <v>44835</v>
      </c>
      <c r="AD2" s="45">
        <v>44866</v>
      </c>
      <c r="AE2" s="45">
        <v>44896</v>
      </c>
    </row>
    <row r="3" spans="1:31" x14ac:dyDescent="0.25">
      <c r="A3" s="40"/>
      <c r="B3" s="40"/>
      <c r="C3" s="40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</row>
    <row r="4" spans="1:31" x14ac:dyDescent="0.25">
      <c r="A4" s="39" t="s">
        <v>6</v>
      </c>
      <c r="B4" s="39" t="s">
        <v>129</v>
      </c>
      <c r="C4" s="41" t="s">
        <v>132</v>
      </c>
      <c r="D4" s="47"/>
      <c r="E4" s="47">
        <f>D8</f>
        <v>64265481.090000004</v>
      </c>
      <c r="F4" s="47">
        <f t="shared" ref="F4:AE4" si="2">E8</f>
        <v>64265481.090000004</v>
      </c>
      <c r="G4" s="47">
        <f t="shared" si="2"/>
        <v>64265481.090000004</v>
      </c>
      <c r="H4" s="47">
        <f t="shared" si="2"/>
        <v>64265481.090000004</v>
      </c>
      <c r="I4" s="47">
        <f t="shared" si="2"/>
        <v>64265481.090000004</v>
      </c>
      <c r="J4" s="47">
        <f t="shared" si="2"/>
        <v>64265481.090000004</v>
      </c>
      <c r="K4" s="47">
        <f t="shared" si="2"/>
        <v>64265481.090000004</v>
      </c>
      <c r="L4" s="47">
        <f t="shared" si="2"/>
        <v>64265481.090000004</v>
      </c>
      <c r="M4" s="47">
        <f t="shared" si="2"/>
        <v>64265481.090000004</v>
      </c>
      <c r="N4" s="47">
        <f t="shared" si="2"/>
        <v>64265481.090000004</v>
      </c>
      <c r="O4" s="47">
        <f t="shared" si="2"/>
        <v>64265481.090000004</v>
      </c>
      <c r="P4" s="47">
        <f t="shared" si="2"/>
        <v>64265481.090000004</v>
      </c>
      <c r="Q4" s="47">
        <f t="shared" si="2"/>
        <v>64265481.090000004</v>
      </c>
      <c r="R4" s="47">
        <f t="shared" si="2"/>
        <v>64265481.090000004</v>
      </c>
      <c r="S4" s="47">
        <f t="shared" si="2"/>
        <v>64265481.090000004</v>
      </c>
      <c r="T4" s="47">
        <f t="shared" si="2"/>
        <v>0</v>
      </c>
      <c r="U4" s="47">
        <f t="shared" si="2"/>
        <v>0</v>
      </c>
      <c r="V4" s="47">
        <f t="shared" si="2"/>
        <v>0</v>
      </c>
      <c r="W4" s="47">
        <f t="shared" si="2"/>
        <v>0</v>
      </c>
      <c r="X4" s="47">
        <f t="shared" si="2"/>
        <v>0</v>
      </c>
      <c r="Y4" s="47">
        <f t="shared" si="2"/>
        <v>0</v>
      </c>
      <c r="Z4" s="47">
        <f t="shared" si="2"/>
        <v>0</v>
      </c>
      <c r="AA4" s="47">
        <f t="shared" si="2"/>
        <v>0</v>
      </c>
      <c r="AB4" s="47">
        <f t="shared" si="2"/>
        <v>0</v>
      </c>
      <c r="AC4" s="47">
        <f t="shared" si="2"/>
        <v>0</v>
      </c>
      <c r="AD4" s="47">
        <f t="shared" si="2"/>
        <v>0</v>
      </c>
      <c r="AE4" s="47">
        <f t="shared" si="2"/>
        <v>0</v>
      </c>
    </row>
    <row r="5" spans="1:31" x14ac:dyDescent="0.25">
      <c r="A5" s="39"/>
      <c r="B5" s="39"/>
      <c r="C5" s="41" t="s">
        <v>133</v>
      </c>
      <c r="D5" s="47"/>
      <c r="E5" s="48">
        <v>0</v>
      </c>
      <c r="F5" s="48">
        <v>0</v>
      </c>
      <c r="G5" s="48">
        <v>0</v>
      </c>
      <c r="H5" s="48">
        <v>0</v>
      </c>
      <c r="I5" s="48">
        <v>0</v>
      </c>
      <c r="J5" s="48">
        <v>0</v>
      </c>
      <c r="K5" s="48">
        <v>0</v>
      </c>
      <c r="L5" s="48">
        <v>0</v>
      </c>
      <c r="M5" s="48">
        <v>0</v>
      </c>
      <c r="N5" s="48">
        <v>0</v>
      </c>
      <c r="O5" s="48">
        <v>0</v>
      </c>
      <c r="P5" s="48">
        <v>0</v>
      </c>
      <c r="Q5" s="48">
        <v>0</v>
      </c>
      <c r="R5" s="48">
        <v>0</v>
      </c>
      <c r="S5" s="48">
        <v>0</v>
      </c>
      <c r="T5" s="48">
        <v>0</v>
      </c>
      <c r="U5" s="48">
        <v>0</v>
      </c>
      <c r="V5" s="48">
        <v>0</v>
      </c>
      <c r="W5" s="48">
        <v>0</v>
      </c>
      <c r="X5" s="48">
        <v>0</v>
      </c>
      <c r="Y5" s="48">
        <v>0</v>
      </c>
      <c r="Z5" s="48">
        <v>0</v>
      </c>
      <c r="AA5" s="48">
        <v>0</v>
      </c>
      <c r="AB5" s="48">
        <v>0</v>
      </c>
      <c r="AC5" s="48">
        <v>0</v>
      </c>
      <c r="AD5" s="48">
        <v>0</v>
      </c>
      <c r="AE5" s="48">
        <v>0</v>
      </c>
    </row>
    <row r="6" spans="1:31" x14ac:dyDescent="0.25">
      <c r="A6" s="39"/>
      <c r="B6" s="39"/>
      <c r="C6" s="41" t="s">
        <v>140</v>
      </c>
      <c r="D6" s="47"/>
      <c r="E6" s="48">
        <v>0</v>
      </c>
      <c r="F6" s="48">
        <v>0</v>
      </c>
      <c r="G6" s="48">
        <v>0</v>
      </c>
      <c r="H6" s="48">
        <v>0</v>
      </c>
      <c r="I6" s="48">
        <v>0</v>
      </c>
      <c r="J6" s="48">
        <v>0</v>
      </c>
      <c r="K6" s="48">
        <v>0</v>
      </c>
      <c r="L6" s="48">
        <v>0</v>
      </c>
      <c r="M6" s="48">
        <v>0</v>
      </c>
      <c r="N6" s="48">
        <v>0</v>
      </c>
      <c r="O6" s="48">
        <v>0</v>
      </c>
      <c r="P6" s="48">
        <v>0</v>
      </c>
      <c r="Q6" s="48">
        <v>0</v>
      </c>
      <c r="R6" s="48">
        <v>0</v>
      </c>
      <c r="S6" s="48">
        <v>0</v>
      </c>
      <c r="T6" s="48">
        <v>0</v>
      </c>
      <c r="U6" s="48">
        <v>0</v>
      </c>
      <c r="V6" s="48">
        <v>0</v>
      </c>
      <c r="W6" s="48">
        <v>0</v>
      </c>
      <c r="X6" s="48">
        <v>0</v>
      </c>
      <c r="Y6" s="48">
        <v>0</v>
      </c>
      <c r="Z6" s="48">
        <v>0</v>
      </c>
      <c r="AA6" s="48">
        <v>0</v>
      </c>
      <c r="AB6" s="48">
        <v>0</v>
      </c>
      <c r="AC6" s="48">
        <v>0</v>
      </c>
      <c r="AD6" s="48">
        <v>0</v>
      </c>
      <c r="AE6" s="48">
        <v>0</v>
      </c>
    </row>
    <row r="7" spans="1:31" x14ac:dyDescent="0.25">
      <c r="A7" s="39"/>
      <c r="B7" s="39"/>
      <c r="C7" s="41" t="s">
        <v>134</v>
      </c>
      <c r="D7" s="47"/>
      <c r="E7" s="48">
        <v>0</v>
      </c>
      <c r="F7" s="48">
        <v>0</v>
      </c>
      <c r="G7" s="48">
        <v>0</v>
      </c>
      <c r="H7" s="48">
        <v>0</v>
      </c>
      <c r="I7" s="48">
        <v>0</v>
      </c>
      <c r="J7" s="48">
        <v>0</v>
      </c>
      <c r="K7" s="48">
        <v>0</v>
      </c>
      <c r="L7" s="48">
        <v>0</v>
      </c>
      <c r="M7" s="48">
        <v>0</v>
      </c>
      <c r="N7" s="48">
        <v>0</v>
      </c>
      <c r="O7" s="48">
        <v>0</v>
      </c>
      <c r="P7" s="48">
        <v>0</v>
      </c>
      <c r="Q7" s="48">
        <v>0</v>
      </c>
      <c r="R7" s="48">
        <v>0</v>
      </c>
      <c r="S7" s="49">
        <f>-SUM(S4:S6)</f>
        <v>-64265481.090000004</v>
      </c>
      <c r="T7" s="48">
        <v>0</v>
      </c>
      <c r="U7" s="48">
        <v>0</v>
      </c>
      <c r="V7" s="48">
        <v>0</v>
      </c>
      <c r="W7" s="48">
        <v>0</v>
      </c>
      <c r="X7" s="48">
        <v>0</v>
      </c>
      <c r="Y7" s="48">
        <v>0</v>
      </c>
      <c r="Z7" s="48">
        <v>0</v>
      </c>
      <c r="AA7" s="48">
        <v>0</v>
      </c>
      <c r="AB7" s="48">
        <v>0</v>
      </c>
      <c r="AC7" s="48">
        <v>0</v>
      </c>
      <c r="AD7" s="48">
        <v>0</v>
      </c>
      <c r="AE7" s="48">
        <v>0</v>
      </c>
    </row>
    <row r="8" spans="1:31" ht="15.75" thickBot="1" x14ac:dyDescent="0.3">
      <c r="A8" s="39"/>
      <c r="B8" s="39"/>
      <c r="C8" s="41" t="s">
        <v>135</v>
      </c>
      <c r="D8" s="50">
        <f>GETPIVOTDATA("Sum of Book Cost",'370.00 breakdown'!$A$3,"AMR Related","Yes")</f>
        <v>64265481.090000004</v>
      </c>
      <c r="E8" s="51">
        <f>SUM(E4:E7)</f>
        <v>64265481.090000004</v>
      </c>
      <c r="F8" s="51">
        <f t="shared" ref="F8:AE8" si="3">SUM(F4:F7)</f>
        <v>64265481.090000004</v>
      </c>
      <c r="G8" s="51">
        <f t="shared" si="3"/>
        <v>64265481.090000004</v>
      </c>
      <c r="H8" s="51">
        <f t="shared" si="3"/>
        <v>64265481.090000004</v>
      </c>
      <c r="I8" s="51">
        <f t="shared" si="3"/>
        <v>64265481.090000004</v>
      </c>
      <c r="J8" s="51">
        <f t="shared" si="3"/>
        <v>64265481.090000004</v>
      </c>
      <c r="K8" s="51">
        <f t="shared" si="3"/>
        <v>64265481.090000004</v>
      </c>
      <c r="L8" s="51">
        <f t="shared" si="3"/>
        <v>64265481.090000004</v>
      </c>
      <c r="M8" s="51">
        <f t="shared" si="3"/>
        <v>64265481.090000004</v>
      </c>
      <c r="N8" s="51">
        <f t="shared" si="3"/>
        <v>64265481.090000004</v>
      </c>
      <c r="O8" s="51">
        <f t="shared" si="3"/>
        <v>64265481.090000004</v>
      </c>
      <c r="P8" s="51">
        <f t="shared" si="3"/>
        <v>64265481.090000004</v>
      </c>
      <c r="Q8" s="51">
        <f t="shared" si="3"/>
        <v>64265481.090000004</v>
      </c>
      <c r="R8" s="51">
        <f t="shared" si="3"/>
        <v>64265481.090000004</v>
      </c>
      <c r="S8" s="57">
        <f t="shared" si="3"/>
        <v>0</v>
      </c>
      <c r="T8" s="51">
        <f t="shared" si="3"/>
        <v>0</v>
      </c>
      <c r="U8" s="51">
        <f t="shared" si="3"/>
        <v>0</v>
      </c>
      <c r="V8" s="51">
        <f t="shared" si="3"/>
        <v>0</v>
      </c>
      <c r="W8" s="51">
        <f t="shared" si="3"/>
        <v>0</v>
      </c>
      <c r="X8" s="51">
        <f t="shared" si="3"/>
        <v>0</v>
      </c>
      <c r="Y8" s="51">
        <f t="shared" si="3"/>
        <v>0</v>
      </c>
      <c r="Z8" s="51">
        <f t="shared" si="3"/>
        <v>0</v>
      </c>
      <c r="AA8" s="51">
        <f t="shared" si="3"/>
        <v>0</v>
      </c>
      <c r="AB8" s="51">
        <f t="shared" si="3"/>
        <v>0</v>
      </c>
      <c r="AC8" s="51">
        <f t="shared" si="3"/>
        <v>0</v>
      </c>
      <c r="AD8" s="51">
        <f t="shared" si="3"/>
        <v>0</v>
      </c>
      <c r="AE8" s="51">
        <f t="shared" si="3"/>
        <v>0</v>
      </c>
    </row>
    <row r="9" spans="1:31" ht="15.75" thickTop="1" x14ac:dyDescent="0.25">
      <c r="A9" s="39"/>
      <c r="B9" s="39"/>
      <c r="C9" s="52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</row>
    <row r="10" spans="1:31" x14ac:dyDescent="0.25">
      <c r="A10" s="39" t="s">
        <v>6</v>
      </c>
      <c r="B10" s="39" t="s">
        <v>128</v>
      </c>
      <c r="C10" s="41" t="s">
        <v>132</v>
      </c>
      <c r="D10" s="47"/>
      <c r="E10" s="47">
        <f>D14</f>
        <v>13585950.760000002</v>
      </c>
      <c r="F10" s="47">
        <f t="shared" ref="F10:AE10" si="4">E14</f>
        <v>13585950.760000002</v>
      </c>
      <c r="G10" s="47">
        <f t="shared" si="4"/>
        <v>13585950.760000002</v>
      </c>
      <c r="H10" s="47">
        <f t="shared" si="4"/>
        <v>13585950.760000002</v>
      </c>
      <c r="I10" s="47">
        <f t="shared" si="4"/>
        <v>13585950.760000002</v>
      </c>
      <c r="J10" s="47">
        <f t="shared" si="4"/>
        <v>13585950.760000002</v>
      </c>
      <c r="K10" s="47">
        <f t="shared" si="4"/>
        <v>13585950.760000002</v>
      </c>
      <c r="L10" s="47">
        <f t="shared" si="4"/>
        <v>13585950.760000002</v>
      </c>
      <c r="M10" s="47">
        <f t="shared" si="4"/>
        <v>13585950.760000002</v>
      </c>
      <c r="N10" s="47">
        <f t="shared" si="4"/>
        <v>13585950.760000002</v>
      </c>
      <c r="O10" s="47">
        <f t="shared" si="4"/>
        <v>13585950.760000002</v>
      </c>
      <c r="P10" s="47">
        <f t="shared" si="4"/>
        <v>13585950.760000002</v>
      </c>
      <c r="Q10" s="47">
        <f t="shared" si="4"/>
        <v>13585950.760000002</v>
      </c>
      <c r="R10" s="47">
        <f t="shared" si="4"/>
        <v>13585950.760000002</v>
      </c>
      <c r="S10" s="47">
        <f t="shared" si="4"/>
        <v>13585950.760000002</v>
      </c>
      <c r="T10" s="47">
        <f t="shared" si="4"/>
        <v>13585950.760000002</v>
      </c>
      <c r="U10" s="47">
        <f t="shared" si="4"/>
        <v>13585950.760000002</v>
      </c>
      <c r="V10" s="47">
        <f t="shared" si="4"/>
        <v>13585950.760000002</v>
      </c>
      <c r="W10" s="47">
        <f t="shared" si="4"/>
        <v>13585950.760000002</v>
      </c>
      <c r="X10" s="47">
        <f t="shared" si="4"/>
        <v>13585950.760000002</v>
      </c>
      <c r="Y10" s="47">
        <f t="shared" si="4"/>
        <v>13585950.760000002</v>
      </c>
      <c r="Z10" s="47">
        <f t="shared" si="4"/>
        <v>13585950.760000002</v>
      </c>
      <c r="AA10" s="47">
        <f t="shared" si="4"/>
        <v>13585950.760000002</v>
      </c>
      <c r="AB10" s="47">
        <f t="shared" si="4"/>
        <v>13585950.760000002</v>
      </c>
      <c r="AC10" s="47">
        <f t="shared" si="4"/>
        <v>13585950.760000002</v>
      </c>
      <c r="AD10" s="47">
        <f t="shared" si="4"/>
        <v>13585950.760000002</v>
      </c>
      <c r="AE10" s="47">
        <f t="shared" si="4"/>
        <v>13585950.760000002</v>
      </c>
    </row>
    <row r="11" spans="1:31" x14ac:dyDescent="0.25">
      <c r="A11" s="39"/>
      <c r="B11" s="39"/>
      <c r="C11" s="41" t="s">
        <v>133</v>
      </c>
      <c r="D11" s="47"/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48">
        <v>0</v>
      </c>
      <c r="K11" s="48">
        <v>0</v>
      </c>
      <c r="L11" s="48">
        <v>0</v>
      </c>
      <c r="M11" s="48">
        <v>0</v>
      </c>
      <c r="N11" s="48">
        <v>0</v>
      </c>
      <c r="O11" s="48">
        <v>0</v>
      </c>
      <c r="P11" s="48">
        <v>0</v>
      </c>
      <c r="Q11" s="48">
        <v>0</v>
      </c>
      <c r="R11" s="48">
        <v>0</v>
      </c>
      <c r="S11" s="48">
        <v>0</v>
      </c>
      <c r="T11" s="48">
        <v>0</v>
      </c>
      <c r="U11" s="48">
        <v>0</v>
      </c>
      <c r="V11" s="48">
        <v>0</v>
      </c>
      <c r="W11" s="48">
        <v>0</v>
      </c>
      <c r="X11" s="48">
        <v>0</v>
      </c>
      <c r="Y11" s="48">
        <v>0</v>
      </c>
      <c r="Z11" s="48">
        <v>0</v>
      </c>
      <c r="AA11" s="48">
        <v>0</v>
      </c>
      <c r="AB11" s="48">
        <v>0</v>
      </c>
      <c r="AC11" s="48">
        <v>0</v>
      </c>
      <c r="AD11" s="48">
        <v>0</v>
      </c>
      <c r="AE11" s="48">
        <v>0</v>
      </c>
    </row>
    <row r="12" spans="1:31" x14ac:dyDescent="0.25">
      <c r="A12" s="39"/>
      <c r="B12" s="39"/>
      <c r="C12" s="41" t="s">
        <v>140</v>
      </c>
      <c r="D12" s="47"/>
      <c r="E12" s="48">
        <v>0</v>
      </c>
      <c r="F12" s="48">
        <v>0</v>
      </c>
      <c r="G12" s="48">
        <v>0</v>
      </c>
      <c r="H12" s="48">
        <v>0</v>
      </c>
      <c r="I12" s="48">
        <v>0</v>
      </c>
      <c r="J12" s="48">
        <v>0</v>
      </c>
      <c r="K12" s="48">
        <v>0</v>
      </c>
      <c r="L12" s="48">
        <v>0</v>
      </c>
      <c r="M12" s="48">
        <v>0</v>
      </c>
      <c r="N12" s="48">
        <v>0</v>
      </c>
      <c r="O12" s="48">
        <v>0</v>
      </c>
      <c r="P12" s="48">
        <v>0</v>
      </c>
      <c r="Q12" s="48">
        <v>0</v>
      </c>
      <c r="R12" s="48">
        <v>0</v>
      </c>
      <c r="S12" s="48">
        <v>0</v>
      </c>
      <c r="T12" s="48">
        <v>0</v>
      </c>
      <c r="U12" s="48">
        <v>0</v>
      </c>
      <c r="V12" s="48">
        <v>0</v>
      </c>
      <c r="W12" s="48">
        <v>0</v>
      </c>
      <c r="X12" s="48">
        <v>0</v>
      </c>
      <c r="Y12" s="48">
        <v>0</v>
      </c>
      <c r="Z12" s="48">
        <v>0</v>
      </c>
      <c r="AA12" s="48">
        <v>0</v>
      </c>
      <c r="AB12" s="48">
        <v>0</v>
      </c>
      <c r="AC12" s="48">
        <v>0</v>
      </c>
      <c r="AD12" s="48">
        <v>0</v>
      </c>
      <c r="AE12" s="48">
        <v>0</v>
      </c>
    </row>
    <row r="13" spans="1:31" x14ac:dyDescent="0.25">
      <c r="A13" s="39"/>
      <c r="B13" s="39"/>
      <c r="C13" s="41" t="s">
        <v>134</v>
      </c>
      <c r="D13" s="47"/>
      <c r="E13" s="48">
        <v>0</v>
      </c>
      <c r="F13" s="48">
        <v>0</v>
      </c>
      <c r="G13" s="48">
        <v>0</v>
      </c>
      <c r="H13" s="48">
        <v>0</v>
      </c>
      <c r="I13" s="48">
        <v>0</v>
      </c>
      <c r="J13" s="48">
        <v>0</v>
      </c>
      <c r="K13" s="48">
        <v>0</v>
      </c>
      <c r="L13" s="48">
        <v>0</v>
      </c>
      <c r="M13" s="48">
        <v>0</v>
      </c>
      <c r="N13" s="48">
        <v>0</v>
      </c>
      <c r="O13" s="48">
        <v>0</v>
      </c>
      <c r="P13" s="48">
        <v>0</v>
      </c>
      <c r="Q13" s="48">
        <v>0</v>
      </c>
      <c r="R13" s="48">
        <v>0</v>
      </c>
      <c r="S13" s="48">
        <v>0</v>
      </c>
      <c r="T13" s="48">
        <v>0</v>
      </c>
      <c r="U13" s="48">
        <v>0</v>
      </c>
      <c r="V13" s="48">
        <v>0</v>
      </c>
      <c r="W13" s="48">
        <v>0</v>
      </c>
      <c r="X13" s="48">
        <v>0</v>
      </c>
      <c r="Y13" s="48">
        <v>0</v>
      </c>
      <c r="Z13" s="48">
        <v>0</v>
      </c>
      <c r="AA13" s="48">
        <v>0</v>
      </c>
      <c r="AB13" s="48">
        <v>0</v>
      </c>
      <c r="AC13" s="48">
        <v>0</v>
      </c>
      <c r="AD13" s="48">
        <v>0</v>
      </c>
      <c r="AE13" s="48">
        <v>0</v>
      </c>
    </row>
    <row r="14" spans="1:31" ht="15.75" thickBot="1" x14ac:dyDescent="0.3">
      <c r="A14" s="39"/>
      <c r="B14" s="39"/>
      <c r="C14" s="41" t="s">
        <v>135</v>
      </c>
      <c r="D14" s="50">
        <f>GETPIVOTDATA("Sum of Book Cost",'370.00 breakdown'!$A$3,"AMR Related","No")</f>
        <v>13585950.760000002</v>
      </c>
      <c r="E14" s="51">
        <f>SUM(E10:E13)</f>
        <v>13585950.760000002</v>
      </c>
      <c r="F14" s="51">
        <f t="shared" ref="F14:AE14" si="5">SUM(F10:F13)</f>
        <v>13585950.760000002</v>
      </c>
      <c r="G14" s="51">
        <f t="shared" si="5"/>
        <v>13585950.760000002</v>
      </c>
      <c r="H14" s="51">
        <f t="shared" si="5"/>
        <v>13585950.760000002</v>
      </c>
      <c r="I14" s="51">
        <f t="shared" si="5"/>
        <v>13585950.760000002</v>
      </c>
      <c r="J14" s="51">
        <f t="shared" si="5"/>
        <v>13585950.760000002</v>
      </c>
      <c r="K14" s="51">
        <f t="shared" si="5"/>
        <v>13585950.760000002</v>
      </c>
      <c r="L14" s="51">
        <f t="shared" si="5"/>
        <v>13585950.760000002</v>
      </c>
      <c r="M14" s="51">
        <f t="shared" si="5"/>
        <v>13585950.760000002</v>
      </c>
      <c r="N14" s="51">
        <f t="shared" si="5"/>
        <v>13585950.760000002</v>
      </c>
      <c r="O14" s="51">
        <f t="shared" si="5"/>
        <v>13585950.760000002</v>
      </c>
      <c r="P14" s="51">
        <f t="shared" si="5"/>
        <v>13585950.760000002</v>
      </c>
      <c r="Q14" s="51">
        <f t="shared" si="5"/>
        <v>13585950.760000002</v>
      </c>
      <c r="R14" s="51">
        <f t="shared" si="5"/>
        <v>13585950.760000002</v>
      </c>
      <c r="S14" s="51">
        <f t="shared" si="5"/>
        <v>13585950.760000002</v>
      </c>
      <c r="T14" s="51">
        <f t="shared" si="5"/>
        <v>13585950.760000002</v>
      </c>
      <c r="U14" s="51">
        <f t="shared" si="5"/>
        <v>13585950.760000002</v>
      </c>
      <c r="V14" s="51">
        <f t="shared" si="5"/>
        <v>13585950.760000002</v>
      </c>
      <c r="W14" s="51">
        <f t="shared" si="5"/>
        <v>13585950.760000002</v>
      </c>
      <c r="X14" s="51">
        <f t="shared" si="5"/>
        <v>13585950.760000002</v>
      </c>
      <c r="Y14" s="51">
        <f t="shared" si="5"/>
        <v>13585950.760000002</v>
      </c>
      <c r="Z14" s="51">
        <f t="shared" si="5"/>
        <v>13585950.760000002</v>
      </c>
      <c r="AA14" s="51">
        <f t="shared" si="5"/>
        <v>13585950.760000002</v>
      </c>
      <c r="AB14" s="51">
        <f t="shared" si="5"/>
        <v>13585950.760000002</v>
      </c>
      <c r="AC14" s="51">
        <f t="shared" si="5"/>
        <v>13585950.760000002</v>
      </c>
      <c r="AD14" s="51">
        <f t="shared" si="5"/>
        <v>13585950.760000002</v>
      </c>
      <c r="AE14" s="51">
        <f t="shared" si="5"/>
        <v>13585950.760000002</v>
      </c>
    </row>
    <row r="15" spans="1:31" ht="15.75" thickTop="1" x14ac:dyDescent="0.25">
      <c r="A15" s="39"/>
      <c r="B15" s="39"/>
      <c r="C15" s="52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</row>
    <row r="16" spans="1:31" x14ac:dyDescent="0.25">
      <c r="A16" s="39" t="s">
        <v>6</v>
      </c>
      <c r="B16" s="39" t="s">
        <v>152</v>
      </c>
      <c r="C16" s="41" t="s">
        <v>132</v>
      </c>
      <c r="D16" s="47"/>
      <c r="E16" s="47">
        <f>E4+E10</f>
        <v>77851431.850000009</v>
      </c>
      <c r="F16" s="47">
        <f t="shared" ref="F16:AE16" si="6">F4+F10</f>
        <v>77851431.850000009</v>
      </c>
      <c r="G16" s="47">
        <f t="shared" si="6"/>
        <v>77851431.850000009</v>
      </c>
      <c r="H16" s="47">
        <f t="shared" si="6"/>
        <v>77851431.850000009</v>
      </c>
      <c r="I16" s="47">
        <f t="shared" si="6"/>
        <v>77851431.850000009</v>
      </c>
      <c r="J16" s="47">
        <f t="shared" si="6"/>
        <v>77851431.850000009</v>
      </c>
      <c r="K16" s="47">
        <f t="shared" si="6"/>
        <v>77851431.850000009</v>
      </c>
      <c r="L16" s="47">
        <f t="shared" si="6"/>
        <v>77851431.850000009</v>
      </c>
      <c r="M16" s="47">
        <f t="shared" si="6"/>
        <v>77851431.850000009</v>
      </c>
      <c r="N16" s="47">
        <f t="shared" si="6"/>
        <v>77851431.850000009</v>
      </c>
      <c r="O16" s="47">
        <f t="shared" si="6"/>
        <v>77851431.850000009</v>
      </c>
      <c r="P16" s="47">
        <f t="shared" si="6"/>
        <v>77851431.850000009</v>
      </c>
      <c r="Q16" s="47">
        <f t="shared" si="6"/>
        <v>77851431.850000009</v>
      </c>
      <c r="R16" s="47">
        <f t="shared" si="6"/>
        <v>77851431.850000009</v>
      </c>
      <c r="S16" s="47">
        <f t="shared" si="6"/>
        <v>77851431.850000009</v>
      </c>
      <c r="T16" s="47">
        <f t="shared" si="6"/>
        <v>13585950.760000002</v>
      </c>
      <c r="U16" s="47">
        <f t="shared" si="6"/>
        <v>13585950.760000002</v>
      </c>
      <c r="V16" s="47">
        <f t="shared" si="6"/>
        <v>13585950.760000002</v>
      </c>
      <c r="W16" s="47">
        <f t="shared" si="6"/>
        <v>13585950.760000002</v>
      </c>
      <c r="X16" s="47">
        <f t="shared" si="6"/>
        <v>13585950.760000002</v>
      </c>
      <c r="Y16" s="47">
        <f t="shared" si="6"/>
        <v>13585950.760000002</v>
      </c>
      <c r="Z16" s="47">
        <f t="shared" si="6"/>
        <v>13585950.760000002</v>
      </c>
      <c r="AA16" s="47">
        <f t="shared" si="6"/>
        <v>13585950.760000002</v>
      </c>
      <c r="AB16" s="47">
        <f t="shared" si="6"/>
        <v>13585950.760000002</v>
      </c>
      <c r="AC16" s="47">
        <f t="shared" si="6"/>
        <v>13585950.760000002</v>
      </c>
      <c r="AD16" s="47">
        <f t="shared" si="6"/>
        <v>13585950.760000002</v>
      </c>
      <c r="AE16" s="47">
        <f t="shared" si="6"/>
        <v>13585950.760000002</v>
      </c>
    </row>
    <row r="17" spans="1:31" x14ac:dyDescent="0.25">
      <c r="A17" s="39"/>
      <c r="B17" s="39"/>
      <c r="C17" s="41" t="s">
        <v>133</v>
      </c>
      <c r="D17" s="47"/>
      <c r="E17" s="47">
        <f t="shared" ref="E17:AE17" si="7">E5+E11</f>
        <v>0</v>
      </c>
      <c r="F17" s="47">
        <f t="shared" si="7"/>
        <v>0</v>
      </c>
      <c r="G17" s="47">
        <f t="shared" si="7"/>
        <v>0</v>
      </c>
      <c r="H17" s="47">
        <f t="shared" si="7"/>
        <v>0</v>
      </c>
      <c r="I17" s="47">
        <f t="shared" si="7"/>
        <v>0</v>
      </c>
      <c r="J17" s="47">
        <f t="shared" si="7"/>
        <v>0</v>
      </c>
      <c r="K17" s="47">
        <f t="shared" si="7"/>
        <v>0</v>
      </c>
      <c r="L17" s="47">
        <f t="shared" si="7"/>
        <v>0</v>
      </c>
      <c r="M17" s="47">
        <f t="shared" si="7"/>
        <v>0</v>
      </c>
      <c r="N17" s="47">
        <f t="shared" si="7"/>
        <v>0</v>
      </c>
      <c r="O17" s="47">
        <f t="shared" si="7"/>
        <v>0</v>
      </c>
      <c r="P17" s="47">
        <f t="shared" si="7"/>
        <v>0</v>
      </c>
      <c r="Q17" s="47">
        <f t="shared" si="7"/>
        <v>0</v>
      </c>
      <c r="R17" s="47">
        <f t="shared" si="7"/>
        <v>0</v>
      </c>
      <c r="S17" s="47">
        <f t="shared" si="7"/>
        <v>0</v>
      </c>
      <c r="T17" s="47">
        <f t="shared" si="7"/>
        <v>0</v>
      </c>
      <c r="U17" s="47">
        <f t="shared" si="7"/>
        <v>0</v>
      </c>
      <c r="V17" s="47">
        <f t="shared" si="7"/>
        <v>0</v>
      </c>
      <c r="W17" s="47">
        <f t="shared" si="7"/>
        <v>0</v>
      </c>
      <c r="X17" s="47">
        <f t="shared" si="7"/>
        <v>0</v>
      </c>
      <c r="Y17" s="47">
        <f t="shared" si="7"/>
        <v>0</v>
      </c>
      <c r="Z17" s="47">
        <f t="shared" si="7"/>
        <v>0</v>
      </c>
      <c r="AA17" s="47">
        <f t="shared" si="7"/>
        <v>0</v>
      </c>
      <c r="AB17" s="47">
        <f t="shared" si="7"/>
        <v>0</v>
      </c>
      <c r="AC17" s="47">
        <f t="shared" si="7"/>
        <v>0</v>
      </c>
      <c r="AD17" s="47">
        <f t="shared" si="7"/>
        <v>0</v>
      </c>
      <c r="AE17" s="47">
        <f t="shared" si="7"/>
        <v>0</v>
      </c>
    </row>
    <row r="18" spans="1:31" x14ac:dyDescent="0.25">
      <c r="A18" s="39"/>
      <c r="B18" s="39"/>
      <c r="C18" s="41" t="s">
        <v>140</v>
      </c>
      <c r="D18" s="47"/>
      <c r="E18" s="47">
        <f t="shared" ref="E18:AE18" si="8">E6+E12</f>
        <v>0</v>
      </c>
      <c r="F18" s="47">
        <f t="shared" si="8"/>
        <v>0</v>
      </c>
      <c r="G18" s="47">
        <f t="shared" si="8"/>
        <v>0</v>
      </c>
      <c r="H18" s="47">
        <f t="shared" si="8"/>
        <v>0</v>
      </c>
      <c r="I18" s="47">
        <f t="shared" si="8"/>
        <v>0</v>
      </c>
      <c r="J18" s="47">
        <f t="shared" si="8"/>
        <v>0</v>
      </c>
      <c r="K18" s="47">
        <f t="shared" si="8"/>
        <v>0</v>
      </c>
      <c r="L18" s="47">
        <f t="shared" si="8"/>
        <v>0</v>
      </c>
      <c r="M18" s="47">
        <f t="shared" si="8"/>
        <v>0</v>
      </c>
      <c r="N18" s="47">
        <f t="shared" si="8"/>
        <v>0</v>
      </c>
      <c r="O18" s="47">
        <f t="shared" si="8"/>
        <v>0</v>
      </c>
      <c r="P18" s="47">
        <f t="shared" si="8"/>
        <v>0</v>
      </c>
      <c r="Q18" s="47">
        <f t="shared" si="8"/>
        <v>0</v>
      </c>
      <c r="R18" s="47">
        <f t="shared" si="8"/>
        <v>0</v>
      </c>
      <c r="S18" s="47">
        <f t="shared" si="8"/>
        <v>0</v>
      </c>
      <c r="T18" s="47">
        <f t="shared" si="8"/>
        <v>0</v>
      </c>
      <c r="U18" s="47">
        <f t="shared" si="8"/>
        <v>0</v>
      </c>
      <c r="V18" s="47">
        <f t="shared" si="8"/>
        <v>0</v>
      </c>
      <c r="W18" s="47">
        <f t="shared" si="8"/>
        <v>0</v>
      </c>
      <c r="X18" s="47">
        <f t="shared" si="8"/>
        <v>0</v>
      </c>
      <c r="Y18" s="47">
        <f t="shared" si="8"/>
        <v>0</v>
      </c>
      <c r="Z18" s="47">
        <f t="shared" si="8"/>
        <v>0</v>
      </c>
      <c r="AA18" s="47">
        <f t="shared" si="8"/>
        <v>0</v>
      </c>
      <c r="AB18" s="47">
        <f t="shared" si="8"/>
        <v>0</v>
      </c>
      <c r="AC18" s="47">
        <f t="shared" si="8"/>
        <v>0</v>
      </c>
      <c r="AD18" s="47">
        <f t="shared" si="8"/>
        <v>0</v>
      </c>
      <c r="AE18" s="47">
        <f t="shared" si="8"/>
        <v>0</v>
      </c>
    </row>
    <row r="19" spans="1:31" x14ac:dyDescent="0.25">
      <c r="A19" s="39"/>
      <c r="B19" s="39"/>
      <c r="C19" s="41" t="s">
        <v>134</v>
      </c>
      <c r="D19" s="47"/>
      <c r="E19" s="47">
        <f t="shared" ref="E19:AE19" si="9">E7+E13</f>
        <v>0</v>
      </c>
      <c r="F19" s="47">
        <f t="shared" si="9"/>
        <v>0</v>
      </c>
      <c r="G19" s="47">
        <f t="shared" si="9"/>
        <v>0</v>
      </c>
      <c r="H19" s="47">
        <f t="shared" si="9"/>
        <v>0</v>
      </c>
      <c r="I19" s="47">
        <f t="shared" si="9"/>
        <v>0</v>
      </c>
      <c r="J19" s="47">
        <f t="shared" si="9"/>
        <v>0</v>
      </c>
      <c r="K19" s="47">
        <f t="shared" si="9"/>
        <v>0</v>
      </c>
      <c r="L19" s="47">
        <f t="shared" si="9"/>
        <v>0</v>
      </c>
      <c r="M19" s="47">
        <f t="shared" si="9"/>
        <v>0</v>
      </c>
      <c r="N19" s="47">
        <f t="shared" si="9"/>
        <v>0</v>
      </c>
      <c r="O19" s="47">
        <f t="shared" si="9"/>
        <v>0</v>
      </c>
      <c r="P19" s="47">
        <f t="shared" si="9"/>
        <v>0</v>
      </c>
      <c r="Q19" s="47">
        <f t="shared" si="9"/>
        <v>0</v>
      </c>
      <c r="R19" s="47">
        <f t="shared" si="9"/>
        <v>0</v>
      </c>
      <c r="S19" s="47">
        <f t="shared" si="9"/>
        <v>-64265481.090000004</v>
      </c>
      <c r="T19" s="47">
        <f t="shared" si="9"/>
        <v>0</v>
      </c>
      <c r="U19" s="47">
        <f t="shared" si="9"/>
        <v>0</v>
      </c>
      <c r="V19" s="47">
        <f t="shared" si="9"/>
        <v>0</v>
      </c>
      <c r="W19" s="47">
        <f t="shared" si="9"/>
        <v>0</v>
      </c>
      <c r="X19" s="47">
        <f t="shared" si="9"/>
        <v>0</v>
      </c>
      <c r="Y19" s="47">
        <f t="shared" si="9"/>
        <v>0</v>
      </c>
      <c r="Z19" s="47">
        <f t="shared" si="9"/>
        <v>0</v>
      </c>
      <c r="AA19" s="47">
        <f t="shared" si="9"/>
        <v>0</v>
      </c>
      <c r="AB19" s="47">
        <f t="shared" si="9"/>
        <v>0</v>
      </c>
      <c r="AC19" s="47">
        <f t="shared" si="9"/>
        <v>0</v>
      </c>
      <c r="AD19" s="47">
        <f t="shared" si="9"/>
        <v>0</v>
      </c>
      <c r="AE19" s="47">
        <f t="shared" si="9"/>
        <v>0</v>
      </c>
    </row>
    <row r="20" spans="1:31" ht="15.75" thickBot="1" x14ac:dyDescent="0.3">
      <c r="A20" s="39"/>
      <c r="B20" s="39"/>
      <c r="C20" s="41" t="s">
        <v>135</v>
      </c>
      <c r="D20" s="63">
        <f>D8+D14</f>
        <v>77851431.850000009</v>
      </c>
      <c r="E20" s="51">
        <f>SUM(E16:E19)</f>
        <v>77851431.850000009</v>
      </c>
      <c r="F20" s="51">
        <f t="shared" ref="F20:AE20" si="10">SUM(F16:F19)</f>
        <v>77851431.850000009</v>
      </c>
      <c r="G20" s="51">
        <f t="shared" si="10"/>
        <v>77851431.850000009</v>
      </c>
      <c r="H20" s="51">
        <f t="shared" si="10"/>
        <v>77851431.850000009</v>
      </c>
      <c r="I20" s="51">
        <f t="shared" si="10"/>
        <v>77851431.850000009</v>
      </c>
      <c r="J20" s="51">
        <f t="shared" si="10"/>
        <v>77851431.850000009</v>
      </c>
      <c r="K20" s="51">
        <f t="shared" si="10"/>
        <v>77851431.850000009</v>
      </c>
      <c r="L20" s="51">
        <f t="shared" si="10"/>
        <v>77851431.850000009</v>
      </c>
      <c r="M20" s="51">
        <f t="shared" si="10"/>
        <v>77851431.850000009</v>
      </c>
      <c r="N20" s="51">
        <f t="shared" si="10"/>
        <v>77851431.850000009</v>
      </c>
      <c r="O20" s="51">
        <f t="shared" si="10"/>
        <v>77851431.850000009</v>
      </c>
      <c r="P20" s="51">
        <f t="shared" si="10"/>
        <v>77851431.850000009</v>
      </c>
      <c r="Q20" s="51">
        <f t="shared" si="10"/>
        <v>77851431.850000009</v>
      </c>
      <c r="R20" s="51">
        <f t="shared" si="10"/>
        <v>77851431.850000009</v>
      </c>
      <c r="S20" s="51">
        <f t="shared" si="10"/>
        <v>13585950.760000005</v>
      </c>
      <c r="T20" s="51">
        <f t="shared" si="10"/>
        <v>13585950.760000002</v>
      </c>
      <c r="U20" s="51">
        <f t="shared" si="10"/>
        <v>13585950.760000002</v>
      </c>
      <c r="V20" s="51">
        <f t="shared" si="10"/>
        <v>13585950.760000002</v>
      </c>
      <c r="W20" s="51">
        <f t="shared" si="10"/>
        <v>13585950.760000002</v>
      </c>
      <c r="X20" s="51">
        <f t="shared" si="10"/>
        <v>13585950.760000002</v>
      </c>
      <c r="Y20" s="51">
        <f t="shared" si="10"/>
        <v>13585950.760000002</v>
      </c>
      <c r="Z20" s="51">
        <f t="shared" si="10"/>
        <v>13585950.760000002</v>
      </c>
      <c r="AA20" s="51">
        <f t="shared" si="10"/>
        <v>13585950.760000002</v>
      </c>
      <c r="AB20" s="51">
        <f t="shared" si="10"/>
        <v>13585950.760000002</v>
      </c>
      <c r="AC20" s="51">
        <f t="shared" si="10"/>
        <v>13585950.760000002</v>
      </c>
      <c r="AD20" s="51">
        <f t="shared" si="10"/>
        <v>13585950.760000002</v>
      </c>
      <c r="AE20" s="51">
        <f t="shared" si="10"/>
        <v>13585950.760000002</v>
      </c>
    </row>
    <row r="21" spans="1:31" ht="15.75" thickTop="1" x14ac:dyDescent="0.25">
      <c r="A21" s="64"/>
      <c r="B21" s="64"/>
      <c r="C21" s="65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</row>
    <row r="22" spans="1:31" x14ac:dyDescent="0.25">
      <c r="A22" s="39" t="s">
        <v>6</v>
      </c>
      <c r="B22" s="39" t="s">
        <v>130</v>
      </c>
      <c r="C22" s="41" t="s">
        <v>132</v>
      </c>
      <c r="D22" s="47"/>
      <c r="E22" s="47">
        <f>D26</f>
        <v>22334716.614295278</v>
      </c>
      <c r="F22" s="47">
        <f t="shared" ref="F22:AE22" si="11">E26</f>
        <v>22720309.504295278</v>
      </c>
      <c r="G22" s="47">
        <f t="shared" si="11"/>
        <v>23105902.394295279</v>
      </c>
      <c r="H22" s="47">
        <f t="shared" si="11"/>
        <v>23491495.28429528</v>
      </c>
      <c r="I22" s="47">
        <f t="shared" si="11"/>
        <v>23877088.17429528</v>
      </c>
      <c r="J22" s="47">
        <f t="shared" si="11"/>
        <v>24262681.064295281</v>
      </c>
      <c r="K22" s="47">
        <f t="shared" si="11"/>
        <v>24648273.954295281</v>
      </c>
      <c r="L22" s="47">
        <f t="shared" si="11"/>
        <v>25033866.844295282</v>
      </c>
      <c r="M22" s="47">
        <f t="shared" si="11"/>
        <v>25419459.734295283</v>
      </c>
      <c r="N22" s="47">
        <f t="shared" si="11"/>
        <v>25805052.624295283</v>
      </c>
      <c r="O22" s="47">
        <f t="shared" si="11"/>
        <v>26190645.514295284</v>
      </c>
      <c r="P22" s="47">
        <f t="shared" si="11"/>
        <v>26576238.404295284</v>
      </c>
      <c r="Q22" s="47">
        <f t="shared" si="11"/>
        <v>26961831.294295285</v>
      </c>
      <c r="R22" s="47">
        <f t="shared" si="11"/>
        <v>27347424.184295285</v>
      </c>
      <c r="S22" s="47">
        <f t="shared" si="11"/>
        <v>27733017.074295286</v>
      </c>
      <c r="T22" s="47">
        <f t="shared" si="11"/>
        <v>-36146871.125704721</v>
      </c>
      <c r="U22" s="47">
        <f t="shared" si="11"/>
        <v>-35845647.195704721</v>
      </c>
      <c r="V22" s="47">
        <f t="shared" si="11"/>
        <v>-35544423.265704721</v>
      </c>
      <c r="W22" s="47">
        <f t="shared" si="11"/>
        <v>-35243199.335704722</v>
      </c>
      <c r="X22" s="47">
        <f t="shared" si="11"/>
        <v>-34941975.405704722</v>
      </c>
      <c r="Y22" s="47">
        <f t="shared" si="11"/>
        <v>-34640751.475704722</v>
      </c>
      <c r="Z22" s="47">
        <f t="shared" si="11"/>
        <v>-34339527.545704722</v>
      </c>
      <c r="AA22" s="47">
        <f t="shared" si="11"/>
        <v>-34038303.615704723</v>
      </c>
      <c r="AB22" s="47">
        <f t="shared" si="11"/>
        <v>-33737079.685704723</v>
      </c>
      <c r="AC22" s="47">
        <f t="shared" si="11"/>
        <v>-33435855.755704723</v>
      </c>
      <c r="AD22" s="47">
        <f t="shared" si="11"/>
        <v>-33134631.825704724</v>
      </c>
      <c r="AE22" s="47">
        <f t="shared" si="11"/>
        <v>-32833407.895704724</v>
      </c>
    </row>
    <row r="23" spans="1:31" x14ac:dyDescent="0.25">
      <c r="A23" s="39"/>
      <c r="B23" s="39"/>
      <c r="C23" s="41" t="s">
        <v>153</v>
      </c>
      <c r="D23" s="47"/>
      <c r="E23" s="53">
        <f>E44+E45</f>
        <v>385592.89</v>
      </c>
      <c r="F23" s="53">
        <f t="shared" ref="F23:AE23" si="12">F44+F45</f>
        <v>385592.89</v>
      </c>
      <c r="G23" s="53">
        <f t="shared" si="12"/>
        <v>385592.89</v>
      </c>
      <c r="H23" s="53">
        <f t="shared" si="12"/>
        <v>385592.89</v>
      </c>
      <c r="I23" s="53">
        <f t="shared" si="12"/>
        <v>385592.89</v>
      </c>
      <c r="J23" s="53">
        <f t="shared" si="12"/>
        <v>385592.89</v>
      </c>
      <c r="K23" s="53">
        <f t="shared" si="12"/>
        <v>385592.89</v>
      </c>
      <c r="L23" s="53">
        <f t="shared" si="12"/>
        <v>385592.89</v>
      </c>
      <c r="M23" s="53">
        <f t="shared" si="12"/>
        <v>385592.89</v>
      </c>
      <c r="N23" s="53">
        <f t="shared" si="12"/>
        <v>385592.89</v>
      </c>
      <c r="O23" s="53">
        <f t="shared" si="12"/>
        <v>385592.89</v>
      </c>
      <c r="P23" s="53">
        <f t="shared" si="12"/>
        <v>385592.89</v>
      </c>
      <c r="Q23" s="53">
        <f t="shared" si="12"/>
        <v>385592.89</v>
      </c>
      <c r="R23" s="53">
        <f t="shared" si="12"/>
        <v>385592.89</v>
      </c>
      <c r="S23" s="53">
        <f t="shared" si="12"/>
        <v>385592.89</v>
      </c>
      <c r="T23" s="53">
        <f t="shared" si="12"/>
        <v>301223.93</v>
      </c>
      <c r="U23" s="53">
        <f t="shared" si="12"/>
        <v>301223.93</v>
      </c>
      <c r="V23" s="53">
        <f t="shared" si="12"/>
        <v>301223.93</v>
      </c>
      <c r="W23" s="53">
        <f t="shared" si="12"/>
        <v>301223.93</v>
      </c>
      <c r="X23" s="53">
        <f t="shared" si="12"/>
        <v>301223.93</v>
      </c>
      <c r="Y23" s="53">
        <f t="shared" si="12"/>
        <v>301223.93</v>
      </c>
      <c r="Z23" s="53">
        <f t="shared" si="12"/>
        <v>301223.93</v>
      </c>
      <c r="AA23" s="53">
        <f t="shared" si="12"/>
        <v>301223.93</v>
      </c>
      <c r="AB23" s="53">
        <f t="shared" si="12"/>
        <v>301223.93</v>
      </c>
      <c r="AC23" s="53">
        <f t="shared" si="12"/>
        <v>301223.93</v>
      </c>
      <c r="AD23" s="53">
        <f t="shared" si="12"/>
        <v>301223.93</v>
      </c>
      <c r="AE23" s="53">
        <f t="shared" si="12"/>
        <v>301223.93</v>
      </c>
    </row>
    <row r="24" spans="1:31" x14ac:dyDescent="0.25">
      <c r="A24" s="39"/>
      <c r="B24" s="39"/>
      <c r="C24" s="41" t="s">
        <v>140</v>
      </c>
      <c r="D24" s="47"/>
      <c r="E24" s="48">
        <v>0</v>
      </c>
      <c r="F24" s="48">
        <v>0</v>
      </c>
      <c r="G24" s="48">
        <v>0</v>
      </c>
      <c r="H24" s="48">
        <v>0</v>
      </c>
      <c r="I24" s="48">
        <v>0</v>
      </c>
      <c r="J24" s="48">
        <v>0</v>
      </c>
      <c r="K24" s="48">
        <v>0</v>
      </c>
      <c r="L24" s="48">
        <v>0</v>
      </c>
      <c r="M24" s="48">
        <v>0</v>
      </c>
      <c r="N24" s="48">
        <v>0</v>
      </c>
      <c r="O24" s="48">
        <v>0</v>
      </c>
      <c r="P24" s="48">
        <v>0</v>
      </c>
      <c r="Q24" s="48">
        <v>0</v>
      </c>
      <c r="R24" s="48">
        <v>0</v>
      </c>
      <c r="S24" s="48">
        <v>0</v>
      </c>
      <c r="T24" s="48">
        <v>0</v>
      </c>
      <c r="U24" s="48">
        <v>0</v>
      </c>
      <c r="V24" s="48">
        <v>0</v>
      </c>
      <c r="W24" s="48">
        <v>0</v>
      </c>
      <c r="X24" s="48">
        <v>0</v>
      </c>
      <c r="Y24" s="48">
        <v>0</v>
      </c>
      <c r="Z24" s="48">
        <v>0</v>
      </c>
      <c r="AA24" s="48">
        <v>0</v>
      </c>
      <c r="AB24" s="48">
        <v>0</v>
      </c>
      <c r="AC24" s="48">
        <v>0</v>
      </c>
      <c r="AD24" s="48">
        <v>0</v>
      </c>
      <c r="AE24" s="48">
        <v>0</v>
      </c>
    </row>
    <row r="25" spans="1:31" x14ac:dyDescent="0.25">
      <c r="A25" s="39"/>
      <c r="B25" s="39"/>
      <c r="C25" s="41" t="s">
        <v>134</v>
      </c>
      <c r="D25" s="47"/>
      <c r="E25" s="53">
        <f t="shared" ref="E25:AE25" si="13">E7</f>
        <v>0</v>
      </c>
      <c r="F25" s="53">
        <f t="shared" si="13"/>
        <v>0</v>
      </c>
      <c r="G25" s="53">
        <f t="shared" si="13"/>
        <v>0</v>
      </c>
      <c r="H25" s="53">
        <f t="shared" si="13"/>
        <v>0</v>
      </c>
      <c r="I25" s="53">
        <f t="shared" si="13"/>
        <v>0</v>
      </c>
      <c r="J25" s="53">
        <f t="shared" si="13"/>
        <v>0</v>
      </c>
      <c r="K25" s="53">
        <f t="shared" si="13"/>
        <v>0</v>
      </c>
      <c r="L25" s="53">
        <f t="shared" si="13"/>
        <v>0</v>
      </c>
      <c r="M25" s="53">
        <f t="shared" si="13"/>
        <v>0</v>
      </c>
      <c r="N25" s="53">
        <f t="shared" si="13"/>
        <v>0</v>
      </c>
      <c r="O25" s="53">
        <f t="shared" si="13"/>
        <v>0</v>
      </c>
      <c r="P25" s="53">
        <f t="shared" si="13"/>
        <v>0</v>
      </c>
      <c r="Q25" s="53">
        <f t="shared" si="13"/>
        <v>0</v>
      </c>
      <c r="R25" s="53">
        <f t="shared" si="13"/>
        <v>0</v>
      </c>
      <c r="S25" s="56">
        <f t="shared" si="13"/>
        <v>-64265481.090000004</v>
      </c>
      <c r="T25" s="53">
        <f t="shared" si="13"/>
        <v>0</v>
      </c>
      <c r="U25" s="53">
        <f t="shared" si="13"/>
        <v>0</v>
      </c>
      <c r="V25" s="53">
        <f t="shared" si="13"/>
        <v>0</v>
      </c>
      <c r="W25" s="53">
        <f t="shared" si="13"/>
        <v>0</v>
      </c>
      <c r="X25" s="53">
        <f t="shared" si="13"/>
        <v>0</v>
      </c>
      <c r="Y25" s="53">
        <f t="shared" si="13"/>
        <v>0</v>
      </c>
      <c r="Z25" s="53">
        <f t="shared" si="13"/>
        <v>0</v>
      </c>
      <c r="AA25" s="53">
        <f t="shared" si="13"/>
        <v>0</v>
      </c>
      <c r="AB25" s="53">
        <f t="shared" si="13"/>
        <v>0</v>
      </c>
      <c r="AC25" s="53">
        <f t="shared" si="13"/>
        <v>0</v>
      </c>
      <c r="AD25" s="53">
        <f t="shared" si="13"/>
        <v>0</v>
      </c>
      <c r="AE25" s="53">
        <f t="shared" si="13"/>
        <v>0</v>
      </c>
    </row>
    <row r="26" spans="1:31" ht="15.75" thickBot="1" x14ac:dyDescent="0.3">
      <c r="A26" s="39"/>
      <c r="B26" s="39"/>
      <c r="C26" s="41" t="s">
        <v>135</v>
      </c>
      <c r="D26" s="50">
        <f>GETPIVOTDATA("Sum of Allocated Reserve",'370.00 breakdown'!$A$3,"AMR Related","Yes")</f>
        <v>22334716.614295278</v>
      </c>
      <c r="E26" s="51">
        <f>SUM(E22:E25)</f>
        <v>22720309.504295278</v>
      </c>
      <c r="F26" s="51">
        <f t="shared" ref="F26:R26" si="14">SUM(F22:F25)</f>
        <v>23105902.394295279</v>
      </c>
      <c r="G26" s="51">
        <f t="shared" si="14"/>
        <v>23491495.28429528</v>
      </c>
      <c r="H26" s="51">
        <f t="shared" si="14"/>
        <v>23877088.17429528</v>
      </c>
      <c r="I26" s="51">
        <f t="shared" si="14"/>
        <v>24262681.064295281</v>
      </c>
      <c r="J26" s="51">
        <f t="shared" si="14"/>
        <v>24648273.954295281</v>
      </c>
      <c r="K26" s="51">
        <f t="shared" si="14"/>
        <v>25033866.844295282</v>
      </c>
      <c r="L26" s="51">
        <f t="shared" si="14"/>
        <v>25419459.734295283</v>
      </c>
      <c r="M26" s="51">
        <f t="shared" si="14"/>
        <v>25805052.624295283</v>
      </c>
      <c r="N26" s="51">
        <f t="shared" si="14"/>
        <v>26190645.514295284</v>
      </c>
      <c r="O26" s="51">
        <f t="shared" si="14"/>
        <v>26576238.404295284</v>
      </c>
      <c r="P26" s="51">
        <f t="shared" si="14"/>
        <v>26961831.294295285</v>
      </c>
      <c r="Q26" s="51">
        <f t="shared" si="14"/>
        <v>27347424.184295285</v>
      </c>
      <c r="R26" s="51">
        <f t="shared" si="14"/>
        <v>27733017.074295286</v>
      </c>
      <c r="S26" s="57">
        <f>SUM(S22:S25)</f>
        <v>-36146871.125704721</v>
      </c>
      <c r="T26" s="51">
        <f t="shared" ref="T26:AE26" si="15">SUM(T22:T25)</f>
        <v>-35845647.195704721</v>
      </c>
      <c r="U26" s="51">
        <f t="shared" si="15"/>
        <v>-35544423.265704721</v>
      </c>
      <c r="V26" s="51">
        <f t="shared" si="15"/>
        <v>-35243199.335704722</v>
      </c>
      <c r="W26" s="51">
        <f t="shared" si="15"/>
        <v>-34941975.405704722</v>
      </c>
      <c r="X26" s="51">
        <f t="shared" si="15"/>
        <v>-34640751.475704722</v>
      </c>
      <c r="Y26" s="51">
        <f t="shared" si="15"/>
        <v>-34339527.545704722</v>
      </c>
      <c r="Z26" s="51">
        <f t="shared" si="15"/>
        <v>-34038303.615704723</v>
      </c>
      <c r="AA26" s="51">
        <f t="shared" si="15"/>
        <v>-33737079.685704723</v>
      </c>
      <c r="AB26" s="51">
        <f t="shared" si="15"/>
        <v>-33435855.755704723</v>
      </c>
      <c r="AC26" s="51">
        <f t="shared" si="15"/>
        <v>-33134631.825704724</v>
      </c>
      <c r="AD26" s="51">
        <f t="shared" si="15"/>
        <v>-32833407.895704724</v>
      </c>
      <c r="AE26" s="51">
        <f t="shared" si="15"/>
        <v>-32532183.965704724</v>
      </c>
    </row>
    <row r="27" spans="1:31" ht="15.75" thickTop="1" x14ac:dyDescent="0.25">
      <c r="A27" s="39"/>
      <c r="B27" s="39"/>
      <c r="C27" s="40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</row>
    <row r="28" spans="1:31" x14ac:dyDescent="0.25">
      <c r="A28" s="39" t="s">
        <v>6</v>
      </c>
      <c r="B28" s="39" t="s">
        <v>131</v>
      </c>
      <c r="C28" s="41" t="s">
        <v>132</v>
      </c>
      <c r="D28" s="47"/>
      <c r="E28" s="47">
        <f>D32</f>
        <v>5038714.2562136371</v>
      </c>
      <c r="F28" s="47">
        <f t="shared" ref="F28:AE28" si="16">E32</f>
        <v>5120229.9562136373</v>
      </c>
      <c r="G28" s="47">
        <f t="shared" si="16"/>
        <v>5201745.6562136374</v>
      </c>
      <c r="H28" s="47">
        <f t="shared" si="16"/>
        <v>5283261.3562136376</v>
      </c>
      <c r="I28" s="47">
        <f t="shared" si="16"/>
        <v>5364777.0562136378</v>
      </c>
      <c r="J28" s="47">
        <f t="shared" si="16"/>
        <v>5446292.756213638</v>
      </c>
      <c r="K28" s="47">
        <f t="shared" si="16"/>
        <v>5527808.4562136382</v>
      </c>
      <c r="L28" s="47">
        <f t="shared" si="16"/>
        <v>5609324.1562136384</v>
      </c>
      <c r="M28" s="47">
        <f t="shared" si="16"/>
        <v>5690839.8562136386</v>
      </c>
      <c r="N28" s="47">
        <f t="shared" si="16"/>
        <v>5772355.5562136387</v>
      </c>
      <c r="O28" s="47">
        <f t="shared" si="16"/>
        <v>5853871.2562136389</v>
      </c>
      <c r="P28" s="47">
        <f t="shared" si="16"/>
        <v>5935386.9562136391</v>
      </c>
      <c r="Q28" s="47">
        <f t="shared" si="16"/>
        <v>6016902.6562136393</v>
      </c>
      <c r="R28" s="47">
        <f t="shared" si="16"/>
        <v>6098418.3562136395</v>
      </c>
      <c r="S28" s="47">
        <f t="shared" si="16"/>
        <v>6179934.0562136397</v>
      </c>
      <c r="T28" s="47">
        <f t="shared" si="16"/>
        <v>6261449.7562136399</v>
      </c>
      <c r="U28" s="47">
        <f t="shared" si="16"/>
        <v>6350890.5962136397</v>
      </c>
      <c r="V28" s="47">
        <f t="shared" si="16"/>
        <v>6440331.4362136396</v>
      </c>
      <c r="W28" s="47">
        <f t="shared" si="16"/>
        <v>6529772.2762136394</v>
      </c>
      <c r="X28" s="47">
        <f t="shared" si="16"/>
        <v>6619213.1162136393</v>
      </c>
      <c r="Y28" s="47">
        <f t="shared" si="16"/>
        <v>6708653.9562136391</v>
      </c>
      <c r="Z28" s="47">
        <f t="shared" si="16"/>
        <v>6798094.796213639</v>
      </c>
      <c r="AA28" s="47">
        <f t="shared" si="16"/>
        <v>6887535.6362136388</v>
      </c>
      <c r="AB28" s="47">
        <f t="shared" si="16"/>
        <v>6976976.4762136387</v>
      </c>
      <c r="AC28" s="47">
        <f t="shared" si="16"/>
        <v>7066417.3162136385</v>
      </c>
      <c r="AD28" s="47">
        <f t="shared" si="16"/>
        <v>7155858.1562136384</v>
      </c>
      <c r="AE28" s="47">
        <f t="shared" si="16"/>
        <v>7245298.9962136382</v>
      </c>
    </row>
    <row r="29" spans="1:31" x14ac:dyDescent="0.25">
      <c r="A29" s="40"/>
      <c r="B29" s="40"/>
      <c r="C29" s="41" t="s">
        <v>153</v>
      </c>
      <c r="D29" s="47"/>
      <c r="E29" s="53">
        <f>E46</f>
        <v>81515.7</v>
      </c>
      <c r="F29" s="53">
        <f t="shared" ref="F29:AE29" si="17">F46</f>
        <v>81515.7</v>
      </c>
      <c r="G29" s="53">
        <f t="shared" si="17"/>
        <v>81515.7</v>
      </c>
      <c r="H29" s="53">
        <f t="shared" si="17"/>
        <v>81515.7</v>
      </c>
      <c r="I29" s="53">
        <f t="shared" si="17"/>
        <v>81515.7</v>
      </c>
      <c r="J29" s="53">
        <f t="shared" si="17"/>
        <v>81515.7</v>
      </c>
      <c r="K29" s="53">
        <f t="shared" si="17"/>
        <v>81515.7</v>
      </c>
      <c r="L29" s="53">
        <f t="shared" si="17"/>
        <v>81515.7</v>
      </c>
      <c r="M29" s="53">
        <f t="shared" si="17"/>
        <v>81515.7</v>
      </c>
      <c r="N29" s="53">
        <f t="shared" si="17"/>
        <v>81515.7</v>
      </c>
      <c r="O29" s="53">
        <f t="shared" si="17"/>
        <v>81515.7</v>
      </c>
      <c r="P29" s="53">
        <f t="shared" si="17"/>
        <v>81515.7</v>
      </c>
      <c r="Q29" s="53">
        <f t="shared" si="17"/>
        <v>81515.7</v>
      </c>
      <c r="R29" s="53">
        <f t="shared" si="17"/>
        <v>81515.7</v>
      </c>
      <c r="S29" s="53">
        <f t="shared" si="17"/>
        <v>81515.7</v>
      </c>
      <c r="T29" s="53">
        <f t="shared" si="17"/>
        <v>89440.84</v>
      </c>
      <c r="U29" s="53">
        <f t="shared" si="17"/>
        <v>89440.84</v>
      </c>
      <c r="V29" s="53">
        <f t="shared" si="17"/>
        <v>89440.84</v>
      </c>
      <c r="W29" s="53">
        <f t="shared" si="17"/>
        <v>89440.84</v>
      </c>
      <c r="X29" s="53">
        <f t="shared" si="17"/>
        <v>89440.84</v>
      </c>
      <c r="Y29" s="53">
        <f t="shared" si="17"/>
        <v>89440.84</v>
      </c>
      <c r="Z29" s="53">
        <f t="shared" si="17"/>
        <v>89440.84</v>
      </c>
      <c r="AA29" s="53">
        <f t="shared" si="17"/>
        <v>89440.84</v>
      </c>
      <c r="AB29" s="53">
        <f t="shared" si="17"/>
        <v>89440.84</v>
      </c>
      <c r="AC29" s="53">
        <f t="shared" si="17"/>
        <v>89440.84</v>
      </c>
      <c r="AD29" s="53">
        <f t="shared" si="17"/>
        <v>89440.84</v>
      </c>
      <c r="AE29" s="53">
        <f t="shared" si="17"/>
        <v>89440.84</v>
      </c>
    </row>
    <row r="30" spans="1:31" x14ac:dyDescent="0.25">
      <c r="A30" s="40"/>
      <c r="B30" s="40"/>
      <c r="C30" s="41" t="s">
        <v>140</v>
      </c>
      <c r="D30" s="47"/>
      <c r="E30" s="48">
        <v>0</v>
      </c>
      <c r="F30" s="48">
        <v>0</v>
      </c>
      <c r="G30" s="48">
        <v>0</v>
      </c>
      <c r="H30" s="48">
        <v>0</v>
      </c>
      <c r="I30" s="48">
        <v>0</v>
      </c>
      <c r="J30" s="48">
        <v>0</v>
      </c>
      <c r="K30" s="48">
        <v>0</v>
      </c>
      <c r="L30" s="48">
        <v>0</v>
      </c>
      <c r="M30" s="48">
        <v>0</v>
      </c>
      <c r="N30" s="48">
        <v>0</v>
      </c>
      <c r="O30" s="48">
        <v>0</v>
      </c>
      <c r="P30" s="48">
        <v>0</v>
      </c>
      <c r="Q30" s="48">
        <v>0</v>
      </c>
      <c r="R30" s="48">
        <v>0</v>
      </c>
      <c r="S30" s="48">
        <v>0</v>
      </c>
      <c r="T30" s="48">
        <v>0</v>
      </c>
      <c r="U30" s="48">
        <v>0</v>
      </c>
      <c r="V30" s="48">
        <v>0</v>
      </c>
      <c r="W30" s="48">
        <v>0</v>
      </c>
      <c r="X30" s="48">
        <v>0</v>
      </c>
      <c r="Y30" s="48">
        <v>0</v>
      </c>
      <c r="Z30" s="48">
        <v>0</v>
      </c>
      <c r="AA30" s="48">
        <v>0</v>
      </c>
      <c r="AB30" s="48">
        <v>0</v>
      </c>
      <c r="AC30" s="48">
        <v>0</v>
      </c>
      <c r="AD30" s="48">
        <v>0</v>
      </c>
      <c r="AE30" s="48">
        <v>0</v>
      </c>
    </row>
    <row r="31" spans="1:31" x14ac:dyDescent="0.25">
      <c r="A31" s="40"/>
      <c r="B31" s="40"/>
      <c r="C31" s="41" t="s">
        <v>134</v>
      </c>
      <c r="D31" s="47"/>
      <c r="E31" s="53">
        <f>E13</f>
        <v>0</v>
      </c>
      <c r="F31" s="53">
        <f t="shared" ref="F31:AE31" si="18">F13</f>
        <v>0</v>
      </c>
      <c r="G31" s="53">
        <f t="shared" si="18"/>
        <v>0</v>
      </c>
      <c r="H31" s="53">
        <f t="shared" si="18"/>
        <v>0</v>
      </c>
      <c r="I31" s="53">
        <f t="shared" si="18"/>
        <v>0</v>
      </c>
      <c r="J31" s="53">
        <f t="shared" si="18"/>
        <v>0</v>
      </c>
      <c r="K31" s="53">
        <f t="shared" si="18"/>
        <v>0</v>
      </c>
      <c r="L31" s="53">
        <f t="shared" si="18"/>
        <v>0</v>
      </c>
      <c r="M31" s="53">
        <f t="shared" si="18"/>
        <v>0</v>
      </c>
      <c r="N31" s="53">
        <f t="shared" si="18"/>
        <v>0</v>
      </c>
      <c r="O31" s="53">
        <f t="shared" si="18"/>
        <v>0</v>
      </c>
      <c r="P31" s="53">
        <f t="shared" si="18"/>
        <v>0</v>
      </c>
      <c r="Q31" s="53">
        <f t="shared" si="18"/>
        <v>0</v>
      </c>
      <c r="R31" s="53">
        <f t="shared" si="18"/>
        <v>0</v>
      </c>
      <c r="S31" s="53">
        <f t="shared" si="18"/>
        <v>0</v>
      </c>
      <c r="T31" s="53">
        <f t="shared" si="18"/>
        <v>0</v>
      </c>
      <c r="U31" s="53">
        <f t="shared" si="18"/>
        <v>0</v>
      </c>
      <c r="V31" s="53">
        <f t="shared" si="18"/>
        <v>0</v>
      </c>
      <c r="W31" s="53">
        <f t="shared" si="18"/>
        <v>0</v>
      </c>
      <c r="X31" s="53">
        <f t="shared" si="18"/>
        <v>0</v>
      </c>
      <c r="Y31" s="53">
        <f t="shared" si="18"/>
        <v>0</v>
      </c>
      <c r="Z31" s="53">
        <f t="shared" si="18"/>
        <v>0</v>
      </c>
      <c r="AA31" s="53">
        <f t="shared" si="18"/>
        <v>0</v>
      </c>
      <c r="AB31" s="53">
        <f t="shared" si="18"/>
        <v>0</v>
      </c>
      <c r="AC31" s="53">
        <f t="shared" si="18"/>
        <v>0</v>
      </c>
      <c r="AD31" s="53">
        <f t="shared" si="18"/>
        <v>0</v>
      </c>
      <c r="AE31" s="53">
        <f t="shared" si="18"/>
        <v>0</v>
      </c>
    </row>
    <row r="32" spans="1:31" ht="15.75" thickBot="1" x14ac:dyDescent="0.3">
      <c r="A32" s="40"/>
      <c r="B32" s="40"/>
      <c r="C32" s="41" t="s">
        <v>135</v>
      </c>
      <c r="D32" s="50">
        <f>GETPIVOTDATA("Sum of Allocated Reserve",'370.00 breakdown'!$A$3,"AMR Related","No")</f>
        <v>5038714.2562136371</v>
      </c>
      <c r="E32" s="51">
        <f>SUM(E28:E31)</f>
        <v>5120229.9562136373</v>
      </c>
      <c r="F32" s="51">
        <f t="shared" ref="F32:R32" si="19">SUM(F28:F31)</f>
        <v>5201745.6562136374</v>
      </c>
      <c r="G32" s="51">
        <f t="shared" si="19"/>
        <v>5283261.3562136376</v>
      </c>
      <c r="H32" s="51">
        <f t="shared" si="19"/>
        <v>5364777.0562136378</v>
      </c>
      <c r="I32" s="51">
        <f t="shared" si="19"/>
        <v>5446292.756213638</v>
      </c>
      <c r="J32" s="51">
        <f t="shared" si="19"/>
        <v>5527808.4562136382</v>
      </c>
      <c r="K32" s="51">
        <f t="shared" si="19"/>
        <v>5609324.1562136384</v>
      </c>
      <c r="L32" s="51">
        <f t="shared" si="19"/>
        <v>5690839.8562136386</v>
      </c>
      <c r="M32" s="51">
        <f t="shared" si="19"/>
        <v>5772355.5562136387</v>
      </c>
      <c r="N32" s="51">
        <f t="shared" si="19"/>
        <v>5853871.2562136389</v>
      </c>
      <c r="O32" s="51">
        <f t="shared" si="19"/>
        <v>5935386.9562136391</v>
      </c>
      <c r="P32" s="51">
        <f t="shared" si="19"/>
        <v>6016902.6562136393</v>
      </c>
      <c r="Q32" s="51">
        <f t="shared" si="19"/>
        <v>6098418.3562136395</v>
      </c>
      <c r="R32" s="51">
        <f t="shared" si="19"/>
        <v>6179934.0562136397</v>
      </c>
      <c r="S32" s="51">
        <f>SUM(S28:S31)</f>
        <v>6261449.7562136399</v>
      </c>
      <c r="T32" s="51">
        <f t="shared" ref="T32:AE32" si="20">SUM(T28:T31)</f>
        <v>6350890.5962136397</v>
      </c>
      <c r="U32" s="51">
        <f t="shared" si="20"/>
        <v>6440331.4362136396</v>
      </c>
      <c r="V32" s="51">
        <f t="shared" si="20"/>
        <v>6529772.2762136394</v>
      </c>
      <c r="W32" s="51">
        <f t="shared" si="20"/>
        <v>6619213.1162136393</v>
      </c>
      <c r="X32" s="51">
        <f t="shared" si="20"/>
        <v>6708653.9562136391</v>
      </c>
      <c r="Y32" s="51">
        <f t="shared" si="20"/>
        <v>6798094.796213639</v>
      </c>
      <c r="Z32" s="51">
        <f t="shared" si="20"/>
        <v>6887535.6362136388</v>
      </c>
      <c r="AA32" s="51">
        <f t="shared" si="20"/>
        <v>6976976.4762136387</v>
      </c>
      <c r="AB32" s="51">
        <f t="shared" si="20"/>
        <v>7066417.3162136385</v>
      </c>
      <c r="AC32" s="51">
        <f t="shared" si="20"/>
        <v>7155858.1562136384</v>
      </c>
      <c r="AD32" s="51">
        <f t="shared" si="20"/>
        <v>7245298.9962136382</v>
      </c>
      <c r="AE32" s="51">
        <f t="shared" si="20"/>
        <v>7334739.8362136381</v>
      </c>
    </row>
    <row r="33" spans="1:31" ht="15.75" thickTop="1" x14ac:dyDescent="0.25">
      <c r="A33" s="40"/>
      <c r="B33" s="40"/>
      <c r="C33" s="40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</row>
    <row r="34" spans="1:31" x14ac:dyDescent="0.25">
      <c r="A34" s="39" t="s">
        <v>6</v>
      </c>
      <c r="B34" s="39" t="s">
        <v>151</v>
      </c>
      <c r="C34" s="41" t="s">
        <v>132</v>
      </c>
      <c r="D34" s="47"/>
      <c r="E34" s="47">
        <f>E22+E28</f>
        <v>27373430.870508917</v>
      </c>
      <c r="F34" s="47">
        <f t="shared" ref="F34:AE34" si="21">F22+F28</f>
        <v>27840539.460508917</v>
      </c>
      <c r="G34" s="47">
        <f t="shared" si="21"/>
        <v>28307648.050508916</v>
      </c>
      <c r="H34" s="47">
        <f t="shared" si="21"/>
        <v>28774756.640508916</v>
      </c>
      <c r="I34" s="47">
        <f t="shared" si="21"/>
        <v>29241865.230508916</v>
      </c>
      <c r="J34" s="47">
        <f t="shared" si="21"/>
        <v>29708973.82050892</v>
      </c>
      <c r="K34" s="47">
        <f t="shared" si="21"/>
        <v>30176082.41050892</v>
      </c>
      <c r="L34" s="47">
        <f t="shared" si="21"/>
        <v>30643191.000508919</v>
      </c>
      <c r="M34" s="47">
        <f t="shared" si="21"/>
        <v>31110299.590508923</v>
      </c>
      <c r="N34" s="47">
        <f t="shared" si="21"/>
        <v>31577408.180508923</v>
      </c>
      <c r="O34" s="47">
        <f t="shared" si="21"/>
        <v>32044516.770508923</v>
      </c>
      <c r="P34" s="47">
        <f t="shared" si="21"/>
        <v>32511625.360508922</v>
      </c>
      <c r="Q34" s="47">
        <f t="shared" si="21"/>
        <v>32978733.950508922</v>
      </c>
      <c r="R34" s="47">
        <f t="shared" si="21"/>
        <v>33445842.540508926</v>
      </c>
      <c r="S34" s="47">
        <f t="shared" si="21"/>
        <v>33912951.130508929</v>
      </c>
      <c r="T34" s="47">
        <f t="shared" si="21"/>
        <v>-29885421.369491082</v>
      </c>
      <c r="U34" s="47">
        <f t="shared" si="21"/>
        <v>-29494756.599491082</v>
      </c>
      <c r="V34" s="47">
        <f t="shared" si="21"/>
        <v>-29104091.829491083</v>
      </c>
      <c r="W34" s="47">
        <f t="shared" si="21"/>
        <v>-28713427.059491083</v>
      </c>
      <c r="X34" s="47">
        <f t="shared" si="21"/>
        <v>-28322762.289491083</v>
      </c>
      <c r="Y34" s="47">
        <f t="shared" si="21"/>
        <v>-27932097.519491084</v>
      </c>
      <c r="Z34" s="47">
        <f t="shared" si="21"/>
        <v>-27541432.749491084</v>
      </c>
      <c r="AA34" s="47">
        <f t="shared" si="21"/>
        <v>-27150767.979491085</v>
      </c>
      <c r="AB34" s="47">
        <f t="shared" si="21"/>
        <v>-26760103.209491085</v>
      </c>
      <c r="AC34" s="47">
        <f t="shared" si="21"/>
        <v>-26369438.439491086</v>
      </c>
      <c r="AD34" s="47">
        <f t="shared" si="21"/>
        <v>-25978773.669491086</v>
      </c>
      <c r="AE34" s="47">
        <f t="shared" si="21"/>
        <v>-25588108.899491087</v>
      </c>
    </row>
    <row r="35" spans="1:31" x14ac:dyDescent="0.25">
      <c r="A35" s="39"/>
      <c r="B35" s="39"/>
      <c r="C35" s="41" t="s">
        <v>153</v>
      </c>
      <c r="D35" s="47"/>
      <c r="E35" s="47">
        <f>E23+E29</f>
        <v>467108.59</v>
      </c>
      <c r="F35" s="47">
        <f t="shared" ref="F35:AE35" si="22">F23+F29</f>
        <v>467108.59</v>
      </c>
      <c r="G35" s="47">
        <f t="shared" si="22"/>
        <v>467108.59</v>
      </c>
      <c r="H35" s="47">
        <f t="shared" si="22"/>
        <v>467108.59</v>
      </c>
      <c r="I35" s="47">
        <f t="shared" si="22"/>
        <v>467108.59</v>
      </c>
      <c r="J35" s="47">
        <f t="shared" si="22"/>
        <v>467108.59</v>
      </c>
      <c r="K35" s="47">
        <f t="shared" si="22"/>
        <v>467108.59</v>
      </c>
      <c r="L35" s="47">
        <f t="shared" si="22"/>
        <v>467108.59</v>
      </c>
      <c r="M35" s="47">
        <f t="shared" si="22"/>
        <v>467108.59</v>
      </c>
      <c r="N35" s="47">
        <f t="shared" si="22"/>
        <v>467108.59</v>
      </c>
      <c r="O35" s="47">
        <f t="shared" si="22"/>
        <v>467108.59</v>
      </c>
      <c r="P35" s="47">
        <f t="shared" si="22"/>
        <v>467108.59</v>
      </c>
      <c r="Q35" s="47">
        <f t="shared" si="22"/>
        <v>467108.59</v>
      </c>
      <c r="R35" s="47">
        <f t="shared" si="22"/>
        <v>467108.59</v>
      </c>
      <c r="S35" s="47">
        <f t="shared" si="22"/>
        <v>467108.59</v>
      </c>
      <c r="T35" s="47">
        <f t="shared" si="22"/>
        <v>390664.77</v>
      </c>
      <c r="U35" s="47">
        <f t="shared" si="22"/>
        <v>390664.77</v>
      </c>
      <c r="V35" s="47">
        <f t="shared" si="22"/>
        <v>390664.77</v>
      </c>
      <c r="W35" s="47">
        <f t="shared" si="22"/>
        <v>390664.77</v>
      </c>
      <c r="X35" s="47">
        <f t="shared" si="22"/>
        <v>390664.77</v>
      </c>
      <c r="Y35" s="47">
        <f t="shared" si="22"/>
        <v>390664.77</v>
      </c>
      <c r="Z35" s="47">
        <f t="shared" si="22"/>
        <v>390664.77</v>
      </c>
      <c r="AA35" s="47">
        <f t="shared" si="22"/>
        <v>390664.77</v>
      </c>
      <c r="AB35" s="47">
        <f t="shared" si="22"/>
        <v>390664.77</v>
      </c>
      <c r="AC35" s="47">
        <f t="shared" si="22"/>
        <v>390664.77</v>
      </c>
      <c r="AD35" s="47">
        <f t="shared" si="22"/>
        <v>390664.77</v>
      </c>
      <c r="AE35" s="47">
        <f t="shared" si="22"/>
        <v>390664.77</v>
      </c>
    </row>
    <row r="36" spans="1:31" x14ac:dyDescent="0.25">
      <c r="A36" s="39"/>
      <c r="B36" s="39"/>
      <c r="C36" s="41" t="s">
        <v>140</v>
      </c>
      <c r="D36" s="47"/>
      <c r="E36" s="47">
        <f>E24+E30</f>
        <v>0</v>
      </c>
      <c r="F36" s="47">
        <f t="shared" ref="F36:AE36" si="23">F24+F30</f>
        <v>0</v>
      </c>
      <c r="G36" s="47">
        <f t="shared" si="23"/>
        <v>0</v>
      </c>
      <c r="H36" s="47">
        <f t="shared" si="23"/>
        <v>0</v>
      </c>
      <c r="I36" s="47">
        <f t="shared" si="23"/>
        <v>0</v>
      </c>
      <c r="J36" s="47">
        <f t="shared" si="23"/>
        <v>0</v>
      </c>
      <c r="K36" s="47">
        <f t="shared" si="23"/>
        <v>0</v>
      </c>
      <c r="L36" s="47">
        <f t="shared" si="23"/>
        <v>0</v>
      </c>
      <c r="M36" s="47">
        <f t="shared" si="23"/>
        <v>0</v>
      </c>
      <c r="N36" s="47">
        <f t="shared" si="23"/>
        <v>0</v>
      </c>
      <c r="O36" s="47">
        <f t="shared" si="23"/>
        <v>0</v>
      </c>
      <c r="P36" s="47">
        <f t="shared" si="23"/>
        <v>0</v>
      </c>
      <c r="Q36" s="47">
        <f t="shared" si="23"/>
        <v>0</v>
      </c>
      <c r="R36" s="47">
        <f t="shared" si="23"/>
        <v>0</v>
      </c>
      <c r="S36" s="47">
        <f t="shared" si="23"/>
        <v>0</v>
      </c>
      <c r="T36" s="47">
        <f t="shared" si="23"/>
        <v>0</v>
      </c>
      <c r="U36" s="47">
        <f t="shared" si="23"/>
        <v>0</v>
      </c>
      <c r="V36" s="47">
        <f t="shared" si="23"/>
        <v>0</v>
      </c>
      <c r="W36" s="47">
        <f t="shared" si="23"/>
        <v>0</v>
      </c>
      <c r="X36" s="47">
        <f t="shared" si="23"/>
        <v>0</v>
      </c>
      <c r="Y36" s="47">
        <f t="shared" si="23"/>
        <v>0</v>
      </c>
      <c r="Z36" s="47">
        <f t="shared" si="23"/>
        <v>0</v>
      </c>
      <c r="AA36" s="47">
        <f t="shared" si="23"/>
        <v>0</v>
      </c>
      <c r="AB36" s="47">
        <f t="shared" si="23"/>
        <v>0</v>
      </c>
      <c r="AC36" s="47">
        <f t="shared" si="23"/>
        <v>0</v>
      </c>
      <c r="AD36" s="47">
        <f t="shared" si="23"/>
        <v>0</v>
      </c>
      <c r="AE36" s="47">
        <f t="shared" si="23"/>
        <v>0</v>
      </c>
    </row>
    <row r="37" spans="1:31" x14ac:dyDescent="0.25">
      <c r="A37" s="39"/>
      <c r="B37" s="39"/>
      <c r="C37" s="41" t="s">
        <v>134</v>
      </c>
      <c r="D37" s="47"/>
      <c r="E37" s="47">
        <f>E25+E31</f>
        <v>0</v>
      </c>
      <c r="F37" s="47">
        <f t="shared" ref="F37:AE37" si="24">F25+F31</f>
        <v>0</v>
      </c>
      <c r="G37" s="47">
        <f t="shared" si="24"/>
        <v>0</v>
      </c>
      <c r="H37" s="47">
        <f t="shared" si="24"/>
        <v>0</v>
      </c>
      <c r="I37" s="47">
        <f t="shared" si="24"/>
        <v>0</v>
      </c>
      <c r="J37" s="47">
        <f t="shared" si="24"/>
        <v>0</v>
      </c>
      <c r="K37" s="47">
        <f t="shared" si="24"/>
        <v>0</v>
      </c>
      <c r="L37" s="47">
        <f t="shared" si="24"/>
        <v>0</v>
      </c>
      <c r="M37" s="47">
        <f t="shared" si="24"/>
        <v>0</v>
      </c>
      <c r="N37" s="47">
        <f t="shared" si="24"/>
        <v>0</v>
      </c>
      <c r="O37" s="47">
        <f t="shared" si="24"/>
        <v>0</v>
      </c>
      <c r="P37" s="47">
        <f t="shared" si="24"/>
        <v>0</v>
      </c>
      <c r="Q37" s="47">
        <f t="shared" si="24"/>
        <v>0</v>
      </c>
      <c r="R37" s="47">
        <f t="shared" si="24"/>
        <v>0</v>
      </c>
      <c r="S37" s="47">
        <f t="shared" si="24"/>
        <v>-64265481.090000004</v>
      </c>
      <c r="T37" s="47">
        <f t="shared" si="24"/>
        <v>0</v>
      </c>
      <c r="U37" s="47">
        <f t="shared" si="24"/>
        <v>0</v>
      </c>
      <c r="V37" s="47">
        <f t="shared" si="24"/>
        <v>0</v>
      </c>
      <c r="W37" s="47">
        <f t="shared" si="24"/>
        <v>0</v>
      </c>
      <c r="X37" s="47">
        <f t="shared" si="24"/>
        <v>0</v>
      </c>
      <c r="Y37" s="47">
        <f t="shared" si="24"/>
        <v>0</v>
      </c>
      <c r="Z37" s="47">
        <f t="shared" si="24"/>
        <v>0</v>
      </c>
      <c r="AA37" s="47">
        <f t="shared" si="24"/>
        <v>0</v>
      </c>
      <c r="AB37" s="47">
        <f t="shared" si="24"/>
        <v>0</v>
      </c>
      <c r="AC37" s="47">
        <f t="shared" si="24"/>
        <v>0</v>
      </c>
      <c r="AD37" s="47">
        <f t="shared" si="24"/>
        <v>0</v>
      </c>
      <c r="AE37" s="47">
        <f t="shared" si="24"/>
        <v>0</v>
      </c>
    </row>
    <row r="38" spans="1:31" ht="15.75" thickBot="1" x14ac:dyDescent="0.3">
      <c r="A38" s="39"/>
      <c r="B38" s="39"/>
      <c r="C38" s="41" t="s">
        <v>135</v>
      </c>
      <c r="D38" s="63">
        <f>D26+D32</f>
        <v>27373430.870508917</v>
      </c>
      <c r="E38" s="51">
        <f>SUM(E34:E37)</f>
        <v>27840539.460508917</v>
      </c>
      <c r="F38" s="51">
        <f t="shared" ref="F38:AE38" si="25">SUM(F34:F37)</f>
        <v>28307648.050508916</v>
      </c>
      <c r="G38" s="51">
        <f t="shared" si="25"/>
        <v>28774756.640508916</v>
      </c>
      <c r="H38" s="51">
        <f t="shared" si="25"/>
        <v>29241865.230508916</v>
      </c>
      <c r="I38" s="51">
        <f t="shared" si="25"/>
        <v>29708973.820508916</v>
      </c>
      <c r="J38" s="51">
        <f t="shared" si="25"/>
        <v>30176082.41050892</v>
      </c>
      <c r="K38" s="51">
        <f t="shared" si="25"/>
        <v>30643191.000508919</v>
      </c>
      <c r="L38" s="51">
        <f t="shared" si="25"/>
        <v>31110299.590508919</v>
      </c>
      <c r="M38" s="51">
        <f t="shared" si="25"/>
        <v>31577408.180508923</v>
      </c>
      <c r="N38" s="51">
        <f t="shared" si="25"/>
        <v>32044516.770508923</v>
      </c>
      <c r="O38" s="51">
        <f t="shared" si="25"/>
        <v>32511625.360508922</v>
      </c>
      <c r="P38" s="51">
        <f t="shared" si="25"/>
        <v>32978733.950508922</v>
      </c>
      <c r="Q38" s="51">
        <f t="shared" si="25"/>
        <v>33445842.540508922</v>
      </c>
      <c r="R38" s="51">
        <f t="shared" si="25"/>
        <v>33912951.130508929</v>
      </c>
      <c r="S38" s="51">
        <f t="shared" si="25"/>
        <v>-29885421.369491071</v>
      </c>
      <c r="T38" s="51">
        <f t="shared" si="25"/>
        <v>-29494756.599491082</v>
      </c>
      <c r="U38" s="51">
        <f t="shared" si="25"/>
        <v>-29104091.829491083</v>
      </c>
      <c r="V38" s="51">
        <f t="shared" si="25"/>
        <v>-28713427.059491083</v>
      </c>
      <c r="W38" s="51">
        <f t="shared" si="25"/>
        <v>-28322762.289491083</v>
      </c>
      <c r="X38" s="51">
        <f t="shared" si="25"/>
        <v>-27932097.519491084</v>
      </c>
      <c r="Y38" s="51">
        <f t="shared" si="25"/>
        <v>-27541432.749491084</v>
      </c>
      <c r="Z38" s="51">
        <f t="shared" si="25"/>
        <v>-27150767.979491085</v>
      </c>
      <c r="AA38" s="51">
        <f t="shared" si="25"/>
        <v>-26760103.209491085</v>
      </c>
      <c r="AB38" s="51">
        <f t="shared" si="25"/>
        <v>-26369438.439491086</v>
      </c>
      <c r="AC38" s="51">
        <f t="shared" si="25"/>
        <v>-25978773.669491086</v>
      </c>
      <c r="AD38" s="51">
        <f t="shared" si="25"/>
        <v>-25588108.899491087</v>
      </c>
      <c r="AE38" s="51">
        <f t="shared" si="25"/>
        <v>-25197444.129491087</v>
      </c>
    </row>
    <row r="39" spans="1:31" ht="15.75" thickTop="1" x14ac:dyDescent="0.25">
      <c r="A39" s="64"/>
      <c r="B39" s="64"/>
      <c r="C39" s="65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</row>
    <row r="40" spans="1:31" x14ac:dyDescent="0.25">
      <c r="A40" s="39" t="s">
        <v>6</v>
      </c>
      <c r="B40" s="39" t="s">
        <v>27</v>
      </c>
      <c r="C40" s="41" t="s">
        <v>154</v>
      </c>
      <c r="D40" s="47">
        <f>D8-D26</f>
        <v>41930764.47570473</v>
      </c>
      <c r="E40" s="47">
        <f t="shared" ref="E40:AE40" si="26">E8-E26</f>
        <v>41545171.585704729</v>
      </c>
      <c r="F40" s="47">
        <f t="shared" si="26"/>
        <v>41159578.695704728</v>
      </c>
      <c r="G40" s="47">
        <f t="shared" si="26"/>
        <v>40773985.805704728</v>
      </c>
      <c r="H40" s="47">
        <f t="shared" si="26"/>
        <v>40388392.915704727</v>
      </c>
      <c r="I40" s="47">
        <f t="shared" si="26"/>
        <v>40002800.025704727</v>
      </c>
      <c r="J40" s="47">
        <f t="shared" si="26"/>
        <v>39617207.135704726</v>
      </c>
      <c r="K40" s="47">
        <f t="shared" si="26"/>
        <v>39231614.245704725</v>
      </c>
      <c r="L40" s="47">
        <f t="shared" si="26"/>
        <v>38846021.355704725</v>
      </c>
      <c r="M40" s="47">
        <f t="shared" si="26"/>
        <v>38460428.465704724</v>
      </c>
      <c r="N40" s="47">
        <f t="shared" si="26"/>
        <v>38074835.575704724</v>
      </c>
      <c r="O40" s="47">
        <f t="shared" si="26"/>
        <v>37689242.685704723</v>
      </c>
      <c r="P40" s="47">
        <f t="shared" si="26"/>
        <v>37303649.795704722</v>
      </c>
      <c r="Q40" s="47">
        <f t="shared" si="26"/>
        <v>36918056.905704722</v>
      </c>
      <c r="R40" s="47">
        <f t="shared" si="26"/>
        <v>36532464.015704721</v>
      </c>
      <c r="S40" s="47">
        <f t="shared" si="26"/>
        <v>36146871.125704721</v>
      </c>
      <c r="T40" s="47">
        <f t="shared" si="26"/>
        <v>35845647.195704721</v>
      </c>
      <c r="U40" s="47">
        <f t="shared" si="26"/>
        <v>35544423.265704721</v>
      </c>
      <c r="V40" s="47">
        <f t="shared" si="26"/>
        <v>35243199.335704722</v>
      </c>
      <c r="W40" s="47">
        <f t="shared" si="26"/>
        <v>34941975.405704722</v>
      </c>
      <c r="X40" s="47">
        <f t="shared" si="26"/>
        <v>34640751.475704722</v>
      </c>
      <c r="Y40" s="47">
        <f t="shared" si="26"/>
        <v>34339527.545704722</v>
      </c>
      <c r="Z40" s="47">
        <f t="shared" si="26"/>
        <v>34038303.615704723</v>
      </c>
      <c r="AA40" s="47">
        <f t="shared" si="26"/>
        <v>33737079.685704723</v>
      </c>
      <c r="AB40" s="47">
        <f t="shared" si="26"/>
        <v>33435855.755704723</v>
      </c>
      <c r="AC40" s="47">
        <f t="shared" si="26"/>
        <v>33134631.825704724</v>
      </c>
      <c r="AD40" s="47">
        <f t="shared" si="26"/>
        <v>32833407.895704724</v>
      </c>
      <c r="AE40" s="47">
        <f t="shared" si="26"/>
        <v>32532183.965704724</v>
      </c>
    </row>
    <row r="41" spans="1:31" x14ac:dyDescent="0.25">
      <c r="A41" s="39" t="s">
        <v>6</v>
      </c>
      <c r="B41" s="39" t="s">
        <v>28</v>
      </c>
      <c r="C41" s="41" t="s">
        <v>154</v>
      </c>
      <c r="D41" s="47">
        <f>D14-D32</f>
        <v>8547236.5037863646</v>
      </c>
      <c r="E41" s="47">
        <f t="shared" ref="E41:AE41" si="27">E14-E32</f>
        <v>8465720.8037863635</v>
      </c>
      <c r="F41" s="47">
        <f t="shared" si="27"/>
        <v>8384205.1037863642</v>
      </c>
      <c r="G41" s="47">
        <f t="shared" si="27"/>
        <v>8302689.403786364</v>
      </c>
      <c r="H41" s="47">
        <f t="shared" si="27"/>
        <v>8221173.7037863638</v>
      </c>
      <c r="I41" s="47">
        <f t="shared" si="27"/>
        <v>8139658.0037863636</v>
      </c>
      <c r="J41" s="47">
        <f t="shared" si="27"/>
        <v>8058142.3037863635</v>
      </c>
      <c r="K41" s="47">
        <f t="shared" si="27"/>
        <v>7976626.6037863633</v>
      </c>
      <c r="L41" s="47">
        <f t="shared" si="27"/>
        <v>7895110.9037863631</v>
      </c>
      <c r="M41" s="47">
        <f t="shared" si="27"/>
        <v>7813595.2037863629</v>
      </c>
      <c r="N41" s="47">
        <f t="shared" si="27"/>
        <v>7732079.5037863627</v>
      </c>
      <c r="O41" s="47">
        <f t="shared" si="27"/>
        <v>7650563.8037863625</v>
      </c>
      <c r="P41" s="47">
        <f t="shared" si="27"/>
        <v>7569048.1037863623</v>
      </c>
      <c r="Q41" s="47">
        <f t="shared" si="27"/>
        <v>7487532.4037863621</v>
      </c>
      <c r="R41" s="47">
        <f t="shared" si="27"/>
        <v>7406016.703786362</v>
      </c>
      <c r="S41" s="47">
        <f t="shared" si="27"/>
        <v>7324501.0037863618</v>
      </c>
      <c r="T41" s="47">
        <f t="shared" si="27"/>
        <v>7235060.1637863619</v>
      </c>
      <c r="U41" s="47">
        <f t="shared" si="27"/>
        <v>7145619.3237863621</v>
      </c>
      <c r="V41" s="47">
        <f t="shared" si="27"/>
        <v>7056178.4837863622</v>
      </c>
      <c r="W41" s="47">
        <f t="shared" si="27"/>
        <v>6966737.6437863624</v>
      </c>
      <c r="X41" s="47">
        <f t="shared" si="27"/>
        <v>6877296.8037863625</v>
      </c>
      <c r="Y41" s="47">
        <f t="shared" si="27"/>
        <v>6787855.9637863627</v>
      </c>
      <c r="Z41" s="47">
        <f t="shared" si="27"/>
        <v>6698415.1237863628</v>
      </c>
      <c r="AA41" s="47">
        <f t="shared" si="27"/>
        <v>6608974.283786363</v>
      </c>
      <c r="AB41" s="47">
        <f t="shared" si="27"/>
        <v>6519533.4437863631</v>
      </c>
      <c r="AC41" s="47">
        <f t="shared" si="27"/>
        <v>6430092.6037863633</v>
      </c>
      <c r="AD41" s="47">
        <f t="shared" si="27"/>
        <v>6340651.7637863634</v>
      </c>
      <c r="AE41" s="47">
        <f t="shared" si="27"/>
        <v>6251210.9237863636</v>
      </c>
    </row>
    <row r="42" spans="1:31" ht="15.75" thickBot="1" x14ac:dyDescent="0.3">
      <c r="A42" s="39" t="s">
        <v>6</v>
      </c>
      <c r="B42" s="39" t="s">
        <v>150</v>
      </c>
      <c r="C42" s="41" t="s">
        <v>154</v>
      </c>
      <c r="D42" s="63">
        <f>SUM(D40:D41)</f>
        <v>50478000.979491092</v>
      </c>
      <c r="E42" s="63">
        <f t="shared" ref="E42:AE42" si="28">SUM(E40:E41)</f>
        <v>50010892.389491096</v>
      </c>
      <c r="F42" s="63">
        <f t="shared" si="28"/>
        <v>49543783.799491093</v>
      </c>
      <c r="G42" s="63">
        <f t="shared" si="28"/>
        <v>49076675.209491089</v>
      </c>
      <c r="H42" s="63">
        <f t="shared" si="28"/>
        <v>48609566.619491093</v>
      </c>
      <c r="I42" s="63">
        <f t="shared" si="28"/>
        <v>48142458.029491089</v>
      </c>
      <c r="J42" s="63">
        <f t="shared" si="28"/>
        <v>47675349.439491093</v>
      </c>
      <c r="K42" s="63">
        <f t="shared" si="28"/>
        <v>47208240.84949109</v>
      </c>
      <c r="L42" s="63">
        <f t="shared" si="28"/>
        <v>46741132.259491086</v>
      </c>
      <c r="M42" s="63">
        <f t="shared" si="28"/>
        <v>46274023.66949109</v>
      </c>
      <c r="N42" s="63">
        <f t="shared" si="28"/>
        <v>45806915.079491086</v>
      </c>
      <c r="O42" s="63">
        <f t="shared" si="28"/>
        <v>45339806.489491083</v>
      </c>
      <c r="P42" s="63">
        <f t="shared" si="28"/>
        <v>44872697.899491087</v>
      </c>
      <c r="Q42" s="63">
        <f t="shared" si="28"/>
        <v>44405589.309491083</v>
      </c>
      <c r="R42" s="63">
        <f t="shared" si="28"/>
        <v>43938480.719491079</v>
      </c>
      <c r="S42" s="63">
        <f t="shared" si="28"/>
        <v>43471372.129491083</v>
      </c>
      <c r="T42" s="63">
        <f t="shared" si="28"/>
        <v>43080707.35949108</v>
      </c>
      <c r="U42" s="63">
        <f t="shared" si="28"/>
        <v>42690042.589491084</v>
      </c>
      <c r="V42" s="63">
        <f t="shared" si="28"/>
        <v>42299377.819491081</v>
      </c>
      <c r="W42" s="63">
        <f t="shared" si="28"/>
        <v>41908713.049491085</v>
      </c>
      <c r="X42" s="63">
        <f t="shared" si="28"/>
        <v>41518048.279491082</v>
      </c>
      <c r="Y42" s="63">
        <f t="shared" si="28"/>
        <v>41127383.509491086</v>
      </c>
      <c r="Z42" s="63">
        <f t="shared" si="28"/>
        <v>40736718.739491083</v>
      </c>
      <c r="AA42" s="63">
        <f t="shared" si="28"/>
        <v>40346053.969491087</v>
      </c>
      <c r="AB42" s="63">
        <f t="shared" si="28"/>
        <v>39955389.199491084</v>
      </c>
      <c r="AC42" s="63">
        <f t="shared" si="28"/>
        <v>39564724.429491088</v>
      </c>
      <c r="AD42" s="63">
        <f t="shared" si="28"/>
        <v>39174059.659491085</v>
      </c>
      <c r="AE42" s="63">
        <f t="shared" si="28"/>
        <v>38783394.889491089</v>
      </c>
    </row>
    <row r="43" spans="1:31" ht="15.75" thickTop="1" x14ac:dyDescent="0.25">
      <c r="A43" s="64"/>
      <c r="B43" s="64"/>
      <c r="C43" s="65"/>
      <c r="D43" s="66">
        <f>D20-D38-D42</f>
        <v>0</v>
      </c>
      <c r="E43" s="66">
        <f t="shared" ref="E43:AE43" si="29">E20-E38-E42</f>
        <v>0</v>
      </c>
      <c r="F43" s="66">
        <f t="shared" si="29"/>
        <v>0</v>
      </c>
      <c r="G43" s="66">
        <f t="shared" si="29"/>
        <v>0</v>
      </c>
      <c r="H43" s="66">
        <f t="shared" si="29"/>
        <v>0</v>
      </c>
      <c r="I43" s="66">
        <f t="shared" si="29"/>
        <v>0</v>
      </c>
      <c r="J43" s="66">
        <f t="shared" si="29"/>
        <v>0</v>
      </c>
      <c r="K43" s="66">
        <f t="shared" si="29"/>
        <v>0</v>
      </c>
      <c r="L43" s="66">
        <f t="shared" si="29"/>
        <v>0</v>
      </c>
      <c r="M43" s="66">
        <f t="shared" si="29"/>
        <v>0</v>
      </c>
      <c r="N43" s="66">
        <f t="shared" si="29"/>
        <v>0</v>
      </c>
      <c r="O43" s="66">
        <f t="shared" si="29"/>
        <v>0</v>
      </c>
      <c r="P43" s="66">
        <f t="shared" si="29"/>
        <v>0</v>
      </c>
      <c r="Q43" s="66">
        <f t="shared" si="29"/>
        <v>0</v>
      </c>
      <c r="R43" s="66">
        <f t="shared" si="29"/>
        <v>0</v>
      </c>
      <c r="S43" s="66">
        <f t="shared" si="29"/>
        <v>0</v>
      </c>
      <c r="T43" s="66">
        <f t="shared" si="29"/>
        <v>0</v>
      </c>
      <c r="U43" s="66">
        <f t="shared" si="29"/>
        <v>0</v>
      </c>
      <c r="V43" s="66">
        <f t="shared" si="29"/>
        <v>0</v>
      </c>
      <c r="W43" s="66">
        <f t="shared" si="29"/>
        <v>0</v>
      </c>
      <c r="X43" s="66">
        <f t="shared" si="29"/>
        <v>0</v>
      </c>
      <c r="Y43" s="66">
        <f t="shared" si="29"/>
        <v>0</v>
      </c>
      <c r="Z43" s="66">
        <f t="shared" si="29"/>
        <v>0</v>
      </c>
      <c r="AA43" s="66">
        <f t="shared" si="29"/>
        <v>0</v>
      </c>
      <c r="AB43" s="66">
        <f t="shared" si="29"/>
        <v>0</v>
      </c>
      <c r="AC43" s="66">
        <f t="shared" si="29"/>
        <v>0</v>
      </c>
      <c r="AD43" s="66">
        <f t="shared" si="29"/>
        <v>0</v>
      </c>
      <c r="AE43" s="66">
        <f t="shared" si="29"/>
        <v>0</v>
      </c>
    </row>
    <row r="44" spans="1:31" x14ac:dyDescent="0.25">
      <c r="A44" s="39" t="s">
        <v>6</v>
      </c>
      <c r="B44" s="39" t="s">
        <v>136</v>
      </c>
      <c r="C44" s="40"/>
      <c r="D44" s="47"/>
      <c r="E44" s="53">
        <f t="shared" ref="E44:AE44" si="30">ROUND(E4*E$1/12,2)</f>
        <v>385592.89</v>
      </c>
      <c r="F44" s="53">
        <f t="shared" si="30"/>
        <v>385592.89</v>
      </c>
      <c r="G44" s="53">
        <f t="shared" si="30"/>
        <v>385592.89</v>
      </c>
      <c r="H44" s="53">
        <f t="shared" si="30"/>
        <v>385592.89</v>
      </c>
      <c r="I44" s="53">
        <f t="shared" si="30"/>
        <v>385592.89</v>
      </c>
      <c r="J44" s="53">
        <f t="shared" si="30"/>
        <v>385592.89</v>
      </c>
      <c r="K44" s="53">
        <f t="shared" si="30"/>
        <v>385592.89</v>
      </c>
      <c r="L44" s="53">
        <f t="shared" si="30"/>
        <v>385592.89</v>
      </c>
      <c r="M44" s="53">
        <f t="shared" si="30"/>
        <v>385592.89</v>
      </c>
      <c r="N44" s="53">
        <f t="shared" si="30"/>
        <v>385592.89</v>
      </c>
      <c r="O44" s="53">
        <f t="shared" si="30"/>
        <v>385592.89</v>
      </c>
      <c r="P44" s="53">
        <f t="shared" si="30"/>
        <v>385592.89</v>
      </c>
      <c r="Q44" s="53">
        <f t="shared" si="30"/>
        <v>385592.89</v>
      </c>
      <c r="R44" s="53">
        <f t="shared" si="30"/>
        <v>385592.89</v>
      </c>
      <c r="S44" s="53">
        <f t="shared" si="30"/>
        <v>385592.89</v>
      </c>
      <c r="T44" s="48">
        <f t="shared" si="30"/>
        <v>0</v>
      </c>
      <c r="U44" s="48">
        <f t="shared" si="30"/>
        <v>0</v>
      </c>
      <c r="V44" s="48">
        <f t="shared" si="30"/>
        <v>0</v>
      </c>
      <c r="W44" s="48">
        <f t="shared" si="30"/>
        <v>0</v>
      </c>
      <c r="X44" s="48">
        <f t="shared" si="30"/>
        <v>0</v>
      </c>
      <c r="Y44" s="48">
        <f t="shared" si="30"/>
        <v>0</v>
      </c>
      <c r="Z44" s="48">
        <f t="shared" si="30"/>
        <v>0</v>
      </c>
      <c r="AA44" s="48">
        <f t="shared" si="30"/>
        <v>0</v>
      </c>
      <c r="AB44" s="48">
        <f t="shared" si="30"/>
        <v>0</v>
      </c>
      <c r="AC44" s="48">
        <f t="shared" si="30"/>
        <v>0</v>
      </c>
      <c r="AD44" s="48">
        <f t="shared" si="30"/>
        <v>0</v>
      </c>
      <c r="AE44" s="48">
        <f t="shared" si="30"/>
        <v>0</v>
      </c>
    </row>
    <row r="45" spans="1:31" x14ac:dyDescent="0.25">
      <c r="A45" s="39" t="s">
        <v>6</v>
      </c>
      <c r="B45" s="39" t="s">
        <v>137</v>
      </c>
      <c r="C45" s="40"/>
      <c r="D45" s="47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9">
        <f>IFERROR(ROUND(-S26/(T49*12),2),0)</f>
        <v>301223.93</v>
      </c>
      <c r="U45" s="58">
        <f>T45</f>
        <v>301223.93</v>
      </c>
      <c r="V45" s="58">
        <f t="shared" ref="V45:AE45" si="31">U45</f>
        <v>301223.93</v>
      </c>
      <c r="W45" s="58">
        <f t="shared" si="31"/>
        <v>301223.93</v>
      </c>
      <c r="X45" s="58">
        <f t="shared" si="31"/>
        <v>301223.93</v>
      </c>
      <c r="Y45" s="58">
        <f t="shared" si="31"/>
        <v>301223.93</v>
      </c>
      <c r="Z45" s="58">
        <f t="shared" si="31"/>
        <v>301223.93</v>
      </c>
      <c r="AA45" s="58">
        <f t="shared" si="31"/>
        <v>301223.93</v>
      </c>
      <c r="AB45" s="58">
        <f t="shared" si="31"/>
        <v>301223.93</v>
      </c>
      <c r="AC45" s="58">
        <f t="shared" si="31"/>
        <v>301223.93</v>
      </c>
      <c r="AD45" s="58">
        <f t="shared" si="31"/>
        <v>301223.93</v>
      </c>
      <c r="AE45" s="58">
        <f t="shared" si="31"/>
        <v>301223.93</v>
      </c>
    </row>
    <row r="46" spans="1:31" x14ac:dyDescent="0.25">
      <c r="A46" s="39" t="s">
        <v>6</v>
      </c>
      <c r="B46" s="39" t="s">
        <v>138</v>
      </c>
      <c r="C46" s="40"/>
      <c r="D46" s="47"/>
      <c r="E46" s="53">
        <f t="shared" ref="E46:AE46" si="32">ROUND(E10*E$1/12,2)</f>
        <v>81515.7</v>
      </c>
      <c r="F46" s="53">
        <f t="shared" si="32"/>
        <v>81515.7</v>
      </c>
      <c r="G46" s="53">
        <f t="shared" si="32"/>
        <v>81515.7</v>
      </c>
      <c r="H46" s="53">
        <f t="shared" si="32"/>
        <v>81515.7</v>
      </c>
      <c r="I46" s="53">
        <f t="shared" si="32"/>
        <v>81515.7</v>
      </c>
      <c r="J46" s="53">
        <f t="shared" si="32"/>
        <v>81515.7</v>
      </c>
      <c r="K46" s="53">
        <f t="shared" si="32"/>
        <v>81515.7</v>
      </c>
      <c r="L46" s="53">
        <f t="shared" si="32"/>
        <v>81515.7</v>
      </c>
      <c r="M46" s="53">
        <f t="shared" si="32"/>
        <v>81515.7</v>
      </c>
      <c r="N46" s="53">
        <f t="shared" si="32"/>
        <v>81515.7</v>
      </c>
      <c r="O46" s="53">
        <f t="shared" si="32"/>
        <v>81515.7</v>
      </c>
      <c r="P46" s="53">
        <f t="shared" si="32"/>
        <v>81515.7</v>
      </c>
      <c r="Q46" s="53">
        <f t="shared" si="32"/>
        <v>81515.7</v>
      </c>
      <c r="R46" s="53">
        <f t="shared" si="32"/>
        <v>81515.7</v>
      </c>
      <c r="S46" s="53">
        <f t="shared" si="32"/>
        <v>81515.7</v>
      </c>
      <c r="T46" s="53">
        <f t="shared" si="32"/>
        <v>89440.84</v>
      </c>
      <c r="U46" s="53">
        <f t="shared" si="32"/>
        <v>89440.84</v>
      </c>
      <c r="V46" s="53">
        <f t="shared" si="32"/>
        <v>89440.84</v>
      </c>
      <c r="W46" s="53">
        <f t="shared" si="32"/>
        <v>89440.84</v>
      </c>
      <c r="X46" s="53">
        <f t="shared" si="32"/>
        <v>89440.84</v>
      </c>
      <c r="Y46" s="53">
        <f t="shared" si="32"/>
        <v>89440.84</v>
      </c>
      <c r="Z46" s="53">
        <f t="shared" si="32"/>
        <v>89440.84</v>
      </c>
      <c r="AA46" s="53">
        <f t="shared" si="32"/>
        <v>89440.84</v>
      </c>
      <c r="AB46" s="53">
        <f t="shared" si="32"/>
        <v>89440.84</v>
      </c>
      <c r="AC46" s="53">
        <f t="shared" si="32"/>
        <v>89440.84</v>
      </c>
      <c r="AD46" s="53">
        <f t="shared" si="32"/>
        <v>89440.84</v>
      </c>
      <c r="AE46" s="53">
        <f t="shared" si="32"/>
        <v>89440.84</v>
      </c>
    </row>
    <row r="47" spans="1:31" ht="15.75" thickBot="1" x14ac:dyDescent="0.3">
      <c r="A47" s="40"/>
      <c r="B47" s="40"/>
      <c r="C47" s="54" t="s">
        <v>139</v>
      </c>
      <c r="D47" s="47"/>
      <c r="E47" s="51">
        <f>SUM(E44:E46)</f>
        <v>467108.59</v>
      </c>
      <c r="F47" s="51">
        <f t="shared" ref="F47:AE47" si="33">SUM(F44:F46)</f>
        <v>467108.59</v>
      </c>
      <c r="G47" s="51">
        <f t="shared" si="33"/>
        <v>467108.59</v>
      </c>
      <c r="H47" s="51">
        <f t="shared" si="33"/>
        <v>467108.59</v>
      </c>
      <c r="I47" s="51">
        <f t="shared" si="33"/>
        <v>467108.59</v>
      </c>
      <c r="J47" s="51">
        <f t="shared" si="33"/>
        <v>467108.59</v>
      </c>
      <c r="K47" s="51">
        <f t="shared" si="33"/>
        <v>467108.59</v>
      </c>
      <c r="L47" s="51">
        <f t="shared" si="33"/>
        <v>467108.59</v>
      </c>
      <c r="M47" s="51">
        <f t="shared" si="33"/>
        <v>467108.59</v>
      </c>
      <c r="N47" s="51">
        <f t="shared" si="33"/>
        <v>467108.59</v>
      </c>
      <c r="O47" s="51">
        <f t="shared" si="33"/>
        <v>467108.59</v>
      </c>
      <c r="P47" s="51">
        <f t="shared" si="33"/>
        <v>467108.59</v>
      </c>
      <c r="Q47" s="51">
        <f t="shared" si="33"/>
        <v>467108.59</v>
      </c>
      <c r="R47" s="51">
        <f t="shared" si="33"/>
        <v>467108.59</v>
      </c>
      <c r="S47" s="51">
        <f>SUM(S44:S46)</f>
        <v>467108.59</v>
      </c>
      <c r="T47" s="51">
        <f t="shared" si="33"/>
        <v>390664.77</v>
      </c>
      <c r="U47" s="51">
        <f t="shared" si="33"/>
        <v>390664.77</v>
      </c>
      <c r="V47" s="51">
        <f t="shared" si="33"/>
        <v>390664.77</v>
      </c>
      <c r="W47" s="51">
        <f t="shared" si="33"/>
        <v>390664.77</v>
      </c>
      <c r="X47" s="51">
        <f t="shared" si="33"/>
        <v>390664.77</v>
      </c>
      <c r="Y47" s="51">
        <f t="shared" si="33"/>
        <v>390664.77</v>
      </c>
      <c r="Z47" s="51">
        <f t="shared" si="33"/>
        <v>390664.77</v>
      </c>
      <c r="AA47" s="51">
        <f t="shared" si="33"/>
        <v>390664.77</v>
      </c>
      <c r="AB47" s="51">
        <f t="shared" si="33"/>
        <v>390664.77</v>
      </c>
      <c r="AC47" s="51">
        <f t="shared" si="33"/>
        <v>390664.77</v>
      </c>
      <c r="AD47" s="51">
        <f t="shared" si="33"/>
        <v>390664.77</v>
      </c>
      <c r="AE47" s="51">
        <f t="shared" si="33"/>
        <v>390664.77</v>
      </c>
    </row>
    <row r="48" spans="1:31" ht="15.75" thickTop="1" x14ac:dyDescent="0.25"/>
    <row r="49" spans="20:21" x14ac:dyDescent="0.25">
      <c r="T49" s="60">
        <v>10</v>
      </c>
      <c r="U49" s="61" t="s">
        <v>141</v>
      </c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B6BC6-524D-4557-AD9B-6BE426B7C425}">
  <dimension ref="A1:V163"/>
  <sheetViews>
    <sheetView workbookViewId="0">
      <selection activeCell="F12" sqref="F12"/>
    </sheetView>
  </sheetViews>
  <sheetFormatPr defaultRowHeight="15" x14ac:dyDescent="0.25"/>
  <cols>
    <col min="1" max="1" width="11.5703125" style="4" bestFit="1" customWidth="1"/>
    <col min="2" max="2" width="14.28515625" style="4" bestFit="1" customWidth="1"/>
    <col min="3" max="3" width="18.7109375" style="4" bestFit="1" customWidth="1"/>
    <col min="4" max="4" width="8.7109375" style="12" bestFit="1" customWidth="1"/>
    <col min="5" max="5" width="13.85546875" bestFit="1" customWidth="1"/>
    <col min="6" max="6" width="22.85546875" bestFit="1" customWidth="1"/>
    <col min="7" max="7" width="30" bestFit="1" customWidth="1"/>
    <col min="8" max="8" width="24.5703125" bestFit="1" customWidth="1"/>
    <col min="9" max="9" width="17" style="5" bestFit="1" customWidth="1"/>
    <col min="10" max="10" width="36.5703125" bestFit="1" customWidth="1"/>
    <col min="11" max="11" width="10" bestFit="1" customWidth="1"/>
    <col min="12" max="12" width="52" bestFit="1" customWidth="1"/>
    <col min="13" max="13" width="19.42578125" style="12" bestFit="1" customWidth="1"/>
    <col min="14" max="14" width="15" style="12" bestFit="1" customWidth="1"/>
    <col min="15" max="15" width="19.5703125" style="5" bestFit="1" customWidth="1"/>
    <col min="16" max="16" width="16.28515625" style="4" bestFit="1" customWidth="1"/>
    <col min="17" max="17" width="28.5703125" bestFit="1" customWidth="1"/>
    <col min="18" max="18" width="32.5703125" bestFit="1" customWidth="1"/>
    <col min="19" max="19" width="12.7109375" style="5" bestFit="1" customWidth="1"/>
    <col min="20" max="20" width="28.5703125" bestFit="1" customWidth="1"/>
    <col min="21" max="21" width="10" bestFit="1" customWidth="1"/>
    <col min="22" max="22" width="11.42578125" bestFit="1" customWidth="1"/>
  </cols>
  <sheetData>
    <row r="1" spans="1:22" x14ac:dyDescent="0.25">
      <c r="A1" s="3" t="s">
        <v>2</v>
      </c>
      <c r="B1" s="10" t="s">
        <v>3</v>
      </c>
      <c r="C1" s="10" t="s">
        <v>4</v>
      </c>
      <c r="D1" s="11" t="s">
        <v>1</v>
      </c>
      <c r="E1" s="3" t="s">
        <v>31</v>
      </c>
      <c r="F1" s="3" t="s">
        <v>32</v>
      </c>
      <c r="G1" s="3" t="s">
        <v>31</v>
      </c>
      <c r="H1" s="3" t="s">
        <v>33</v>
      </c>
      <c r="I1" s="13" t="s">
        <v>34</v>
      </c>
      <c r="J1" s="3" t="s">
        <v>35</v>
      </c>
      <c r="K1" s="3" t="s">
        <v>36</v>
      </c>
      <c r="L1" s="3" t="s">
        <v>31</v>
      </c>
      <c r="M1" s="11" t="s">
        <v>37</v>
      </c>
      <c r="N1" s="11" t="s">
        <v>38</v>
      </c>
      <c r="O1" s="13" t="s">
        <v>39</v>
      </c>
      <c r="P1" s="21" t="s">
        <v>5</v>
      </c>
      <c r="Q1" s="17" t="s">
        <v>115</v>
      </c>
      <c r="R1" s="14" t="s">
        <v>117</v>
      </c>
      <c r="S1" s="16" t="s">
        <v>26</v>
      </c>
      <c r="T1" s="18" t="s">
        <v>0</v>
      </c>
      <c r="U1" s="19" t="s">
        <v>114</v>
      </c>
      <c r="V1" s="20" t="s">
        <v>116</v>
      </c>
    </row>
    <row r="2" spans="1:22" x14ac:dyDescent="0.25">
      <c r="A2" s="4">
        <v>1008</v>
      </c>
      <c r="B2" s="4">
        <v>230379.59</v>
      </c>
      <c r="C2" s="4">
        <v>70307.300871097497</v>
      </c>
      <c r="D2" s="12">
        <v>44075</v>
      </c>
      <c r="E2" t="s">
        <v>40</v>
      </c>
      <c r="F2" t="s">
        <v>41</v>
      </c>
      <c r="G2" t="s">
        <v>52</v>
      </c>
      <c r="H2" t="s">
        <v>53</v>
      </c>
      <c r="I2" s="5">
        <v>137000</v>
      </c>
      <c r="J2" t="s">
        <v>59</v>
      </c>
      <c r="K2">
        <v>88357468</v>
      </c>
      <c r="L2" t="s">
        <v>7</v>
      </c>
      <c r="M2" s="12">
        <v>40909</v>
      </c>
      <c r="N2" s="12">
        <v>40848</v>
      </c>
      <c r="O2" s="5" t="s">
        <v>55</v>
      </c>
      <c r="P2" s="23">
        <v>160072.29</v>
      </c>
      <c r="Q2" s="24" t="s">
        <v>6</v>
      </c>
      <c r="R2" s="24" t="s">
        <v>7</v>
      </c>
      <c r="S2" s="26" t="s">
        <v>124</v>
      </c>
      <c r="T2" s="25" t="s">
        <v>6</v>
      </c>
      <c r="U2" s="15">
        <v>7.1999999999999995E-2</v>
      </c>
      <c r="V2" s="23">
        <v>16587.330000000002</v>
      </c>
    </row>
    <row r="3" spans="1:22" x14ac:dyDescent="0.25">
      <c r="A3" s="4">
        <v>24</v>
      </c>
      <c r="B3" s="4">
        <v>100400.19</v>
      </c>
      <c r="C3" s="4">
        <v>30640.155084247501</v>
      </c>
      <c r="D3" s="12">
        <v>44075</v>
      </c>
      <c r="E3" t="s">
        <v>40</v>
      </c>
      <c r="F3" t="s">
        <v>41</v>
      </c>
      <c r="G3" t="s">
        <v>52</v>
      </c>
      <c r="H3" t="s">
        <v>53</v>
      </c>
      <c r="I3" s="5">
        <v>137000</v>
      </c>
      <c r="J3" t="s">
        <v>60</v>
      </c>
      <c r="K3">
        <v>88357482</v>
      </c>
      <c r="L3" t="s">
        <v>18</v>
      </c>
      <c r="M3" s="12">
        <v>40909</v>
      </c>
      <c r="N3" s="12">
        <v>40848</v>
      </c>
      <c r="O3" s="5" t="s">
        <v>55</v>
      </c>
      <c r="P3" s="23">
        <v>69760.03</v>
      </c>
      <c r="Q3" s="24" t="s">
        <v>6</v>
      </c>
      <c r="R3" s="24" t="s">
        <v>18</v>
      </c>
      <c r="S3" s="26" t="s">
        <v>124</v>
      </c>
      <c r="T3" s="25" t="s">
        <v>6</v>
      </c>
      <c r="U3" s="15">
        <v>7.1999999999999995E-2</v>
      </c>
      <c r="V3" s="23">
        <v>7228.81</v>
      </c>
    </row>
    <row r="4" spans="1:22" x14ac:dyDescent="0.25">
      <c r="A4" s="4">
        <v>24</v>
      </c>
      <c r="B4" s="4">
        <v>4787.1500000000005</v>
      </c>
      <c r="C4" s="4">
        <v>1460.9436337874999</v>
      </c>
      <c r="D4" s="12">
        <v>44075</v>
      </c>
      <c r="E4" t="s">
        <v>40</v>
      </c>
      <c r="F4" t="s">
        <v>41</v>
      </c>
      <c r="G4" t="s">
        <v>52</v>
      </c>
      <c r="H4" t="s">
        <v>53</v>
      </c>
      <c r="I4" s="5">
        <v>137000</v>
      </c>
      <c r="J4" t="s">
        <v>62</v>
      </c>
      <c r="K4">
        <v>88357475</v>
      </c>
      <c r="L4" t="s">
        <v>10</v>
      </c>
      <c r="M4" s="12">
        <v>40909</v>
      </c>
      <c r="N4" s="12">
        <v>40848</v>
      </c>
      <c r="O4" s="5" t="s">
        <v>55</v>
      </c>
      <c r="P4" s="23">
        <v>3326.21</v>
      </c>
      <c r="Q4" s="24" t="s">
        <v>6</v>
      </c>
      <c r="R4" s="24" t="s">
        <v>10</v>
      </c>
      <c r="S4" s="26" t="s">
        <v>124</v>
      </c>
      <c r="T4" s="25" t="s">
        <v>6</v>
      </c>
      <c r="U4" s="15">
        <v>7.1999999999999995E-2</v>
      </c>
      <c r="V4" s="23">
        <v>344.67</v>
      </c>
    </row>
    <row r="5" spans="1:22" x14ac:dyDescent="0.25">
      <c r="A5" s="4">
        <v>480</v>
      </c>
      <c r="B5" s="4">
        <v>36560.050000000003</v>
      </c>
      <c r="C5" s="4">
        <v>2639.2988919394998</v>
      </c>
      <c r="D5" s="12">
        <v>44075</v>
      </c>
      <c r="E5" t="s">
        <v>40</v>
      </c>
      <c r="F5" t="s">
        <v>41</v>
      </c>
      <c r="G5" t="s">
        <v>63</v>
      </c>
      <c r="H5" t="s">
        <v>64</v>
      </c>
      <c r="I5" s="5">
        <v>137000</v>
      </c>
      <c r="J5" t="s">
        <v>65</v>
      </c>
      <c r="K5">
        <v>303561707</v>
      </c>
      <c r="L5" t="s">
        <v>9</v>
      </c>
      <c r="M5" s="12">
        <v>43525</v>
      </c>
      <c r="N5" s="12">
        <v>43466</v>
      </c>
      <c r="O5" s="5" t="s">
        <v>56</v>
      </c>
      <c r="P5" s="23">
        <v>33920.75</v>
      </c>
      <c r="Q5" s="24" t="s">
        <v>6</v>
      </c>
      <c r="R5" s="24" t="s">
        <v>9</v>
      </c>
      <c r="S5" s="26" t="s">
        <v>124</v>
      </c>
      <c r="T5" s="25" t="s">
        <v>6</v>
      </c>
      <c r="U5" s="15">
        <v>7.1999999999999995E-2</v>
      </c>
      <c r="V5" s="23">
        <v>2632.32</v>
      </c>
    </row>
    <row r="6" spans="1:22" x14ac:dyDescent="0.25">
      <c r="A6" s="4">
        <v>937</v>
      </c>
      <c r="B6" s="4">
        <v>116163.74</v>
      </c>
      <c r="C6" s="4">
        <v>13823.9973420934</v>
      </c>
      <c r="D6" s="12">
        <v>44075</v>
      </c>
      <c r="E6" t="s">
        <v>40</v>
      </c>
      <c r="F6" t="s">
        <v>41</v>
      </c>
      <c r="G6" t="s">
        <v>63</v>
      </c>
      <c r="H6" t="s">
        <v>64</v>
      </c>
      <c r="I6" s="5">
        <v>137000</v>
      </c>
      <c r="J6" t="s">
        <v>65</v>
      </c>
      <c r="K6">
        <v>259080582</v>
      </c>
      <c r="L6" t="s">
        <v>9</v>
      </c>
      <c r="M6" s="12">
        <v>43435</v>
      </c>
      <c r="N6" s="12">
        <v>43101</v>
      </c>
      <c r="O6" s="5" t="s">
        <v>56</v>
      </c>
      <c r="P6" s="23">
        <v>102339.74</v>
      </c>
      <c r="Q6" s="24" t="s">
        <v>6</v>
      </c>
      <c r="R6" s="24" t="s">
        <v>9</v>
      </c>
      <c r="S6" s="26" t="s">
        <v>124</v>
      </c>
      <c r="T6" s="25" t="s">
        <v>6</v>
      </c>
      <c r="U6" s="15">
        <v>7.1999999999999995E-2</v>
      </c>
      <c r="V6" s="23">
        <v>8363.7900000000009</v>
      </c>
    </row>
    <row r="7" spans="1:22" x14ac:dyDescent="0.25">
      <c r="A7" s="4">
        <v>24</v>
      </c>
      <c r="B7" s="4">
        <v>3406.4500000000003</v>
      </c>
      <c r="C7" s="4">
        <v>861.70952438050006</v>
      </c>
      <c r="D7" s="12">
        <v>44075</v>
      </c>
      <c r="E7" t="s">
        <v>40</v>
      </c>
      <c r="F7" t="s">
        <v>41</v>
      </c>
      <c r="G7" t="s">
        <v>63</v>
      </c>
      <c r="H7" t="s">
        <v>64</v>
      </c>
      <c r="I7" s="5">
        <v>137000</v>
      </c>
      <c r="J7" t="s">
        <v>59</v>
      </c>
      <c r="K7">
        <v>42509058</v>
      </c>
      <c r="L7" t="s">
        <v>7</v>
      </c>
      <c r="M7" s="12">
        <v>41640</v>
      </c>
      <c r="N7" s="12">
        <v>41640</v>
      </c>
      <c r="O7" s="5" t="s">
        <v>56</v>
      </c>
      <c r="P7" s="23">
        <v>2544.7399999999998</v>
      </c>
      <c r="Q7" s="24" t="s">
        <v>6</v>
      </c>
      <c r="R7" s="24" t="s">
        <v>7</v>
      </c>
      <c r="S7" s="26" t="s">
        <v>124</v>
      </c>
      <c r="T7" s="25" t="s">
        <v>6</v>
      </c>
      <c r="U7" s="15">
        <v>7.1999999999999995E-2</v>
      </c>
      <c r="V7" s="23">
        <v>245.26</v>
      </c>
    </row>
    <row r="8" spans="1:22" x14ac:dyDescent="0.25">
      <c r="A8" s="4">
        <v>144</v>
      </c>
      <c r="B8" s="4">
        <v>15050.84</v>
      </c>
      <c r="C8" s="4">
        <v>3807.3220443356004</v>
      </c>
      <c r="D8" s="12">
        <v>44075</v>
      </c>
      <c r="E8" t="s">
        <v>40</v>
      </c>
      <c r="F8" t="s">
        <v>41</v>
      </c>
      <c r="G8" t="s">
        <v>63</v>
      </c>
      <c r="H8" t="s">
        <v>64</v>
      </c>
      <c r="I8" s="5">
        <v>137000</v>
      </c>
      <c r="J8" t="s">
        <v>59</v>
      </c>
      <c r="K8">
        <v>44096718</v>
      </c>
      <c r="L8" t="s">
        <v>7</v>
      </c>
      <c r="M8" s="12">
        <v>41640</v>
      </c>
      <c r="N8" s="12">
        <v>41640</v>
      </c>
      <c r="O8" s="5" t="s">
        <v>56</v>
      </c>
      <c r="P8" s="23">
        <v>11243.52</v>
      </c>
      <c r="Q8" s="24" t="s">
        <v>6</v>
      </c>
      <c r="R8" s="24" t="s">
        <v>7</v>
      </c>
      <c r="S8" s="26" t="s">
        <v>124</v>
      </c>
      <c r="T8" s="25" t="s">
        <v>6</v>
      </c>
      <c r="U8" s="15">
        <v>7.1999999999999995E-2</v>
      </c>
      <c r="V8" s="23">
        <v>1083.6600000000001</v>
      </c>
    </row>
    <row r="9" spans="1:22" x14ac:dyDescent="0.25">
      <c r="A9" s="4">
        <v>288</v>
      </c>
      <c r="B9" s="4">
        <v>42807.71</v>
      </c>
      <c r="C9" s="4">
        <v>8285.2755942814001</v>
      </c>
      <c r="D9" s="12">
        <v>44075</v>
      </c>
      <c r="E9" t="s">
        <v>40</v>
      </c>
      <c r="F9" t="s">
        <v>41</v>
      </c>
      <c r="G9" t="s">
        <v>63</v>
      </c>
      <c r="H9" t="s">
        <v>64</v>
      </c>
      <c r="I9" s="5">
        <v>137000</v>
      </c>
      <c r="J9" t="s">
        <v>59</v>
      </c>
      <c r="K9">
        <v>118422101</v>
      </c>
      <c r="L9" t="s">
        <v>7</v>
      </c>
      <c r="M9" s="12">
        <v>42705</v>
      </c>
      <c r="N9" s="12">
        <v>42370</v>
      </c>
      <c r="O9" s="5" t="s">
        <v>56</v>
      </c>
      <c r="P9" s="23">
        <v>34522.43</v>
      </c>
      <c r="Q9" s="24" t="s">
        <v>6</v>
      </c>
      <c r="R9" s="24" t="s">
        <v>7</v>
      </c>
      <c r="S9" s="26" t="s">
        <v>124</v>
      </c>
      <c r="T9" s="25" t="s">
        <v>6</v>
      </c>
      <c r="U9" s="15">
        <v>7.1999999999999995E-2</v>
      </c>
      <c r="V9" s="23">
        <v>3082.16</v>
      </c>
    </row>
    <row r="10" spans="1:22" x14ac:dyDescent="0.25">
      <c r="A10" s="4">
        <v>960</v>
      </c>
      <c r="B10" s="4">
        <v>197823.34</v>
      </c>
      <c r="C10" s="4">
        <v>50042.201183860605</v>
      </c>
      <c r="D10" s="12">
        <v>44075</v>
      </c>
      <c r="E10" t="s">
        <v>40</v>
      </c>
      <c r="F10" t="s">
        <v>41</v>
      </c>
      <c r="G10" t="s">
        <v>63</v>
      </c>
      <c r="H10" t="s">
        <v>64</v>
      </c>
      <c r="I10" s="5">
        <v>137000</v>
      </c>
      <c r="J10" t="s">
        <v>59</v>
      </c>
      <c r="K10">
        <v>48677927</v>
      </c>
      <c r="L10" t="s">
        <v>7</v>
      </c>
      <c r="M10" s="12">
        <v>41640</v>
      </c>
      <c r="N10" s="12">
        <v>41640</v>
      </c>
      <c r="O10" s="5" t="s">
        <v>56</v>
      </c>
      <c r="P10" s="23">
        <v>147781.14000000001</v>
      </c>
      <c r="Q10" s="24" t="s">
        <v>6</v>
      </c>
      <c r="R10" s="24" t="s">
        <v>7</v>
      </c>
      <c r="S10" s="26" t="s">
        <v>124</v>
      </c>
      <c r="T10" s="25" t="s">
        <v>6</v>
      </c>
      <c r="U10" s="15">
        <v>7.1999999999999995E-2</v>
      </c>
      <c r="V10" s="23">
        <v>14243.28</v>
      </c>
    </row>
    <row r="11" spans="1:22" x14ac:dyDescent="0.25">
      <c r="A11" s="4">
        <v>432</v>
      </c>
      <c r="B11" s="4">
        <v>67740.3</v>
      </c>
      <c r="C11" s="4">
        <v>17135.863345827001</v>
      </c>
      <c r="D11" s="12">
        <v>44075</v>
      </c>
      <c r="E11" t="s">
        <v>40</v>
      </c>
      <c r="F11" t="s">
        <v>41</v>
      </c>
      <c r="G11" t="s">
        <v>63</v>
      </c>
      <c r="H11" t="s">
        <v>64</v>
      </c>
      <c r="I11" s="5">
        <v>137000</v>
      </c>
      <c r="J11" t="s">
        <v>59</v>
      </c>
      <c r="K11">
        <v>45324721</v>
      </c>
      <c r="L11" t="s">
        <v>7</v>
      </c>
      <c r="M11" s="12">
        <v>41640</v>
      </c>
      <c r="N11" s="12">
        <v>41640</v>
      </c>
      <c r="O11" s="5" t="s">
        <v>56</v>
      </c>
      <c r="P11" s="23">
        <v>50604.44</v>
      </c>
      <c r="Q11" s="24" t="s">
        <v>6</v>
      </c>
      <c r="R11" s="24" t="s">
        <v>7</v>
      </c>
      <c r="S11" s="26" t="s">
        <v>124</v>
      </c>
      <c r="T11" s="25" t="s">
        <v>6</v>
      </c>
      <c r="U11" s="15">
        <v>7.1999999999999995E-2</v>
      </c>
      <c r="V11" s="23">
        <v>4877.3</v>
      </c>
    </row>
    <row r="12" spans="1:22" x14ac:dyDescent="0.25">
      <c r="A12" s="4">
        <v>24</v>
      </c>
      <c r="B12" s="4">
        <v>2344.2400000000002</v>
      </c>
      <c r="C12" s="4">
        <v>655.47320426639999</v>
      </c>
      <c r="D12" s="12">
        <v>44075</v>
      </c>
      <c r="E12" t="s">
        <v>40</v>
      </c>
      <c r="F12" t="s">
        <v>41</v>
      </c>
      <c r="G12" t="s">
        <v>63</v>
      </c>
      <c r="H12" t="s">
        <v>64</v>
      </c>
      <c r="I12" s="5">
        <v>137000</v>
      </c>
      <c r="J12" t="s">
        <v>59</v>
      </c>
      <c r="K12">
        <v>39896801</v>
      </c>
      <c r="L12" t="s">
        <v>7</v>
      </c>
      <c r="M12" s="12">
        <v>41275</v>
      </c>
      <c r="N12" s="12">
        <v>40909</v>
      </c>
      <c r="O12" s="5" t="s">
        <v>56</v>
      </c>
      <c r="P12" s="23">
        <v>1688.77</v>
      </c>
      <c r="Q12" s="24" t="s">
        <v>6</v>
      </c>
      <c r="R12" s="24" t="s">
        <v>7</v>
      </c>
      <c r="S12" s="26" t="s">
        <v>124</v>
      </c>
      <c r="T12" s="25" t="s">
        <v>6</v>
      </c>
      <c r="U12" s="15">
        <v>7.1999999999999995E-2</v>
      </c>
      <c r="V12" s="23">
        <v>168.79</v>
      </c>
    </row>
    <row r="13" spans="1:22" x14ac:dyDescent="0.25">
      <c r="A13" s="4">
        <v>480</v>
      </c>
      <c r="B13" s="4">
        <v>116244.46</v>
      </c>
      <c r="C13" s="4">
        <v>26103.615311567799</v>
      </c>
      <c r="D13" s="12">
        <v>44075</v>
      </c>
      <c r="E13" t="s">
        <v>40</v>
      </c>
      <c r="F13" t="s">
        <v>41</v>
      </c>
      <c r="G13" t="s">
        <v>63</v>
      </c>
      <c r="H13" t="s">
        <v>64</v>
      </c>
      <c r="I13" s="5">
        <v>137000</v>
      </c>
      <c r="J13" t="s">
        <v>59</v>
      </c>
      <c r="K13">
        <v>139340119</v>
      </c>
      <c r="L13" t="s">
        <v>7</v>
      </c>
      <c r="M13" s="12">
        <v>42005</v>
      </c>
      <c r="N13" s="12">
        <v>42005</v>
      </c>
      <c r="O13" s="5" t="s">
        <v>56</v>
      </c>
      <c r="P13" s="23">
        <v>90140.84</v>
      </c>
      <c r="Q13" s="24" t="s">
        <v>6</v>
      </c>
      <c r="R13" s="24" t="s">
        <v>7</v>
      </c>
      <c r="S13" s="26" t="s">
        <v>124</v>
      </c>
      <c r="T13" s="25" t="s">
        <v>6</v>
      </c>
      <c r="U13" s="15">
        <v>7.1999999999999995E-2</v>
      </c>
      <c r="V13" s="23">
        <v>8369.6</v>
      </c>
    </row>
    <row r="14" spans="1:22" x14ac:dyDescent="0.25">
      <c r="A14" s="4">
        <v>290</v>
      </c>
      <c r="B14" s="4">
        <v>67848.14</v>
      </c>
      <c r="C14" s="4">
        <v>10776.294972388201</v>
      </c>
      <c r="D14" s="12">
        <v>44075</v>
      </c>
      <c r="E14" t="s">
        <v>40</v>
      </c>
      <c r="F14" t="s">
        <v>41</v>
      </c>
      <c r="G14" t="s">
        <v>63</v>
      </c>
      <c r="H14" t="s">
        <v>64</v>
      </c>
      <c r="I14" s="5">
        <v>137000</v>
      </c>
      <c r="J14" t="s">
        <v>59</v>
      </c>
      <c r="K14">
        <v>140411436</v>
      </c>
      <c r="L14" t="s">
        <v>7</v>
      </c>
      <c r="M14" s="12">
        <v>42979</v>
      </c>
      <c r="N14" s="12">
        <v>42736</v>
      </c>
      <c r="O14" s="5" t="s">
        <v>56</v>
      </c>
      <c r="P14" s="23">
        <v>57071.85</v>
      </c>
      <c r="Q14" s="24" t="s">
        <v>6</v>
      </c>
      <c r="R14" s="24" t="s">
        <v>7</v>
      </c>
      <c r="S14" s="26" t="s">
        <v>124</v>
      </c>
      <c r="T14" s="25" t="s">
        <v>6</v>
      </c>
      <c r="U14" s="15">
        <v>7.1999999999999995E-2</v>
      </c>
      <c r="V14" s="23">
        <v>4885.07</v>
      </c>
    </row>
    <row r="15" spans="1:22" x14ac:dyDescent="0.25">
      <c r="A15" s="4">
        <v>37524</v>
      </c>
      <c r="B15" s="4">
        <v>9161402.7300000004</v>
      </c>
      <c r="C15" s="4">
        <v>3966731.1801734501</v>
      </c>
      <c r="D15" s="12">
        <v>44075</v>
      </c>
      <c r="E15" t="s">
        <v>40</v>
      </c>
      <c r="F15" t="s">
        <v>41</v>
      </c>
      <c r="G15" t="s">
        <v>63</v>
      </c>
      <c r="H15" t="s">
        <v>64</v>
      </c>
      <c r="I15" s="5">
        <v>137000</v>
      </c>
      <c r="J15" t="s">
        <v>59</v>
      </c>
      <c r="K15">
        <v>39896077</v>
      </c>
      <c r="L15" t="s">
        <v>70</v>
      </c>
      <c r="M15" s="12">
        <v>39097</v>
      </c>
      <c r="N15" s="12">
        <v>39097</v>
      </c>
      <c r="O15" s="5" t="s">
        <v>68</v>
      </c>
      <c r="P15" s="23">
        <v>5194671.55</v>
      </c>
      <c r="Q15" s="24" t="s">
        <v>6</v>
      </c>
      <c r="R15" s="24" t="s">
        <v>7</v>
      </c>
      <c r="S15" s="26" t="s">
        <v>124</v>
      </c>
      <c r="T15" s="25" t="s">
        <v>6</v>
      </c>
      <c r="U15" s="15">
        <v>7.1999999999999995E-2</v>
      </c>
      <c r="V15" s="23">
        <v>659621</v>
      </c>
    </row>
    <row r="16" spans="1:22" x14ac:dyDescent="0.25">
      <c r="A16" s="4">
        <v>1272</v>
      </c>
      <c r="B16" s="4">
        <v>433656.4</v>
      </c>
      <c r="C16" s="4">
        <v>154029.17645869602</v>
      </c>
      <c r="D16" s="12">
        <v>44075</v>
      </c>
      <c r="E16" t="s">
        <v>40</v>
      </c>
      <c r="F16" t="s">
        <v>41</v>
      </c>
      <c r="G16" t="s">
        <v>63</v>
      </c>
      <c r="H16" t="s">
        <v>64</v>
      </c>
      <c r="I16" s="5">
        <v>137000</v>
      </c>
      <c r="J16" t="s">
        <v>59</v>
      </c>
      <c r="K16">
        <v>39896091</v>
      </c>
      <c r="L16" t="s">
        <v>7</v>
      </c>
      <c r="M16" s="12">
        <v>40179</v>
      </c>
      <c r="N16" s="12">
        <v>40179</v>
      </c>
      <c r="O16" s="5" t="s">
        <v>66</v>
      </c>
      <c r="P16" s="23">
        <v>279627.21999999997</v>
      </c>
      <c r="Q16" s="24" t="s">
        <v>6</v>
      </c>
      <c r="R16" s="24" t="s">
        <v>7</v>
      </c>
      <c r="S16" s="26" t="s">
        <v>124</v>
      </c>
      <c r="T16" s="25" t="s">
        <v>6</v>
      </c>
      <c r="U16" s="15">
        <v>7.1999999999999995E-2</v>
      </c>
      <c r="V16" s="23">
        <v>31223.26</v>
      </c>
    </row>
    <row r="17" spans="1:22" x14ac:dyDescent="0.25">
      <c r="A17" s="4">
        <v>4096</v>
      </c>
      <c r="B17" s="4">
        <v>900390.52</v>
      </c>
      <c r="C17" s="4">
        <v>202189.83136282361</v>
      </c>
      <c r="D17" s="12">
        <v>44075</v>
      </c>
      <c r="E17" t="s">
        <v>40</v>
      </c>
      <c r="F17" t="s">
        <v>41</v>
      </c>
      <c r="G17" t="s">
        <v>63</v>
      </c>
      <c r="H17" t="s">
        <v>64</v>
      </c>
      <c r="I17" s="5">
        <v>137000</v>
      </c>
      <c r="J17" t="s">
        <v>59</v>
      </c>
      <c r="K17">
        <v>89728849</v>
      </c>
      <c r="L17" t="s">
        <v>7</v>
      </c>
      <c r="M17" s="12">
        <v>42005</v>
      </c>
      <c r="N17" s="12">
        <v>42005</v>
      </c>
      <c r="O17" s="5" t="s">
        <v>56</v>
      </c>
      <c r="P17" s="23">
        <v>698200.69</v>
      </c>
      <c r="Q17" s="24" t="s">
        <v>6</v>
      </c>
      <c r="R17" s="24" t="s">
        <v>7</v>
      </c>
      <c r="S17" s="26" t="s">
        <v>124</v>
      </c>
      <c r="T17" s="25" t="s">
        <v>6</v>
      </c>
      <c r="U17" s="15">
        <v>7.1999999999999995E-2</v>
      </c>
      <c r="V17" s="23">
        <v>64828.12</v>
      </c>
    </row>
    <row r="18" spans="1:22" x14ac:dyDescent="0.25">
      <c r="A18" s="4">
        <v>1104</v>
      </c>
      <c r="B18" s="4">
        <v>187497.13</v>
      </c>
      <c r="C18" s="4">
        <v>42103.967393740902</v>
      </c>
      <c r="D18" s="12">
        <v>44075</v>
      </c>
      <c r="E18" t="s">
        <v>40</v>
      </c>
      <c r="F18" t="s">
        <v>41</v>
      </c>
      <c r="G18" t="s">
        <v>63</v>
      </c>
      <c r="H18" t="s">
        <v>64</v>
      </c>
      <c r="I18" s="5">
        <v>137000</v>
      </c>
      <c r="J18" t="s">
        <v>59</v>
      </c>
      <c r="K18">
        <v>53244858</v>
      </c>
      <c r="L18" t="s">
        <v>7</v>
      </c>
      <c r="M18" s="12">
        <v>42005</v>
      </c>
      <c r="N18" s="12">
        <v>42005</v>
      </c>
      <c r="O18" s="5" t="s">
        <v>56</v>
      </c>
      <c r="P18" s="23">
        <v>145393.16</v>
      </c>
      <c r="Q18" s="24" t="s">
        <v>6</v>
      </c>
      <c r="R18" s="24" t="s">
        <v>7</v>
      </c>
      <c r="S18" s="26" t="s">
        <v>124</v>
      </c>
      <c r="T18" s="25" t="s">
        <v>6</v>
      </c>
      <c r="U18" s="15">
        <v>7.1999999999999995E-2</v>
      </c>
      <c r="V18" s="23">
        <v>13499.79</v>
      </c>
    </row>
    <row r="19" spans="1:22" x14ac:dyDescent="0.25">
      <c r="A19" s="4">
        <v>953</v>
      </c>
      <c r="B19" s="4">
        <v>262527.01</v>
      </c>
      <c r="C19" s="4">
        <v>99876.88617365231</v>
      </c>
      <c r="D19" s="12">
        <v>44075</v>
      </c>
      <c r="E19" t="s">
        <v>40</v>
      </c>
      <c r="F19" t="s">
        <v>41</v>
      </c>
      <c r="G19" t="s">
        <v>63</v>
      </c>
      <c r="H19" t="s">
        <v>64</v>
      </c>
      <c r="I19" s="5">
        <v>137000</v>
      </c>
      <c r="J19" t="s">
        <v>59</v>
      </c>
      <c r="K19">
        <v>39896084</v>
      </c>
      <c r="L19" t="s">
        <v>7</v>
      </c>
      <c r="M19" s="12">
        <v>40118</v>
      </c>
      <c r="N19" s="12">
        <v>39814</v>
      </c>
      <c r="O19" s="5" t="s">
        <v>66</v>
      </c>
      <c r="P19" s="23">
        <v>162650.12</v>
      </c>
      <c r="Q19" s="24" t="s">
        <v>6</v>
      </c>
      <c r="R19" s="24" t="s">
        <v>7</v>
      </c>
      <c r="S19" s="26" t="s">
        <v>124</v>
      </c>
      <c r="T19" s="25" t="s">
        <v>6</v>
      </c>
      <c r="U19" s="15">
        <v>7.1999999999999995E-2</v>
      </c>
      <c r="V19" s="23">
        <v>18901.939999999999</v>
      </c>
    </row>
    <row r="20" spans="1:22" x14ac:dyDescent="0.25">
      <c r="A20" s="4">
        <v>1128</v>
      </c>
      <c r="B20" s="4">
        <v>420120.37</v>
      </c>
      <c r="C20" s="4">
        <v>138733.47616176921</v>
      </c>
      <c r="D20" s="12">
        <v>44075</v>
      </c>
      <c r="E20" t="s">
        <v>40</v>
      </c>
      <c r="F20" t="s">
        <v>41</v>
      </c>
      <c r="G20" t="s">
        <v>63</v>
      </c>
      <c r="H20" t="s">
        <v>64</v>
      </c>
      <c r="I20" s="5">
        <v>137000</v>
      </c>
      <c r="J20" t="s">
        <v>59</v>
      </c>
      <c r="K20">
        <v>39896098</v>
      </c>
      <c r="L20" t="s">
        <v>7</v>
      </c>
      <c r="M20" s="12">
        <v>40544</v>
      </c>
      <c r="N20" s="12">
        <v>40483</v>
      </c>
      <c r="O20" s="5" t="s">
        <v>66</v>
      </c>
      <c r="P20" s="23">
        <v>281386.89</v>
      </c>
      <c r="Q20" s="24" t="s">
        <v>6</v>
      </c>
      <c r="R20" s="24" t="s">
        <v>7</v>
      </c>
      <c r="S20" s="26" t="s">
        <v>124</v>
      </c>
      <c r="T20" s="25" t="s">
        <v>6</v>
      </c>
      <c r="U20" s="15">
        <v>7.1999999999999995E-2</v>
      </c>
      <c r="V20" s="23">
        <v>30248.67</v>
      </c>
    </row>
    <row r="21" spans="1:22" x14ac:dyDescent="0.25">
      <c r="A21" s="4">
        <v>8</v>
      </c>
      <c r="B21" s="4">
        <v>2267.5300000000002</v>
      </c>
      <c r="C21" s="4">
        <v>509.19184301289999</v>
      </c>
      <c r="D21" s="12">
        <v>44075</v>
      </c>
      <c r="E21" t="s">
        <v>40</v>
      </c>
      <c r="F21" t="s">
        <v>41</v>
      </c>
      <c r="G21" t="s">
        <v>63</v>
      </c>
      <c r="H21" t="s">
        <v>64</v>
      </c>
      <c r="I21" s="5">
        <v>137000</v>
      </c>
      <c r="J21" t="s">
        <v>60</v>
      </c>
      <c r="K21">
        <v>123336552</v>
      </c>
      <c r="L21" t="s">
        <v>18</v>
      </c>
      <c r="M21" s="12">
        <v>42005</v>
      </c>
      <c r="N21" s="12">
        <v>42005</v>
      </c>
      <c r="O21" s="5" t="s">
        <v>56</v>
      </c>
      <c r="P21" s="23">
        <v>1758.34</v>
      </c>
      <c r="Q21" s="24" t="s">
        <v>6</v>
      </c>
      <c r="R21" s="24" t="s">
        <v>18</v>
      </c>
      <c r="S21" s="26" t="s">
        <v>124</v>
      </c>
      <c r="T21" s="25" t="s">
        <v>6</v>
      </c>
      <c r="U21" s="15">
        <v>7.1999999999999995E-2</v>
      </c>
      <c r="V21" s="23">
        <v>163.26</v>
      </c>
    </row>
    <row r="22" spans="1:22" x14ac:dyDescent="0.25">
      <c r="A22" s="4">
        <v>98</v>
      </c>
      <c r="B22" s="4">
        <v>443695.03</v>
      </c>
      <c r="C22" s="4">
        <v>192112.38298973851</v>
      </c>
      <c r="D22" s="12">
        <v>44075</v>
      </c>
      <c r="E22" t="s">
        <v>40</v>
      </c>
      <c r="F22" t="s">
        <v>41</v>
      </c>
      <c r="G22" t="s">
        <v>63</v>
      </c>
      <c r="H22" t="s">
        <v>64</v>
      </c>
      <c r="I22" s="5">
        <v>137000</v>
      </c>
      <c r="J22" t="s">
        <v>60</v>
      </c>
      <c r="K22">
        <v>39896422</v>
      </c>
      <c r="L22" t="s">
        <v>71</v>
      </c>
      <c r="M22" s="12">
        <v>39097</v>
      </c>
      <c r="N22" s="12">
        <v>39097</v>
      </c>
      <c r="O22" s="5" t="s">
        <v>68</v>
      </c>
      <c r="P22" s="23">
        <v>251582.65</v>
      </c>
      <c r="Q22" s="24" t="s">
        <v>6</v>
      </c>
      <c r="R22" s="24" t="s">
        <v>18</v>
      </c>
      <c r="S22" s="26" t="s">
        <v>124</v>
      </c>
      <c r="T22" s="25" t="s">
        <v>6</v>
      </c>
      <c r="U22" s="15">
        <v>7.1999999999999995E-2</v>
      </c>
      <c r="V22" s="23">
        <v>31946.04</v>
      </c>
    </row>
    <row r="23" spans="1:22" x14ac:dyDescent="0.25">
      <c r="A23" s="4">
        <v>3</v>
      </c>
      <c r="B23" s="4">
        <v>792.05000000000007</v>
      </c>
      <c r="C23" s="4">
        <v>18.688784092999999</v>
      </c>
      <c r="D23" s="12">
        <v>44075</v>
      </c>
      <c r="E23" t="s">
        <v>40</v>
      </c>
      <c r="F23" t="s">
        <v>41</v>
      </c>
      <c r="G23" t="s">
        <v>63</v>
      </c>
      <c r="H23" t="s">
        <v>64</v>
      </c>
      <c r="I23" s="5">
        <v>137000</v>
      </c>
      <c r="J23" t="s">
        <v>60</v>
      </c>
      <c r="K23">
        <v>327119640</v>
      </c>
      <c r="L23" t="s">
        <v>18</v>
      </c>
      <c r="M23" s="12">
        <v>43891</v>
      </c>
      <c r="N23" s="12">
        <v>43831</v>
      </c>
      <c r="O23" s="5" t="s">
        <v>56</v>
      </c>
      <c r="P23" s="23">
        <v>773.36</v>
      </c>
      <c r="Q23" s="24" t="s">
        <v>6</v>
      </c>
      <c r="R23" s="24" t="s">
        <v>18</v>
      </c>
      <c r="S23" s="26" t="s">
        <v>124</v>
      </c>
      <c r="T23" s="25" t="s">
        <v>6</v>
      </c>
      <c r="U23" s="15">
        <v>7.1999999999999995E-2</v>
      </c>
      <c r="V23" s="23">
        <v>57.03</v>
      </c>
    </row>
    <row r="24" spans="1:22" x14ac:dyDescent="0.25">
      <c r="A24" s="4">
        <v>3</v>
      </c>
      <c r="B24" s="4">
        <v>1232.23</v>
      </c>
      <c r="C24" s="4">
        <v>29.0750336758</v>
      </c>
      <c r="D24" s="12">
        <v>44075</v>
      </c>
      <c r="E24" t="s">
        <v>40</v>
      </c>
      <c r="F24" t="s">
        <v>41</v>
      </c>
      <c r="G24" t="s">
        <v>63</v>
      </c>
      <c r="H24" t="s">
        <v>64</v>
      </c>
      <c r="I24" s="5">
        <v>137000</v>
      </c>
      <c r="J24" t="s">
        <v>60</v>
      </c>
      <c r="K24">
        <v>354684394</v>
      </c>
      <c r="L24" t="s">
        <v>18</v>
      </c>
      <c r="M24" s="12">
        <v>44075</v>
      </c>
      <c r="N24" s="12">
        <v>43831</v>
      </c>
      <c r="O24" s="5" t="s">
        <v>56</v>
      </c>
      <c r="P24" s="23">
        <v>1203.1500000000001</v>
      </c>
      <c r="Q24" s="24" t="s">
        <v>6</v>
      </c>
      <c r="R24" s="24" t="s">
        <v>18</v>
      </c>
      <c r="S24" s="26" t="s">
        <v>124</v>
      </c>
      <c r="T24" s="25" t="s">
        <v>6</v>
      </c>
      <c r="U24" s="15">
        <v>7.1999999999999995E-2</v>
      </c>
      <c r="V24" s="23">
        <v>88.72</v>
      </c>
    </row>
    <row r="25" spans="1:22" x14ac:dyDescent="0.25">
      <c r="A25" s="4">
        <v>20</v>
      </c>
      <c r="B25" s="4">
        <v>26383.54</v>
      </c>
      <c r="C25" s="4">
        <v>5106.4376032436003</v>
      </c>
      <c r="D25" s="12">
        <v>44075</v>
      </c>
      <c r="E25" t="s">
        <v>40</v>
      </c>
      <c r="F25" t="s">
        <v>41</v>
      </c>
      <c r="G25" t="s">
        <v>63</v>
      </c>
      <c r="H25" t="s">
        <v>64</v>
      </c>
      <c r="I25" s="5">
        <v>137000</v>
      </c>
      <c r="J25" t="s">
        <v>60</v>
      </c>
      <c r="K25">
        <v>118422115</v>
      </c>
      <c r="L25" t="s">
        <v>18</v>
      </c>
      <c r="M25" s="12">
        <v>42384</v>
      </c>
      <c r="N25" s="12">
        <v>42370</v>
      </c>
      <c r="O25" s="5" t="s">
        <v>72</v>
      </c>
      <c r="P25" s="23">
        <v>21277.1</v>
      </c>
      <c r="Q25" s="24" t="s">
        <v>6</v>
      </c>
      <c r="R25" s="24" t="s">
        <v>18</v>
      </c>
      <c r="S25" s="26" t="s">
        <v>124</v>
      </c>
      <c r="T25" s="25" t="s">
        <v>6</v>
      </c>
      <c r="U25" s="15">
        <v>7.1999999999999995E-2</v>
      </c>
      <c r="V25" s="23">
        <v>1899.61</v>
      </c>
    </row>
    <row r="26" spans="1:22" x14ac:dyDescent="0.25">
      <c r="A26" s="4">
        <v>10</v>
      </c>
      <c r="B26" s="4">
        <v>2475.81</v>
      </c>
      <c r="C26" s="4">
        <v>178.73067978989999</v>
      </c>
      <c r="D26" s="12">
        <v>44075</v>
      </c>
      <c r="E26" t="s">
        <v>40</v>
      </c>
      <c r="F26" t="s">
        <v>41</v>
      </c>
      <c r="G26" t="s">
        <v>63</v>
      </c>
      <c r="H26" t="s">
        <v>64</v>
      </c>
      <c r="I26" s="5">
        <v>137000</v>
      </c>
      <c r="J26" t="s">
        <v>60</v>
      </c>
      <c r="K26">
        <v>313469057</v>
      </c>
      <c r="L26" t="s">
        <v>18</v>
      </c>
      <c r="M26" s="12">
        <v>43800</v>
      </c>
      <c r="N26" s="12">
        <v>43466</v>
      </c>
      <c r="O26" s="5" t="s">
        <v>56</v>
      </c>
      <c r="P26" s="23">
        <v>2297.08</v>
      </c>
      <c r="Q26" s="24" t="s">
        <v>6</v>
      </c>
      <c r="R26" s="24" t="s">
        <v>18</v>
      </c>
      <c r="S26" s="26" t="s">
        <v>124</v>
      </c>
      <c r="T26" s="25" t="s">
        <v>6</v>
      </c>
      <c r="U26" s="15">
        <v>7.1999999999999995E-2</v>
      </c>
      <c r="V26" s="23">
        <v>178.26</v>
      </c>
    </row>
    <row r="27" spans="1:22" x14ac:dyDescent="0.25">
      <c r="A27" s="4">
        <v>24</v>
      </c>
      <c r="B27" s="4">
        <v>163612.21</v>
      </c>
      <c r="C27" s="4">
        <v>54028.541000783604</v>
      </c>
      <c r="D27" s="12">
        <v>44075</v>
      </c>
      <c r="E27" t="s">
        <v>40</v>
      </c>
      <c r="F27" t="s">
        <v>41</v>
      </c>
      <c r="G27" t="s">
        <v>63</v>
      </c>
      <c r="H27" t="s">
        <v>64</v>
      </c>
      <c r="I27" s="5">
        <v>137000</v>
      </c>
      <c r="J27" t="s">
        <v>60</v>
      </c>
      <c r="K27">
        <v>39896436</v>
      </c>
      <c r="L27" t="s">
        <v>18</v>
      </c>
      <c r="M27" s="12">
        <v>40544</v>
      </c>
      <c r="N27" s="12">
        <v>40483</v>
      </c>
      <c r="O27" s="5" t="s">
        <v>66</v>
      </c>
      <c r="P27" s="23">
        <v>109583.67</v>
      </c>
      <c r="Q27" s="24" t="s">
        <v>6</v>
      </c>
      <c r="R27" s="24" t="s">
        <v>18</v>
      </c>
      <c r="S27" s="26" t="s">
        <v>124</v>
      </c>
      <c r="T27" s="25" t="s">
        <v>6</v>
      </c>
      <c r="U27" s="15">
        <v>7.1999999999999995E-2</v>
      </c>
      <c r="V27" s="23">
        <v>11780.08</v>
      </c>
    </row>
    <row r="28" spans="1:22" x14ac:dyDescent="0.25">
      <c r="A28" s="4">
        <v>8724</v>
      </c>
      <c r="B28" s="4">
        <v>1160301.9099999999</v>
      </c>
      <c r="C28" s="4">
        <v>293514.7167884119</v>
      </c>
      <c r="D28" s="12">
        <v>44075</v>
      </c>
      <c r="E28" t="s">
        <v>40</v>
      </c>
      <c r="F28" t="s">
        <v>41</v>
      </c>
      <c r="G28" t="s">
        <v>63</v>
      </c>
      <c r="H28" t="s">
        <v>64</v>
      </c>
      <c r="I28" s="5">
        <v>137000</v>
      </c>
      <c r="J28" t="s">
        <v>86</v>
      </c>
      <c r="K28">
        <v>45324724</v>
      </c>
      <c r="L28" t="s">
        <v>22</v>
      </c>
      <c r="M28" s="12">
        <v>41640</v>
      </c>
      <c r="N28" s="12">
        <v>41640</v>
      </c>
      <c r="O28" s="5" t="s">
        <v>56</v>
      </c>
      <c r="P28" s="23">
        <v>866787.19</v>
      </c>
      <c r="Q28" s="24" t="s">
        <v>6</v>
      </c>
      <c r="R28" s="24" t="s">
        <v>22</v>
      </c>
      <c r="S28" s="26" t="s">
        <v>124</v>
      </c>
      <c r="T28" s="25" t="s">
        <v>6</v>
      </c>
      <c r="U28" s="15">
        <v>7.1999999999999995E-2</v>
      </c>
      <c r="V28" s="23">
        <v>83541.740000000005</v>
      </c>
    </row>
    <row r="29" spans="1:22" x14ac:dyDescent="0.25">
      <c r="A29" s="4">
        <v>80696</v>
      </c>
      <c r="B29" s="4">
        <v>5595964.6699999999</v>
      </c>
      <c r="C29" s="4">
        <v>2128952.46998535</v>
      </c>
      <c r="D29" s="12">
        <v>44075</v>
      </c>
      <c r="E29" t="s">
        <v>40</v>
      </c>
      <c r="F29" t="s">
        <v>41</v>
      </c>
      <c r="G29" t="s">
        <v>63</v>
      </c>
      <c r="H29" t="s">
        <v>64</v>
      </c>
      <c r="I29" s="5">
        <v>137000</v>
      </c>
      <c r="J29" t="s">
        <v>86</v>
      </c>
      <c r="K29">
        <v>39896286</v>
      </c>
      <c r="L29" t="s">
        <v>22</v>
      </c>
      <c r="M29" s="12">
        <v>40162</v>
      </c>
      <c r="N29" s="12">
        <v>40179</v>
      </c>
      <c r="O29" s="5" t="s">
        <v>87</v>
      </c>
      <c r="P29" s="23">
        <v>3467012.2</v>
      </c>
      <c r="Q29" s="24" t="s">
        <v>6</v>
      </c>
      <c r="R29" s="24" t="s">
        <v>22</v>
      </c>
      <c r="S29" s="26" t="s">
        <v>124</v>
      </c>
      <c r="T29" s="25" t="s">
        <v>6</v>
      </c>
      <c r="U29" s="15">
        <v>7.1999999999999995E-2</v>
      </c>
      <c r="V29" s="23">
        <v>402909.46</v>
      </c>
    </row>
    <row r="30" spans="1:22" x14ac:dyDescent="0.25">
      <c r="A30" s="4">
        <v>65460</v>
      </c>
      <c r="B30" s="4">
        <v>5017133.7</v>
      </c>
      <c r="C30" s="4">
        <v>1782021.3699006201</v>
      </c>
      <c r="D30" s="12">
        <v>44075</v>
      </c>
      <c r="E30" t="s">
        <v>40</v>
      </c>
      <c r="F30" t="s">
        <v>41</v>
      </c>
      <c r="G30" t="s">
        <v>63</v>
      </c>
      <c r="H30" t="s">
        <v>64</v>
      </c>
      <c r="I30" s="5">
        <v>137000</v>
      </c>
      <c r="J30" t="s">
        <v>86</v>
      </c>
      <c r="K30">
        <v>39896293</v>
      </c>
      <c r="L30" t="s">
        <v>22</v>
      </c>
      <c r="M30" s="12">
        <v>40179</v>
      </c>
      <c r="N30" s="12">
        <v>40179</v>
      </c>
      <c r="O30" s="5" t="s">
        <v>66</v>
      </c>
      <c r="P30" s="23">
        <v>3235112.33</v>
      </c>
      <c r="Q30" s="24" t="s">
        <v>6</v>
      </c>
      <c r="R30" s="24" t="s">
        <v>22</v>
      </c>
      <c r="S30" s="26" t="s">
        <v>124</v>
      </c>
      <c r="T30" s="25" t="s">
        <v>6</v>
      </c>
      <c r="U30" s="15">
        <v>7.1999999999999995E-2</v>
      </c>
      <c r="V30" s="23">
        <v>361233.63</v>
      </c>
    </row>
    <row r="31" spans="1:22" x14ac:dyDescent="0.25">
      <c r="A31" s="4">
        <v>13872</v>
      </c>
      <c r="B31" s="4">
        <v>1576560.32</v>
      </c>
      <c r="C31" s="4">
        <v>398813.14667890879</v>
      </c>
      <c r="D31" s="12">
        <v>44075</v>
      </c>
      <c r="E31" t="s">
        <v>40</v>
      </c>
      <c r="F31" t="s">
        <v>41</v>
      </c>
      <c r="G31" t="s">
        <v>63</v>
      </c>
      <c r="H31" t="s">
        <v>64</v>
      </c>
      <c r="I31" s="5">
        <v>137000</v>
      </c>
      <c r="J31" t="s">
        <v>86</v>
      </c>
      <c r="K31">
        <v>48677930</v>
      </c>
      <c r="L31" t="s">
        <v>22</v>
      </c>
      <c r="M31" s="12">
        <v>41640</v>
      </c>
      <c r="N31" s="12">
        <v>41640</v>
      </c>
      <c r="O31" s="5" t="s">
        <v>56</v>
      </c>
      <c r="P31" s="23">
        <v>1177747.17</v>
      </c>
      <c r="Q31" s="24" t="s">
        <v>6</v>
      </c>
      <c r="R31" s="24" t="s">
        <v>22</v>
      </c>
      <c r="S31" s="26" t="s">
        <v>124</v>
      </c>
      <c r="T31" s="25" t="s">
        <v>6</v>
      </c>
      <c r="U31" s="15">
        <v>7.1999999999999995E-2</v>
      </c>
      <c r="V31" s="23">
        <v>113512.34</v>
      </c>
    </row>
    <row r="32" spans="1:22" x14ac:dyDescent="0.25">
      <c r="A32" s="4">
        <v>24024</v>
      </c>
      <c r="B32" s="4">
        <v>2453298.1</v>
      </c>
      <c r="C32" s="4">
        <v>620596.32136522909</v>
      </c>
      <c r="D32" s="12">
        <v>44075</v>
      </c>
      <c r="E32" t="s">
        <v>40</v>
      </c>
      <c r="F32" t="s">
        <v>41</v>
      </c>
      <c r="G32" t="s">
        <v>63</v>
      </c>
      <c r="H32" t="s">
        <v>64</v>
      </c>
      <c r="I32" s="5">
        <v>137000</v>
      </c>
      <c r="J32" t="s">
        <v>86</v>
      </c>
      <c r="K32">
        <v>43638495</v>
      </c>
      <c r="L32" t="s">
        <v>22</v>
      </c>
      <c r="M32" s="12">
        <v>41640</v>
      </c>
      <c r="N32" s="12">
        <v>41640</v>
      </c>
      <c r="O32" s="5" t="s">
        <v>56</v>
      </c>
      <c r="P32" s="23">
        <v>1832701.78</v>
      </c>
      <c r="Q32" s="24" t="s">
        <v>6</v>
      </c>
      <c r="R32" s="24" t="s">
        <v>22</v>
      </c>
      <c r="S32" s="26" t="s">
        <v>124</v>
      </c>
      <c r="T32" s="25" t="s">
        <v>6</v>
      </c>
      <c r="U32" s="15">
        <v>7.1999999999999995E-2</v>
      </c>
      <c r="V32" s="23">
        <v>176637.46</v>
      </c>
    </row>
    <row r="33" spans="1:22" x14ac:dyDescent="0.25">
      <c r="A33" s="4">
        <v>10104</v>
      </c>
      <c r="B33" s="4">
        <v>1878101.99</v>
      </c>
      <c r="C33" s="4">
        <v>421742.69520328072</v>
      </c>
      <c r="D33" s="12">
        <v>44075</v>
      </c>
      <c r="E33" t="s">
        <v>40</v>
      </c>
      <c r="F33" t="s">
        <v>41</v>
      </c>
      <c r="G33" t="s">
        <v>63</v>
      </c>
      <c r="H33" t="s">
        <v>64</v>
      </c>
      <c r="I33" s="5">
        <v>137000</v>
      </c>
      <c r="J33" t="s">
        <v>86</v>
      </c>
      <c r="K33">
        <v>89728855</v>
      </c>
      <c r="L33" t="s">
        <v>22</v>
      </c>
      <c r="M33" s="12">
        <v>42005</v>
      </c>
      <c r="N33" s="12">
        <v>42005</v>
      </c>
      <c r="O33" s="5" t="s">
        <v>56</v>
      </c>
      <c r="P33" s="23">
        <v>1456359.29</v>
      </c>
      <c r="Q33" s="24" t="s">
        <v>6</v>
      </c>
      <c r="R33" s="24" t="s">
        <v>22</v>
      </c>
      <c r="S33" s="26" t="s">
        <v>124</v>
      </c>
      <c r="T33" s="25" t="s">
        <v>6</v>
      </c>
      <c r="U33" s="15">
        <v>7.1999999999999995E-2</v>
      </c>
      <c r="V33" s="23">
        <v>135223.34</v>
      </c>
    </row>
    <row r="34" spans="1:22" x14ac:dyDescent="0.25">
      <c r="A34" s="4">
        <v>2736</v>
      </c>
      <c r="B34" s="4">
        <v>406673.15</v>
      </c>
      <c r="C34" s="4">
        <v>78710.099758771001</v>
      </c>
      <c r="D34" s="12">
        <v>44075</v>
      </c>
      <c r="E34" t="s">
        <v>40</v>
      </c>
      <c r="F34" t="s">
        <v>41</v>
      </c>
      <c r="G34" t="s">
        <v>63</v>
      </c>
      <c r="H34" t="s">
        <v>64</v>
      </c>
      <c r="I34" s="5">
        <v>137000</v>
      </c>
      <c r="J34" t="s">
        <v>86</v>
      </c>
      <c r="K34">
        <v>118422107</v>
      </c>
      <c r="L34" t="s">
        <v>22</v>
      </c>
      <c r="M34" s="12">
        <v>42705</v>
      </c>
      <c r="N34" s="12">
        <v>42370</v>
      </c>
      <c r="O34" s="5" t="s">
        <v>56</v>
      </c>
      <c r="P34" s="23">
        <v>327963.05</v>
      </c>
      <c r="Q34" s="24" t="s">
        <v>6</v>
      </c>
      <c r="R34" s="24" t="s">
        <v>22</v>
      </c>
      <c r="S34" s="26" t="s">
        <v>124</v>
      </c>
      <c r="T34" s="25" t="s">
        <v>6</v>
      </c>
      <c r="U34" s="15">
        <v>7.1999999999999995E-2</v>
      </c>
      <c r="V34" s="23">
        <v>29280.47</v>
      </c>
    </row>
    <row r="35" spans="1:22" x14ac:dyDescent="0.25">
      <c r="A35" s="4">
        <v>55000</v>
      </c>
      <c r="B35" s="4">
        <v>2694456.49</v>
      </c>
      <c r="C35" s="4">
        <v>1094737.1131839801</v>
      </c>
      <c r="D35" s="12">
        <v>44075</v>
      </c>
      <c r="E35" t="s">
        <v>40</v>
      </c>
      <c r="F35" t="s">
        <v>41</v>
      </c>
      <c r="G35" t="s">
        <v>63</v>
      </c>
      <c r="H35" t="s">
        <v>64</v>
      </c>
      <c r="I35" s="5">
        <v>137000</v>
      </c>
      <c r="J35" t="s">
        <v>86</v>
      </c>
      <c r="K35">
        <v>39896272</v>
      </c>
      <c r="L35" t="s">
        <v>22</v>
      </c>
      <c r="M35" s="12">
        <v>39797</v>
      </c>
      <c r="N35" s="12">
        <v>39797</v>
      </c>
      <c r="O35" s="5" t="s">
        <v>88</v>
      </c>
      <c r="P35" s="23">
        <v>1599719.38</v>
      </c>
      <c r="Q35" s="24" t="s">
        <v>6</v>
      </c>
      <c r="R35" s="24" t="s">
        <v>22</v>
      </c>
      <c r="S35" s="26" t="s">
        <v>124</v>
      </c>
      <c r="T35" s="25" t="s">
        <v>6</v>
      </c>
      <c r="U35" s="15">
        <v>7.1999999999999995E-2</v>
      </c>
      <c r="V35" s="23">
        <v>194000.87</v>
      </c>
    </row>
    <row r="36" spans="1:22" x14ac:dyDescent="0.25">
      <c r="A36" s="4">
        <v>7912</v>
      </c>
      <c r="B36" s="4">
        <v>732437.26</v>
      </c>
      <c r="C36" s="4">
        <v>87163.263988316598</v>
      </c>
      <c r="D36" s="12">
        <v>44075</v>
      </c>
      <c r="E36" t="s">
        <v>40</v>
      </c>
      <c r="F36" t="s">
        <v>41</v>
      </c>
      <c r="G36" t="s">
        <v>63</v>
      </c>
      <c r="H36" t="s">
        <v>64</v>
      </c>
      <c r="I36" s="5">
        <v>137000</v>
      </c>
      <c r="J36" t="s">
        <v>86</v>
      </c>
      <c r="K36">
        <v>205128695</v>
      </c>
      <c r="L36" t="s">
        <v>22</v>
      </c>
      <c r="M36" s="12">
        <v>43252</v>
      </c>
      <c r="N36" s="12">
        <v>43101</v>
      </c>
      <c r="O36" s="5" t="s">
        <v>56</v>
      </c>
      <c r="P36" s="23">
        <v>645274</v>
      </c>
      <c r="Q36" s="24" t="s">
        <v>6</v>
      </c>
      <c r="R36" s="24" t="s">
        <v>22</v>
      </c>
      <c r="S36" s="26" t="s">
        <v>124</v>
      </c>
      <c r="T36" s="25" t="s">
        <v>6</v>
      </c>
      <c r="U36" s="15">
        <v>7.1999999999999995E-2</v>
      </c>
      <c r="V36" s="23">
        <v>52735.48</v>
      </c>
    </row>
    <row r="37" spans="1:22" x14ac:dyDescent="0.25">
      <c r="A37" s="4">
        <v>108382</v>
      </c>
      <c r="B37" s="4">
        <v>5845476.4100000001</v>
      </c>
      <c r="C37" s="4">
        <v>1930311.6918156601</v>
      </c>
      <c r="D37" s="12">
        <v>44075</v>
      </c>
      <c r="E37" t="s">
        <v>40</v>
      </c>
      <c r="F37" t="s">
        <v>41</v>
      </c>
      <c r="G37" t="s">
        <v>63</v>
      </c>
      <c r="H37" t="s">
        <v>64</v>
      </c>
      <c r="I37" s="5">
        <v>137000</v>
      </c>
      <c r="J37" t="s">
        <v>86</v>
      </c>
      <c r="K37">
        <v>39896307</v>
      </c>
      <c r="L37" t="s">
        <v>22</v>
      </c>
      <c r="M37" s="12">
        <v>40908</v>
      </c>
      <c r="N37" s="12">
        <v>40544</v>
      </c>
      <c r="O37" s="5" t="s">
        <v>89</v>
      </c>
      <c r="P37" s="23">
        <v>3915164.72</v>
      </c>
      <c r="Q37" s="24" t="s">
        <v>6</v>
      </c>
      <c r="R37" s="24" t="s">
        <v>22</v>
      </c>
      <c r="S37" s="26" t="s">
        <v>124</v>
      </c>
      <c r="T37" s="25" t="s">
        <v>6</v>
      </c>
      <c r="U37" s="15">
        <v>7.1999999999999995E-2</v>
      </c>
      <c r="V37" s="23">
        <v>420874.3</v>
      </c>
    </row>
    <row r="38" spans="1:22" x14ac:dyDescent="0.25">
      <c r="A38" s="4">
        <v>960</v>
      </c>
      <c r="B38" s="4">
        <v>267420.45</v>
      </c>
      <c r="C38" s="4">
        <v>60051.382691668507</v>
      </c>
      <c r="D38" s="12">
        <v>44075</v>
      </c>
      <c r="E38" t="s">
        <v>40</v>
      </c>
      <c r="F38" t="s">
        <v>41</v>
      </c>
      <c r="G38" t="s">
        <v>63</v>
      </c>
      <c r="H38" t="s">
        <v>64</v>
      </c>
      <c r="I38" s="5">
        <v>137000</v>
      </c>
      <c r="J38" t="s">
        <v>86</v>
      </c>
      <c r="K38">
        <v>123336549</v>
      </c>
      <c r="L38" t="s">
        <v>22</v>
      </c>
      <c r="M38" s="12">
        <v>42005</v>
      </c>
      <c r="N38" s="12">
        <v>42005</v>
      </c>
      <c r="O38" s="5" t="s">
        <v>56</v>
      </c>
      <c r="P38" s="23">
        <v>207369.07</v>
      </c>
      <c r="Q38" s="24" t="s">
        <v>6</v>
      </c>
      <c r="R38" s="24" t="s">
        <v>22</v>
      </c>
      <c r="S38" s="26" t="s">
        <v>124</v>
      </c>
      <c r="T38" s="25" t="s">
        <v>6</v>
      </c>
      <c r="U38" s="15">
        <v>7.1999999999999995E-2</v>
      </c>
      <c r="V38" s="23">
        <v>19254.27</v>
      </c>
    </row>
    <row r="39" spans="1:22" x14ac:dyDescent="0.25">
      <c r="A39" s="4">
        <v>199278</v>
      </c>
      <c r="B39" s="4">
        <v>11407995.890000001</v>
      </c>
      <c r="C39" s="4">
        <v>4939467.7140400801</v>
      </c>
      <c r="D39" s="12">
        <v>44075</v>
      </c>
      <c r="E39" t="s">
        <v>40</v>
      </c>
      <c r="F39" t="s">
        <v>41</v>
      </c>
      <c r="G39" t="s">
        <v>63</v>
      </c>
      <c r="H39" t="s">
        <v>64</v>
      </c>
      <c r="I39" s="5">
        <v>137000</v>
      </c>
      <c r="J39" t="s">
        <v>86</v>
      </c>
      <c r="K39">
        <v>39896265</v>
      </c>
      <c r="L39" t="s">
        <v>22</v>
      </c>
      <c r="M39" s="12">
        <v>39097</v>
      </c>
      <c r="N39" s="12">
        <v>39097</v>
      </c>
      <c r="O39" s="5" t="s">
        <v>68</v>
      </c>
      <c r="P39" s="23">
        <v>6468528.1799999997</v>
      </c>
      <c r="Q39" s="24" t="s">
        <v>6</v>
      </c>
      <c r="R39" s="24" t="s">
        <v>22</v>
      </c>
      <c r="S39" s="26" t="s">
        <v>124</v>
      </c>
      <c r="T39" s="25" t="s">
        <v>6</v>
      </c>
      <c r="U39" s="15">
        <v>7.1999999999999995E-2</v>
      </c>
      <c r="V39" s="23">
        <v>821375.7</v>
      </c>
    </row>
    <row r="40" spans="1:22" x14ac:dyDescent="0.25">
      <c r="A40" s="4">
        <v>1076</v>
      </c>
      <c r="B40" s="4">
        <v>281718.28000000003</v>
      </c>
      <c r="C40" s="4">
        <v>44745.210176636399</v>
      </c>
      <c r="D40" s="12">
        <v>44075</v>
      </c>
      <c r="E40" t="s">
        <v>40</v>
      </c>
      <c r="F40" t="s">
        <v>41</v>
      </c>
      <c r="G40" t="s">
        <v>63</v>
      </c>
      <c r="H40" t="s">
        <v>64</v>
      </c>
      <c r="I40" s="5">
        <v>137000</v>
      </c>
      <c r="J40" t="s">
        <v>86</v>
      </c>
      <c r="K40">
        <v>140411442</v>
      </c>
      <c r="L40" t="s">
        <v>22</v>
      </c>
      <c r="M40" s="12">
        <v>42979</v>
      </c>
      <c r="N40" s="12">
        <v>42736</v>
      </c>
      <c r="O40" s="5" t="s">
        <v>56</v>
      </c>
      <c r="P40" s="23">
        <v>236973.07</v>
      </c>
      <c r="Q40" s="24" t="s">
        <v>6</v>
      </c>
      <c r="R40" s="24" t="s">
        <v>22</v>
      </c>
      <c r="S40" s="26" t="s">
        <v>124</v>
      </c>
      <c r="T40" s="25" t="s">
        <v>6</v>
      </c>
      <c r="U40" s="15">
        <v>7.1999999999999995E-2</v>
      </c>
      <c r="V40" s="23">
        <v>20283.72</v>
      </c>
    </row>
    <row r="41" spans="1:22" x14ac:dyDescent="0.25">
      <c r="A41" s="4">
        <v>19560</v>
      </c>
      <c r="B41" s="4">
        <v>3058812.67</v>
      </c>
      <c r="C41" s="4">
        <v>855274.9471280938</v>
      </c>
      <c r="D41" s="12">
        <v>44075</v>
      </c>
      <c r="E41" t="s">
        <v>40</v>
      </c>
      <c r="F41" t="s">
        <v>41</v>
      </c>
      <c r="G41" t="s">
        <v>63</v>
      </c>
      <c r="H41" t="s">
        <v>64</v>
      </c>
      <c r="I41" s="5">
        <v>137000</v>
      </c>
      <c r="J41" t="s">
        <v>86</v>
      </c>
      <c r="K41">
        <v>39896321</v>
      </c>
      <c r="L41" t="s">
        <v>22</v>
      </c>
      <c r="M41" s="12">
        <v>41275</v>
      </c>
      <c r="N41" s="12">
        <v>41275</v>
      </c>
      <c r="O41" s="5" t="s">
        <v>56</v>
      </c>
      <c r="P41" s="23">
        <v>2203537.7200000002</v>
      </c>
      <c r="Q41" s="24" t="s">
        <v>6</v>
      </c>
      <c r="R41" s="24" t="s">
        <v>22</v>
      </c>
      <c r="S41" s="26" t="s">
        <v>124</v>
      </c>
      <c r="T41" s="25" t="s">
        <v>6</v>
      </c>
      <c r="U41" s="15">
        <v>7.1999999999999995E-2</v>
      </c>
      <c r="V41" s="23">
        <v>220234.51</v>
      </c>
    </row>
    <row r="42" spans="1:22" x14ac:dyDescent="0.25">
      <c r="A42" s="4">
        <v>11496</v>
      </c>
      <c r="B42" s="4">
        <v>2011020.11</v>
      </c>
      <c r="C42" s="4">
        <v>451590.51308997232</v>
      </c>
      <c r="D42" s="12">
        <v>44075</v>
      </c>
      <c r="E42" t="s">
        <v>40</v>
      </c>
      <c r="F42" t="s">
        <v>41</v>
      </c>
      <c r="G42" t="s">
        <v>63</v>
      </c>
      <c r="H42" t="s">
        <v>64</v>
      </c>
      <c r="I42" s="5">
        <v>137000</v>
      </c>
      <c r="J42" t="s">
        <v>86</v>
      </c>
      <c r="K42">
        <v>53244867</v>
      </c>
      <c r="L42" t="s">
        <v>22</v>
      </c>
      <c r="M42" s="12">
        <v>42005</v>
      </c>
      <c r="N42" s="12">
        <v>42005</v>
      </c>
      <c r="O42" s="5" t="s">
        <v>56</v>
      </c>
      <c r="P42" s="23">
        <v>1559429.6</v>
      </c>
      <c r="Q42" s="24" t="s">
        <v>6</v>
      </c>
      <c r="R42" s="24" t="s">
        <v>22</v>
      </c>
      <c r="S42" s="26" t="s">
        <v>124</v>
      </c>
      <c r="T42" s="25" t="s">
        <v>6</v>
      </c>
      <c r="U42" s="15">
        <v>7.1999999999999995E-2</v>
      </c>
      <c r="V42" s="23">
        <v>144793.45000000001</v>
      </c>
    </row>
    <row r="43" spans="1:22" x14ac:dyDescent="0.25">
      <c r="A43" s="4">
        <v>85056</v>
      </c>
      <c r="B43" s="4">
        <v>5887536.8899999997</v>
      </c>
      <c r="C43" s="4">
        <v>1796759.97997442</v>
      </c>
      <c r="D43" s="12">
        <v>44075</v>
      </c>
      <c r="E43" t="s">
        <v>40</v>
      </c>
      <c r="F43" t="s">
        <v>41</v>
      </c>
      <c r="G43" t="s">
        <v>63</v>
      </c>
      <c r="H43" t="s">
        <v>64</v>
      </c>
      <c r="I43" s="5">
        <v>137000</v>
      </c>
      <c r="J43" t="s">
        <v>86</v>
      </c>
      <c r="K43">
        <v>39896314</v>
      </c>
      <c r="L43" t="s">
        <v>22</v>
      </c>
      <c r="M43" s="12">
        <v>40909</v>
      </c>
      <c r="N43" s="12">
        <v>40909</v>
      </c>
      <c r="O43" s="5" t="s">
        <v>56</v>
      </c>
      <c r="P43" s="23">
        <v>4090776.91</v>
      </c>
      <c r="Q43" s="24" t="s">
        <v>6</v>
      </c>
      <c r="R43" s="24" t="s">
        <v>22</v>
      </c>
      <c r="S43" s="26" t="s">
        <v>124</v>
      </c>
      <c r="T43" s="25" t="s">
        <v>6</v>
      </c>
      <c r="U43" s="15">
        <v>7.1999999999999995E-2</v>
      </c>
      <c r="V43" s="23">
        <v>423902.66</v>
      </c>
    </row>
    <row r="44" spans="1:22" x14ac:dyDescent="0.25">
      <c r="A44" s="4">
        <v>480</v>
      </c>
      <c r="B44" s="4">
        <v>31143.74</v>
      </c>
      <c r="C44" s="4">
        <v>2248.2911941545999</v>
      </c>
      <c r="D44" s="12">
        <v>44075</v>
      </c>
      <c r="E44" t="s">
        <v>40</v>
      </c>
      <c r="F44" t="s">
        <v>41</v>
      </c>
      <c r="G44" t="s">
        <v>63</v>
      </c>
      <c r="H44" t="s">
        <v>64</v>
      </c>
      <c r="I44" s="5">
        <v>137000</v>
      </c>
      <c r="J44" t="s">
        <v>90</v>
      </c>
      <c r="K44">
        <v>303561731</v>
      </c>
      <c r="L44" t="s">
        <v>24</v>
      </c>
      <c r="M44" s="12">
        <v>43525</v>
      </c>
      <c r="N44" s="12">
        <v>43466</v>
      </c>
      <c r="O44" s="5" t="s">
        <v>56</v>
      </c>
      <c r="P44" s="23">
        <v>28895.45</v>
      </c>
      <c r="Q44" s="24" t="s">
        <v>6</v>
      </c>
      <c r="R44" s="24" t="s">
        <v>24</v>
      </c>
      <c r="S44" s="26" t="s">
        <v>124</v>
      </c>
      <c r="T44" s="25" t="s">
        <v>6</v>
      </c>
      <c r="U44" s="15">
        <v>7.1999999999999995E-2</v>
      </c>
      <c r="V44" s="23">
        <v>2242.35</v>
      </c>
    </row>
    <row r="45" spans="1:22" x14ac:dyDescent="0.25">
      <c r="A45" s="4">
        <v>1440</v>
      </c>
      <c r="B45" s="4">
        <v>152074.87</v>
      </c>
      <c r="C45" s="4">
        <v>18097.580180176701</v>
      </c>
      <c r="D45" s="12">
        <v>44075</v>
      </c>
      <c r="E45" t="s">
        <v>40</v>
      </c>
      <c r="F45" t="s">
        <v>41</v>
      </c>
      <c r="G45" t="s">
        <v>63</v>
      </c>
      <c r="H45" t="s">
        <v>64</v>
      </c>
      <c r="I45" s="5">
        <v>137000</v>
      </c>
      <c r="J45" t="s">
        <v>90</v>
      </c>
      <c r="K45">
        <v>259080605</v>
      </c>
      <c r="L45" t="s">
        <v>24</v>
      </c>
      <c r="M45" s="12">
        <v>43435</v>
      </c>
      <c r="N45" s="12">
        <v>43101</v>
      </c>
      <c r="O45" s="5" t="s">
        <v>56</v>
      </c>
      <c r="P45" s="23">
        <v>133977.29</v>
      </c>
      <c r="Q45" s="24" t="s">
        <v>6</v>
      </c>
      <c r="R45" s="24" t="s">
        <v>24</v>
      </c>
      <c r="S45" s="26" t="s">
        <v>124</v>
      </c>
      <c r="T45" s="25" t="s">
        <v>6</v>
      </c>
      <c r="U45" s="15">
        <v>7.1999999999999995E-2</v>
      </c>
      <c r="V45" s="23">
        <v>10949.39</v>
      </c>
    </row>
    <row r="46" spans="1:22" x14ac:dyDescent="0.25">
      <c r="A46" s="4">
        <v>517</v>
      </c>
      <c r="B46" s="4">
        <v>98019.94</v>
      </c>
      <c r="C46" s="4">
        <v>15568.470802822201</v>
      </c>
      <c r="D46" s="12">
        <v>44075</v>
      </c>
      <c r="E46" t="s">
        <v>40</v>
      </c>
      <c r="F46" t="s">
        <v>41</v>
      </c>
      <c r="G46" t="s">
        <v>63</v>
      </c>
      <c r="H46" t="s">
        <v>64</v>
      </c>
      <c r="I46" s="5">
        <v>137000</v>
      </c>
      <c r="J46" t="s">
        <v>90</v>
      </c>
      <c r="K46">
        <v>165074025</v>
      </c>
      <c r="L46" t="s">
        <v>24</v>
      </c>
      <c r="M46" s="12">
        <v>43070</v>
      </c>
      <c r="N46" s="12">
        <v>42736</v>
      </c>
      <c r="O46" s="5" t="s">
        <v>56</v>
      </c>
      <c r="P46" s="23">
        <v>82451.47</v>
      </c>
      <c r="Q46" s="24" t="s">
        <v>6</v>
      </c>
      <c r="R46" s="24" t="s">
        <v>24</v>
      </c>
      <c r="S46" s="26" t="s">
        <v>124</v>
      </c>
      <c r="T46" s="25" t="s">
        <v>6</v>
      </c>
      <c r="U46" s="15">
        <v>7.1999999999999995E-2</v>
      </c>
      <c r="V46" s="23">
        <v>7057.44</v>
      </c>
    </row>
    <row r="47" spans="1:22" x14ac:dyDescent="0.25">
      <c r="A47" s="4">
        <v>72</v>
      </c>
      <c r="B47" s="4">
        <v>8067.56</v>
      </c>
      <c r="C47" s="4">
        <v>2040.8029739204001</v>
      </c>
      <c r="D47" s="12">
        <v>44075</v>
      </c>
      <c r="E47" t="s">
        <v>40</v>
      </c>
      <c r="F47" t="s">
        <v>41</v>
      </c>
      <c r="G47" t="s">
        <v>63</v>
      </c>
      <c r="H47" t="s">
        <v>64</v>
      </c>
      <c r="I47" s="5">
        <v>137000</v>
      </c>
      <c r="J47" t="s">
        <v>62</v>
      </c>
      <c r="K47">
        <v>42509066</v>
      </c>
      <c r="L47" t="s">
        <v>10</v>
      </c>
      <c r="M47" s="12">
        <v>41640</v>
      </c>
      <c r="N47" s="12">
        <v>41640</v>
      </c>
      <c r="O47" s="5" t="s">
        <v>56</v>
      </c>
      <c r="P47" s="23">
        <v>6026.76</v>
      </c>
      <c r="Q47" s="24" t="s">
        <v>6</v>
      </c>
      <c r="R47" s="24" t="s">
        <v>10</v>
      </c>
      <c r="S47" s="26" t="s">
        <v>124</v>
      </c>
      <c r="T47" s="25" t="s">
        <v>6</v>
      </c>
      <c r="U47" s="15">
        <v>7.1999999999999995E-2</v>
      </c>
      <c r="V47" s="23">
        <v>580.86</v>
      </c>
    </row>
    <row r="48" spans="1:22" x14ac:dyDescent="0.25">
      <c r="A48" s="4">
        <v>240</v>
      </c>
      <c r="B48" s="4">
        <v>105139.28</v>
      </c>
      <c r="C48" s="4">
        <v>16699.232940866401</v>
      </c>
      <c r="D48" s="12">
        <v>44075</v>
      </c>
      <c r="E48" t="s">
        <v>40</v>
      </c>
      <c r="F48" t="s">
        <v>41</v>
      </c>
      <c r="G48" t="s">
        <v>63</v>
      </c>
      <c r="H48" t="s">
        <v>64</v>
      </c>
      <c r="I48" s="5">
        <v>137000</v>
      </c>
      <c r="J48" t="s">
        <v>62</v>
      </c>
      <c r="K48">
        <v>165074028</v>
      </c>
      <c r="L48" t="s">
        <v>10</v>
      </c>
      <c r="M48" s="12">
        <v>43070</v>
      </c>
      <c r="N48" s="12">
        <v>42736</v>
      </c>
      <c r="O48" s="5" t="s">
        <v>56</v>
      </c>
      <c r="P48" s="23">
        <v>88440.05</v>
      </c>
      <c r="Q48" s="24" t="s">
        <v>6</v>
      </c>
      <c r="R48" s="24" t="s">
        <v>10</v>
      </c>
      <c r="S48" s="26" t="s">
        <v>124</v>
      </c>
      <c r="T48" s="25" t="s">
        <v>6</v>
      </c>
      <c r="U48" s="15">
        <v>7.1999999999999995E-2</v>
      </c>
      <c r="V48" s="23">
        <v>7570.03</v>
      </c>
    </row>
    <row r="49" spans="1:22" x14ac:dyDescent="0.25">
      <c r="A49" s="4">
        <v>24</v>
      </c>
      <c r="B49" s="4">
        <v>7801.17</v>
      </c>
      <c r="C49" s="4">
        <v>2576.1270090971998</v>
      </c>
      <c r="D49" s="12">
        <v>44075</v>
      </c>
      <c r="E49" t="s">
        <v>40</v>
      </c>
      <c r="F49" t="s">
        <v>41</v>
      </c>
      <c r="G49" t="s">
        <v>63</v>
      </c>
      <c r="H49" t="s">
        <v>64</v>
      </c>
      <c r="I49" s="5">
        <v>137000</v>
      </c>
      <c r="J49" t="s">
        <v>62</v>
      </c>
      <c r="K49">
        <v>39896380</v>
      </c>
      <c r="L49" t="s">
        <v>10</v>
      </c>
      <c r="M49" s="12">
        <v>40544</v>
      </c>
      <c r="N49" s="12">
        <v>40483</v>
      </c>
      <c r="O49" s="5" t="s">
        <v>66</v>
      </c>
      <c r="P49" s="23">
        <v>5225.04</v>
      </c>
      <c r="Q49" s="24" t="s">
        <v>6</v>
      </c>
      <c r="R49" s="24" t="s">
        <v>10</v>
      </c>
      <c r="S49" s="26" t="s">
        <v>124</v>
      </c>
      <c r="T49" s="25" t="s">
        <v>6</v>
      </c>
      <c r="U49" s="15">
        <v>7.1999999999999995E-2</v>
      </c>
      <c r="V49" s="23">
        <v>561.67999999999995</v>
      </c>
    </row>
    <row r="50" spans="1:22" x14ac:dyDescent="0.25">
      <c r="A50" s="4">
        <v>312</v>
      </c>
      <c r="B50" s="4">
        <v>21480.89</v>
      </c>
      <c r="C50" s="4">
        <v>6006.2740157979006</v>
      </c>
      <c r="D50" s="12">
        <v>44075</v>
      </c>
      <c r="E50" t="s">
        <v>40</v>
      </c>
      <c r="F50" t="s">
        <v>41</v>
      </c>
      <c r="G50" t="s">
        <v>63</v>
      </c>
      <c r="H50" t="s">
        <v>64</v>
      </c>
      <c r="I50" s="5">
        <v>137000</v>
      </c>
      <c r="J50" t="s">
        <v>62</v>
      </c>
      <c r="K50">
        <v>39896842</v>
      </c>
      <c r="L50" t="s">
        <v>10</v>
      </c>
      <c r="M50" s="12">
        <v>41275</v>
      </c>
      <c r="N50" s="12">
        <v>41275</v>
      </c>
      <c r="O50" s="5" t="s">
        <v>56</v>
      </c>
      <c r="P50" s="23">
        <v>15474.62</v>
      </c>
      <c r="Q50" s="24" t="s">
        <v>6</v>
      </c>
      <c r="R50" s="24" t="s">
        <v>10</v>
      </c>
      <c r="S50" s="26" t="s">
        <v>124</v>
      </c>
      <c r="T50" s="25" t="s">
        <v>6</v>
      </c>
      <c r="U50" s="15">
        <v>7.1999999999999995E-2</v>
      </c>
      <c r="V50" s="23">
        <v>1546.62</v>
      </c>
    </row>
    <row r="51" spans="1:22" x14ac:dyDescent="0.25">
      <c r="A51" s="4">
        <v>144</v>
      </c>
      <c r="B51" s="4">
        <v>250.87</v>
      </c>
      <c r="C51" s="4">
        <v>63.461101258299998</v>
      </c>
      <c r="D51" s="12">
        <v>44075</v>
      </c>
      <c r="E51" t="s">
        <v>40</v>
      </c>
      <c r="F51" t="s">
        <v>41</v>
      </c>
      <c r="G51" t="s">
        <v>63</v>
      </c>
      <c r="H51" t="s">
        <v>64</v>
      </c>
      <c r="I51" s="5">
        <v>137000</v>
      </c>
      <c r="J51" t="s">
        <v>62</v>
      </c>
      <c r="K51">
        <v>51098080</v>
      </c>
      <c r="L51" t="s">
        <v>10</v>
      </c>
      <c r="M51" s="12">
        <v>41640</v>
      </c>
      <c r="N51" s="12">
        <v>41640</v>
      </c>
      <c r="O51" s="5" t="s">
        <v>56</v>
      </c>
      <c r="P51" s="23">
        <v>187.41</v>
      </c>
      <c r="Q51" s="24" t="s">
        <v>6</v>
      </c>
      <c r="R51" s="24" t="s">
        <v>10</v>
      </c>
      <c r="S51" s="26" t="s">
        <v>124</v>
      </c>
      <c r="T51" s="25" t="s">
        <v>6</v>
      </c>
      <c r="U51" s="15">
        <v>7.1999999999999995E-2</v>
      </c>
      <c r="V51" s="23">
        <v>18.059999999999999</v>
      </c>
    </row>
    <row r="52" spans="1:22" x14ac:dyDescent="0.25">
      <c r="A52" s="4">
        <v>96</v>
      </c>
      <c r="B52" s="4">
        <v>8875.57</v>
      </c>
      <c r="C52" s="4">
        <v>640.73441000030004</v>
      </c>
      <c r="D52" s="12">
        <v>44075</v>
      </c>
      <c r="E52" t="s">
        <v>40</v>
      </c>
      <c r="F52" t="s">
        <v>41</v>
      </c>
      <c r="G52" t="s">
        <v>63</v>
      </c>
      <c r="H52" t="s">
        <v>64</v>
      </c>
      <c r="I52" s="5">
        <v>137000</v>
      </c>
      <c r="J52" t="s">
        <v>62</v>
      </c>
      <c r="K52">
        <v>313469054</v>
      </c>
      <c r="L52" t="s">
        <v>10</v>
      </c>
      <c r="M52" s="12">
        <v>43709</v>
      </c>
      <c r="N52" s="12">
        <v>43466</v>
      </c>
      <c r="O52" s="5" t="s">
        <v>56</v>
      </c>
      <c r="P52" s="23">
        <v>8234.84</v>
      </c>
      <c r="Q52" s="24" t="s">
        <v>6</v>
      </c>
      <c r="R52" s="24" t="s">
        <v>10</v>
      </c>
      <c r="S52" s="26" t="s">
        <v>124</v>
      </c>
      <c r="T52" s="25" t="s">
        <v>6</v>
      </c>
      <c r="U52" s="15">
        <v>7.1999999999999995E-2</v>
      </c>
      <c r="V52" s="23">
        <v>639.04</v>
      </c>
    </row>
    <row r="53" spans="1:22" x14ac:dyDescent="0.25">
      <c r="A53" s="4">
        <v>240</v>
      </c>
      <c r="B53" s="4">
        <v>60165.71</v>
      </c>
      <c r="C53" s="4">
        <v>7159.9848207811001</v>
      </c>
      <c r="D53" s="12">
        <v>44075</v>
      </c>
      <c r="E53" t="s">
        <v>40</v>
      </c>
      <c r="F53" t="s">
        <v>41</v>
      </c>
      <c r="G53" t="s">
        <v>63</v>
      </c>
      <c r="H53" t="s">
        <v>64</v>
      </c>
      <c r="I53" s="5">
        <v>137000</v>
      </c>
      <c r="J53" t="s">
        <v>62</v>
      </c>
      <c r="K53">
        <v>259080608</v>
      </c>
      <c r="L53" t="s">
        <v>10</v>
      </c>
      <c r="M53" s="12">
        <v>43435</v>
      </c>
      <c r="N53" s="12">
        <v>43101</v>
      </c>
      <c r="O53" s="5" t="s">
        <v>56</v>
      </c>
      <c r="P53" s="23">
        <v>53005.73</v>
      </c>
      <c r="Q53" s="24" t="s">
        <v>6</v>
      </c>
      <c r="R53" s="24" t="s">
        <v>10</v>
      </c>
      <c r="S53" s="26" t="s">
        <v>124</v>
      </c>
      <c r="T53" s="25" t="s">
        <v>6</v>
      </c>
      <c r="U53" s="15">
        <v>7.1999999999999995E-2</v>
      </c>
      <c r="V53" s="23">
        <v>4331.93</v>
      </c>
    </row>
    <row r="54" spans="1:22" x14ac:dyDescent="0.25">
      <c r="A54" s="4">
        <v>216</v>
      </c>
      <c r="B54" s="4">
        <v>29551.65</v>
      </c>
      <c r="C54" s="4">
        <v>6636.0573520845001</v>
      </c>
      <c r="D54" s="12">
        <v>44075</v>
      </c>
      <c r="E54" t="s">
        <v>40</v>
      </c>
      <c r="F54" t="s">
        <v>41</v>
      </c>
      <c r="G54" t="s">
        <v>63</v>
      </c>
      <c r="H54" t="s">
        <v>64</v>
      </c>
      <c r="I54" s="5">
        <v>137000</v>
      </c>
      <c r="J54" t="s">
        <v>62</v>
      </c>
      <c r="K54">
        <v>100545719</v>
      </c>
      <c r="L54" t="s">
        <v>10</v>
      </c>
      <c r="M54" s="12">
        <v>42005</v>
      </c>
      <c r="N54" s="12">
        <v>42005</v>
      </c>
      <c r="O54" s="5" t="s">
        <v>56</v>
      </c>
      <c r="P54" s="23">
        <v>22915.59</v>
      </c>
      <c r="Q54" s="24" t="s">
        <v>6</v>
      </c>
      <c r="R54" s="24" t="s">
        <v>10</v>
      </c>
      <c r="S54" s="26" t="s">
        <v>124</v>
      </c>
      <c r="T54" s="25" t="s">
        <v>6</v>
      </c>
      <c r="U54" s="15">
        <v>7.1999999999999995E-2</v>
      </c>
      <c r="V54" s="23">
        <v>2127.7199999999998</v>
      </c>
    </row>
    <row r="55" spans="1:22" x14ac:dyDescent="0.25">
      <c r="A55" s="4">
        <v>288</v>
      </c>
      <c r="B55" s="4">
        <v>65421.75</v>
      </c>
      <c r="C55" s="4">
        <v>24889.327304002501</v>
      </c>
      <c r="D55" s="12">
        <v>44075</v>
      </c>
      <c r="E55" t="s">
        <v>40</v>
      </c>
      <c r="F55" t="s">
        <v>41</v>
      </c>
      <c r="G55" t="s">
        <v>63</v>
      </c>
      <c r="H55" t="s">
        <v>64</v>
      </c>
      <c r="I55" s="5">
        <v>137000</v>
      </c>
      <c r="J55" t="s">
        <v>62</v>
      </c>
      <c r="K55">
        <v>39896366</v>
      </c>
      <c r="L55" t="s">
        <v>10</v>
      </c>
      <c r="M55" s="12">
        <v>40118</v>
      </c>
      <c r="N55" s="12">
        <v>39814</v>
      </c>
      <c r="O55" s="5" t="s">
        <v>66</v>
      </c>
      <c r="P55" s="23">
        <v>40532.42</v>
      </c>
      <c r="Q55" s="24" t="s">
        <v>6</v>
      </c>
      <c r="R55" s="24" t="s">
        <v>10</v>
      </c>
      <c r="S55" s="26" t="s">
        <v>124</v>
      </c>
      <c r="T55" s="25" t="s">
        <v>6</v>
      </c>
      <c r="U55" s="15">
        <v>7.1999999999999995E-2</v>
      </c>
      <c r="V55" s="23">
        <v>4710.37</v>
      </c>
    </row>
    <row r="56" spans="1:22" x14ac:dyDescent="0.25">
      <c r="A56" s="4">
        <v>24</v>
      </c>
      <c r="B56" s="4">
        <v>1652.38</v>
      </c>
      <c r="C56" s="4">
        <v>462.0221535618</v>
      </c>
      <c r="D56" s="12">
        <v>44075</v>
      </c>
      <c r="E56" t="s">
        <v>40</v>
      </c>
      <c r="F56" t="s">
        <v>41</v>
      </c>
      <c r="G56" t="s">
        <v>63</v>
      </c>
      <c r="H56" t="s">
        <v>64</v>
      </c>
      <c r="I56" s="5">
        <v>137000</v>
      </c>
      <c r="J56" t="s">
        <v>62</v>
      </c>
      <c r="K56">
        <v>39896835</v>
      </c>
      <c r="L56" t="s">
        <v>10</v>
      </c>
      <c r="M56" s="12">
        <v>41275</v>
      </c>
      <c r="N56" s="12">
        <v>40909</v>
      </c>
      <c r="O56" s="5" t="s">
        <v>56</v>
      </c>
      <c r="P56" s="23">
        <v>1190.3599999999999</v>
      </c>
      <c r="Q56" s="24" t="s">
        <v>6</v>
      </c>
      <c r="R56" s="24" t="s">
        <v>10</v>
      </c>
      <c r="S56" s="26" t="s">
        <v>124</v>
      </c>
      <c r="T56" s="25" t="s">
        <v>6</v>
      </c>
      <c r="U56" s="15">
        <v>7.1999999999999995E-2</v>
      </c>
      <c r="V56" s="23">
        <v>118.97</v>
      </c>
    </row>
    <row r="57" spans="1:22" x14ac:dyDescent="0.25">
      <c r="A57" s="4">
        <v>24</v>
      </c>
      <c r="B57" s="4">
        <v>5177.0600000000004</v>
      </c>
      <c r="C57" s="4">
        <v>1838.8251350083999</v>
      </c>
      <c r="D57" s="12">
        <v>44075</v>
      </c>
      <c r="E57" t="s">
        <v>40</v>
      </c>
      <c r="F57" t="s">
        <v>41</v>
      </c>
      <c r="G57" t="s">
        <v>63</v>
      </c>
      <c r="H57" t="s">
        <v>64</v>
      </c>
      <c r="I57" s="5">
        <v>137000</v>
      </c>
      <c r="J57" t="s">
        <v>62</v>
      </c>
      <c r="K57">
        <v>39896373</v>
      </c>
      <c r="L57" t="s">
        <v>10</v>
      </c>
      <c r="M57" s="12">
        <v>40179</v>
      </c>
      <c r="N57" s="12">
        <v>40179</v>
      </c>
      <c r="O57" s="5" t="s">
        <v>66</v>
      </c>
      <c r="P57" s="23">
        <v>3338.23</v>
      </c>
      <c r="Q57" s="24" t="s">
        <v>6</v>
      </c>
      <c r="R57" s="24" t="s">
        <v>10</v>
      </c>
      <c r="S57" s="26" t="s">
        <v>124</v>
      </c>
      <c r="T57" s="25" t="s">
        <v>6</v>
      </c>
      <c r="U57" s="15">
        <v>7.1999999999999995E-2</v>
      </c>
      <c r="V57" s="23">
        <v>372.75</v>
      </c>
    </row>
    <row r="58" spans="1:22" x14ac:dyDescent="0.25">
      <c r="A58" s="4">
        <v>96</v>
      </c>
      <c r="B58" s="4">
        <v>19230.75</v>
      </c>
      <c r="C58" s="4">
        <v>4318.4174123474995</v>
      </c>
      <c r="D58" s="12">
        <v>44075</v>
      </c>
      <c r="E58" t="s">
        <v>40</v>
      </c>
      <c r="F58" t="s">
        <v>41</v>
      </c>
      <c r="G58" t="s">
        <v>63</v>
      </c>
      <c r="H58" t="s">
        <v>64</v>
      </c>
      <c r="I58" s="5">
        <v>137000</v>
      </c>
      <c r="J58" t="s">
        <v>62</v>
      </c>
      <c r="K58">
        <v>54523922</v>
      </c>
      <c r="L58" t="s">
        <v>10</v>
      </c>
      <c r="M58" s="12">
        <v>42005</v>
      </c>
      <c r="N58" s="12">
        <v>42005</v>
      </c>
      <c r="O58" s="5" t="s">
        <v>56</v>
      </c>
      <c r="P58" s="23">
        <v>14912.33</v>
      </c>
      <c r="Q58" s="24" t="s">
        <v>6</v>
      </c>
      <c r="R58" s="24" t="s">
        <v>10</v>
      </c>
      <c r="S58" s="26" t="s">
        <v>124</v>
      </c>
      <c r="T58" s="25" t="s">
        <v>6</v>
      </c>
      <c r="U58" s="15">
        <v>7.1999999999999995E-2</v>
      </c>
      <c r="V58" s="23">
        <v>1384.61</v>
      </c>
    </row>
    <row r="59" spans="1:22" x14ac:dyDescent="0.25">
      <c r="A59" s="4">
        <v>528</v>
      </c>
      <c r="B59" s="4">
        <v>123464.45</v>
      </c>
      <c r="C59" s="4">
        <v>53458.001781127503</v>
      </c>
      <c r="D59" s="12">
        <v>44075</v>
      </c>
      <c r="E59" t="s">
        <v>40</v>
      </c>
      <c r="F59" t="s">
        <v>41</v>
      </c>
      <c r="G59" t="s">
        <v>63</v>
      </c>
      <c r="H59" t="s">
        <v>64</v>
      </c>
      <c r="I59" s="5">
        <v>137000</v>
      </c>
      <c r="J59" t="s">
        <v>62</v>
      </c>
      <c r="K59">
        <v>39896359</v>
      </c>
      <c r="L59" t="s">
        <v>91</v>
      </c>
      <c r="M59" s="12">
        <v>39097</v>
      </c>
      <c r="N59" s="12">
        <v>39097</v>
      </c>
      <c r="O59" s="5" t="s">
        <v>68</v>
      </c>
      <c r="P59" s="23">
        <v>70006.45</v>
      </c>
      <c r="Q59" s="24" t="s">
        <v>6</v>
      </c>
      <c r="R59" s="24" t="s">
        <v>10</v>
      </c>
      <c r="S59" s="26" t="s">
        <v>124</v>
      </c>
      <c r="T59" s="25" t="s">
        <v>6</v>
      </c>
      <c r="U59" s="15">
        <v>7.1999999999999995E-2</v>
      </c>
      <c r="V59" s="23">
        <v>8889.44</v>
      </c>
    </row>
    <row r="60" spans="1:22" x14ac:dyDescent="0.25">
      <c r="A60" s="4">
        <v>24</v>
      </c>
      <c r="B60" s="4">
        <v>3969.1600000000003</v>
      </c>
      <c r="C60" s="4">
        <v>1004.0549474644</v>
      </c>
      <c r="D60" s="12">
        <v>44075</v>
      </c>
      <c r="E60" t="s">
        <v>40</v>
      </c>
      <c r="F60" t="s">
        <v>41</v>
      </c>
      <c r="G60" t="s">
        <v>63</v>
      </c>
      <c r="H60" t="s">
        <v>64</v>
      </c>
      <c r="I60" s="5">
        <v>137000</v>
      </c>
      <c r="J60" t="s">
        <v>62</v>
      </c>
      <c r="K60">
        <v>43638498</v>
      </c>
      <c r="L60" t="s">
        <v>10</v>
      </c>
      <c r="M60" s="12">
        <v>41640</v>
      </c>
      <c r="N60" s="12">
        <v>41640</v>
      </c>
      <c r="O60" s="5" t="s">
        <v>56</v>
      </c>
      <c r="P60" s="23">
        <v>2965.11</v>
      </c>
      <c r="Q60" s="24" t="s">
        <v>6</v>
      </c>
      <c r="R60" s="24" t="s">
        <v>10</v>
      </c>
      <c r="S60" s="26" t="s">
        <v>124</v>
      </c>
      <c r="T60" s="25" t="s">
        <v>6</v>
      </c>
      <c r="U60" s="15">
        <v>7.1999999999999995E-2</v>
      </c>
      <c r="V60" s="23">
        <v>285.77999999999997</v>
      </c>
    </row>
    <row r="61" spans="1:22" x14ac:dyDescent="0.25">
      <c r="A61" s="4">
        <v>96</v>
      </c>
      <c r="B61" s="4">
        <v>14269.23</v>
      </c>
      <c r="C61" s="4">
        <v>2761.7572411182</v>
      </c>
      <c r="D61" s="12">
        <v>44075</v>
      </c>
      <c r="E61" t="s">
        <v>40</v>
      </c>
      <c r="F61" t="s">
        <v>41</v>
      </c>
      <c r="G61" t="s">
        <v>63</v>
      </c>
      <c r="H61" t="s">
        <v>64</v>
      </c>
      <c r="I61" s="5">
        <v>137000</v>
      </c>
      <c r="J61" t="s">
        <v>62</v>
      </c>
      <c r="K61">
        <v>118422112</v>
      </c>
      <c r="L61" t="s">
        <v>10</v>
      </c>
      <c r="M61" s="12">
        <v>42705</v>
      </c>
      <c r="N61" s="12">
        <v>42370</v>
      </c>
      <c r="O61" s="5" t="s">
        <v>56</v>
      </c>
      <c r="P61" s="23">
        <v>11507.47</v>
      </c>
      <c r="Q61" s="24" t="s">
        <v>6</v>
      </c>
      <c r="R61" s="24" t="s">
        <v>10</v>
      </c>
      <c r="S61" s="26" t="s">
        <v>124</v>
      </c>
      <c r="T61" s="25" t="s">
        <v>6</v>
      </c>
      <c r="U61" s="15">
        <v>7.1999999999999995E-2</v>
      </c>
      <c r="V61" s="23">
        <v>1027.3800000000001</v>
      </c>
    </row>
    <row r="62" spans="1:22" x14ac:dyDescent="0.25">
      <c r="A62" s="4">
        <v>216</v>
      </c>
      <c r="B62" s="4">
        <v>55334.73</v>
      </c>
      <c r="C62" s="4">
        <v>12425.852425908901</v>
      </c>
      <c r="D62" s="12">
        <v>44075</v>
      </c>
      <c r="E62" t="s">
        <v>40</v>
      </c>
      <c r="F62" t="s">
        <v>41</v>
      </c>
      <c r="G62" t="s">
        <v>63</v>
      </c>
      <c r="H62" t="s">
        <v>64</v>
      </c>
      <c r="I62" s="5">
        <v>137000</v>
      </c>
      <c r="J62" t="s">
        <v>62</v>
      </c>
      <c r="K62">
        <v>139340132</v>
      </c>
      <c r="L62" t="s">
        <v>10</v>
      </c>
      <c r="M62" s="12">
        <v>42005</v>
      </c>
      <c r="N62" s="12">
        <v>42005</v>
      </c>
      <c r="O62" s="5" t="s">
        <v>56</v>
      </c>
      <c r="P62" s="23">
        <v>42908.88</v>
      </c>
      <c r="Q62" s="24" t="s">
        <v>6</v>
      </c>
      <c r="R62" s="24" t="s">
        <v>10</v>
      </c>
      <c r="S62" s="26" t="s">
        <v>124</v>
      </c>
      <c r="T62" s="25" t="s">
        <v>6</v>
      </c>
      <c r="U62" s="15">
        <v>7.1999999999999995E-2</v>
      </c>
      <c r="V62" s="23">
        <v>3984.1</v>
      </c>
    </row>
    <row r="63" spans="1:22" x14ac:dyDescent="0.25">
      <c r="A63" s="4">
        <v>573</v>
      </c>
      <c r="B63" s="4">
        <v>171873.28</v>
      </c>
      <c r="C63" s="4">
        <v>79181.686661836808</v>
      </c>
      <c r="D63" s="12">
        <v>44075</v>
      </c>
      <c r="E63" t="s">
        <v>40</v>
      </c>
      <c r="F63" t="s">
        <v>41</v>
      </c>
      <c r="G63" t="s">
        <v>63</v>
      </c>
      <c r="H63" t="s">
        <v>64</v>
      </c>
      <c r="I63" s="5">
        <v>137000</v>
      </c>
      <c r="J63" t="s">
        <v>92</v>
      </c>
      <c r="K63">
        <v>39896394</v>
      </c>
      <c r="L63" t="s">
        <v>93</v>
      </c>
      <c r="M63" s="12">
        <v>38732</v>
      </c>
      <c r="N63" s="12">
        <v>38732</v>
      </c>
      <c r="O63" s="5" t="s">
        <v>68</v>
      </c>
      <c r="P63" s="23">
        <v>92691.59</v>
      </c>
      <c r="Q63" s="24" t="s">
        <v>6</v>
      </c>
      <c r="R63" s="24" t="s">
        <v>20</v>
      </c>
      <c r="S63" s="26" t="s">
        <v>124</v>
      </c>
      <c r="T63" s="25" t="s">
        <v>6</v>
      </c>
      <c r="U63" s="15">
        <v>7.1999999999999995E-2</v>
      </c>
      <c r="V63" s="23">
        <v>12374.88</v>
      </c>
    </row>
    <row r="64" spans="1:22" x14ac:dyDescent="0.25">
      <c r="A64" s="4">
        <v>3</v>
      </c>
      <c r="B64" s="4">
        <v>10908.26</v>
      </c>
      <c r="C64" s="4">
        <v>787.47590692540007</v>
      </c>
      <c r="D64" s="12">
        <v>44075</v>
      </c>
      <c r="E64" t="s">
        <v>40</v>
      </c>
      <c r="F64" t="s">
        <v>41</v>
      </c>
      <c r="G64" t="s">
        <v>42</v>
      </c>
      <c r="H64" t="s">
        <v>43</v>
      </c>
      <c r="I64" s="5">
        <v>137000</v>
      </c>
      <c r="J64" t="s">
        <v>44</v>
      </c>
      <c r="K64">
        <v>321583354</v>
      </c>
      <c r="L64" t="s">
        <v>21</v>
      </c>
      <c r="M64" s="12">
        <v>43800</v>
      </c>
      <c r="N64" s="12">
        <v>43466</v>
      </c>
      <c r="O64" s="5" t="s">
        <v>45</v>
      </c>
      <c r="P64" s="23">
        <v>10120.780000000001</v>
      </c>
      <c r="Q64" s="24" t="s">
        <v>6</v>
      </c>
      <c r="R64" s="24" t="s">
        <v>21</v>
      </c>
      <c r="S64" s="26" t="s">
        <v>125</v>
      </c>
      <c r="T64" s="25" t="s">
        <v>6</v>
      </c>
      <c r="U64" s="15">
        <v>7.1999999999999995E-2</v>
      </c>
      <c r="V64" s="23">
        <v>785.39</v>
      </c>
    </row>
    <row r="65" spans="1:22" x14ac:dyDescent="0.25">
      <c r="A65" s="4">
        <v>1</v>
      </c>
      <c r="B65" s="4">
        <v>10908.26</v>
      </c>
      <c r="C65" s="4">
        <v>787.47590692540007</v>
      </c>
      <c r="D65" s="12">
        <v>44075</v>
      </c>
      <c r="E65" t="s">
        <v>40</v>
      </c>
      <c r="F65" t="s">
        <v>41</v>
      </c>
      <c r="G65" t="s">
        <v>42</v>
      </c>
      <c r="H65" t="s">
        <v>43</v>
      </c>
      <c r="I65" s="5">
        <v>137000</v>
      </c>
      <c r="J65" t="s">
        <v>46</v>
      </c>
      <c r="K65">
        <v>321583544</v>
      </c>
      <c r="L65" t="s">
        <v>12</v>
      </c>
      <c r="M65" s="12">
        <v>43800</v>
      </c>
      <c r="N65" s="12">
        <v>43466</v>
      </c>
      <c r="O65" s="5" t="s">
        <v>45</v>
      </c>
      <c r="P65" s="23">
        <v>10120.780000000001</v>
      </c>
      <c r="Q65" s="24" t="s">
        <v>6</v>
      </c>
      <c r="R65" s="24" t="s">
        <v>12</v>
      </c>
      <c r="S65" s="26" t="s">
        <v>125</v>
      </c>
      <c r="T65" s="25" t="s">
        <v>6</v>
      </c>
      <c r="U65" s="15">
        <v>7.1999999999999995E-2</v>
      </c>
      <c r="V65" s="23">
        <v>785.39</v>
      </c>
    </row>
    <row r="66" spans="1:22" x14ac:dyDescent="0.25">
      <c r="A66" s="4">
        <v>2</v>
      </c>
      <c r="B66" s="4">
        <v>36999.53</v>
      </c>
      <c r="C66" s="4">
        <v>8308.5378677729004</v>
      </c>
      <c r="D66" s="12">
        <v>44075</v>
      </c>
      <c r="E66" t="s">
        <v>40</v>
      </c>
      <c r="F66" t="s">
        <v>41</v>
      </c>
      <c r="G66" t="s">
        <v>42</v>
      </c>
      <c r="H66" t="s">
        <v>43</v>
      </c>
      <c r="I66" s="5">
        <v>137000</v>
      </c>
      <c r="J66" t="s">
        <v>46</v>
      </c>
      <c r="K66">
        <v>91068665</v>
      </c>
      <c r="L66" t="s">
        <v>12</v>
      </c>
      <c r="M66" s="12">
        <v>42005</v>
      </c>
      <c r="N66" s="12">
        <v>42005</v>
      </c>
      <c r="O66" s="5" t="s">
        <v>45</v>
      </c>
      <c r="P66" s="23">
        <v>28690.99</v>
      </c>
      <c r="Q66" s="24" t="s">
        <v>6</v>
      </c>
      <c r="R66" s="24" t="s">
        <v>12</v>
      </c>
      <c r="S66" s="26" t="s">
        <v>125</v>
      </c>
      <c r="T66" s="25" t="s">
        <v>6</v>
      </c>
      <c r="U66" s="15">
        <v>7.1999999999999995E-2</v>
      </c>
      <c r="V66" s="23">
        <v>2663.97</v>
      </c>
    </row>
    <row r="67" spans="1:22" x14ac:dyDescent="0.25">
      <c r="A67" s="4">
        <v>1</v>
      </c>
      <c r="B67" s="4">
        <v>14986.58</v>
      </c>
      <c r="C67" s="4">
        <v>3365.3553825793997</v>
      </c>
      <c r="D67" s="12">
        <v>44075</v>
      </c>
      <c r="E67" t="s">
        <v>40</v>
      </c>
      <c r="F67" t="s">
        <v>41</v>
      </c>
      <c r="G67" t="s">
        <v>42</v>
      </c>
      <c r="H67" t="s">
        <v>43</v>
      </c>
      <c r="I67" s="5">
        <v>137000</v>
      </c>
      <c r="J67" t="s">
        <v>46</v>
      </c>
      <c r="K67">
        <v>165127296</v>
      </c>
      <c r="L67" t="s">
        <v>12</v>
      </c>
      <c r="M67" s="12">
        <v>42005</v>
      </c>
      <c r="N67" s="12">
        <v>42005</v>
      </c>
      <c r="O67" s="5" t="s">
        <v>47</v>
      </c>
      <c r="P67" s="23">
        <v>11621.22</v>
      </c>
      <c r="Q67" s="24" t="s">
        <v>6</v>
      </c>
      <c r="R67" s="24" t="s">
        <v>12</v>
      </c>
      <c r="S67" s="26" t="s">
        <v>125</v>
      </c>
      <c r="T67" s="25" t="s">
        <v>6</v>
      </c>
      <c r="U67" s="15">
        <v>7.1999999999999995E-2</v>
      </c>
      <c r="V67" s="23">
        <v>1079.03</v>
      </c>
    </row>
    <row r="68" spans="1:22" x14ac:dyDescent="0.25">
      <c r="A68" s="4">
        <v>1</v>
      </c>
      <c r="B68" s="4">
        <v>20771.28</v>
      </c>
      <c r="C68" s="4">
        <v>4020.2052211152004</v>
      </c>
      <c r="D68" s="12">
        <v>44075</v>
      </c>
      <c r="E68" t="s">
        <v>40</v>
      </c>
      <c r="F68" t="s">
        <v>41</v>
      </c>
      <c r="G68" t="s">
        <v>42</v>
      </c>
      <c r="H68" t="s">
        <v>43</v>
      </c>
      <c r="I68" s="5">
        <v>137000</v>
      </c>
      <c r="J68" t="s">
        <v>46</v>
      </c>
      <c r="K68">
        <v>115124356</v>
      </c>
      <c r="L68" t="s">
        <v>12</v>
      </c>
      <c r="M68" s="12">
        <v>42614</v>
      </c>
      <c r="N68" s="12">
        <v>42370</v>
      </c>
      <c r="O68" s="5" t="s">
        <v>45</v>
      </c>
      <c r="P68" s="23">
        <v>16751.07</v>
      </c>
      <c r="Q68" s="24" t="s">
        <v>6</v>
      </c>
      <c r="R68" s="24" t="s">
        <v>12</v>
      </c>
      <c r="S68" s="26" t="s">
        <v>125</v>
      </c>
      <c r="T68" s="25" t="s">
        <v>6</v>
      </c>
      <c r="U68" s="15">
        <v>7.1999999999999995E-2</v>
      </c>
      <c r="V68" s="23">
        <v>1495.53</v>
      </c>
    </row>
    <row r="69" spans="1:22" x14ac:dyDescent="0.25">
      <c r="A69" s="4">
        <v>2</v>
      </c>
      <c r="B69" s="4">
        <v>341.08</v>
      </c>
      <c r="C69" s="4">
        <v>66.0147856472</v>
      </c>
      <c r="D69" s="12">
        <v>44075</v>
      </c>
      <c r="E69" t="s">
        <v>40</v>
      </c>
      <c r="F69" t="s">
        <v>41</v>
      </c>
      <c r="G69" t="s">
        <v>42</v>
      </c>
      <c r="H69" t="s">
        <v>43</v>
      </c>
      <c r="I69" s="5">
        <v>137000</v>
      </c>
      <c r="J69" t="s">
        <v>46</v>
      </c>
      <c r="K69">
        <v>309405891</v>
      </c>
      <c r="L69" t="s">
        <v>12</v>
      </c>
      <c r="M69" s="12">
        <v>42612</v>
      </c>
      <c r="N69" s="12">
        <v>42370</v>
      </c>
      <c r="O69" s="5" t="s">
        <v>48</v>
      </c>
      <c r="P69" s="23">
        <v>275.07</v>
      </c>
      <c r="Q69" s="24" t="s">
        <v>6</v>
      </c>
      <c r="R69" s="24" t="s">
        <v>12</v>
      </c>
      <c r="S69" s="26" t="s">
        <v>125</v>
      </c>
      <c r="T69" s="25" t="s">
        <v>6</v>
      </c>
      <c r="U69" s="15">
        <v>7.1999999999999995E-2</v>
      </c>
      <c r="V69" s="23">
        <v>24.56</v>
      </c>
    </row>
    <row r="70" spans="1:22" x14ac:dyDescent="0.25">
      <c r="A70" s="4">
        <v>1</v>
      </c>
      <c r="B70" s="4">
        <v>1.0900000000000001</v>
      </c>
      <c r="C70" s="4">
        <v>2.5719051400000002E-2</v>
      </c>
      <c r="D70" s="12">
        <v>44075</v>
      </c>
      <c r="E70" t="s">
        <v>40</v>
      </c>
      <c r="F70" t="s">
        <v>41</v>
      </c>
      <c r="G70" t="s">
        <v>42</v>
      </c>
      <c r="H70" t="s">
        <v>43</v>
      </c>
      <c r="I70" s="5">
        <v>137000</v>
      </c>
      <c r="J70" t="s">
        <v>49</v>
      </c>
      <c r="K70">
        <v>356618875</v>
      </c>
      <c r="L70" t="s">
        <v>50</v>
      </c>
      <c r="M70" s="12">
        <v>43978</v>
      </c>
      <c r="N70" s="12">
        <v>44075</v>
      </c>
      <c r="O70" s="5" t="s">
        <v>51</v>
      </c>
      <c r="P70" s="23">
        <v>1.06</v>
      </c>
      <c r="Q70" s="24" t="s">
        <v>6</v>
      </c>
      <c r="R70" s="24" t="s">
        <v>17</v>
      </c>
      <c r="S70" s="26" t="s">
        <v>125</v>
      </c>
      <c r="T70" s="25" t="s">
        <v>6</v>
      </c>
      <c r="U70" s="15">
        <v>7.1999999999999995E-2</v>
      </c>
      <c r="V70" s="23">
        <v>0.08</v>
      </c>
    </row>
    <row r="71" spans="1:22" x14ac:dyDescent="0.25">
      <c r="A71" s="4">
        <v>2</v>
      </c>
      <c r="B71" s="4">
        <v>50.47</v>
      </c>
      <c r="C71" s="4">
        <v>1.1908628662</v>
      </c>
      <c r="D71" s="12">
        <v>44075</v>
      </c>
      <c r="E71" t="s">
        <v>40</v>
      </c>
      <c r="F71" t="s">
        <v>41</v>
      </c>
      <c r="G71" t="s">
        <v>42</v>
      </c>
      <c r="H71" t="s">
        <v>43</v>
      </c>
      <c r="I71" s="5">
        <v>137000</v>
      </c>
      <c r="J71" t="s">
        <v>49</v>
      </c>
      <c r="K71">
        <v>333763816</v>
      </c>
      <c r="L71" t="s">
        <v>50</v>
      </c>
      <c r="M71" s="12">
        <v>43978</v>
      </c>
      <c r="N71" s="12">
        <v>43952</v>
      </c>
      <c r="O71" s="5" t="s">
        <v>51</v>
      </c>
      <c r="P71" s="23">
        <v>49.28</v>
      </c>
      <c r="Q71" s="24" t="s">
        <v>6</v>
      </c>
      <c r="R71" s="24" t="s">
        <v>17</v>
      </c>
      <c r="S71" s="26" t="s">
        <v>125</v>
      </c>
      <c r="T71" s="25" t="s">
        <v>6</v>
      </c>
      <c r="U71" s="15">
        <v>7.1999999999999995E-2</v>
      </c>
      <c r="V71" s="23">
        <v>3.63</v>
      </c>
    </row>
    <row r="72" spans="1:22" x14ac:dyDescent="0.25">
      <c r="A72" s="4">
        <v>48</v>
      </c>
      <c r="B72" s="4">
        <v>31936.400000000001</v>
      </c>
      <c r="C72" s="4">
        <v>9746.3585361000005</v>
      </c>
      <c r="D72" s="12">
        <v>44075</v>
      </c>
      <c r="E72" t="s">
        <v>40</v>
      </c>
      <c r="F72" t="s">
        <v>41</v>
      </c>
      <c r="G72" t="s">
        <v>52</v>
      </c>
      <c r="H72" t="s">
        <v>53</v>
      </c>
      <c r="I72" s="5">
        <v>137000</v>
      </c>
      <c r="J72" t="s">
        <v>54</v>
      </c>
      <c r="K72">
        <v>88357383</v>
      </c>
      <c r="L72" t="s">
        <v>19</v>
      </c>
      <c r="M72" s="12">
        <v>40909</v>
      </c>
      <c r="N72" s="12">
        <v>40848</v>
      </c>
      <c r="O72" s="5" t="s">
        <v>55</v>
      </c>
      <c r="P72" s="23">
        <v>22190.04</v>
      </c>
      <c r="Q72" s="24" t="s">
        <v>6</v>
      </c>
      <c r="R72" s="24" t="s">
        <v>19</v>
      </c>
      <c r="S72" s="26" t="s">
        <v>125</v>
      </c>
      <c r="T72" s="25" t="s">
        <v>6</v>
      </c>
      <c r="U72" s="15">
        <v>7.1999999999999995E-2</v>
      </c>
      <c r="V72" s="23">
        <v>2299.42</v>
      </c>
    </row>
    <row r="73" spans="1:22" x14ac:dyDescent="0.25">
      <c r="A73" s="4">
        <v>14</v>
      </c>
      <c r="B73" s="4">
        <v>1443.05</v>
      </c>
      <c r="C73" s="4">
        <v>403.49136923550003</v>
      </c>
      <c r="D73" s="12">
        <v>44075</v>
      </c>
      <c r="E73" t="s">
        <v>40</v>
      </c>
      <c r="F73" t="s">
        <v>41</v>
      </c>
      <c r="G73" t="s">
        <v>52</v>
      </c>
      <c r="H73" t="s">
        <v>53</v>
      </c>
      <c r="I73" s="5">
        <v>137000</v>
      </c>
      <c r="J73" t="s">
        <v>54</v>
      </c>
      <c r="K73">
        <v>40935683</v>
      </c>
      <c r="L73" t="s">
        <v>19</v>
      </c>
      <c r="M73" s="12">
        <v>41275</v>
      </c>
      <c r="N73" s="12">
        <v>41275</v>
      </c>
      <c r="O73" s="5" t="s">
        <v>56</v>
      </c>
      <c r="P73" s="23">
        <v>1039.56</v>
      </c>
      <c r="Q73" s="24" t="s">
        <v>6</v>
      </c>
      <c r="R73" s="24" t="s">
        <v>19</v>
      </c>
      <c r="S73" s="26" t="s">
        <v>125</v>
      </c>
      <c r="T73" s="25" t="s">
        <v>6</v>
      </c>
      <c r="U73" s="15">
        <v>7.1999999999999995E-2</v>
      </c>
      <c r="V73" s="23">
        <v>103.9</v>
      </c>
    </row>
    <row r="74" spans="1:22" x14ac:dyDescent="0.25">
      <c r="A74" s="4">
        <v>301</v>
      </c>
      <c r="B74" s="4">
        <v>28816.68</v>
      </c>
      <c r="C74" s="4">
        <v>8794.2816065700008</v>
      </c>
      <c r="D74" s="12">
        <v>44075</v>
      </c>
      <c r="E74" t="s">
        <v>40</v>
      </c>
      <c r="F74" t="s">
        <v>41</v>
      </c>
      <c r="G74" t="s">
        <v>52</v>
      </c>
      <c r="H74" t="s">
        <v>53</v>
      </c>
      <c r="I74" s="5">
        <v>137000</v>
      </c>
      <c r="J74" t="s">
        <v>57</v>
      </c>
      <c r="K74">
        <v>88357410</v>
      </c>
      <c r="L74" t="s">
        <v>14</v>
      </c>
      <c r="M74" s="12">
        <v>40909</v>
      </c>
      <c r="N74" s="12">
        <v>40848</v>
      </c>
      <c r="O74" s="5" t="s">
        <v>55</v>
      </c>
      <c r="P74" s="23">
        <v>20022.400000000001</v>
      </c>
      <c r="Q74" s="24" t="s">
        <v>6</v>
      </c>
      <c r="R74" s="24" t="s">
        <v>14</v>
      </c>
      <c r="S74" s="26" t="s">
        <v>125</v>
      </c>
      <c r="T74" s="25" t="s">
        <v>6</v>
      </c>
      <c r="U74" s="15">
        <v>7.1999999999999995E-2</v>
      </c>
      <c r="V74" s="23">
        <v>2074.8000000000002</v>
      </c>
    </row>
    <row r="75" spans="1:22" x14ac:dyDescent="0.25">
      <c r="A75" s="4">
        <v>224</v>
      </c>
      <c r="B75" s="4">
        <v>21209.4</v>
      </c>
      <c r="C75" s="4">
        <v>5930.362667034</v>
      </c>
      <c r="D75" s="12">
        <v>44075</v>
      </c>
      <c r="E75" t="s">
        <v>40</v>
      </c>
      <c r="F75" t="s">
        <v>41</v>
      </c>
      <c r="G75" t="s">
        <v>52</v>
      </c>
      <c r="H75" t="s">
        <v>53</v>
      </c>
      <c r="I75" s="5">
        <v>137000</v>
      </c>
      <c r="J75" t="s">
        <v>57</v>
      </c>
      <c r="K75">
        <v>40935686</v>
      </c>
      <c r="L75" t="s">
        <v>14</v>
      </c>
      <c r="M75" s="12">
        <v>41275</v>
      </c>
      <c r="N75" s="12">
        <v>41275</v>
      </c>
      <c r="O75" s="5" t="s">
        <v>56</v>
      </c>
      <c r="P75" s="23">
        <v>15279.04</v>
      </c>
      <c r="Q75" s="24" t="s">
        <v>6</v>
      </c>
      <c r="R75" s="24" t="s">
        <v>14</v>
      </c>
      <c r="S75" s="26" t="s">
        <v>125</v>
      </c>
      <c r="T75" s="25" t="s">
        <v>6</v>
      </c>
      <c r="U75" s="15">
        <v>7.1999999999999995E-2</v>
      </c>
      <c r="V75" s="23">
        <v>1527.08</v>
      </c>
    </row>
    <row r="76" spans="1:22" x14ac:dyDescent="0.25">
      <c r="A76" s="4">
        <v>72</v>
      </c>
      <c r="B76" s="4">
        <v>7421.35</v>
      </c>
      <c r="C76" s="4">
        <v>2075.0844898484997</v>
      </c>
      <c r="D76" s="12">
        <v>44075</v>
      </c>
      <c r="E76" t="s">
        <v>40</v>
      </c>
      <c r="F76" t="s">
        <v>41</v>
      </c>
      <c r="G76" t="s">
        <v>52</v>
      </c>
      <c r="H76" t="s">
        <v>53</v>
      </c>
      <c r="I76" s="5">
        <v>137000</v>
      </c>
      <c r="J76" t="s">
        <v>58</v>
      </c>
      <c r="K76">
        <v>40935689</v>
      </c>
      <c r="L76" t="s">
        <v>16</v>
      </c>
      <c r="M76" s="12">
        <v>41275</v>
      </c>
      <c r="N76" s="12">
        <v>41275</v>
      </c>
      <c r="O76" s="5" t="s">
        <v>56</v>
      </c>
      <c r="P76" s="23">
        <v>5346.27</v>
      </c>
      <c r="Q76" s="24" t="s">
        <v>6</v>
      </c>
      <c r="R76" s="24" t="s">
        <v>16</v>
      </c>
      <c r="S76" s="26" t="s">
        <v>125</v>
      </c>
      <c r="T76" s="25" t="s">
        <v>6</v>
      </c>
      <c r="U76" s="15">
        <v>7.1999999999999995E-2</v>
      </c>
      <c r="V76" s="23">
        <v>534.34</v>
      </c>
    </row>
    <row r="77" spans="1:22" x14ac:dyDescent="0.25">
      <c r="A77" s="4">
        <v>594</v>
      </c>
      <c r="B77" s="4">
        <v>60673.42</v>
      </c>
      <c r="C77" s="4">
        <v>18516.329483955</v>
      </c>
      <c r="D77" s="12">
        <v>44075</v>
      </c>
      <c r="E77" t="s">
        <v>40</v>
      </c>
      <c r="F77" t="s">
        <v>41</v>
      </c>
      <c r="G77" t="s">
        <v>52</v>
      </c>
      <c r="H77" t="s">
        <v>53</v>
      </c>
      <c r="I77" s="5">
        <v>137000</v>
      </c>
      <c r="J77" t="s">
        <v>58</v>
      </c>
      <c r="K77">
        <v>88357461</v>
      </c>
      <c r="L77" t="s">
        <v>16</v>
      </c>
      <c r="M77" s="12">
        <v>40909</v>
      </c>
      <c r="N77" s="12">
        <v>40848</v>
      </c>
      <c r="O77" s="5" t="s">
        <v>55</v>
      </c>
      <c r="P77" s="23">
        <v>42157.09</v>
      </c>
      <c r="Q77" s="24" t="s">
        <v>6</v>
      </c>
      <c r="R77" s="24" t="s">
        <v>16</v>
      </c>
      <c r="S77" s="26" t="s">
        <v>125</v>
      </c>
      <c r="T77" s="25" t="s">
        <v>6</v>
      </c>
      <c r="U77" s="15">
        <v>7.1999999999999995E-2</v>
      </c>
      <c r="V77" s="23">
        <v>4368.49</v>
      </c>
    </row>
    <row r="78" spans="1:22" x14ac:dyDescent="0.25">
      <c r="A78" s="4">
        <v>48</v>
      </c>
      <c r="B78" s="4">
        <v>39781.81</v>
      </c>
      <c r="C78" s="4">
        <v>12140.622721252501</v>
      </c>
      <c r="D78" s="12">
        <v>44075</v>
      </c>
      <c r="E78" t="s">
        <v>40</v>
      </c>
      <c r="F78" t="s">
        <v>41</v>
      </c>
      <c r="G78" t="s">
        <v>52</v>
      </c>
      <c r="H78" t="s">
        <v>53</v>
      </c>
      <c r="I78" s="5">
        <v>137000</v>
      </c>
      <c r="J78" t="s">
        <v>61</v>
      </c>
      <c r="K78">
        <v>88357489</v>
      </c>
      <c r="L78" t="s">
        <v>11</v>
      </c>
      <c r="M78" s="12">
        <v>40909</v>
      </c>
      <c r="N78" s="12">
        <v>40848</v>
      </c>
      <c r="O78" s="5" t="s">
        <v>55</v>
      </c>
      <c r="P78" s="23">
        <v>27641.19</v>
      </c>
      <c r="Q78" s="24" t="s">
        <v>6</v>
      </c>
      <c r="R78" s="24" t="s">
        <v>11</v>
      </c>
      <c r="S78" s="26" t="s">
        <v>125</v>
      </c>
      <c r="T78" s="25" t="s">
        <v>6</v>
      </c>
      <c r="U78" s="15">
        <v>7.1999999999999995E-2</v>
      </c>
      <c r="V78" s="23">
        <v>2864.29</v>
      </c>
    </row>
    <row r="79" spans="1:22" x14ac:dyDescent="0.25">
      <c r="A79" s="4">
        <v>9</v>
      </c>
      <c r="B79" s="4">
        <v>4875.84</v>
      </c>
      <c r="C79" s="4">
        <v>774.4278631392001</v>
      </c>
      <c r="D79" s="12">
        <v>44075</v>
      </c>
      <c r="E79" t="s">
        <v>40</v>
      </c>
      <c r="F79" t="s">
        <v>41</v>
      </c>
      <c r="G79" t="s">
        <v>63</v>
      </c>
      <c r="H79" t="s">
        <v>64</v>
      </c>
      <c r="I79" s="5">
        <v>137000</v>
      </c>
      <c r="J79" t="s">
        <v>54</v>
      </c>
      <c r="K79">
        <v>201941042</v>
      </c>
      <c r="L79" t="s">
        <v>19</v>
      </c>
      <c r="M79" s="12">
        <v>43070</v>
      </c>
      <c r="N79" s="12">
        <v>42736</v>
      </c>
      <c r="O79" s="5" t="s">
        <v>56</v>
      </c>
      <c r="P79" s="23">
        <v>4101.41</v>
      </c>
      <c r="Q79" s="24" t="s">
        <v>6</v>
      </c>
      <c r="R79" s="24" t="s">
        <v>19</v>
      </c>
      <c r="S79" s="26" t="s">
        <v>125</v>
      </c>
      <c r="T79" s="25" t="s">
        <v>6</v>
      </c>
      <c r="U79" s="15">
        <v>7.1999999999999995E-2</v>
      </c>
      <c r="V79" s="23">
        <v>351.06</v>
      </c>
    </row>
    <row r="80" spans="1:22" x14ac:dyDescent="0.25">
      <c r="A80" s="4">
        <v>25</v>
      </c>
      <c r="B80" s="4">
        <v>8566.07</v>
      </c>
      <c r="C80" s="4">
        <v>618.39136049529998</v>
      </c>
      <c r="D80" s="12">
        <v>44075</v>
      </c>
      <c r="E80" t="s">
        <v>40</v>
      </c>
      <c r="F80" t="s">
        <v>41</v>
      </c>
      <c r="G80" t="s">
        <v>63</v>
      </c>
      <c r="H80" t="s">
        <v>64</v>
      </c>
      <c r="I80" s="5">
        <v>137000</v>
      </c>
      <c r="J80" t="s">
        <v>54</v>
      </c>
      <c r="K80">
        <v>308029893</v>
      </c>
      <c r="L80" t="s">
        <v>19</v>
      </c>
      <c r="M80" s="12">
        <v>43800</v>
      </c>
      <c r="N80" s="12">
        <v>43466</v>
      </c>
      <c r="O80" s="5" t="s">
        <v>56</v>
      </c>
      <c r="P80" s="23">
        <v>7947.68</v>
      </c>
      <c r="Q80" s="24" t="s">
        <v>6</v>
      </c>
      <c r="R80" s="24" t="s">
        <v>19</v>
      </c>
      <c r="S80" s="26" t="s">
        <v>125</v>
      </c>
      <c r="T80" s="25" t="s">
        <v>6</v>
      </c>
      <c r="U80" s="15">
        <v>7.1999999999999995E-2</v>
      </c>
      <c r="V80" s="23">
        <v>616.76</v>
      </c>
    </row>
    <row r="81" spans="1:22" x14ac:dyDescent="0.25">
      <c r="A81" s="4">
        <v>63</v>
      </c>
      <c r="B81" s="4">
        <v>12287.24</v>
      </c>
      <c r="C81" s="4">
        <v>2759.1971798131999</v>
      </c>
      <c r="D81" s="12">
        <v>44075</v>
      </c>
      <c r="E81" t="s">
        <v>40</v>
      </c>
      <c r="F81" t="s">
        <v>41</v>
      </c>
      <c r="G81" t="s">
        <v>63</v>
      </c>
      <c r="H81" t="s">
        <v>64</v>
      </c>
      <c r="I81" s="5">
        <v>137000</v>
      </c>
      <c r="J81" t="s">
        <v>54</v>
      </c>
      <c r="K81">
        <v>89728841</v>
      </c>
      <c r="L81" t="s">
        <v>19</v>
      </c>
      <c r="M81" s="12">
        <v>42005</v>
      </c>
      <c r="N81" s="12">
        <v>42005</v>
      </c>
      <c r="O81" s="5" t="s">
        <v>56</v>
      </c>
      <c r="P81" s="23">
        <v>9528.0400000000009</v>
      </c>
      <c r="Q81" s="24" t="s">
        <v>6</v>
      </c>
      <c r="R81" s="24" t="s">
        <v>19</v>
      </c>
      <c r="S81" s="26" t="s">
        <v>125</v>
      </c>
      <c r="T81" s="25" t="s">
        <v>6</v>
      </c>
      <c r="U81" s="15">
        <v>7.1999999999999995E-2</v>
      </c>
      <c r="V81" s="23">
        <v>884.68</v>
      </c>
    </row>
    <row r="82" spans="1:22" x14ac:dyDescent="0.25">
      <c r="A82" s="4">
        <v>48</v>
      </c>
      <c r="B82" s="4">
        <v>52043.58</v>
      </c>
      <c r="C82" s="4">
        <v>17185.995445312801</v>
      </c>
      <c r="D82" s="12">
        <v>44075</v>
      </c>
      <c r="E82" t="s">
        <v>40</v>
      </c>
      <c r="F82" t="s">
        <v>41</v>
      </c>
      <c r="G82" t="s">
        <v>63</v>
      </c>
      <c r="H82" t="s">
        <v>64</v>
      </c>
      <c r="I82" s="5">
        <v>137000</v>
      </c>
      <c r="J82" t="s">
        <v>54</v>
      </c>
      <c r="K82">
        <v>39895994</v>
      </c>
      <c r="L82" t="s">
        <v>19</v>
      </c>
      <c r="M82" s="12">
        <v>40544</v>
      </c>
      <c r="N82" s="12">
        <v>40483</v>
      </c>
      <c r="O82" s="5" t="s">
        <v>66</v>
      </c>
      <c r="P82" s="23">
        <v>34857.58</v>
      </c>
      <c r="Q82" s="24" t="s">
        <v>6</v>
      </c>
      <c r="R82" s="24" t="s">
        <v>19</v>
      </c>
      <c r="S82" s="26" t="s">
        <v>125</v>
      </c>
      <c r="T82" s="25" t="s">
        <v>6</v>
      </c>
      <c r="U82" s="15">
        <v>7.1999999999999995E-2</v>
      </c>
      <c r="V82" s="23">
        <v>3747.14</v>
      </c>
    </row>
    <row r="83" spans="1:22" x14ac:dyDescent="0.25">
      <c r="A83" s="4">
        <v>24</v>
      </c>
      <c r="B83" s="4">
        <v>1644.25</v>
      </c>
      <c r="C83" s="4">
        <v>369.22937640250001</v>
      </c>
      <c r="D83" s="12">
        <v>44075</v>
      </c>
      <c r="E83" t="s">
        <v>40</v>
      </c>
      <c r="F83" t="s">
        <v>41</v>
      </c>
      <c r="G83" t="s">
        <v>63</v>
      </c>
      <c r="H83" t="s">
        <v>64</v>
      </c>
      <c r="I83" s="5">
        <v>137000</v>
      </c>
      <c r="J83" t="s">
        <v>54</v>
      </c>
      <c r="K83">
        <v>53244852</v>
      </c>
      <c r="L83" t="s">
        <v>19</v>
      </c>
      <c r="M83" s="12">
        <v>42005</v>
      </c>
      <c r="N83" s="12">
        <v>42005</v>
      </c>
      <c r="O83" s="5" t="s">
        <v>56</v>
      </c>
      <c r="P83" s="23">
        <v>1275.02</v>
      </c>
      <c r="Q83" s="24" t="s">
        <v>6</v>
      </c>
      <c r="R83" s="24" t="s">
        <v>19</v>
      </c>
      <c r="S83" s="26" t="s">
        <v>125</v>
      </c>
      <c r="T83" s="25" t="s">
        <v>6</v>
      </c>
      <c r="U83" s="15">
        <v>7.1999999999999995E-2</v>
      </c>
      <c r="V83" s="23">
        <v>118.39</v>
      </c>
    </row>
    <row r="84" spans="1:22" x14ac:dyDescent="0.25">
      <c r="A84" s="4">
        <v>9</v>
      </c>
      <c r="B84" s="4">
        <v>4508.3599999999997</v>
      </c>
      <c r="C84" s="4">
        <v>536.51472186759997</v>
      </c>
      <c r="D84" s="12">
        <v>44075</v>
      </c>
      <c r="E84" t="s">
        <v>40</v>
      </c>
      <c r="F84" t="s">
        <v>41</v>
      </c>
      <c r="G84" t="s">
        <v>63</v>
      </c>
      <c r="H84" t="s">
        <v>64</v>
      </c>
      <c r="I84" s="5">
        <v>137000</v>
      </c>
      <c r="J84" t="s">
        <v>54</v>
      </c>
      <c r="K84">
        <v>277792804</v>
      </c>
      <c r="L84" t="s">
        <v>19</v>
      </c>
      <c r="M84" s="12">
        <v>43435</v>
      </c>
      <c r="N84" s="12">
        <v>43101</v>
      </c>
      <c r="O84" s="5" t="s">
        <v>56</v>
      </c>
      <c r="P84" s="23">
        <v>3971.85</v>
      </c>
      <c r="Q84" s="24" t="s">
        <v>6</v>
      </c>
      <c r="R84" s="24" t="s">
        <v>19</v>
      </c>
      <c r="S84" s="26" t="s">
        <v>125</v>
      </c>
      <c r="T84" s="25" t="s">
        <v>6</v>
      </c>
      <c r="U84" s="15">
        <v>7.1999999999999995E-2</v>
      </c>
      <c r="V84" s="23">
        <v>324.60000000000002</v>
      </c>
    </row>
    <row r="85" spans="1:22" x14ac:dyDescent="0.25">
      <c r="A85" s="4">
        <v>65</v>
      </c>
      <c r="B85" s="4">
        <v>9928.98</v>
      </c>
      <c r="C85" s="4">
        <v>3030.1285986449998</v>
      </c>
      <c r="D85" s="12">
        <v>44075</v>
      </c>
      <c r="E85" t="s">
        <v>40</v>
      </c>
      <c r="F85" t="s">
        <v>41</v>
      </c>
      <c r="G85" t="s">
        <v>63</v>
      </c>
      <c r="H85" t="s">
        <v>64</v>
      </c>
      <c r="I85" s="5">
        <v>137000</v>
      </c>
      <c r="J85" t="s">
        <v>54</v>
      </c>
      <c r="K85">
        <v>39896001</v>
      </c>
      <c r="L85" t="s">
        <v>19</v>
      </c>
      <c r="M85" s="12">
        <v>40909</v>
      </c>
      <c r="N85" s="12">
        <v>40909</v>
      </c>
      <c r="O85" s="5" t="s">
        <v>56</v>
      </c>
      <c r="P85" s="23">
        <v>6898.85</v>
      </c>
      <c r="Q85" s="24" t="s">
        <v>6</v>
      </c>
      <c r="R85" s="24" t="s">
        <v>19</v>
      </c>
      <c r="S85" s="26" t="s">
        <v>125</v>
      </c>
      <c r="T85" s="25" t="s">
        <v>6</v>
      </c>
      <c r="U85" s="15">
        <v>7.1999999999999995E-2</v>
      </c>
      <c r="V85" s="23">
        <v>714.89</v>
      </c>
    </row>
    <row r="86" spans="1:22" x14ac:dyDescent="0.25">
      <c r="A86" s="4">
        <v>47</v>
      </c>
      <c r="B86" s="4">
        <v>23828.59</v>
      </c>
      <c r="C86" s="4">
        <v>6662.7146710448997</v>
      </c>
      <c r="D86" s="12">
        <v>44075</v>
      </c>
      <c r="E86" t="s">
        <v>40</v>
      </c>
      <c r="F86" t="s">
        <v>41</v>
      </c>
      <c r="G86" t="s">
        <v>63</v>
      </c>
      <c r="H86" t="s">
        <v>64</v>
      </c>
      <c r="I86" s="5">
        <v>137000</v>
      </c>
      <c r="J86" t="s">
        <v>54</v>
      </c>
      <c r="K86">
        <v>39896008</v>
      </c>
      <c r="L86" t="s">
        <v>19</v>
      </c>
      <c r="M86" s="12">
        <v>41275</v>
      </c>
      <c r="N86" s="12">
        <v>40909</v>
      </c>
      <c r="O86" s="5" t="s">
        <v>56</v>
      </c>
      <c r="P86" s="23">
        <v>17165.88</v>
      </c>
      <c r="Q86" s="24" t="s">
        <v>6</v>
      </c>
      <c r="R86" s="24" t="s">
        <v>19</v>
      </c>
      <c r="S86" s="26" t="s">
        <v>125</v>
      </c>
      <c r="T86" s="25" t="s">
        <v>6</v>
      </c>
      <c r="U86" s="15">
        <v>7.1999999999999995E-2</v>
      </c>
      <c r="V86" s="23">
        <v>1715.66</v>
      </c>
    </row>
    <row r="87" spans="1:22" x14ac:dyDescent="0.25">
      <c r="A87" s="4">
        <v>2155</v>
      </c>
      <c r="B87" s="4">
        <v>1353723.9100000001</v>
      </c>
      <c r="C87" s="4">
        <v>586139.37203733448</v>
      </c>
      <c r="D87" s="12">
        <v>44075</v>
      </c>
      <c r="E87" t="s">
        <v>40</v>
      </c>
      <c r="F87" t="s">
        <v>41</v>
      </c>
      <c r="G87" t="s">
        <v>63</v>
      </c>
      <c r="H87" t="s">
        <v>64</v>
      </c>
      <c r="I87" s="5">
        <v>137000</v>
      </c>
      <c r="J87" t="s">
        <v>54</v>
      </c>
      <c r="K87">
        <v>39895973</v>
      </c>
      <c r="L87" t="s">
        <v>67</v>
      </c>
      <c r="M87" s="12">
        <v>39097</v>
      </c>
      <c r="N87" s="12">
        <v>39097</v>
      </c>
      <c r="O87" s="5" t="s">
        <v>68</v>
      </c>
      <c r="P87" s="23">
        <v>767584.54</v>
      </c>
      <c r="Q87" s="24" t="s">
        <v>6</v>
      </c>
      <c r="R87" s="24" t="s">
        <v>19</v>
      </c>
      <c r="S87" s="26" t="s">
        <v>125</v>
      </c>
      <c r="T87" s="25" t="s">
        <v>6</v>
      </c>
      <c r="U87" s="15">
        <v>7.1999999999999995E-2</v>
      </c>
      <c r="V87" s="23">
        <v>97468.12</v>
      </c>
    </row>
    <row r="88" spans="1:22" x14ac:dyDescent="0.25">
      <c r="A88" s="4">
        <v>42</v>
      </c>
      <c r="B88" s="4">
        <v>78569.100000000006</v>
      </c>
      <c r="C88" s="4">
        <v>29891.160751292999</v>
      </c>
      <c r="D88" s="12">
        <v>44075</v>
      </c>
      <c r="E88" t="s">
        <v>40</v>
      </c>
      <c r="F88" t="s">
        <v>41</v>
      </c>
      <c r="G88" t="s">
        <v>63</v>
      </c>
      <c r="H88" t="s">
        <v>64</v>
      </c>
      <c r="I88" s="5">
        <v>137000</v>
      </c>
      <c r="J88" t="s">
        <v>54</v>
      </c>
      <c r="K88">
        <v>39895980</v>
      </c>
      <c r="L88" t="s">
        <v>19</v>
      </c>
      <c r="M88" s="12">
        <v>40118</v>
      </c>
      <c r="N88" s="12">
        <v>39814</v>
      </c>
      <c r="O88" s="5" t="s">
        <v>66</v>
      </c>
      <c r="P88" s="23">
        <v>48677.94</v>
      </c>
      <c r="Q88" s="24" t="s">
        <v>6</v>
      </c>
      <c r="R88" s="24" t="s">
        <v>19</v>
      </c>
      <c r="S88" s="26" t="s">
        <v>125</v>
      </c>
      <c r="T88" s="25" t="s">
        <v>6</v>
      </c>
      <c r="U88" s="15">
        <v>7.1999999999999995E-2</v>
      </c>
      <c r="V88" s="23">
        <v>5656.98</v>
      </c>
    </row>
    <row r="89" spans="1:22" x14ac:dyDescent="0.25">
      <c r="A89" s="4">
        <v>6</v>
      </c>
      <c r="B89" s="4">
        <v>2464.44</v>
      </c>
      <c r="C89" s="4">
        <v>58.149595442399999</v>
      </c>
      <c r="D89" s="12">
        <v>44075</v>
      </c>
      <c r="E89" t="s">
        <v>40</v>
      </c>
      <c r="F89" t="s">
        <v>41</v>
      </c>
      <c r="G89" t="s">
        <v>63</v>
      </c>
      <c r="H89" t="s">
        <v>64</v>
      </c>
      <c r="I89" s="5">
        <v>137000</v>
      </c>
      <c r="J89" t="s">
        <v>54</v>
      </c>
      <c r="K89">
        <v>354684386</v>
      </c>
      <c r="L89" t="s">
        <v>19</v>
      </c>
      <c r="M89" s="12">
        <v>44075</v>
      </c>
      <c r="N89" s="12">
        <v>43831</v>
      </c>
      <c r="O89" s="5" t="s">
        <v>56</v>
      </c>
      <c r="P89" s="23">
        <v>2406.29</v>
      </c>
      <c r="Q89" s="24" t="s">
        <v>6</v>
      </c>
      <c r="R89" s="24" t="s">
        <v>19</v>
      </c>
      <c r="S89" s="26" t="s">
        <v>125</v>
      </c>
      <c r="T89" s="25" t="s">
        <v>6</v>
      </c>
      <c r="U89" s="15">
        <v>7.1999999999999995E-2</v>
      </c>
      <c r="V89" s="23">
        <v>177.44</v>
      </c>
    </row>
    <row r="90" spans="1:22" x14ac:dyDescent="0.25">
      <c r="A90" s="4">
        <v>3</v>
      </c>
      <c r="B90" s="4">
        <v>683.33</v>
      </c>
      <c r="C90" s="4">
        <v>172.8579516197</v>
      </c>
      <c r="D90" s="12">
        <v>44075</v>
      </c>
      <c r="E90" t="s">
        <v>40</v>
      </c>
      <c r="F90" t="s">
        <v>41</v>
      </c>
      <c r="G90" t="s">
        <v>63</v>
      </c>
      <c r="H90" t="s">
        <v>64</v>
      </c>
      <c r="I90" s="5">
        <v>137000</v>
      </c>
      <c r="J90" t="s">
        <v>54</v>
      </c>
      <c r="K90">
        <v>45324713</v>
      </c>
      <c r="L90" t="s">
        <v>19</v>
      </c>
      <c r="M90" s="12">
        <v>41640</v>
      </c>
      <c r="N90" s="12">
        <v>41640</v>
      </c>
      <c r="O90" s="5" t="s">
        <v>56</v>
      </c>
      <c r="P90" s="23">
        <v>510.47</v>
      </c>
      <c r="Q90" s="24" t="s">
        <v>6</v>
      </c>
      <c r="R90" s="24" t="s">
        <v>19</v>
      </c>
      <c r="S90" s="26" t="s">
        <v>125</v>
      </c>
      <c r="T90" s="25" t="s">
        <v>6</v>
      </c>
      <c r="U90" s="15">
        <v>7.1999999999999995E-2</v>
      </c>
      <c r="V90" s="23">
        <v>49.2</v>
      </c>
    </row>
    <row r="91" spans="1:22" x14ac:dyDescent="0.25">
      <c r="A91" s="4">
        <v>12</v>
      </c>
      <c r="B91" s="4">
        <v>1783.65</v>
      </c>
      <c r="C91" s="4">
        <v>345.21892934099998</v>
      </c>
      <c r="D91" s="12">
        <v>44075</v>
      </c>
      <c r="E91" t="s">
        <v>40</v>
      </c>
      <c r="F91" t="s">
        <v>41</v>
      </c>
      <c r="G91" t="s">
        <v>63</v>
      </c>
      <c r="H91" t="s">
        <v>64</v>
      </c>
      <c r="I91" s="5">
        <v>137000</v>
      </c>
      <c r="J91" t="s">
        <v>54</v>
      </c>
      <c r="K91">
        <v>118422088</v>
      </c>
      <c r="L91" t="s">
        <v>19</v>
      </c>
      <c r="M91" s="12">
        <v>42705</v>
      </c>
      <c r="N91" s="12">
        <v>42370</v>
      </c>
      <c r="O91" s="5" t="s">
        <v>56</v>
      </c>
      <c r="P91" s="23">
        <v>1438.43</v>
      </c>
      <c r="Q91" s="24" t="s">
        <v>6</v>
      </c>
      <c r="R91" s="24" t="s">
        <v>19</v>
      </c>
      <c r="S91" s="26" t="s">
        <v>125</v>
      </c>
      <c r="T91" s="25" t="s">
        <v>6</v>
      </c>
      <c r="U91" s="15">
        <v>7.1999999999999995E-2</v>
      </c>
      <c r="V91" s="23">
        <v>128.41999999999999</v>
      </c>
    </row>
    <row r="92" spans="1:22" x14ac:dyDescent="0.25">
      <c r="A92" s="4">
        <v>11</v>
      </c>
      <c r="B92" s="4">
        <v>2277.8000000000002</v>
      </c>
      <c r="C92" s="4">
        <v>576.201604202</v>
      </c>
      <c r="D92" s="12">
        <v>44075</v>
      </c>
      <c r="E92" t="s">
        <v>40</v>
      </c>
      <c r="F92" t="s">
        <v>41</v>
      </c>
      <c r="G92" t="s">
        <v>63</v>
      </c>
      <c r="H92" t="s">
        <v>64</v>
      </c>
      <c r="I92" s="5">
        <v>137000</v>
      </c>
      <c r="J92" t="s">
        <v>54</v>
      </c>
      <c r="K92">
        <v>49501237</v>
      </c>
      <c r="L92" t="s">
        <v>19</v>
      </c>
      <c r="M92" s="12">
        <v>41640</v>
      </c>
      <c r="N92" s="12">
        <v>41640</v>
      </c>
      <c r="O92" s="5" t="s">
        <v>56</v>
      </c>
      <c r="P92" s="23">
        <v>1701.6</v>
      </c>
      <c r="Q92" s="24" t="s">
        <v>6</v>
      </c>
      <c r="R92" s="24" t="s">
        <v>19</v>
      </c>
      <c r="S92" s="26" t="s">
        <v>125</v>
      </c>
      <c r="T92" s="25" t="s">
        <v>6</v>
      </c>
      <c r="U92" s="15">
        <v>7.1999999999999995E-2</v>
      </c>
      <c r="V92" s="23">
        <v>164</v>
      </c>
    </row>
    <row r="93" spans="1:22" x14ac:dyDescent="0.25">
      <c r="A93" s="4">
        <v>17</v>
      </c>
      <c r="B93" s="4">
        <v>4652.63</v>
      </c>
      <c r="C93" s="4">
        <v>1044.7849618559001</v>
      </c>
      <c r="D93" s="12">
        <v>44075</v>
      </c>
      <c r="E93" t="s">
        <v>40</v>
      </c>
      <c r="F93" t="s">
        <v>41</v>
      </c>
      <c r="G93" t="s">
        <v>63</v>
      </c>
      <c r="H93" t="s">
        <v>64</v>
      </c>
      <c r="I93" s="5">
        <v>137000</v>
      </c>
      <c r="J93" t="s">
        <v>54</v>
      </c>
      <c r="K93">
        <v>139340114</v>
      </c>
      <c r="L93" t="s">
        <v>19</v>
      </c>
      <c r="M93" s="12">
        <v>42005</v>
      </c>
      <c r="N93" s="12">
        <v>42005</v>
      </c>
      <c r="O93" s="5" t="s">
        <v>56</v>
      </c>
      <c r="P93" s="23">
        <v>3607.85</v>
      </c>
      <c r="Q93" s="24" t="s">
        <v>6</v>
      </c>
      <c r="R93" s="24" t="s">
        <v>19</v>
      </c>
      <c r="S93" s="26" t="s">
        <v>125</v>
      </c>
      <c r="T93" s="25" t="s">
        <v>6</v>
      </c>
      <c r="U93" s="15">
        <v>7.1999999999999995E-2</v>
      </c>
      <c r="V93" s="23">
        <v>334.99</v>
      </c>
    </row>
    <row r="94" spans="1:22" x14ac:dyDescent="0.25">
      <c r="A94" s="4">
        <v>30</v>
      </c>
      <c r="B94" s="4">
        <v>31001.34</v>
      </c>
      <c r="C94" s="4">
        <v>11011.277290767601</v>
      </c>
      <c r="D94" s="12">
        <v>44075</v>
      </c>
      <c r="E94" t="s">
        <v>40</v>
      </c>
      <c r="F94" t="s">
        <v>41</v>
      </c>
      <c r="G94" t="s">
        <v>63</v>
      </c>
      <c r="H94" t="s">
        <v>64</v>
      </c>
      <c r="I94" s="5">
        <v>137000</v>
      </c>
      <c r="J94" t="s">
        <v>54</v>
      </c>
      <c r="K94">
        <v>39895987</v>
      </c>
      <c r="L94" t="s">
        <v>19</v>
      </c>
      <c r="M94" s="12">
        <v>40179</v>
      </c>
      <c r="N94" s="12">
        <v>40179</v>
      </c>
      <c r="O94" s="5" t="s">
        <v>66</v>
      </c>
      <c r="P94" s="23">
        <v>19990.060000000001</v>
      </c>
      <c r="Q94" s="24" t="s">
        <v>6</v>
      </c>
      <c r="R94" s="24" t="s">
        <v>19</v>
      </c>
      <c r="S94" s="26" t="s">
        <v>125</v>
      </c>
      <c r="T94" s="25" t="s">
        <v>6</v>
      </c>
      <c r="U94" s="15">
        <v>7.1999999999999995E-2</v>
      </c>
      <c r="V94" s="23">
        <v>2232.1</v>
      </c>
    </row>
    <row r="95" spans="1:22" x14ac:dyDescent="0.25">
      <c r="A95" s="4">
        <v>336</v>
      </c>
      <c r="B95" s="4">
        <v>54015.06</v>
      </c>
      <c r="C95" s="4">
        <v>19185.454678328402</v>
      </c>
      <c r="D95" s="12">
        <v>44075</v>
      </c>
      <c r="E95" t="s">
        <v>40</v>
      </c>
      <c r="F95" t="s">
        <v>41</v>
      </c>
      <c r="G95" t="s">
        <v>63</v>
      </c>
      <c r="H95" t="s">
        <v>64</v>
      </c>
      <c r="I95" s="5">
        <v>137000</v>
      </c>
      <c r="J95" t="s">
        <v>57</v>
      </c>
      <c r="K95">
        <v>39896025</v>
      </c>
      <c r="L95" t="s">
        <v>14</v>
      </c>
      <c r="M95" s="12">
        <v>40179</v>
      </c>
      <c r="N95" s="12">
        <v>40179</v>
      </c>
      <c r="O95" s="5" t="s">
        <v>66</v>
      </c>
      <c r="P95" s="23">
        <v>34829.61</v>
      </c>
      <c r="Q95" s="24" t="s">
        <v>6</v>
      </c>
      <c r="R95" s="24" t="s">
        <v>14</v>
      </c>
      <c r="S95" s="26" t="s">
        <v>125</v>
      </c>
      <c r="T95" s="25" t="s">
        <v>6</v>
      </c>
      <c r="U95" s="15">
        <v>7.1999999999999995E-2</v>
      </c>
      <c r="V95" s="23">
        <v>3889.08</v>
      </c>
    </row>
    <row r="96" spans="1:22" x14ac:dyDescent="0.25">
      <c r="A96" s="4">
        <v>305</v>
      </c>
      <c r="B96" s="4">
        <v>78587</v>
      </c>
      <c r="C96" s="4">
        <v>17647.33404491</v>
      </c>
      <c r="D96" s="12">
        <v>44075</v>
      </c>
      <c r="E96" t="s">
        <v>40</v>
      </c>
      <c r="F96" t="s">
        <v>41</v>
      </c>
      <c r="G96" t="s">
        <v>63</v>
      </c>
      <c r="H96" t="s">
        <v>64</v>
      </c>
      <c r="I96" s="5">
        <v>137000</v>
      </c>
      <c r="J96" t="s">
        <v>57</v>
      </c>
      <c r="K96">
        <v>123336542</v>
      </c>
      <c r="L96" t="s">
        <v>14</v>
      </c>
      <c r="M96" s="12">
        <v>42005</v>
      </c>
      <c r="N96" s="12">
        <v>42005</v>
      </c>
      <c r="O96" s="5" t="s">
        <v>56</v>
      </c>
      <c r="P96" s="23">
        <v>60939.67</v>
      </c>
      <c r="Q96" s="24" t="s">
        <v>6</v>
      </c>
      <c r="R96" s="24" t="s">
        <v>14</v>
      </c>
      <c r="S96" s="26" t="s">
        <v>125</v>
      </c>
      <c r="T96" s="25" t="s">
        <v>6</v>
      </c>
      <c r="U96" s="15">
        <v>7.1999999999999995E-2</v>
      </c>
      <c r="V96" s="23">
        <v>5658.26</v>
      </c>
    </row>
    <row r="97" spans="1:22" x14ac:dyDescent="0.25">
      <c r="A97" s="4">
        <v>72</v>
      </c>
      <c r="B97" s="4">
        <v>8986.11</v>
      </c>
      <c r="C97" s="4">
        <v>2273.1631387898997</v>
      </c>
      <c r="D97" s="12">
        <v>44075</v>
      </c>
      <c r="E97" t="s">
        <v>40</v>
      </c>
      <c r="F97" t="s">
        <v>41</v>
      </c>
      <c r="G97" t="s">
        <v>63</v>
      </c>
      <c r="H97" t="s">
        <v>64</v>
      </c>
      <c r="I97" s="5">
        <v>137000</v>
      </c>
      <c r="J97" t="s">
        <v>57</v>
      </c>
      <c r="K97">
        <v>43638492</v>
      </c>
      <c r="L97" t="s">
        <v>14</v>
      </c>
      <c r="M97" s="12">
        <v>41640</v>
      </c>
      <c r="N97" s="12">
        <v>41640</v>
      </c>
      <c r="O97" s="5" t="s">
        <v>56</v>
      </c>
      <c r="P97" s="23">
        <v>6712.95</v>
      </c>
      <c r="Q97" s="24" t="s">
        <v>6</v>
      </c>
      <c r="R97" s="24" t="s">
        <v>14</v>
      </c>
      <c r="S97" s="26" t="s">
        <v>125</v>
      </c>
      <c r="T97" s="25" t="s">
        <v>6</v>
      </c>
      <c r="U97" s="15">
        <v>7.1999999999999995E-2</v>
      </c>
      <c r="V97" s="23">
        <v>647</v>
      </c>
    </row>
    <row r="98" spans="1:22" x14ac:dyDescent="0.25">
      <c r="A98" s="4">
        <v>552</v>
      </c>
      <c r="B98" s="4">
        <v>296562.31</v>
      </c>
      <c r="C98" s="4">
        <v>66595.418449618301</v>
      </c>
      <c r="D98" s="12">
        <v>44075</v>
      </c>
      <c r="E98" t="s">
        <v>40</v>
      </c>
      <c r="F98" t="s">
        <v>41</v>
      </c>
      <c r="G98" t="s">
        <v>63</v>
      </c>
      <c r="H98" t="s">
        <v>64</v>
      </c>
      <c r="I98" s="5">
        <v>137000</v>
      </c>
      <c r="J98" t="s">
        <v>57</v>
      </c>
      <c r="K98">
        <v>53244855</v>
      </c>
      <c r="L98" t="s">
        <v>14</v>
      </c>
      <c r="M98" s="12">
        <v>42005</v>
      </c>
      <c r="N98" s="12">
        <v>42005</v>
      </c>
      <c r="O98" s="5" t="s">
        <v>56</v>
      </c>
      <c r="P98" s="23">
        <v>229966.89</v>
      </c>
      <c r="Q98" s="24" t="s">
        <v>6</v>
      </c>
      <c r="R98" s="24" t="s">
        <v>14</v>
      </c>
      <c r="S98" s="26" t="s">
        <v>125</v>
      </c>
      <c r="T98" s="25" t="s">
        <v>6</v>
      </c>
      <c r="U98" s="15">
        <v>7.1999999999999995E-2</v>
      </c>
      <c r="V98" s="23">
        <v>21352.49</v>
      </c>
    </row>
    <row r="99" spans="1:22" x14ac:dyDescent="0.25">
      <c r="A99" s="4">
        <v>718</v>
      </c>
      <c r="B99" s="4">
        <v>125807.93000000001</v>
      </c>
      <c r="C99" s="4">
        <v>28251.168338384901</v>
      </c>
      <c r="D99" s="12">
        <v>44075</v>
      </c>
      <c r="E99" t="s">
        <v>40</v>
      </c>
      <c r="F99" t="s">
        <v>41</v>
      </c>
      <c r="G99" t="s">
        <v>63</v>
      </c>
      <c r="H99" t="s">
        <v>64</v>
      </c>
      <c r="I99" s="5">
        <v>137000</v>
      </c>
      <c r="J99" t="s">
        <v>57</v>
      </c>
      <c r="K99">
        <v>89728846</v>
      </c>
      <c r="L99" t="s">
        <v>14</v>
      </c>
      <c r="M99" s="12">
        <v>42005</v>
      </c>
      <c r="N99" s="12">
        <v>42005</v>
      </c>
      <c r="O99" s="5" t="s">
        <v>56</v>
      </c>
      <c r="P99" s="23">
        <v>97556.76</v>
      </c>
      <c r="Q99" s="24" t="s">
        <v>6</v>
      </c>
      <c r="R99" s="24" t="s">
        <v>14</v>
      </c>
      <c r="S99" s="26" t="s">
        <v>125</v>
      </c>
      <c r="T99" s="25" t="s">
        <v>6</v>
      </c>
      <c r="U99" s="15">
        <v>7.1999999999999995E-2</v>
      </c>
      <c r="V99" s="23">
        <v>9058.17</v>
      </c>
    </row>
    <row r="100" spans="1:22" x14ac:dyDescent="0.25">
      <c r="A100" s="4">
        <v>240</v>
      </c>
      <c r="B100" s="4">
        <v>63364.07</v>
      </c>
      <c r="C100" s="4">
        <v>1495.1043791222</v>
      </c>
      <c r="D100" s="12">
        <v>44075</v>
      </c>
      <c r="E100" t="s">
        <v>40</v>
      </c>
      <c r="F100" t="s">
        <v>41</v>
      </c>
      <c r="G100" t="s">
        <v>63</v>
      </c>
      <c r="H100" t="s">
        <v>64</v>
      </c>
      <c r="I100" s="5">
        <v>137000</v>
      </c>
      <c r="J100" t="s">
        <v>57</v>
      </c>
      <c r="K100">
        <v>327119630</v>
      </c>
      <c r="L100" t="s">
        <v>14</v>
      </c>
      <c r="M100" s="12">
        <v>43891</v>
      </c>
      <c r="N100" s="12">
        <v>43831</v>
      </c>
      <c r="O100" s="5" t="s">
        <v>56</v>
      </c>
      <c r="P100" s="23">
        <v>61868.97</v>
      </c>
      <c r="Q100" s="24" t="s">
        <v>6</v>
      </c>
      <c r="R100" s="24" t="s">
        <v>14</v>
      </c>
      <c r="S100" s="26" t="s">
        <v>125</v>
      </c>
      <c r="T100" s="25" t="s">
        <v>6</v>
      </c>
      <c r="U100" s="15">
        <v>7.1999999999999995E-2</v>
      </c>
      <c r="V100" s="23">
        <v>4562.21</v>
      </c>
    </row>
    <row r="101" spans="1:22" x14ac:dyDescent="0.25">
      <c r="A101" s="4">
        <v>918</v>
      </c>
      <c r="B101" s="4">
        <v>261261.74000000002</v>
      </c>
      <c r="C101" s="4">
        <v>18860.691407374597</v>
      </c>
      <c r="D101" s="12">
        <v>44075</v>
      </c>
      <c r="E101" t="s">
        <v>40</v>
      </c>
      <c r="F101" t="s">
        <v>41</v>
      </c>
      <c r="G101" t="s">
        <v>63</v>
      </c>
      <c r="H101" t="s">
        <v>64</v>
      </c>
      <c r="I101" s="5">
        <v>137000</v>
      </c>
      <c r="J101" t="s">
        <v>57</v>
      </c>
      <c r="K101">
        <v>303561712</v>
      </c>
      <c r="L101" t="s">
        <v>14</v>
      </c>
      <c r="M101" s="12">
        <v>43800</v>
      </c>
      <c r="N101" s="12">
        <v>43466</v>
      </c>
      <c r="O101" s="5" t="s">
        <v>56</v>
      </c>
      <c r="P101" s="23">
        <v>242401.05</v>
      </c>
      <c r="Q101" s="24" t="s">
        <v>6</v>
      </c>
      <c r="R101" s="24" t="s">
        <v>14</v>
      </c>
      <c r="S101" s="26" t="s">
        <v>125</v>
      </c>
      <c r="T101" s="25" t="s">
        <v>6</v>
      </c>
      <c r="U101" s="15">
        <v>7.1999999999999995E-2</v>
      </c>
      <c r="V101" s="23">
        <v>18810.849999999999</v>
      </c>
    </row>
    <row r="102" spans="1:22" x14ac:dyDescent="0.25">
      <c r="A102" s="4">
        <v>430</v>
      </c>
      <c r="B102" s="4">
        <v>75074.69</v>
      </c>
      <c r="C102" s="4">
        <v>18991.200637882102</v>
      </c>
      <c r="D102" s="12">
        <v>44075</v>
      </c>
      <c r="E102" t="s">
        <v>40</v>
      </c>
      <c r="F102" t="s">
        <v>41</v>
      </c>
      <c r="G102" t="s">
        <v>63</v>
      </c>
      <c r="H102" t="s">
        <v>64</v>
      </c>
      <c r="I102" s="5">
        <v>137000</v>
      </c>
      <c r="J102" t="s">
        <v>57</v>
      </c>
      <c r="K102">
        <v>48677919</v>
      </c>
      <c r="L102" t="s">
        <v>14</v>
      </c>
      <c r="M102" s="12">
        <v>41640</v>
      </c>
      <c r="N102" s="12">
        <v>41640</v>
      </c>
      <c r="O102" s="5" t="s">
        <v>56</v>
      </c>
      <c r="P102" s="23">
        <v>56083.49</v>
      </c>
      <c r="Q102" s="24" t="s">
        <v>6</v>
      </c>
      <c r="R102" s="24" t="s">
        <v>14</v>
      </c>
      <c r="S102" s="26" t="s">
        <v>125</v>
      </c>
      <c r="T102" s="25" t="s">
        <v>6</v>
      </c>
      <c r="U102" s="15">
        <v>7.1999999999999995E-2</v>
      </c>
      <c r="V102" s="23">
        <v>5405.38</v>
      </c>
    </row>
    <row r="103" spans="1:22" x14ac:dyDescent="0.25">
      <c r="A103" s="4">
        <v>232</v>
      </c>
      <c r="B103" s="4">
        <v>95292.25</v>
      </c>
      <c r="C103" s="4">
        <v>2248.4644731849999</v>
      </c>
      <c r="D103" s="12">
        <v>44075</v>
      </c>
      <c r="E103" t="s">
        <v>40</v>
      </c>
      <c r="F103" t="s">
        <v>41</v>
      </c>
      <c r="G103" t="s">
        <v>63</v>
      </c>
      <c r="H103" t="s">
        <v>64</v>
      </c>
      <c r="I103" s="5">
        <v>137000</v>
      </c>
      <c r="J103" t="s">
        <v>57</v>
      </c>
      <c r="K103">
        <v>354684391</v>
      </c>
      <c r="L103" t="s">
        <v>14</v>
      </c>
      <c r="M103" s="12">
        <v>44075</v>
      </c>
      <c r="N103" s="12">
        <v>43831</v>
      </c>
      <c r="O103" s="5" t="s">
        <v>56</v>
      </c>
      <c r="P103" s="23">
        <v>93043.79</v>
      </c>
      <c r="Q103" s="24" t="s">
        <v>6</v>
      </c>
      <c r="R103" s="24" t="s">
        <v>14</v>
      </c>
      <c r="S103" s="26" t="s">
        <v>125</v>
      </c>
      <c r="T103" s="25" t="s">
        <v>6</v>
      </c>
      <c r="U103" s="15">
        <v>7.1999999999999995E-2</v>
      </c>
      <c r="V103" s="23">
        <v>6861.04</v>
      </c>
    </row>
    <row r="104" spans="1:22" x14ac:dyDescent="0.25">
      <c r="A104" s="4">
        <v>28925</v>
      </c>
      <c r="B104" s="4">
        <v>6576852.3100000005</v>
      </c>
      <c r="C104" s="4">
        <v>2847664.9148981101</v>
      </c>
      <c r="D104" s="12">
        <v>44075</v>
      </c>
      <c r="E104" t="s">
        <v>40</v>
      </c>
      <c r="F104" t="s">
        <v>41</v>
      </c>
      <c r="G104" t="s">
        <v>63</v>
      </c>
      <c r="H104" t="s">
        <v>64</v>
      </c>
      <c r="I104" s="5">
        <v>137000</v>
      </c>
      <c r="J104" t="s">
        <v>57</v>
      </c>
      <c r="K104">
        <v>39896011</v>
      </c>
      <c r="L104" t="s">
        <v>69</v>
      </c>
      <c r="M104" s="12">
        <v>39097</v>
      </c>
      <c r="N104" s="12">
        <v>39097</v>
      </c>
      <c r="O104" s="5" t="s">
        <v>68</v>
      </c>
      <c r="P104" s="23">
        <v>3729187.4</v>
      </c>
      <c r="Q104" s="24" t="s">
        <v>6</v>
      </c>
      <c r="R104" s="24" t="s">
        <v>14</v>
      </c>
      <c r="S104" s="26" t="s">
        <v>125</v>
      </c>
      <c r="T104" s="25" t="s">
        <v>6</v>
      </c>
      <c r="U104" s="15">
        <v>7.1999999999999995E-2</v>
      </c>
      <c r="V104" s="23">
        <v>473533.37</v>
      </c>
    </row>
    <row r="105" spans="1:22" x14ac:dyDescent="0.25">
      <c r="A105" s="4">
        <v>220</v>
      </c>
      <c r="B105" s="4">
        <v>23869.03</v>
      </c>
      <c r="C105" s="4">
        <v>6038.0074531327</v>
      </c>
      <c r="D105" s="12">
        <v>44075</v>
      </c>
      <c r="E105" t="s">
        <v>40</v>
      </c>
      <c r="F105" t="s">
        <v>41</v>
      </c>
      <c r="G105" t="s">
        <v>63</v>
      </c>
      <c r="H105" t="s">
        <v>64</v>
      </c>
      <c r="I105" s="5">
        <v>137000</v>
      </c>
      <c r="J105" t="s">
        <v>57</v>
      </c>
      <c r="K105">
        <v>45324718</v>
      </c>
      <c r="L105" t="s">
        <v>14</v>
      </c>
      <c r="M105" s="12">
        <v>41640</v>
      </c>
      <c r="N105" s="12">
        <v>41640</v>
      </c>
      <c r="O105" s="5" t="s">
        <v>56</v>
      </c>
      <c r="P105" s="23">
        <v>17831.02</v>
      </c>
      <c r="Q105" s="24" t="s">
        <v>6</v>
      </c>
      <c r="R105" s="24" t="s">
        <v>14</v>
      </c>
      <c r="S105" s="26" t="s">
        <v>125</v>
      </c>
      <c r="T105" s="25" t="s">
        <v>6</v>
      </c>
      <c r="U105" s="15">
        <v>7.1999999999999995E-2</v>
      </c>
      <c r="V105" s="23">
        <v>1718.57</v>
      </c>
    </row>
    <row r="106" spans="1:22" x14ac:dyDescent="0.25">
      <c r="A106" s="4">
        <v>268</v>
      </c>
      <c r="B106" s="4">
        <v>41811.279999999999</v>
      </c>
      <c r="C106" s="4">
        <v>13807.053005244801</v>
      </c>
      <c r="D106" s="12">
        <v>44075</v>
      </c>
      <c r="E106" t="s">
        <v>40</v>
      </c>
      <c r="F106" t="s">
        <v>41</v>
      </c>
      <c r="G106" t="s">
        <v>63</v>
      </c>
      <c r="H106" t="s">
        <v>64</v>
      </c>
      <c r="I106" s="5">
        <v>137000</v>
      </c>
      <c r="J106" t="s">
        <v>57</v>
      </c>
      <c r="K106">
        <v>39896032</v>
      </c>
      <c r="L106" t="s">
        <v>14</v>
      </c>
      <c r="M106" s="12">
        <v>40544</v>
      </c>
      <c r="N106" s="12">
        <v>40483</v>
      </c>
      <c r="O106" s="5" t="s">
        <v>66</v>
      </c>
      <c r="P106" s="23">
        <v>28004.23</v>
      </c>
      <c r="Q106" s="24" t="s">
        <v>6</v>
      </c>
      <c r="R106" s="24" t="s">
        <v>14</v>
      </c>
      <c r="S106" s="26" t="s">
        <v>125</v>
      </c>
      <c r="T106" s="25" t="s">
        <v>6</v>
      </c>
      <c r="U106" s="15">
        <v>7.1999999999999995E-2</v>
      </c>
      <c r="V106" s="23">
        <v>3010.41</v>
      </c>
    </row>
    <row r="107" spans="1:22" x14ac:dyDescent="0.25">
      <c r="A107" s="4">
        <v>240</v>
      </c>
      <c r="B107" s="4">
        <v>35673.090000000004</v>
      </c>
      <c r="C107" s="4">
        <v>6904.3960059906003</v>
      </c>
      <c r="D107" s="12">
        <v>44075</v>
      </c>
      <c r="E107" t="s">
        <v>40</v>
      </c>
      <c r="F107" t="s">
        <v>41</v>
      </c>
      <c r="G107" t="s">
        <v>63</v>
      </c>
      <c r="H107" t="s">
        <v>64</v>
      </c>
      <c r="I107" s="5">
        <v>137000</v>
      </c>
      <c r="J107" t="s">
        <v>57</v>
      </c>
      <c r="K107">
        <v>118422093</v>
      </c>
      <c r="L107" t="s">
        <v>14</v>
      </c>
      <c r="M107" s="12">
        <v>42705</v>
      </c>
      <c r="N107" s="12">
        <v>42370</v>
      </c>
      <c r="O107" s="5" t="s">
        <v>56</v>
      </c>
      <c r="P107" s="23">
        <v>28768.69</v>
      </c>
      <c r="Q107" s="24" t="s">
        <v>6</v>
      </c>
      <c r="R107" s="24" t="s">
        <v>14</v>
      </c>
      <c r="S107" s="26" t="s">
        <v>125</v>
      </c>
      <c r="T107" s="25" t="s">
        <v>6</v>
      </c>
      <c r="U107" s="15">
        <v>7.1999999999999995E-2</v>
      </c>
      <c r="V107" s="23">
        <v>2568.46</v>
      </c>
    </row>
    <row r="108" spans="1:22" x14ac:dyDescent="0.25">
      <c r="A108" s="4">
        <v>570</v>
      </c>
      <c r="B108" s="4">
        <v>154498.74</v>
      </c>
      <c r="C108" s="4">
        <v>3645.4688397204</v>
      </c>
      <c r="D108" s="12">
        <v>44075</v>
      </c>
      <c r="E108" t="s">
        <v>40</v>
      </c>
      <c r="F108" t="s">
        <v>41</v>
      </c>
      <c r="G108" t="s">
        <v>63</v>
      </c>
      <c r="H108" t="s">
        <v>64</v>
      </c>
      <c r="I108" s="5">
        <v>137000</v>
      </c>
      <c r="J108" t="s">
        <v>57</v>
      </c>
      <c r="K108">
        <v>336234844</v>
      </c>
      <c r="L108" t="s">
        <v>14</v>
      </c>
      <c r="M108" s="12">
        <v>43983</v>
      </c>
      <c r="N108" s="12">
        <v>43831</v>
      </c>
      <c r="O108" s="5" t="s">
        <v>56</v>
      </c>
      <c r="P108" s="23">
        <v>150853.26999999999</v>
      </c>
      <c r="Q108" s="24" t="s">
        <v>6</v>
      </c>
      <c r="R108" s="24" t="s">
        <v>14</v>
      </c>
      <c r="S108" s="26" t="s">
        <v>125</v>
      </c>
      <c r="T108" s="25" t="s">
        <v>6</v>
      </c>
      <c r="U108" s="15">
        <v>7.1999999999999995E-2</v>
      </c>
      <c r="V108" s="23">
        <v>11123.91</v>
      </c>
    </row>
    <row r="109" spans="1:22" x14ac:dyDescent="0.25">
      <c r="A109" s="4">
        <v>372</v>
      </c>
      <c r="B109" s="4">
        <v>190979.12</v>
      </c>
      <c r="C109" s="4">
        <v>72656.904254477602</v>
      </c>
      <c r="D109" s="12">
        <v>44075</v>
      </c>
      <c r="E109" t="s">
        <v>40</v>
      </c>
      <c r="F109" t="s">
        <v>41</v>
      </c>
      <c r="G109" t="s">
        <v>63</v>
      </c>
      <c r="H109" t="s">
        <v>64</v>
      </c>
      <c r="I109" s="5">
        <v>137000</v>
      </c>
      <c r="J109" t="s">
        <v>57</v>
      </c>
      <c r="K109">
        <v>39896018</v>
      </c>
      <c r="L109" t="s">
        <v>14</v>
      </c>
      <c r="M109" s="12">
        <v>40118</v>
      </c>
      <c r="N109" s="12">
        <v>39814</v>
      </c>
      <c r="O109" s="5" t="s">
        <v>66</v>
      </c>
      <c r="P109" s="23">
        <v>118322.22</v>
      </c>
      <c r="Q109" s="24" t="s">
        <v>6</v>
      </c>
      <c r="R109" s="24" t="s">
        <v>14</v>
      </c>
      <c r="S109" s="26" t="s">
        <v>125</v>
      </c>
      <c r="T109" s="25" t="s">
        <v>6</v>
      </c>
      <c r="U109" s="15">
        <v>7.1999999999999995E-2</v>
      </c>
      <c r="V109" s="23">
        <v>13750.5</v>
      </c>
    </row>
    <row r="110" spans="1:22" x14ac:dyDescent="0.25">
      <c r="A110" s="4">
        <v>216</v>
      </c>
      <c r="B110" s="4">
        <v>17747.310000000001</v>
      </c>
      <c r="C110" s="4">
        <v>4489.4321240979007</v>
      </c>
      <c r="D110" s="12">
        <v>44075</v>
      </c>
      <c r="E110" t="s">
        <v>40</v>
      </c>
      <c r="F110" t="s">
        <v>41</v>
      </c>
      <c r="G110" t="s">
        <v>63</v>
      </c>
      <c r="H110" t="s">
        <v>64</v>
      </c>
      <c r="I110" s="5">
        <v>137000</v>
      </c>
      <c r="J110" t="s">
        <v>57</v>
      </c>
      <c r="K110">
        <v>42509055</v>
      </c>
      <c r="L110" t="s">
        <v>14</v>
      </c>
      <c r="M110" s="12">
        <v>41640</v>
      </c>
      <c r="N110" s="12">
        <v>41640</v>
      </c>
      <c r="O110" s="5" t="s">
        <v>56</v>
      </c>
      <c r="P110" s="23">
        <v>13257.88</v>
      </c>
      <c r="Q110" s="24" t="s">
        <v>6</v>
      </c>
      <c r="R110" s="24" t="s">
        <v>14</v>
      </c>
      <c r="S110" s="26" t="s">
        <v>125</v>
      </c>
      <c r="T110" s="25" t="s">
        <v>6</v>
      </c>
      <c r="U110" s="15">
        <v>7.1999999999999995E-2</v>
      </c>
      <c r="V110" s="23">
        <v>1277.81</v>
      </c>
    </row>
    <row r="111" spans="1:22" x14ac:dyDescent="0.25">
      <c r="A111" s="4">
        <v>889</v>
      </c>
      <c r="B111" s="4">
        <v>50779.15</v>
      </c>
      <c r="C111" s="4">
        <v>14198.363717206501</v>
      </c>
      <c r="D111" s="12">
        <v>44075</v>
      </c>
      <c r="E111" t="s">
        <v>40</v>
      </c>
      <c r="F111" t="s">
        <v>41</v>
      </c>
      <c r="G111" t="s">
        <v>63</v>
      </c>
      <c r="H111" t="s">
        <v>64</v>
      </c>
      <c r="I111" s="5">
        <v>137000</v>
      </c>
      <c r="J111" t="s">
        <v>57</v>
      </c>
      <c r="K111">
        <v>39896046</v>
      </c>
      <c r="L111" t="s">
        <v>14</v>
      </c>
      <c r="M111" s="12">
        <v>41275</v>
      </c>
      <c r="N111" s="12">
        <v>40909</v>
      </c>
      <c r="O111" s="5" t="s">
        <v>56</v>
      </c>
      <c r="P111" s="23">
        <v>36580.79</v>
      </c>
      <c r="Q111" s="24" t="s">
        <v>6</v>
      </c>
      <c r="R111" s="24" t="s">
        <v>14</v>
      </c>
      <c r="S111" s="26" t="s">
        <v>125</v>
      </c>
      <c r="T111" s="25" t="s">
        <v>6</v>
      </c>
      <c r="U111" s="15">
        <v>7.1999999999999995E-2</v>
      </c>
      <c r="V111" s="23">
        <v>3656.1</v>
      </c>
    </row>
    <row r="112" spans="1:22" x14ac:dyDescent="0.25">
      <c r="A112" s="4">
        <v>942</v>
      </c>
      <c r="B112" s="4">
        <v>334986.97000000003</v>
      </c>
      <c r="C112" s="4">
        <v>39864.926722537697</v>
      </c>
      <c r="D112" s="12">
        <v>44075</v>
      </c>
      <c r="E112" t="s">
        <v>40</v>
      </c>
      <c r="F112" t="s">
        <v>41</v>
      </c>
      <c r="G112" t="s">
        <v>63</v>
      </c>
      <c r="H112" t="s">
        <v>64</v>
      </c>
      <c r="I112" s="5">
        <v>137000</v>
      </c>
      <c r="J112" t="s">
        <v>57</v>
      </c>
      <c r="K112">
        <v>205128687</v>
      </c>
      <c r="L112" t="s">
        <v>14</v>
      </c>
      <c r="M112" s="12">
        <v>43435</v>
      </c>
      <c r="N112" s="12">
        <v>43101</v>
      </c>
      <c r="O112" s="5" t="s">
        <v>56</v>
      </c>
      <c r="P112" s="23">
        <v>295122.03999999998</v>
      </c>
      <c r="Q112" s="24" t="s">
        <v>6</v>
      </c>
      <c r="R112" s="24" t="s">
        <v>14</v>
      </c>
      <c r="S112" s="26" t="s">
        <v>125</v>
      </c>
      <c r="T112" s="25" t="s">
        <v>6</v>
      </c>
      <c r="U112" s="15">
        <v>7.1999999999999995E-2</v>
      </c>
      <c r="V112" s="23">
        <v>24119.06</v>
      </c>
    </row>
    <row r="113" spans="1:22" x14ac:dyDescent="0.25">
      <c r="A113" s="4">
        <v>884</v>
      </c>
      <c r="B113" s="4">
        <v>31722.54</v>
      </c>
      <c r="C113" s="4">
        <v>9681.0926878350001</v>
      </c>
      <c r="D113" s="12">
        <v>44075</v>
      </c>
      <c r="E113" t="s">
        <v>40</v>
      </c>
      <c r="F113" t="s">
        <v>41</v>
      </c>
      <c r="G113" t="s">
        <v>63</v>
      </c>
      <c r="H113" t="s">
        <v>64</v>
      </c>
      <c r="I113" s="5">
        <v>137000</v>
      </c>
      <c r="J113" t="s">
        <v>57</v>
      </c>
      <c r="K113">
        <v>39896039</v>
      </c>
      <c r="L113" t="s">
        <v>14</v>
      </c>
      <c r="M113" s="12">
        <v>40909</v>
      </c>
      <c r="N113" s="12">
        <v>40909</v>
      </c>
      <c r="O113" s="5" t="s">
        <v>56</v>
      </c>
      <c r="P113" s="23">
        <v>22041.45</v>
      </c>
      <c r="Q113" s="24" t="s">
        <v>6</v>
      </c>
      <c r="R113" s="24" t="s">
        <v>14</v>
      </c>
      <c r="S113" s="26" t="s">
        <v>125</v>
      </c>
      <c r="T113" s="25" t="s">
        <v>6</v>
      </c>
      <c r="U113" s="15">
        <v>7.1999999999999995E-2</v>
      </c>
      <c r="V113" s="23">
        <v>2284.02</v>
      </c>
    </row>
    <row r="114" spans="1:22" x14ac:dyDescent="0.25">
      <c r="A114" s="4">
        <v>312</v>
      </c>
      <c r="B114" s="4">
        <v>117262.02</v>
      </c>
      <c r="C114" s="4">
        <v>18624.6832496526</v>
      </c>
      <c r="D114" s="12">
        <v>44075</v>
      </c>
      <c r="E114" t="s">
        <v>40</v>
      </c>
      <c r="F114" t="s">
        <v>41</v>
      </c>
      <c r="G114" t="s">
        <v>63</v>
      </c>
      <c r="H114" t="s">
        <v>64</v>
      </c>
      <c r="I114" s="5">
        <v>137000</v>
      </c>
      <c r="J114" t="s">
        <v>57</v>
      </c>
      <c r="K114">
        <v>140411431</v>
      </c>
      <c r="L114" t="s">
        <v>14</v>
      </c>
      <c r="M114" s="12">
        <v>43070</v>
      </c>
      <c r="N114" s="12">
        <v>42736</v>
      </c>
      <c r="O114" s="5" t="s">
        <v>56</v>
      </c>
      <c r="P114" s="23">
        <v>98637.34</v>
      </c>
      <c r="Q114" s="24" t="s">
        <v>6</v>
      </c>
      <c r="R114" s="24" t="s">
        <v>14</v>
      </c>
      <c r="S114" s="26" t="s">
        <v>125</v>
      </c>
      <c r="T114" s="25" t="s">
        <v>6</v>
      </c>
      <c r="U114" s="15">
        <v>7.1999999999999995E-2</v>
      </c>
      <c r="V114" s="23">
        <v>8442.8700000000008</v>
      </c>
    </row>
    <row r="115" spans="1:22" x14ac:dyDescent="0.25">
      <c r="A115" s="4">
        <v>606</v>
      </c>
      <c r="B115" s="4">
        <v>100870.91</v>
      </c>
      <c r="C115" s="4">
        <v>33309.910652275605</v>
      </c>
      <c r="D115" s="12">
        <v>44075</v>
      </c>
      <c r="E115" t="s">
        <v>40</v>
      </c>
      <c r="F115" t="s">
        <v>41</v>
      </c>
      <c r="G115" t="s">
        <v>63</v>
      </c>
      <c r="H115" t="s">
        <v>64</v>
      </c>
      <c r="I115" s="5">
        <v>137000</v>
      </c>
      <c r="J115" t="s">
        <v>58</v>
      </c>
      <c r="K115">
        <v>39896070</v>
      </c>
      <c r="L115" t="s">
        <v>16</v>
      </c>
      <c r="M115" s="12">
        <v>40544</v>
      </c>
      <c r="N115" s="12">
        <v>40483</v>
      </c>
      <c r="O115" s="5" t="s">
        <v>66</v>
      </c>
      <c r="P115" s="23">
        <v>67561</v>
      </c>
      <c r="Q115" s="24" t="s">
        <v>6</v>
      </c>
      <c r="R115" s="24" t="s">
        <v>16</v>
      </c>
      <c r="S115" s="26" t="s">
        <v>125</v>
      </c>
      <c r="T115" s="25" t="s">
        <v>6</v>
      </c>
      <c r="U115" s="15">
        <v>7.1999999999999995E-2</v>
      </c>
      <c r="V115" s="23">
        <v>7262.71</v>
      </c>
    </row>
    <row r="116" spans="1:22" x14ac:dyDescent="0.25">
      <c r="A116" s="4">
        <v>1068</v>
      </c>
      <c r="B116" s="4">
        <v>165169.83000000002</v>
      </c>
      <c r="C116" s="4">
        <v>58666.199531986204</v>
      </c>
      <c r="D116" s="12">
        <v>44075</v>
      </c>
      <c r="E116" t="s">
        <v>40</v>
      </c>
      <c r="F116" t="s">
        <v>41</v>
      </c>
      <c r="G116" t="s">
        <v>63</v>
      </c>
      <c r="H116" t="s">
        <v>64</v>
      </c>
      <c r="I116" s="5">
        <v>137000</v>
      </c>
      <c r="J116" t="s">
        <v>58</v>
      </c>
      <c r="K116">
        <v>39896063</v>
      </c>
      <c r="L116" t="s">
        <v>16</v>
      </c>
      <c r="M116" s="12">
        <v>40179</v>
      </c>
      <c r="N116" s="12">
        <v>40179</v>
      </c>
      <c r="O116" s="5" t="s">
        <v>66</v>
      </c>
      <c r="P116" s="23">
        <v>106503.63</v>
      </c>
      <c r="Q116" s="24" t="s">
        <v>6</v>
      </c>
      <c r="R116" s="24" t="s">
        <v>16</v>
      </c>
      <c r="S116" s="26" t="s">
        <v>125</v>
      </c>
      <c r="T116" s="25" t="s">
        <v>6</v>
      </c>
      <c r="U116" s="15">
        <v>7.1999999999999995E-2</v>
      </c>
      <c r="V116" s="23">
        <v>11892.23</v>
      </c>
    </row>
    <row r="117" spans="1:22" x14ac:dyDescent="0.25">
      <c r="A117" s="4">
        <v>30</v>
      </c>
      <c r="B117" s="4">
        <v>3646.7200000000003</v>
      </c>
      <c r="C117" s="4">
        <v>922.48920628480005</v>
      </c>
      <c r="D117" s="12">
        <v>44075</v>
      </c>
      <c r="E117" t="s">
        <v>40</v>
      </c>
      <c r="F117" t="s">
        <v>41</v>
      </c>
      <c r="G117" t="s">
        <v>63</v>
      </c>
      <c r="H117" t="s">
        <v>64</v>
      </c>
      <c r="I117" s="5">
        <v>137000</v>
      </c>
      <c r="J117" t="s">
        <v>58</v>
      </c>
      <c r="K117">
        <v>41808610</v>
      </c>
      <c r="L117" t="s">
        <v>16</v>
      </c>
      <c r="M117" s="12">
        <v>41640</v>
      </c>
      <c r="N117" s="12">
        <v>41640</v>
      </c>
      <c r="O117" s="5" t="s">
        <v>56</v>
      </c>
      <c r="P117" s="23">
        <v>2724.23</v>
      </c>
      <c r="Q117" s="24" t="s">
        <v>6</v>
      </c>
      <c r="R117" s="24" t="s">
        <v>16</v>
      </c>
      <c r="S117" s="26" t="s">
        <v>125</v>
      </c>
      <c r="T117" s="25" t="s">
        <v>6</v>
      </c>
      <c r="U117" s="15">
        <v>7.1999999999999995E-2</v>
      </c>
      <c r="V117" s="23">
        <v>262.56</v>
      </c>
    </row>
    <row r="118" spans="1:22" x14ac:dyDescent="0.25">
      <c r="A118" s="4">
        <v>480</v>
      </c>
      <c r="B118" s="4">
        <v>44377.86</v>
      </c>
      <c r="C118" s="4">
        <v>3203.6727719094001</v>
      </c>
      <c r="D118" s="12">
        <v>44075</v>
      </c>
      <c r="E118" t="s">
        <v>40</v>
      </c>
      <c r="F118" t="s">
        <v>41</v>
      </c>
      <c r="G118" t="s">
        <v>63</v>
      </c>
      <c r="H118" t="s">
        <v>64</v>
      </c>
      <c r="I118" s="5">
        <v>137000</v>
      </c>
      <c r="J118" t="s">
        <v>58</v>
      </c>
      <c r="K118">
        <v>313469043</v>
      </c>
      <c r="L118" t="s">
        <v>16</v>
      </c>
      <c r="M118" s="12">
        <v>43709</v>
      </c>
      <c r="N118" s="12">
        <v>43466</v>
      </c>
      <c r="O118" s="5" t="s">
        <v>56</v>
      </c>
      <c r="P118" s="23">
        <v>41174.19</v>
      </c>
      <c r="Q118" s="24" t="s">
        <v>6</v>
      </c>
      <c r="R118" s="24" t="s">
        <v>16</v>
      </c>
      <c r="S118" s="26" t="s">
        <v>125</v>
      </c>
      <c r="T118" s="25" t="s">
        <v>6</v>
      </c>
      <c r="U118" s="15">
        <v>7.1999999999999995E-2</v>
      </c>
      <c r="V118" s="23">
        <v>3195.21</v>
      </c>
    </row>
    <row r="119" spans="1:22" x14ac:dyDescent="0.25">
      <c r="A119" s="4">
        <v>15</v>
      </c>
      <c r="B119" s="4">
        <v>2484.44</v>
      </c>
      <c r="C119" s="4">
        <v>628.47410375959998</v>
      </c>
      <c r="D119" s="12">
        <v>44075</v>
      </c>
      <c r="E119" t="s">
        <v>40</v>
      </c>
      <c r="F119" t="s">
        <v>41</v>
      </c>
      <c r="G119" t="s">
        <v>63</v>
      </c>
      <c r="H119" t="s">
        <v>64</v>
      </c>
      <c r="I119" s="5">
        <v>137000</v>
      </c>
      <c r="J119" t="s">
        <v>58</v>
      </c>
      <c r="K119">
        <v>48677924</v>
      </c>
      <c r="L119" t="s">
        <v>16</v>
      </c>
      <c r="M119" s="12">
        <v>41640</v>
      </c>
      <c r="N119" s="12">
        <v>41640</v>
      </c>
      <c r="O119" s="5" t="s">
        <v>56</v>
      </c>
      <c r="P119" s="23">
        <v>1855.97</v>
      </c>
      <c r="Q119" s="24" t="s">
        <v>6</v>
      </c>
      <c r="R119" s="24" t="s">
        <v>16</v>
      </c>
      <c r="S119" s="26" t="s">
        <v>125</v>
      </c>
      <c r="T119" s="25" t="s">
        <v>6</v>
      </c>
      <c r="U119" s="15">
        <v>7.1999999999999995E-2</v>
      </c>
      <c r="V119" s="23">
        <v>178.88</v>
      </c>
    </row>
    <row r="120" spans="1:22" x14ac:dyDescent="0.25">
      <c r="A120" s="4">
        <v>48</v>
      </c>
      <c r="B120" s="4">
        <v>9259.27</v>
      </c>
      <c r="C120" s="4">
        <v>1101.8939633807001</v>
      </c>
      <c r="D120" s="12">
        <v>44075</v>
      </c>
      <c r="E120" t="s">
        <v>40</v>
      </c>
      <c r="F120" t="s">
        <v>41</v>
      </c>
      <c r="G120" t="s">
        <v>63</v>
      </c>
      <c r="H120" t="s">
        <v>64</v>
      </c>
      <c r="I120" s="5">
        <v>137000</v>
      </c>
      <c r="J120" t="s">
        <v>58</v>
      </c>
      <c r="K120">
        <v>298956536</v>
      </c>
      <c r="L120" t="s">
        <v>16</v>
      </c>
      <c r="M120" s="12">
        <v>43435</v>
      </c>
      <c r="N120" s="12">
        <v>43101</v>
      </c>
      <c r="O120" s="5" t="s">
        <v>56</v>
      </c>
      <c r="P120" s="23">
        <v>8157.38</v>
      </c>
      <c r="Q120" s="24" t="s">
        <v>6</v>
      </c>
      <c r="R120" s="24" t="s">
        <v>16</v>
      </c>
      <c r="S120" s="26" t="s">
        <v>125</v>
      </c>
      <c r="T120" s="25" t="s">
        <v>6</v>
      </c>
      <c r="U120" s="15">
        <v>7.1999999999999995E-2</v>
      </c>
      <c r="V120" s="23">
        <v>666.67</v>
      </c>
    </row>
    <row r="121" spans="1:22" x14ac:dyDescent="0.25">
      <c r="A121" s="4">
        <v>620</v>
      </c>
      <c r="B121" s="4">
        <v>137747.17000000001</v>
      </c>
      <c r="C121" s="4">
        <v>52405.116025329102</v>
      </c>
      <c r="D121" s="12">
        <v>44075</v>
      </c>
      <c r="E121" t="s">
        <v>40</v>
      </c>
      <c r="F121" t="s">
        <v>41</v>
      </c>
      <c r="G121" t="s">
        <v>63</v>
      </c>
      <c r="H121" t="s">
        <v>64</v>
      </c>
      <c r="I121" s="5">
        <v>137000</v>
      </c>
      <c r="J121" t="s">
        <v>58</v>
      </c>
      <c r="K121">
        <v>39896056</v>
      </c>
      <c r="L121" t="s">
        <v>16</v>
      </c>
      <c r="M121" s="12">
        <v>40118</v>
      </c>
      <c r="N121" s="12">
        <v>39814</v>
      </c>
      <c r="O121" s="5" t="s">
        <v>66</v>
      </c>
      <c r="P121" s="23">
        <v>85342.05</v>
      </c>
      <c r="Q121" s="24" t="s">
        <v>6</v>
      </c>
      <c r="R121" s="24" t="s">
        <v>16</v>
      </c>
      <c r="S121" s="26" t="s">
        <v>125</v>
      </c>
      <c r="T121" s="25" t="s">
        <v>6</v>
      </c>
      <c r="U121" s="15">
        <v>7.1999999999999995E-2</v>
      </c>
      <c r="V121" s="23">
        <v>9917.7999999999993</v>
      </c>
    </row>
    <row r="122" spans="1:22" x14ac:dyDescent="0.25">
      <c r="A122" s="4">
        <v>48</v>
      </c>
      <c r="B122" s="4">
        <v>7134.6100000000006</v>
      </c>
      <c r="C122" s="4">
        <v>1380.8776528274002</v>
      </c>
      <c r="D122" s="12">
        <v>44075</v>
      </c>
      <c r="E122" t="s">
        <v>40</v>
      </c>
      <c r="F122" t="s">
        <v>41</v>
      </c>
      <c r="G122" t="s">
        <v>63</v>
      </c>
      <c r="H122" t="s">
        <v>64</v>
      </c>
      <c r="I122" s="5">
        <v>137000</v>
      </c>
      <c r="J122" t="s">
        <v>58</v>
      </c>
      <c r="K122">
        <v>118422098</v>
      </c>
      <c r="L122" t="s">
        <v>16</v>
      </c>
      <c r="M122" s="12">
        <v>42705</v>
      </c>
      <c r="N122" s="12">
        <v>42370</v>
      </c>
      <c r="O122" s="5" t="s">
        <v>56</v>
      </c>
      <c r="P122" s="23">
        <v>5753.73</v>
      </c>
      <c r="Q122" s="24" t="s">
        <v>6</v>
      </c>
      <c r="R122" s="24" t="s">
        <v>16</v>
      </c>
      <c r="S122" s="26" t="s">
        <v>125</v>
      </c>
      <c r="T122" s="25" t="s">
        <v>6</v>
      </c>
      <c r="U122" s="15">
        <v>7.1999999999999995E-2</v>
      </c>
      <c r="V122" s="23">
        <v>513.69000000000005</v>
      </c>
    </row>
    <row r="123" spans="1:22" x14ac:dyDescent="0.25">
      <c r="A123" s="4">
        <v>3</v>
      </c>
      <c r="B123" s="4">
        <v>135.12</v>
      </c>
      <c r="C123" s="4">
        <v>175.65600000000001</v>
      </c>
      <c r="D123" s="12">
        <v>44075</v>
      </c>
      <c r="E123" t="s">
        <v>40</v>
      </c>
      <c r="F123" t="s">
        <v>41</v>
      </c>
      <c r="G123" t="s">
        <v>63</v>
      </c>
      <c r="H123" t="s">
        <v>64</v>
      </c>
      <c r="I123" s="5">
        <v>137000</v>
      </c>
      <c r="J123" t="s">
        <v>46</v>
      </c>
      <c r="K123">
        <v>39896119</v>
      </c>
      <c r="L123" t="s">
        <v>73</v>
      </c>
      <c r="M123" s="12">
        <v>31213</v>
      </c>
      <c r="N123" s="12">
        <v>31213</v>
      </c>
      <c r="O123" s="5" t="s">
        <v>74</v>
      </c>
      <c r="P123" s="23">
        <v>-40.54</v>
      </c>
      <c r="Q123" s="24" t="s">
        <v>6</v>
      </c>
      <c r="R123" s="24" t="s">
        <v>12</v>
      </c>
      <c r="S123" s="26" t="s">
        <v>125</v>
      </c>
      <c r="T123" s="25" t="s">
        <v>6</v>
      </c>
      <c r="U123" s="15">
        <v>7.1999999999999995E-2</v>
      </c>
      <c r="V123" s="23">
        <v>9.73</v>
      </c>
    </row>
    <row r="124" spans="1:22" x14ac:dyDescent="0.25">
      <c r="A124" s="4">
        <v>0</v>
      </c>
      <c r="B124" s="4">
        <v>-210.83</v>
      </c>
      <c r="C124" s="4">
        <v>-85.658620367099999</v>
      </c>
      <c r="D124" s="12">
        <v>44075</v>
      </c>
      <c r="E124" t="s">
        <v>40</v>
      </c>
      <c r="F124" t="s">
        <v>41</v>
      </c>
      <c r="G124" t="s">
        <v>63</v>
      </c>
      <c r="H124" t="s">
        <v>64</v>
      </c>
      <c r="I124" s="5">
        <v>137000</v>
      </c>
      <c r="J124" t="s">
        <v>46</v>
      </c>
      <c r="K124">
        <v>39896126</v>
      </c>
      <c r="L124" t="s">
        <v>75</v>
      </c>
      <c r="M124" s="12">
        <v>39462</v>
      </c>
      <c r="N124" s="12">
        <v>39462</v>
      </c>
      <c r="O124" s="5" t="s">
        <v>66</v>
      </c>
      <c r="P124" s="23">
        <v>-125.17</v>
      </c>
      <c r="Q124" s="24" t="s">
        <v>6</v>
      </c>
      <c r="R124" s="24" t="s">
        <v>12</v>
      </c>
      <c r="S124" s="26" t="s">
        <v>125</v>
      </c>
      <c r="T124" s="25" t="s">
        <v>6</v>
      </c>
      <c r="U124" s="15">
        <v>7.1999999999999995E-2</v>
      </c>
      <c r="V124" s="23">
        <v>-15.18</v>
      </c>
    </row>
    <row r="125" spans="1:22" x14ac:dyDescent="0.25">
      <c r="A125" s="4">
        <v>1</v>
      </c>
      <c r="B125" s="4">
        <v>5270.47</v>
      </c>
      <c r="C125" s="4">
        <v>1740.4312580852002</v>
      </c>
      <c r="D125" s="12">
        <v>44075</v>
      </c>
      <c r="E125" t="s">
        <v>40</v>
      </c>
      <c r="F125" t="s">
        <v>41</v>
      </c>
      <c r="G125" t="s">
        <v>63</v>
      </c>
      <c r="H125" t="s">
        <v>64</v>
      </c>
      <c r="I125" s="5">
        <v>137000</v>
      </c>
      <c r="J125" t="s">
        <v>46</v>
      </c>
      <c r="K125">
        <v>39896168</v>
      </c>
      <c r="L125" t="s">
        <v>12</v>
      </c>
      <c r="M125" s="12">
        <v>40688</v>
      </c>
      <c r="N125" s="12">
        <v>40664</v>
      </c>
      <c r="O125" s="5" t="s">
        <v>76</v>
      </c>
      <c r="P125" s="23">
        <v>3530.04</v>
      </c>
      <c r="Q125" s="24" t="s">
        <v>6</v>
      </c>
      <c r="R125" s="24" t="s">
        <v>12</v>
      </c>
      <c r="S125" s="26" t="s">
        <v>125</v>
      </c>
      <c r="T125" s="25" t="s">
        <v>6</v>
      </c>
      <c r="U125" s="15">
        <v>7.1999999999999995E-2</v>
      </c>
      <c r="V125" s="23">
        <v>379.47</v>
      </c>
    </row>
    <row r="126" spans="1:22" x14ac:dyDescent="0.25">
      <c r="A126" s="4">
        <v>3</v>
      </c>
      <c r="B126" s="4">
        <v>40721.99</v>
      </c>
      <c r="C126" s="4">
        <v>13447.344219288399</v>
      </c>
      <c r="D126" s="12">
        <v>44075</v>
      </c>
      <c r="E126" t="s">
        <v>40</v>
      </c>
      <c r="F126" t="s">
        <v>41</v>
      </c>
      <c r="G126" t="s">
        <v>63</v>
      </c>
      <c r="H126" t="s">
        <v>64</v>
      </c>
      <c r="I126" s="5">
        <v>137000</v>
      </c>
      <c r="J126" t="s">
        <v>46</v>
      </c>
      <c r="K126">
        <v>39896161</v>
      </c>
      <c r="L126" t="s">
        <v>12</v>
      </c>
      <c r="M126" s="12">
        <v>40544</v>
      </c>
      <c r="N126" s="12">
        <v>40483</v>
      </c>
      <c r="O126" s="5" t="s">
        <v>77</v>
      </c>
      <c r="P126" s="23">
        <v>27274.65</v>
      </c>
      <c r="Q126" s="24" t="s">
        <v>6</v>
      </c>
      <c r="R126" s="24" t="s">
        <v>12</v>
      </c>
      <c r="S126" s="26" t="s">
        <v>125</v>
      </c>
      <c r="T126" s="25" t="s">
        <v>6</v>
      </c>
      <c r="U126" s="15">
        <v>7.1999999999999995E-2</v>
      </c>
      <c r="V126" s="23">
        <v>2931.98</v>
      </c>
    </row>
    <row r="127" spans="1:22" x14ac:dyDescent="0.25">
      <c r="A127" s="4">
        <v>8</v>
      </c>
      <c r="B127" s="4">
        <v>33489.919999999998</v>
      </c>
      <c r="C127" s="4">
        <v>12741.046827161601</v>
      </c>
      <c r="D127" s="12">
        <v>44075</v>
      </c>
      <c r="E127" t="s">
        <v>40</v>
      </c>
      <c r="F127" t="s">
        <v>41</v>
      </c>
      <c r="G127" t="s">
        <v>63</v>
      </c>
      <c r="H127" t="s">
        <v>64</v>
      </c>
      <c r="I127" s="5">
        <v>137000</v>
      </c>
      <c r="J127" t="s">
        <v>46</v>
      </c>
      <c r="K127">
        <v>39896133</v>
      </c>
      <c r="L127" t="s">
        <v>12</v>
      </c>
      <c r="M127" s="12">
        <v>40118</v>
      </c>
      <c r="N127" s="12">
        <v>39814</v>
      </c>
      <c r="O127" s="5" t="s">
        <v>66</v>
      </c>
      <c r="P127" s="23">
        <v>20748.87</v>
      </c>
      <c r="Q127" s="24" t="s">
        <v>6</v>
      </c>
      <c r="R127" s="24" t="s">
        <v>12</v>
      </c>
      <c r="S127" s="26" t="s">
        <v>125</v>
      </c>
      <c r="T127" s="25" t="s">
        <v>6</v>
      </c>
      <c r="U127" s="15">
        <v>7.1999999999999995E-2</v>
      </c>
      <c r="V127" s="23">
        <v>2411.27</v>
      </c>
    </row>
    <row r="128" spans="1:22" x14ac:dyDescent="0.25">
      <c r="A128" s="4">
        <v>1</v>
      </c>
      <c r="B128" s="4">
        <v>3878.6</v>
      </c>
      <c r="C128" s="4">
        <v>1377.6288412040001</v>
      </c>
      <c r="D128" s="12">
        <v>44075</v>
      </c>
      <c r="E128" t="s">
        <v>40</v>
      </c>
      <c r="F128" t="s">
        <v>41</v>
      </c>
      <c r="G128" t="s">
        <v>63</v>
      </c>
      <c r="H128" t="s">
        <v>64</v>
      </c>
      <c r="I128" s="5">
        <v>137000</v>
      </c>
      <c r="J128" t="s">
        <v>46</v>
      </c>
      <c r="K128">
        <v>39896154</v>
      </c>
      <c r="L128" t="s">
        <v>12</v>
      </c>
      <c r="M128" s="12">
        <v>40466</v>
      </c>
      <c r="N128" s="12">
        <v>40452</v>
      </c>
      <c r="O128" s="5" t="s">
        <v>78</v>
      </c>
      <c r="P128" s="23">
        <v>2500.9699999999998</v>
      </c>
      <c r="Q128" s="24" t="s">
        <v>6</v>
      </c>
      <c r="R128" s="24" t="s">
        <v>12</v>
      </c>
      <c r="S128" s="26" t="s">
        <v>125</v>
      </c>
      <c r="T128" s="25" t="s">
        <v>6</v>
      </c>
      <c r="U128" s="15">
        <v>7.1999999999999995E-2</v>
      </c>
      <c r="V128" s="23">
        <v>279.26</v>
      </c>
    </row>
    <row r="129" spans="1:22" x14ac:dyDescent="0.25">
      <c r="A129" s="4">
        <v>4</v>
      </c>
      <c r="B129" s="4">
        <v>63991.090000000004</v>
      </c>
      <c r="C129" s="4">
        <v>22728.8122425826</v>
      </c>
      <c r="D129" s="12">
        <v>44075</v>
      </c>
      <c r="E129" t="s">
        <v>40</v>
      </c>
      <c r="F129" t="s">
        <v>41</v>
      </c>
      <c r="G129" t="s">
        <v>63</v>
      </c>
      <c r="H129" t="s">
        <v>64</v>
      </c>
      <c r="I129" s="5">
        <v>137000</v>
      </c>
      <c r="J129" t="s">
        <v>46</v>
      </c>
      <c r="K129">
        <v>39896147</v>
      </c>
      <c r="L129" t="s">
        <v>12</v>
      </c>
      <c r="M129" s="12">
        <v>40179</v>
      </c>
      <c r="N129" s="12">
        <v>40179</v>
      </c>
      <c r="O129" s="5" t="s">
        <v>66</v>
      </c>
      <c r="P129" s="23">
        <v>41262.28</v>
      </c>
      <c r="Q129" s="24" t="s">
        <v>6</v>
      </c>
      <c r="R129" s="24" t="s">
        <v>12</v>
      </c>
      <c r="S129" s="26" t="s">
        <v>125</v>
      </c>
      <c r="T129" s="25" t="s">
        <v>6</v>
      </c>
      <c r="U129" s="15">
        <v>7.1999999999999995E-2</v>
      </c>
      <c r="V129" s="23">
        <v>4607.3599999999997</v>
      </c>
    </row>
    <row r="130" spans="1:22" x14ac:dyDescent="0.25">
      <c r="A130" s="4">
        <v>1</v>
      </c>
      <c r="B130" s="4">
        <v>5919.82</v>
      </c>
      <c r="C130" s="4">
        <v>1806.6121475550001</v>
      </c>
      <c r="D130" s="12">
        <v>44075</v>
      </c>
      <c r="E130" t="s">
        <v>40</v>
      </c>
      <c r="F130" t="s">
        <v>41</v>
      </c>
      <c r="G130" t="s">
        <v>63</v>
      </c>
      <c r="H130" t="s">
        <v>64</v>
      </c>
      <c r="I130" s="5">
        <v>137000</v>
      </c>
      <c r="J130" t="s">
        <v>46</v>
      </c>
      <c r="K130">
        <v>39896175</v>
      </c>
      <c r="L130" t="s">
        <v>12</v>
      </c>
      <c r="M130" s="12">
        <v>41018</v>
      </c>
      <c r="N130" s="12">
        <v>40909</v>
      </c>
      <c r="O130" s="5" t="s">
        <v>79</v>
      </c>
      <c r="P130" s="23">
        <v>4113.21</v>
      </c>
      <c r="Q130" s="24" t="s">
        <v>6</v>
      </c>
      <c r="R130" s="24" t="s">
        <v>12</v>
      </c>
      <c r="S130" s="26" t="s">
        <v>125</v>
      </c>
      <c r="T130" s="25" t="s">
        <v>6</v>
      </c>
      <c r="U130" s="15">
        <v>7.1999999999999995E-2</v>
      </c>
      <c r="V130" s="23">
        <v>426.23</v>
      </c>
    </row>
    <row r="131" spans="1:22" x14ac:dyDescent="0.25">
      <c r="A131" s="4">
        <v>3</v>
      </c>
      <c r="B131" s="4">
        <v>17759.46</v>
      </c>
      <c r="C131" s="4">
        <v>4965.7245641406007</v>
      </c>
      <c r="D131" s="12">
        <v>44075</v>
      </c>
      <c r="E131" t="s">
        <v>40</v>
      </c>
      <c r="F131" t="s">
        <v>41</v>
      </c>
      <c r="G131" t="s">
        <v>63</v>
      </c>
      <c r="H131" t="s">
        <v>64</v>
      </c>
      <c r="I131" s="5">
        <v>137000</v>
      </c>
      <c r="J131" t="s">
        <v>46</v>
      </c>
      <c r="K131">
        <v>39896808</v>
      </c>
      <c r="L131" t="s">
        <v>12</v>
      </c>
      <c r="M131" s="12">
        <v>41275</v>
      </c>
      <c r="N131" s="12">
        <v>41275</v>
      </c>
      <c r="O131" s="5" t="s">
        <v>79</v>
      </c>
      <c r="P131" s="23">
        <v>12793.74</v>
      </c>
      <c r="Q131" s="24" t="s">
        <v>6</v>
      </c>
      <c r="R131" s="24" t="s">
        <v>12</v>
      </c>
      <c r="S131" s="26" t="s">
        <v>125</v>
      </c>
      <c r="T131" s="25" t="s">
        <v>6</v>
      </c>
      <c r="U131" s="15">
        <v>7.1999999999999995E-2</v>
      </c>
      <c r="V131" s="23">
        <v>1278.68</v>
      </c>
    </row>
    <row r="132" spans="1:22" x14ac:dyDescent="0.25">
      <c r="A132" s="4">
        <v>1159</v>
      </c>
      <c r="B132" s="4">
        <v>1329337.3400000001</v>
      </c>
      <c r="C132" s="4">
        <v>575580.40301835304</v>
      </c>
      <c r="D132" s="12">
        <v>44075</v>
      </c>
      <c r="E132" t="s">
        <v>40</v>
      </c>
      <c r="F132" t="s">
        <v>41</v>
      </c>
      <c r="G132" t="s">
        <v>63</v>
      </c>
      <c r="H132" t="s">
        <v>64</v>
      </c>
      <c r="I132" s="5">
        <v>137000</v>
      </c>
      <c r="J132" t="s">
        <v>61</v>
      </c>
      <c r="K132">
        <v>39896188</v>
      </c>
      <c r="L132" t="s">
        <v>80</v>
      </c>
      <c r="M132" s="12">
        <v>39097</v>
      </c>
      <c r="N132" s="12">
        <v>39097</v>
      </c>
      <c r="O132" s="5" t="s">
        <v>68</v>
      </c>
      <c r="P132" s="23">
        <v>753756.94</v>
      </c>
      <c r="Q132" s="24" t="s">
        <v>6</v>
      </c>
      <c r="R132" s="24" t="s">
        <v>11</v>
      </c>
      <c r="S132" s="26" t="s">
        <v>125</v>
      </c>
      <c r="T132" s="25" t="s">
        <v>6</v>
      </c>
      <c r="U132" s="15">
        <v>7.1999999999999995E-2</v>
      </c>
      <c r="V132" s="23">
        <v>95712.29</v>
      </c>
    </row>
    <row r="133" spans="1:22" x14ac:dyDescent="0.25">
      <c r="A133" s="4">
        <v>83</v>
      </c>
      <c r="B133" s="4">
        <v>15263.33</v>
      </c>
      <c r="C133" s="4">
        <v>4658.0668652325003</v>
      </c>
      <c r="D133" s="12">
        <v>44075</v>
      </c>
      <c r="E133" t="s">
        <v>40</v>
      </c>
      <c r="F133" t="s">
        <v>41</v>
      </c>
      <c r="G133" t="s">
        <v>63</v>
      </c>
      <c r="H133" t="s">
        <v>64</v>
      </c>
      <c r="I133" s="5">
        <v>137000</v>
      </c>
      <c r="J133" t="s">
        <v>61</v>
      </c>
      <c r="K133">
        <v>39896216</v>
      </c>
      <c r="L133" t="s">
        <v>11</v>
      </c>
      <c r="M133" s="12">
        <v>40909</v>
      </c>
      <c r="N133" s="12">
        <v>40909</v>
      </c>
      <c r="O133" s="5" t="s">
        <v>56</v>
      </c>
      <c r="P133" s="23">
        <v>10605.26</v>
      </c>
      <c r="Q133" s="24" t="s">
        <v>6</v>
      </c>
      <c r="R133" s="24" t="s">
        <v>11</v>
      </c>
      <c r="S133" s="26" t="s">
        <v>125</v>
      </c>
      <c r="T133" s="25" t="s">
        <v>6</v>
      </c>
      <c r="U133" s="15">
        <v>7.1999999999999995E-2</v>
      </c>
      <c r="V133" s="23">
        <v>1098.96</v>
      </c>
    </row>
    <row r="134" spans="1:22" x14ac:dyDescent="0.25">
      <c r="A134" s="4">
        <v>24</v>
      </c>
      <c r="B134" s="4">
        <v>6568.4000000000005</v>
      </c>
      <c r="C134" s="4">
        <v>1474.9863074120001</v>
      </c>
      <c r="D134" s="12">
        <v>44075</v>
      </c>
      <c r="E134" t="s">
        <v>40</v>
      </c>
      <c r="F134" t="s">
        <v>41</v>
      </c>
      <c r="G134" t="s">
        <v>63</v>
      </c>
      <c r="H134" t="s">
        <v>64</v>
      </c>
      <c r="I134" s="5">
        <v>137000</v>
      </c>
      <c r="J134" t="s">
        <v>61</v>
      </c>
      <c r="K134">
        <v>139340124</v>
      </c>
      <c r="L134" t="s">
        <v>11</v>
      </c>
      <c r="M134" s="12">
        <v>42005</v>
      </c>
      <c r="N134" s="12">
        <v>42005</v>
      </c>
      <c r="O134" s="5" t="s">
        <v>56</v>
      </c>
      <c r="P134" s="23">
        <v>5093.41</v>
      </c>
      <c r="Q134" s="24" t="s">
        <v>6</v>
      </c>
      <c r="R134" s="24" t="s">
        <v>11</v>
      </c>
      <c r="S134" s="26" t="s">
        <v>125</v>
      </c>
      <c r="T134" s="25" t="s">
        <v>6</v>
      </c>
      <c r="U134" s="15">
        <v>7.1999999999999995E-2</v>
      </c>
      <c r="V134" s="23">
        <v>472.92</v>
      </c>
    </row>
    <row r="135" spans="1:22" x14ac:dyDescent="0.25">
      <c r="A135" s="4">
        <v>12</v>
      </c>
      <c r="B135" s="4">
        <v>1783.65</v>
      </c>
      <c r="C135" s="4">
        <v>345.21892934099998</v>
      </c>
      <c r="D135" s="12">
        <v>44075</v>
      </c>
      <c r="E135" t="s">
        <v>40</v>
      </c>
      <c r="F135" t="s">
        <v>41</v>
      </c>
      <c r="G135" t="s">
        <v>63</v>
      </c>
      <c r="H135" t="s">
        <v>64</v>
      </c>
      <c r="I135" s="5">
        <v>137000</v>
      </c>
      <c r="J135" t="s">
        <v>61</v>
      </c>
      <c r="K135">
        <v>118422104</v>
      </c>
      <c r="L135" t="s">
        <v>11</v>
      </c>
      <c r="M135" s="12">
        <v>42705</v>
      </c>
      <c r="N135" s="12">
        <v>42370</v>
      </c>
      <c r="O135" s="5" t="s">
        <v>56</v>
      </c>
      <c r="P135" s="23">
        <v>1438.43</v>
      </c>
      <c r="Q135" s="24" t="s">
        <v>6</v>
      </c>
      <c r="R135" s="24" t="s">
        <v>11</v>
      </c>
      <c r="S135" s="26" t="s">
        <v>125</v>
      </c>
      <c r="T135" s="25" t="s">
        <v>6</v>
      </c>
      <c r="U135" s="15">
        <v>7.1999999999999995E-2</v>
      </c>
      <c r="V135" s="23">
        <v>128.41999999999999</v>
      </c>
    </row>
    <row r="136" spans="1:22" x14ac:dyDescent="0.25">
      <c r="A136" s="4">
        <v>21</v>
      </c>
      <c r="B136" s="4">
        <v>24212.57</v>
      </c>
      <c r="C136" s="4">
        <v>2881.4026074337003</v>
      </c>
      <c r="D136" s="12">
        <v>44075</v>
      </c>
      <c r="E136" t="s">
        <v>40</v>
      </c>
      <c r="F136" t="s">
        <v>41</v>
      </c>
      <c r="G136" t="s">
        <v>63</v>
      </c>
      <c r="H136" t="s">
        <v>64</v>
      </c>
      <c r="I136" s="5">
        <v>137000</v>
      </c>
      <c r="J136" t="s">
        <v>61</v>
      </c>
      <c r="K136">
        <v>259080594</v>
      </c>
      <c r="L136" t="s">
        <v>11</v>
      </c>
      <c r="M136" s="12">
        <v>43435</v>
      </c>
      <c r="N136" s="12">
        <v>43101</v>
      </c>
      <c r="O136" s="5" t="s">
        <v>56</v>
      </c>
      <c r="P136" s="23">
        <v>21331.17</v>
      </c>
      <c r="Q136" s="24" t="s">
        <v>6</v>
      </c>
      <c r="R136" s="24" t="s">
        <v>11</v>
      </c>
      <c r="S136" s="26" t="s">
        <v>125</v>
      </c>
      <c r="T136" s="25" t="s">
        <v>6</v>
      </c>
      <c r="U136" s="15">
        <v>7.1999999999999995E-2</v>
      </c>
      <c r="V136" s="23">
        <v>1743.31</v>
      </c>
    </row>
    <row r="137" spans="1:22" x14ac:dyDescent="0.25">
      <c r="A137" s="4">
        <v>126</v>
      </c>
      <c r="B137" s="4">
        <v>12759.33</v>
      </c>
      <c r="C137" s="4">
        <v>2865.2087329869005</v>
      </c>
      <c r="D137" s="12">
        <v>44075</v>
      </c>
      <c r="E137" t="s">
        <v>40</v>
      </c>
      <c r="F137" t="s">
        <v>41</v>
      </c>
      <c r="G137" t="s">
        <v>63</v>
      </c>
      <c r="H137" t="s">
        <v>64</v>
      </c>
      <c r="I137" s="5">
        <v>137000</v>
      </c>
      <c r="J137" t="s">
        <v>61</v>
      </c>
      <c r="K137">
        <v>53244861</v>
      </c>
      <c r="L137" t="s">
        <v>11</v>
      </c>
      <c r="M137" s="12">
        <v>42005</v>
      </c>
      <c r="N137" s="12">
        <v>42005</v>
      </c>
      <c r="O137" s="5" t="s">
        <v>56</v>
      </c>
      <c r="P137" s="23">
        <v>9894.1200000000008</v>
      </c>
      <c r="Q137" s="24" t="s">
        <v>6</v>
      </c>
      <c r="R137" s="24" t="s">
        <v>11</v>
      </c>
      <c r="S137" s="26" t="s">
        <v>125</v>
      </c>
      <c r="T137" s="25" t="s">
        <v>6</v>
      </c>
      <c r="U137" s="15">
        <v>7.1999999999999995E-2</v>
      </c>
      <c r="V137" s="23">
        <v>918.67</v>
      </c>
    </row>
    <row r="138" spans="1:22" x14ac:dyDescent="0.25">
      <c r="A138" s="4">
        <v>12</v>
      </c>
      <c r="B138" s="4">
        <v>3168.21</v>
      </c>
      <c r="C138" s="4">
        <v>74.755372326599996</v>
      </c>
      <c r="D138" s="12">
        <v>44075</v>
      </c>
      <c r="E138" t="s">
        <v>40</v>
      </c>
      <c r="F138" t="s">
        <v>41</v>
      </c>
      <c r="G138" t="s">
        <v>63</v>
      </c>
      <c r="H138" t="s">
        <v>64</v>
      </c>
      <c r="I138" s="5">
        <v>137000</v>
      </c>
      <c r="J138" t="s">
        <v>61</v>
      </c>
      <c r="K138">
        <v>327119637</v>
      </c>
      <c r="L138" t="s">
        <v>11</v>
      </c>
      <c r="M138" s="12">
        <v>43891</v>
      </c>
      <c r="N138" s="12">
        <v>43831</v>
      </c>
      <c r="O138" s="5" t="s">
        <v>56</v>
      </c>
      <c r="P138" s="23">
        <v>3093.45</v>
      </c>
      <c r="Q138" s="24" t="s">
        <v>6</v>
      </c>
      <c r="R138" s="24" t="s">
        <v>11</v>
      </c>
      <c r="S138" s="26" t="s">
        <v>125</v>
      </c>
      <c r="T138" s="25" t="s">
        <v>6</v>
      </c>
      <c r="U138" s="15">
        <v>7.1999999999999995E-2</v>
      </c>
      <c r="V138" s="23">
        <v>228.11</v>
      </c>
    </row>
    <row r="139" spans="1:22" x14ac:dyDescent="0.25">
      <c r="A139" s="4">
        <v>18</v>
      </c>
      <c r="B139" s="4">
        <v>39884.53</v>
      </c>
      <c r="C139" s="4">
        <v>10089.3538365277</v>
      </c>
      <c r="D139" s="12">
        <v>44075</v>
      </c>
      <c r="E139" t="s">
        <v>40</v>
      </c>
      <c r="F139" t="s">
        <v>41</v>
      </c>
      <c r="G139" t="s">
        <v>63</v>
      </c>
      <c r="H139" t="s">
        <v>64</v>
      </c>
      <c r="I139" s="5">
        <v>137000</v>
      </c>
      <c r="J139" t="s">
        <v>61</v>
      </c>
      <c r="K139">
        <v>47956216</v>
      </c>
      <c r="L139" t="s">
        <v>11</v>
      </c>
      <c r="M139" s="12">
        <v>41640</v>
      </c>
      <c r="N139" s="12">
        <v>41640</v>
      </c>
      <c r="O139" s="5" t="s">
        <v>56</v>
      </c>
      <c r="P139" s="23">
        <v>29795.18</v>
      </c>
      <c r="Q139" s="24" t="s">
        <v>6</v>
      </c>
      <c r="R139" s="24" t="s">
        <v>11</v>
      </c>
      <c r="S139" s="26" t="s">
        <v>125</v>
      </c>
      <c r="T139" s="25" t="s">
        <v>6</v>
      </c>
      <c r="U139" s="15">
        <v>7.1999999999999995E-2</v>
      </c>
      <c r="V139" s="23">
        <v>2871.69</v>
      </c>
    </row>
    <row r="140" spans="1:22" x14ac:dyDescent="0.25">
      <c r="A140" s="4">
        <v>48</v>
      </c>
      <c r="B140" s="4">
        <v>8826.98</v>
      </c>
      <c r="C140" s="4">
        <v>2468.1128487678002</v>
      </c>
      <c r="D140" s="12">
        <v>44075</v>
      </c>
      <c r="E140" t="s">
        <v>40</v>
      </c>
      <c r="F140" t="s">
        <v>41</v>
      </c>
      <c r="G140" t="s">
        <v>63</v>
      </c>
      <c r="H140" t="s">
        <v>64</v>
      </c>
      <c r="I140" s="5">
        <v>137000</v>
      </c>
      <c r="J140" t="s">
        <v>61</v>
      </c>
      <c r="K140">
        <v>39896815</v>
      </c>
      <c r="L140" t="s">
        <v>11</v>
      </c>
      <c r="M140" s="12">
        <v>41275</v>
      </c>
      <c r="N140" s="12">
        <v>40909</v>
      </c>
      <c r="O140" s="5" t="s">
        <v>56</v>
      </c>
      <c r="P140" s="23">
        <v>6358.87</v>
      </c>
      <c r="Q140" s="24" t="s">
        <v>6</v>
      </c>
      <c r="R140" s="24" t="s">
        <v>11</v>
      </c>
      <c r="S140" s="26" t="s">
        <v>125</v>
      </c>
      <c r="T140" s="25" t="s">
        <v>6</v>
      </c>
      <c r="U140" s="15">
        <v>7.1999999999999995E-2</v>
      </c>
      <c r="V140" s="23">
        <v>635.54</v>
      </c>
    </row>
    <row r="141" spans="1:22" x14ac:dyDescent="0.25">
      <c r="A141" s="4">
        <v>24</v>
      </c>
      <c r="B141" s="4">
        <v>31431.510000000002</v>
      </c>
      <c r="C141" s="4">
        <v>11164.0681427814</v>
      </c>
      <c r="D141" s="12">
        <v>44075</v>
      </c>
      <c r="E141" t="s">
        <v>40</v>
      </c>
      <c r="F141" t="s">
        <v>41</v>
      </c>
      <c r="G141" t="s">
        <v>63</v>
      </c>
      <c r="H141" t="s">
        <v>64</v>
      </c>
      <c r="I141" s="5">
        <v>137000</v>
      </c>
      <c r="J141" t="s">
        <v>61</v>
      </c>
      <c r="K141">
        <v>39896202</v>
      </c>
      <c r="L141" t="s">
        <v>11</v>
      </c>
      <c r="M141" s="12">
        <v>40179</v>
      </c>
      <c r="N141" s="12">
        <v>40179</v>
      </c>
      <c r="O141" s="5" t="s">
        <v>66</v>
      </c>
      <c r="P141" s="23">
        <v>20267.439999999999</v>
      </c>
      <c r="Q141" s="24" t="s">
        <v>6</v>
      </c>
      <c r="R141" s="24" t="s">
        <v>11</v>
      </c>
      <c r="S141" s="26" t="s">
        <v>125</v>
      </c>
      <c r="T141" s="25" t="s">
        <v>6</v>
      </c>
      <c r="U141" s="15">
        <v>7.1999999999999995E-2</v>
      </c>
      <c r="V141" s="23">
        <v>2263.0700000000002</v>
      </c>
    </row>
    <row r="142" spans="1:22" x14ac:dyDescent="0.25">
      <c r="A142" s="4">
        <v>48</v>
      </c>
      <c r="B142" s="4">
        <v>64828.39</v>
      </c>
      <c r="C142" s="4">
        <v>21407.8358035124</v>
      </c>
      <c r="D142" s="12">
        <v>44075</v>
      </c>
      <c r="E142" t="s">
        <v>40</v>
      </c>
      <c r="F142" t="s">
        <v>41</v>
      </c>
      <c r="G142" t="s">
        <v>63</v>
      </c>
      <c r="H142" t="s">
        <v>64</v>
      </c>
      <c r="I142" s="5">
        <v>137000</v>
      </c>
      <c r="J142" t="s">
        <v>61</v>
      </c>
      <c r="K142">
        <v>39896209</v>
      </c>
      <c r="L142" t="s">
        <v>11</v>
      </c>
      <c r="M142" s="12">
        <v>40544</v>
      </c>
      <c r="N142" s="12">
        <v>40483</v>
      </c>
      <c r="O142" s="5" t="s">
        <v>66</v>
      </c>
      <c r="P142" s="23">
        <v>43420.55</v>
      </c>
      <c r="Q142" s="24" t="s">
        <v>6</v>
      </c>
      <c r="R142" s="24" t="s">
        <v>11</v>
      </c>
      <c r="S142" s="26" t="s">
        <v>125</v>
      </c>
      <c r="T142" s="25" t="s">
        <v>6</v>
      </c>
      <c r="U142" s="15">
        <v>7.1999999999999995E-2</v>
      </c>
      <c r="V142" s="23">
        <v>4667.6400000000003</v>
      </c>
    </row>
    <row r="143" spans="1:22" x14ac:dyDescent="0.25">
      <c r="A143" s="4">
        <v>28</v>
      </c>
      <c r="B143" s="4">
        <v>55067.16</v>
      </c>
      <c r="C143" s="4">
        <v>20949.9832844868</v>
      </c>
      <c r="D143" s="12">
        <v>44075</v>
      </c>
      <c r="E143" t="s">
        <v>40</v>
      </c>
      <c r="F143" t="s">
        <v>41</v>
      </c>
      <c r="G143" t="s">
        <v>63</v>
      </c>
      <c r="H143" t="s">
        <v>64</v>
      </c>
      <c r="I143" s="5">
        <v>137000</v>
      </c>
      <c r="J143" t="s">
        <v>61</v>
      </c>
      <c r="K143">
        <v>39896195</v>
      </c>
      <c r="L143" t="s">
        <v>11</v>
      </c>
      <c r="M143" s="12">
        <v>40118</v>
      </c>
      <c r="N143" s="12">
        <v>39814</v>
      </c>
      <c r="O143" s="5" t="s">
        <v>66</v>
      </c>
      <c r="P143" s="23">
        <v>34117.18</v>
      </c>
      <c r="Q143" s="24" t="s">
        <v>6</v>
      </c>
      <c r="R143" s="24" t="s">
        <v>11</v>
      </c>
      <c r="S143" s="26" t="s">
        <v>125</v>
      </c>
      <c r="T143" s="25" t="s">
        <v>6</v>
      </c>
      <c r="U143" s="15">
        <v>7.1999999999999995E-2</v>
      </c>
      <c r="V143" s="23">
        <v>3964.84</v>
      </c>
    </row>
    <row r="144" spans="1:22" x14ac:dyDescent="0.25">
      <c r="A144" s="4">
        <v>33</v>
      </c>
      <c r="B144" s="4">
        <v>7004.16</v>
      </c>
      <c r="C144" s="4">
        <v>1572.8396709888</v>
      </c>
      <c r="D144" s="12">
        <v>44075</v>
      </c>
      <c r="E144" t="s">
        <v>40</v>
      </c>
      <c r="F144" t="s">
        <v>41</v>
      </c>
      <c r="G144" t="s">
        <v>63</v>
      </c>
      <c r="H144" t="s">
        <v>64</v>
      </c>
      <c r="I144" s="5">
        <v>137000</v>
      </c>
      <c r="J144" t="s">
        <v>61</v>
      </c>
      <c r="K144">
        <v>89728852</v>
      </c>
      <c r="L144" t="s">
        <v>11</v>
      </c>
      <c r="M144" s="12">
        <v>42005</v>
      </c>
      <c r="N144" s="12">
        <v>42005</v>
      </c>
      <c r="O144" s="5" t="s">
        <v>56</v>
      </c>
      <c r="P144" s="23">
        <v>5431.32</v>
      </c>
      <c r="Q144" s="24" t="s">
        <v>6</v>
      </c>
      <c r="R144" s="24" t="s">
        <v>11</v>
      </c>
      <c r="S144" s="26" t="s">
        <v>125</v>
      </c>
      <c r="T144" s="25" t="s">
        <v>6</v>
      </c>
      <c r="U144" s="15">
        <v>7.1999999999999995E-2</v>
      </c>
      <c r="V144" s="23">
        <v>504.3</v>
      </c>
    </row>
    <row r="145" spans="1:22" x14ac:dyDescent="0.25">
      <c r="A145" s="4">
        <v>52</v>
      </c>
      <c r="B145" s="4">
        <v>15861.87</v>
      </c>
      <c r="C145" s="4">
        <v>1145.0809261772999</v>
      </c>
      <c r="D145" s="12">
        <v>44075</v>
      </c>
      <c r="E145" t="s">
        <v>40</v>
      </c>
      <c r="F145" t="s">
        <v>41</v>
      </c>
      <c r="G145" t="s">
        <v>63</v>
      </c>
      <c r="H145" t="s">
        <v>64</v>
      </c>
      <c r="I145" s="5">
        <v>137000</v>
      </c>
      <c r="J145" t="s">
        <v>61</v>
      </c>
      <c r="K145">
        <v>303561719</v>
      </c>
      <c r="L145" t="s">
        <v>11</v>
      </c>
      <c r="M145" s="12">
        <v>43800</v>
      </c>
      <c r="N145" s="12">
        <v>43466</v>
      </c>
      <c r="O145" s="5" t="s">
        <v>56</v>
      </c>
      <c r="P145" s="23">
        <v>14716.79</v>
      </c>
      <c r="Q145" s="24" t="s">
        <v>6</v>
      </c>
      <c r="R145" s="24" t="s">
        <v>11</v>
      </c>
      <c r="S145" s="26" t="s">
        <v>125</v>
      </c>
      <c r="T145" s="25" t="s">
        <v>6</v>
      </c>
      <c r="U145" s="15">
        <v>7.1999999999999995E-2</v>
      </c>
      <c r="V145" s="23">
        <v>1142.05</v>
      </c>
    </row>
    <row r="146" spans="1:22" x14ac:dyDescent="0.25">
      <c r="A146" s="4">
        <v>1170</v>
      </c>
      <c r="B146" s="4">
        <v>263991.25</v>
      </c>
      <c r="C146" s="4">
        <v>121620.25673197499</v>
      </c>
      <c r="D146" s="12">
        <v>44075</v>
      </c>
      <c r="E146" t="s">
        <v>40</v>
      </c>
      <c r="F146" t="s">
        <v>41</v>
      </c>
      <c r="G146" t="s">
        <v>63</v>
      </c>
      <c r="H146" t="s">
        <v>64</v>
      </c>
      <c r="I146" s="5">
        <v>137000</v>
      </c>
      <c r="J146" t="s">
        <v>81</v>
      </c>
      <c r="K146">
        <v>39896223</v>
      </c>
      <c r="L146" t="s">
        <v>82</v>
      </c>
      <c r="M146" s="12">
        <v>38732</v>
      </c>
      <c r="N146" s="12">
        <v>38732</v>
      </c>
      <c r="O146" s="5" t="s">
        <v>68</v>
      </c>
      <c r="P146" s="23">
        <v>142370.99</v>
      </c>
      <c r="Q146" s="24" t="s">
        <v>6</v>
      </c>
      <c r="R146" s="24" t="s">
        <v>8</v>
      </c>
      <c r="S146" s="26" t="s">
        <v>125</v>
      </c>
      <c r="T146" s="25" t="s">
        <v>6</v>
      </c>
      <c r="U146" s="15">
        <v>7.1999999999999995E-2</v>
      </c>
      <c r="V146" s="23">
        <v>19007.37</v>
      </c>
    </row>
    <row r="147" spans="1:22" x14ac:dyDescent="0.25">
      <c r="A147" s="4">
        <v>18</v>
      </c>
      <c r="B147" s="4">
        <v>2462.63</v>
      </c>
      <c r="C147" s="4">
        <v>553.00309515590004</v>
      </c>
      <c r="D147" s="12">
        <v>44075</v>
      </c>
      <c r="E147" t="s">
        <v>40</v>
      </c>
      <c r="F147" t="s">
        <v>41</v>
      </c>
      <c r="G147" t="s">
        <v>63</v>
      </c>
      <c r="H147" t="s">
        <v>64</v>
      </c>
      <c r="I147" s="5">
        <v>137000</v>
      </c>
      <c r="J147" t="s">
        <v>81</v>
      </c>
      <c r="K147">
        <v>100545712</v>
      </c>
      <c r="L147" t="s">
        <v>8</v>
      </c>
      <c r="M147" s="12">
        <v>42005</v>
      </c>
      <c r="N147" s="12">
        <v>42005</v>
      </c>
      <c r="O147" s="5" t="s">
        <v>56</v>
      </c>
      <c r="P147" s="23">
        <v>1909.63</v>
      </c>
      <c r="Q147" s="24" t="s">
        <v>6</v>
      </c>
      <c r="R147" s="24" t="s">
        <v>8</v>
      </c>
      <c r="S147" s="26" t="s">
        <v>125</v>
      </c>
      <c r="T147" s="25" t="s">
        <v>6</v>
      </c>
      <c r="U147" s="15">
        <v>7.1999999999999995E-2</v>
      </c>
      <c r="V147" s="23">
        <v>177.31</v>
      </c>
    </row>
    <row r="148" spans="1:22" x14ac:dyDescent="0.25">
      <c r="A148" s="4">
        <v>1505</v>
      </c>
      <c r="B148" s="4">
        <v>237169.55000000002</v>
      </c>
      <c r="C148" s="4">
        <v>17121.4571784445</v>
      </c>
      <c r="D148" s="12">
        <v>44075</v>
      </c>
      <c r="E148" t="s">
        <v>40</v>
      </c>
      <c r="F148" t="s">
        <v>41</v>
      </c>
      <c r="G148" t="s">
        <v>63</v>
      </c>
      <c r="H148" t="s">
        <v>64</v>
      </c>
      <c r="I148" s="5">
        <v>137000</v>
      </c>
      <c r="J148" t="s">
        <v>83</v>
      </c>
      <c r="K148">
        <v>303561722</v>
      </c>
      <c r="L148" t="s">
        <v>15</v>
      </c>
      <c r="M148" s="12">
        <v>43709</v>
      </c>
      <c r="N148" s="12">
        <v>43466</v>
      </c>
      <c r="O148" s="5" t="s">
        <v>56</v>
      </c>
      <c r="P148" s="23">
        <v>220048.09</v>
      </c>
      <c r="Q148" s="24" t="s">
        <v>6</v>
      </c>
      <c r="R148" s="24" t="s">
        <v>15</v>
      </c>
      <c r="S148" s="26" t="s">
        <v>125</v>
      </c>
      <c r="T148" s="25" t="s">
        <v>6</v>
      </c>
      <c r="U148" s="15">
        <v>7.1999999999999995E-2</v>
      </c>
      <c r="V148" s="23">
        <v>17076.21</v>
      </c>
    </row>
    <row r="149" spans="1:22" x14ac:dyDescent="0.25">
      <c r="A149" s="4">
        <v>178</v>
      </c>
      <c r="B149" s="4">
        <v>58613.520000000004</v>
      </c>
      <c r="C149" s="4">
        <v>6975.2673656232</v>
      </c>
      <c r="D149" s="12">
        <v>44075</v>
      </c>
      <c r="E149" t="s">
        <v>40</v>
      </c>
      <c r="F149" t="s">
        <v>41</v>
      </c>
      <c r="G149" t="s">
        <v>63</v>
      </c>
      <c r="H149" t="s">
        <v>64</v>
      </c>
      <c r="I149" s="5">
        <v>137000</v>
      </c>
      <c r="J149" t="s">
        <v>83</v>
      </c>
      <c r="K149">
        <v>205128692</v>
      </c>
      <c r="L149" t="s">
        <v>15</v>
      </c>
      <c r="M149" s="12">
        <v>43435</v>
      </c>
      <c r="N149" s="12">
        <v>43101</v>
      </c>
      <c r="O149" s="5" t="s">
        <v>56</v>
      </c>
      <c r="P149" s="23">
        <v>51638.25</v>
      </c>
      <c r="Q149" s="24" t="s">
        <v>6</v>
      </c>
      <c r="R149" s="24" t="s">
        <v>15</v>
      </c>
      <c r="S149" s="26" t="s">
        <v>125</v>
      </c>
      <c r="T149" s="25" t="s">
        <v>6</v>
      </c>
      <c r="U149" s="15">
        <v>7.1999999999999995E-2</v>
      </c>
      <c r="V149" s="23">
        <v>4220.17</v>
      </c>
    </row>
    <row r="150" spans="1:22" x14ac:dyDescent="0.25">
      <c r="A150" s="4">
        <v>756</v>
      </c>
      <c r="B150" s="4">
        <v>-61050.57</v>
      </c>
      <c r="C150" s="4">
        <v>-35632.766528614506</v>
      </c>
      <c r="D150" s="12">
        <v>44075</v>
      </c>
      <c r="E150" t="s">
        <v>40</v>
      </c>
      <c r="F150" t="s">
        <v>41</v>
      </c>
      <c r="G150" t="s">
        <v>63</v>
      </c>
      <c r="H150" t="s">
        <v>64</v>
      </c>
      <c r="I150" s="5">
        <v>137000</v>
      </c>
      <c r="J150" t="s">
        <v>84</v>
      </c>
      <c r="K150">
        <v>39896230</v>
      </c>
      <c r="L150" t="s">
        <v>85</v>
      </c>
      <c r="M150" s="12">
        <v>37271</v>
      </c>
      <c r="N150" s="12">
        <v>37271</v>
      </c>
      <c r="O150" s="5" t="s">
        <v>68</v>
      </c>
      <c r="P150" s="23">
        <v>-25417.8</v>
      </c>
      <c r="Q150" s="24" t="s">
        <v>6</v>
      </c>
      <c r="R150" s="24" t="s">
        <v>23</v>
      </c>
      <c r="S150" s="26" t="s">
        <v>125</v>
      </c>
      <c r="T150" s="25" t="s">
        <v>6</v>
      </c>
      <c r="U150" s="15">
        <v>7.1999999999999995E-2</v>
      </c>
      <c r="V150" s="23">
        <v>-4395.6400000000003</v>
      </c>
    </row>
    <row r="151" spans="1:22" x14ac:dyDescent="0.25">
      <c r="A151" s="4">
        <v>1</v>
      </c>
      <c r="B151" s="4">
        <v>996.34</v>
      </c>
      <c r="C151" s="4">
        <v>353.88715506760002</v>
      </c>
      <c r="D151" s="12">
        <v>44075</v>
      </c>
      <c r="E151" t="s">
        <v>40</v>
      </c>
      <c r="F151" t="s">
        <v>41</v>
      </c>
      <c r="G151" t="s">
        <v>63</v>
      </c>
      <c r="H151" t="s">
        <v>64</v>
      </c>
      <c r="I151" s="5">
        <v>137000</v>
      </c>
      <c r="J151" t="s">
        <v>94</v>
      </c>
      <c r="K151">
        <v>39896408</v>
      </c>
      <c r="L151" t="s">
        <v>13</v>
      </c>
      <c r="M151" s="12">
        <v>40179</v>
      </c>
      <c r="N151" s="12">
        <v>40179</v>
      </c>
      <c r="O151" s="5" t="s">
        <v>66</v>
      </c>
      <c r="P151" s="23">
        <v>642.45000000000005</v>
      </c>
      <c r="Q151" s="24" t="s">
        <v>6</v>
      </c>
      <c r="R151" s="24" t="s">
        <v>13</v>
      </c>
      <c r="S151" s="26" t="s">
        <v>125</v>
      </c>
      <c r="T151" s="25" t="s">
        <v>6</v>
      </c>
      <c r="U151" s="15">
        <v>7.1999999999999995E-2</v>
      </c>
      <c r="V151" s="23">
        <v>71.739999999999995</v>
      </c>
    </row>
    <row r="152" spans="1:22" x14ac:dyDescent="0.25">
      <c r="A152" s="4">
        <v>29</v>
      </c>
      <c r="B152" s="4">
        <v>154604.91</v>
      </c>
      <c r="C152" s="4">
        <v>75691.791869963708</v>
      </c>
      <c r="D152" s="12">
        <v>44075</v>
      </c>
      <c r="E152" t="s">
        <v>40</v>
      </c>
      <c r="F152" t="s">
        <v>41</v>
      </c>
      <c r="G152" t="s">
        <v>63</v>
      </c>
      <c r="H152" t="s">
        <v>64</v>
      </c>
      <c r="I152" s="5">
        <v>137000</v>
      </c>
      <c r="J152" t="s">
        <v>94</v>
      </c>
      <c r="K152">
        <v>39896401</v>
      </c>
      <c r="L152" t="s">
        <v>95</v>
      </c>
      <c r="M152" s="12">
        <v>38367</v>
      </c>
      <c r="N152" s="12">
        <v>38367</v>
      </c>
      <c r="O152" s="5" t="s">
        <v>68</v>
      </c>
      <c r="P152" s="23">
        <v>78913.119999999995</v>
      </c>
      <c r="Q152" s="24" t="s">
        <v>6</v>
      </c>
      <c r="R152" s="24" t="s">
        <v>13</v>
      </c>
      <c r="S152" s="26" t="s">
        <v>125</v>
      </c>
      <c r="T152" s="25" t="s">
        <v>6</v>
      </c>
      <c r="U152" s="15">
        <v>7.1999999999999995E-2</v>
      </c>
      <c r="V152" s="23">
        <v>11131.55</v>
      </c>
    </row>
    <row r="153" spans="1:22" x14ac:dyDescent="0.25">
      <c r="A153" s="4">
        <v>6</v>
      </c>
      <c r="B153" s="4">
        <v>5825.45</v>
      </c>
      <c r="C153" s="4">
        <v>7573.085</v>
      </c>
      <c r="D153" s="12">
        <v>44075</v>
      </c>
      <c r="E153" t="s">
        <v>40</v>
      </c>
      <c r="F153" t="s">
        <v>41</v>
      </c>
      <c r="G153" t="s">
        <v>63</v>
      </c>
      <c r="H153" t="s">
        <v>64</v>
      </c>
      <c r="I153" s="5">
        <v>137000</v>
      </c>
      <c r="J153" t="s">
        <v>96</v>
      </c>
      <c r="K153">
        <v>39896415</v>
      </c>
      <c r="L153" t="s">
        <v>97</v>
      </c>
      <c r="M153" s="12">
        <v>31578</v>
      </c>
      <c r="N153" s="12">
        <v>31578</v>
      </c>
      <c r="O153" s="5" t="s">
        <v>98</v>
      </c>
      <c r="P153" s="23">
        <v>-1747.64</v>
      </c>
      <c r="Q153" s="24" t="s">
        <v>6</v>
      </c>
      <c r="R153" s="24" t="s">
        <v>25</v>
      </c>
      <c r="S153" s="26" t="s">
        <v>125</v>
      </c>
      <c r="T153" s="25" t="s">
        <v>6</v>
      </c>
      <c r="U153" s="15">
        <v>7.1999999999999995E-2</v>
      </c>
      <c r="V153" s="23">
        <v>419.43</v>
      </c>
    </row>
    <row r="154" spans="1:22" x14ac:dyDescent="0.25">
      <c r="A154" s="4">
        <v>3</v>
      </c>
      <c r="B154" s="4">
        <v>9996.83</v>
      </c>
      <c r="C154" s="4">
        <v>721.6790551956999</v>
      </c>
      <c r="D154" s="12">
        <v>44075</v>
      </c>
      <c r="E154" t="s">
        <v>40</v>
      </c>
      <c r="F154" t="s">
        <v>41</v>
      </c>
      <c r="G154" t="s">
        <v>99</v>
      </c>
      <c r="H154" t="s">
        <v>100</v>
      </c>
      <c r="I154" s="5">
        <v>137000</v>
      </c>
      <c r="J154" t="s">
        <v>44</v>
      </c>
      <c r="K154">
        <v>303560555</v>
      </c>
      <c r="L154" t="s">
        <v>21</v>
      </c>
      <c r="M154" s="12">
        <v>43525</v>
      </c>
      <c r="N154" s="12">
        <v>43466</v>
      </c>
      <c r="O154" s="5" t="s">
        <v>101</v>
      </c>
      <c r="P154" s="23">
        <v>9275.15</v>
      </c>
      <c r="Q154" s="24" t="s">
        <v>6</v>
      </c>
      <c r="R154" s="24" t="s">
        <v>21</v>
      </c>
      <c r="S154" s="26" t="s">
        <v>125</v>
      </c>
      <c r="T154" s="25" t="s">
        <v>6</v>
      </c>
      <c r="U154" s="15">
        <v>7.1999999999999995E-2</v>
      </c>
      <c r="V154" s="23">
        <v>719.77</v>
      </c>
    </row>
    <row r="155" spans="1:22" x14ac:dyDescent="0.25">
      <c r="A155" s="4">
        <v>1</v>
      </c>
      <c r="B155" s="4">
        <v>9996.83</v>
      </c>
      <c r="C155" s="4">
        <v>721.6790551956999</v>
      </c>
      <c r="D155" s="12">
        <v>44075</v>
      </c>
      <c r="E155" t="s">
        <v>40</v>
      </c>
      <c r="F155" t="s">
        <v>41</v>
      </c>
      <c r="G155" t="s">
        <v>99</v>
      </c>
      <c r="H155" t="s">
        <v>100</v>
      </c>
      <c r="I155" s="5">
        <v>137000</v>
      </c>
      <c r="J155" t="s">
        <v>46</v>
      </c>
      <c r="K155">
        <v>303560963</v>
      </c>
      <c r="L155" t="s">
        <v>12</v>
      </c>
      <c r="M155" s="12">
        <v>43525</v>
      </c>
      <c r="N155" s="12">
        <v>43466</v>
      </c>
      <c r="O155" s="5" t="s">
        <v>101</v>
      </c>
      <c r="P155" s="23">
        <v>9275.15</v>
      </c>
      <c r="Q155" s="24" t="s">
        <v>6</v>
      </c>
      <c r="R155" s="24" t="s">
        <v>12</v>
      </c>
      <c r="S155" s="26" t="s">
        <v>125</v>
      </c>
      <c r="T155" s="25" t="s">
        <v>6</v>
      </c>
      <c r="U155" s="15">
        <v>7.1999999999999995E-2</v>
      </c>
      <c r="V155" s="23">
        <v>719.77</v>
      </c>
    </row>
    <row r="156" spans="1:22" x14ac:dyDescent="0.25">
      <c r="A156" s="4">
        <v>3</v>
      </c>
      <c r="B156" s="4">
        <v>2609.8200000000002</v>
      </c>
      <c r="C156" s="4">
        <v>61.579903417200001</v>
      </c>
      <c r="D156" s="12">
        <v>44075</v>
      </c>
      <c r="E156" t="s">
        <v>40</v>
      </c>
      <c r="F156" t="s">
        <v>41</v>
      </c>
      <c r="G156" t="s">
        <v>102</v>
      </c>
      <c r="H156" t="s">
        <v>103</v>
      </c>
      <c r="I156" s="5">
        <v>137000</v>
      </c>
      <c r="J156" t="s">
        <v>44</v>
      </c>
      <c r="K156">
        <v>327095597</v>
      </c>
      <c r="L156" t="s">
        <v>21</v>
      </c>
      <c r="M156" s="12">
        <v>43891</v>
      </c>
      <c r="N156" s="12">
        <v>43831</v>
      </c>
      <c r="O156" s="5" t="s">
        <v>45</v>
      </c>
      <c r="P156" s="23">
        <v>2548.2399999999998</v>
      </c>
      <c r="Q156" s="24" t="s">
        <v>6</v>
      </c>
      <c r="R156" s="24" t="s">
        <v>21</v>
      </c>
      <c r="S156" s="26" t="s">
        <v>125</v>
      </c>
      <c r="T156" s="25" t="s">
        <v>6</v>
      </c>
      <c r="U156" s="15">
        <v>7.1999999999999995E-2</v>
      </c>
      <c r="V156" s="23">
        <v>187.91</v>
      </c>
    </row>
    <row r="157" spans="1:22" x14ac:dyDescent="0.25">
      <c r="A157" s="4">
        <v>1</v>
      </c>
      <c r="B157" s="4">
        <v>40343.56</v>
      </c>
      <c r="C157" s="4">
        <v>10205.4719427604</v>
      </c>
      <c r="D157" s="12">
        <v>44075</v>
      </c>
      <c r="E157" t="s">
        <v>40</v>
      </c>
      <c r="F157" t="s">
        <v>41</v>
      </c>
      <c r="G157" t="s">
        <v>104</v>
      </c>
      <c r="H157" t="s">
        <v>105</v>
      </c>
      <c r="I157" s="5">
        <v>137000</v>
      </c>
      <c r="J157" t="s">
        <v>46</v>
      </c>
      <c r="K157">
        <v>49495853</v>
      </c>
      <c r="L157" t="s">
        <v>12</v>
      </c>
      <c r="M157" s="12">
        <v>41640</v>
      </c>
      <c r="N157" s="12">
        <v>41640</v>
      </c>
      <c r="O157" s="5" t="s">
        <v>45</v>
      </c>
      <c r="P157" s="23">
        <v>30138.09</v>
      </c>
      <c r="Q157" s="24" t="s">
        <v>6</v>
      </c>
      <c r="R157" s="24" t="s">
        <v>12</v>
      </c>
      <c r="S157" s="26" t="s">
        <v>125</v>
      </c>
      <c r="T157" s="25" t="s">
        <v>6</v>
      </c>
      <c r="U157" s="15">
        <v>7.1999999999999995E-2</v>
      </c>
      <c r="V157" s="23">
        <v>2904.74</v>
      </c>
    </row>
    <row r="158" spans="1:22" x14ac:dyDescent="0.25">
      <c r="A158" s="4">
        <v>2</v>
      </c>
      <c r="B158" s="4">
        <v>20537.91</v>
      </c>
      <c r="C158" s="4">
        <v>3262.0286462733002</v>
      </c>
      <c r="D158" s="12">
        <v>44075</v>
      </c>
      <c r="E158" t="s">
        <v>40</v>
      </c>
      <c r="F158" t="s">
        <v>41</v>
      </c>
      <c r="G158" t="s">
        <v>104</v>
      </c>
      <c r="H158" t="s">
        <v>105</v>
      </c>
      <c r="I158" s="5">
        <v>137000</v>
      </c>
      <c r="J158" t="s">
        <v>46</v>
      </c>
      <c r="K158">
        <v>313626201</v>
      </c>
      <c r="L158" t="s">
        <v>12</v>
      </c>
      <c r="M158" s="12">
        <v>42871</v>
      </c>
      <c r="N158" s="12">
        <v>42736</v>
      </c>
      <c r="O158" s="5" t="s">
        <v>106</v>
      </c>
      <c r="P158" s="23">
        <v>17275.88</v>
      </c>
      <c r="Q158" s="24" t="s">
        <v>6</v>
      </c>
      <c r="R158" s="24" t="s">
        <v>12</v>
      </c>
      <c r="S158" s="26" t="s">
        <v>125</v>
      </c>
      <c r="T158" s="25" t="s">
        <v>6</v>
      </c>
      <c r="U158" s="15">
        <v>7.1999999999999995E-2</v>
      </c>
      <c r="V158" s="23">
        <v>1478.73</v>
      </c>
    </row>
    <row r="159" spans="1:22" x14ac:dyDescent="0.25">
      <c r="A159" s="4">
        <v>1</v>
      </c>
      <c r="B159" s="4">
        <v>41155.17</v>
      </c>
      <c r="C159" s="4">
        <v>7965.4325255778003</v>
      </c>
      <c r="D159" s="12">
        <v>44075</v>
      </c>
      <c r="E159" t="s">
        <v>40</v>
      </c>
      <c r="F159" t="s">
        <v>41</v>
      </c>
      <c r="G159" t="s">
        <v>104</v>
      </c>
      <c r="H159" t="s">
        <v>105</v>
      </c>
      <c r="I159" s="5">
        <v>137000</v>
      </c>
      <c r="J159" t="s">
        <v>46</v>
      </c>
      <c r="K159">
        <v>100545843</v>
      </c>
      <c r="L159" t="s">
        <v>12</v>
      </c>
      <c r="M159" s="12">
        <v>42395</v>
      </c>
      <c r="N159" s="12">
        <v>42370</v>
      </c>
      <c r="O159" s="5" t="s">
        <v>107</v>
      </c>
      <c r="P159" s="23">
        <v>33189.74</v>
      </c>
      <c r="Q159" s="24" t="s">
        <v>6</v>
      </c>
      <c r="R159" s="24" t="s">
        <v>12</v>
      </c>
      <c r="S159" s="26" t="s">
        <v>125</v>
      </c>
      <c r="T159" s="25" t="s">
        <v>6</v>
      </c>
      <c r="U159" s="15">
        <v>7.1999999999999995E-2</v>
      </c>
      <c r="V159" s="23">
        <v>2963.17</v>
      </c>
    </row>
    <row r="160" spans="1:22" x14ac:dyDescent="0.25">
      <c r="A160" s="4">
        <v>1</v>
      </c>
      <c r="B160" s="4">
        <v>26196.02</v>
      </c>
      <c r="C160" s="4">
        <v>5070.1437935668</v>
      </c>
      <c r="D160" s="12">
        <v>44075</v>
      </c>
      <c r="E160" t="s">
        <v>40</v>
      </c>
      <c r="F160" t="s">
        <v>41</v>
      </c>
      <c r="G160" t="s">
        <v>108</v>
      </c>
      <c r="H160" t="s">
        <v>109</v>
      </c>
      <c r="I160" s="5">
        <v>137000</v>
      </c>
      <c r="J160" t="s">
        <v>46</v>
      </c>
      <c r="K160">
        <v>122668283</v>
      </c>
      <c r="L160" t="s">
        <v>12</v>
      </c>
      <c r="M160" s="12">
        <v>42704</v>
      </c>
      <c r="N160" s="12">
        <v>42370</v>
      </c>
      <c r="O160" s="5" t="s">
        <v>110</v>
      </c>
      <c r="P160" s="23">
        <v>21125.88</v>
      </c>
      <c r="Q160" s="24" t="s">
        <v>6</v>
      </c>
      <c r="R160" s="24" t="s">
        <v>12</v>
      </c>
      <c r="S160" s="26" t="s">
        <v>125</v>
      </c>
      <c r="T160" s="25" t="s">
        <v>6</v>
      </c>
      <c r="U160" s="15">
        <v>7.1999999999999995E-2</v>
      </c>
      <c r="V160" s="23">
        <v>1886.11</v>
      </c>
    </row>
    <row r="161" spans="1:22" x14ac:dyDescent="0.25">
      <c r="A161" s="4">
        <v>1</v>
      </c>
      <c r="B161" s="4">
        <v>-22.35</v>
      </c>
      <c r="C161" s="4">
        <v>-5.0188697355</v>
      </c>
      <c r="D161" s="12">
        <v>44075</v>
      </c>
      <c r="E161" t="s">
        <v>40</v>
      </c>
      <c r="F161" t="s">
        <v>41</v>
      </c>
      <c r="G161" t="s">
        <v>108</v>
      </c>
      <c r="H161" t="s">
        <v>109</v>
      </c>
      <c r="I161" s="5">
        <v>137000</v>
      </c>
      <c r="J161" t="s">
        <v>49</v>
      </c>
      <c r="K161">
        <v>89069859</v>
      </c>
      <c r="L161" t="s">
        <v>50</v>
      </c>
      <c r="M161" s="12">
        <v>42312</v>
      </c>
      <c r="N161" s="12">
        <v>42370</v>
      </c>
      <c r="O161" s="5" t="s">
        <v>111</v>
      </c>
      <c r="P161" s="23">
        <v>-17.329999999999998</v>
      </c>
      <c r="Q161" s="24" t="s">
        <v>6</v>
      </c>
      <c r="R161" s="24" t="s">
        <v>17</v>
      </c>
      <c r="S161" s="26" t="s">
        <v>125</v>
      </c>
      <c r="T161" s="25" t="s">
        <v>6</v>
      </c>
      <c r="U161" s="15">
        <v>7.1999999999999995E-2</v>
      </c>
      <c r="V161" s="23">
        <v>-1.61</v>
      </c>
    </row>
    <row r="162" spans="1:22" x14ac:dyDescent="0.25">
      <c r="A162" s="4">
        <v>0</v>
      </c>
      <c r="B162" s="4">
        <v>22.35</v>
      </c>
      <c r="C162" s="4">
        <v>5.0188697355</v>
      </c>
      <c r="D162" s="12">
        <v>44075</v>
      </c>
      <c r="E162" t="s">
        <v>40</v>
      </c>
      <c r="F162" t="s">
        <v>41</v>
      </c>
      <c r="G162" t="s">
        <v>108</v>
      </c>
      <c r="H162" t="s">
        <v>109</v>
      </c>
      <c r="I162" s="5">
        <v>137000</v>
      </c>
      <c r="J162" t="s">
        <v>49</v>
      </c>
      <c r="K162">
        <v>82317218</v>
      </c>
      <c r="L162" t="s">
        <v>50</v>
      </c>
      <c r="M162" s="12">
        <v>42312</v>
      </c>
      <c r="N162" s="12">
        <v>42309</v>
      </c>
      <c r="O162" s="5" t="s">
        <v>111</v>
      </c>
      <c r="P162" s="23">
        <v>17.329999999999998</v>
      </c>
      <c r="Q162" s="24" t="s">
        <v>6</v>
      </c>
      <c r="R162" s="24" t="s">
        <v>17</v>
      </c>
      <c r="S162" s="26" t="s">
        <v>125</v>
      </c>
      <c r="T162" s="25" t="s">
        <v>6</v>
      </c>
      <c r="U162" s="15">
        <v>7.1999999999999995E-2</v>
      </c>
      <c r="V162" s="23">
        <v>1.61</v>
      </c>
    </row>
    <row r="163" spans="1:22" x14ac:dyDescent="0.25">
      <c r="A163" s="4">
        <v>1</v>
      </c>
      <c r="B163" s="4">
        <v>637.16999999999996</v>
      </c>
      <c r="C163" s="4">
        <v>15.034319248200001</v>
      </c>
      <c r="D163" s="12">
        <v>44075</v>
      </c>
      <c r="E163" t="s">
        <v>40</v>
      </c>
      <c r="F163" t="s">
        <v>41</v>
      </c>
      <c r="G163" t="s">
        <v>108</v>
      </c>
      <c r="H163" t="s">
        <v>109</v>
      </c>
      <c r="I163" s="5">
        <v>137000</v>
      </c>
      <c r="J163" t="s">
        <v>49</v>
      </c>
      <c r="K163">
        <v>323949983</v>
      </c>
      <c r="L163" t="s">
        <v>112</v>
      </c>
      <c r="M163" s="12">
        <v>43831</v>
      </c>
      <c r="N163" s="12">
        <v>43831</v>
      </c>
      <c r="O163" s="5" t="s">
        <v>113</v>
      </c>
      <c r="P163" s="23">
        <v>622.14</v>
      </c>
      <c r="Q163" s="24" t="s">
        <v>6</v>
      </c>
      <c r="R163" s="24" t="s">
        <v>17</v>
      </c>
      <c r="S163" s="26" t="s">
        <v>125</v>
      </c>
      <c r="T163" s="25" t="s">
        <v>6</v>
      </c>
      <c r="U163" s="15">
        <v>7.1999999999999995E-2</v>
      </c>
      <c r="V163" s="23">
        <v>45.88</v>
      </c>
    </row>
  </sheetData>
  <sortState xmlns:xlrd2="http://schemas.microsoft.com/office/spreadsheetml/2017/richdata2" ref="A2:V163">
    <sortCondition descending="1" ref="S1"/>
  </sortState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F0DF761E53C84B9DF2252DDF9077D8" ma:contentTypeVersion="" ma:contentTypeDescription="Create a new document." ma:contentTypeScope="" ma:versionID="dadf3595010fba69ed431ef54b65db70">
  <xsd:schema xmlns:xsd="http://www.w3.org/2001/XMLSchema" xmlns:xs="http://www.w3.org/2001/XMLSchema" xmlns:p="http://schemas.microsoft.com/office/2006/metadata/properties" xmlns:ns2="02D22938-A560-4B92-82A1-0C41AA152052" xmlns:ns3="02d22938-a560-4b92-82a1-0c41aa152052" targetNamespace="http://schemas.microsoft.com/office/2006/metadata/properties" ma:root="true" ma:fieldsID="ccc586c2439b35d317168828a72f7b66" ns2:_="" ns3:_="">
    <xsd:import namespace="02D22938-A560-4B92-82A1-0C41AA152052"/>
    <xsd:import namespace="02d22938-a560-4b92-82a1-0c41aa152052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3:CaseCompanyName" minOccurs="0"/>
                <xsd:element ref="ns3:CaseJurisdiction" minOccurs="0"/>
                <xsd:element ref="ns3:CaseType" minOccurs="0"/>
                <xsd:element ref="ns3:CasePracticeArea" minOccurs="0"/>
                <xsd:element ref="ns3:CaseStatus" minOccurs="0"/>
                <xsd:element ref="ns3:CaseNumber" minOccurs="0"/>
                <xsd:element ref="ns3:IsKeyDocket" minOccurs="0"/>
                <xsd:element ref="ns3:CaseSubjects" minOccurs="0"/>
                <xsd:element ref="ns3:SRCH_DocketId" minOccurs="0"/>
                <xsd:element ref="ns3:SRCH_ObjectType" minOccurs="0"/>
                <xsd:element ref="ns3:_x0066_g38" minOccurs="0"/>
                <xsd:element ref="ns3:tsud" minOccurs="0"/>
                <xsd:element ref="ns3:_x0064_do2" minOccurs="0"/>
                <xsd:element ref="ns3:CONFIDENTIAL_x0020_REQUESTS" minOccurs="0"/>
                <xsd:element ref="ns3:File_x0020_Type0" minOccurs="0"/>
                <xsd:element ref="ns3:em7g" minOccurs="0"/>
                <xsd:element ref="ns3:_x0078_154" minOccurs="0"/>
                <xsd:element ref="ns3:f0z4" minOccurs="0"/>
                <xsd:element ref="ns3:cz8i" minOccurs="0"/>
                <xsd:element ref="ns3:l6eu" minOccurs="0"/>
                <xsd:element ref="ns3:matv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D22938-A560-4B92-82A1-0C41AA152052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Date Received" ma:internalName="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d22938-a560-4b92-82a1-0c41aa152052" elementFormDefault="qualified">
    <xsd:import namespace="http://schemas.microsoft.com/office/2006/documentManagement/types"/>
    <xsd:import namespace="http://schemas.microsoft.com/office/infopath/2007/PartnerControls"/>
    <xsd:element name="CaseCompanyName" ma:index="9" nillable="true" ma:displayName="Company Name" ma:internalName="CaseCompanyName">
      <xsd:simpleType>
        <xsd:restriction base="dms:Text"/>
      </xsd:simpleType>
    </xsd:element>
    <xsd:element name="CaseJurisdiction" ma:index="10" nillable="true" ma:displayName="Jurisdiction" ma:internalName="CaseJurisdiction">
      <xsd:simpleType>
        <xsd:restriction base="dms:Text"/>
      </xsd:simpleType>
    </xsd:element>
    <xsd:element name="CaseType" ma:index="11" nillable="true" ma:displayName="Case Type" ma:internalName="CaseType">
      <xsd:simpleType>
        <xsd:restriction base="dms:Text"/>
      </xsd:simpleType>
    </xsd:element>
    <xsd:element name="CasePracticeArea" ma:index="12" nillable="true" ma:displayName="Practie Area" ma:internalName="CasePracticeArea">
      <xsd:simpleType>
        <xsd:restriction base="dms:Text"/>
      </xsd:simpleType>
    </xsd:element>
    <xsd:element name="CaseStatus" ma:index="13" nillable="true" ma:displayName="Case Status" ma:internalName="CaseStatus">
      <xsd:simpleType>
        <xsd:restriction base="dms:Text"/>
      </xsd:simpleType>
    </xsd:element>
    <xsd:element name="CaseNumber" ma:index="14" nillable="true" ma:displayName="Case Number" ma:internalName="CaseNumber">
      <xsd:simpleType>
        <xsd:restriction base="dms:Text">
          <xsd:maxLength value="255"/>
        </xsd:restriction>
      </xsd:simpleType>
    </xsd:element>
    <xsd:element name="IsKeyDocket" ma:index="15" nillable="true" ma:displayName="Key Docket" ma:default="0" ma:internalName="IsKeyDocket">
      <xsd:simpleType>
        <xsd:restriction base="dms:Boolean"/>
      </xsd:simpleType>
    </xsd:element>
    <xsd:element name="CaseSubjects" ma:index="16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17" nillable="true" ma:displayName="Search DocketId" ma:internalName="SRCH_DocketId">
      <xsd:simpleType>
        <xsd:restriction base="dms:Number"/>
      </xsd:simpleType>
    </xsd:element>
    <xsd:element name="SRCH_ObjectType" ma:index="18" nillable="true" ma:displayName="Search ObjectType" ma:internalName="SRCH_ObjectType">
      <xsd:simpleType>
        <xsd:restriction base="dms:Text"/>
      </xsd:simpleType>
    </xsd:element>
    <xsd:element name="_x0066_g38" ma:index="19" nillable="true" ma:displayName="CONFIDENTIAL DATA" ma:internalName="_x0066_g38">
      <xsd:simpleType>
        <xsd:restriction base="dms:DateTime"/>
      </xsd:simpleType>
    </xsd:element>
    <xsd:element name="tsud" ma:index="20" nillable="true" ma:displayName="DUE DATE" ma:internalName="tsud">
      <xsd:simpleType>
        <xsd:restriction base="dms:Text"/>
      </xsd:simpleType>
    </xsd:element>
    <xsd:element name="_x0064_do2" ma:index="21" nillable="true" ma:displayName="Notes" ma:internalName="_x0064_do2">
      <xsd:simpleType>
        <xsd:restriction base="dms:Text"/>
      </xsd:simpleType>
    </xsd:element>
    <xsd:element name="CONFIDENTIAL_x0020_REQUESTS" ma:index="22" nillable="true" ma:displayName="CONFIDENTIAL NOS." ma:description="List of confidential discovery request numbers" ma:internalName="CONFIDENTIAL_x0020_REQUESTS">
      <xsd:simpleType>
        <xsd:restriction base="dms:Note">
          <xsd:maxLength value="255"/>
        </xsd:restriction>
      </xsd:simpleType>
    </xsd:element>
    <xsd:element name="File_x0020_Type0" ma:index="23" nillable="true" ma:displayName="File Type" ma:internalName="File_x0020_Type0">
      <xsd:simpleType>
        <xsd:restriction base="dms:Text">
          <xsd:maxLength value="255"/>
        </xsd:restriction>
      </xsd:simpleType>
    </xsd:element>
    <xsd:element name="em7g" ma:index="24" nillable="true" ma:displayName="Files Cleaned" ma:internalName="em7g">
      <xsd:simpleType>
        <xsd:restriction base="dms:Text"/>
      </xsd:simpleType>
    </xsd:element>
    <xsd:element name="_x0078_154" ma:index="25" nillable="true" ma:displayName="1st Draft Due" ma:internalName="_x0078_154">
      <xsd:simpleType>
        <xsd:restriction base="dms:Text"/>
      </xsd:simpleType>
    </xsd:element>
    <xsd:element name="f0z4" ma:index="26" nillable="true" ma:displayName="Final Draft Due" ma:internalName="f0z4">
      <xsd:simpleType>
        <xsd:restriction base="dms:Text"/>
      </xsd:simpleType>
    </xsd:element>
    <xsd:element name="cz8i" ma:index="27" nillable="true" ma:displayName="OBJECTIONS DUE" ma:internalName="cz8i">
      <xsd:simpleType>
        <xsd:restriction base="dms:Text"/>
      </xsd:simpleType>
    </xsd:element>
    <xsd:element name="l6eu" ma:index="28" nillable="true" ma:displayName="1st Draft Review Meeting" ma:internalName="l6eu">
      <xsd:simpleType>
        <xsd:restriction base="dms:Text"/>
      </xsd:simpleType>
    </xsd:element>
    <xsd:element name="matv" ma:index="29" nillable="true" ma:displayName="Final Draft Review Meeting" ma:internalName="matv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02D22938-A560-4B92-82A1-0C41AA152052" xsi:nil="true"/>
    <CaseStatus xmlns="02d22938-a560-4b92-82a1-0c41aa152052" xsi:nil="true"/>
    <IsKeyDocket xmlns="02d22938-a560-4b92-82a1-0c41aa152052">false</IsKeyDocket>
    <CaseCompanyName xmlns="02d22938-a560-4b92-82a1-0c41aa152052" xsi:nil="true"/>
    <CaseType xmlns="02d22938-a560-4b92-82a1-0c41aa152052" xsi:nil="true"/>
    <SRCH_DocketId xmlns="02d22938-a560-4b92-82a1-0c41aa152052">1052</SRCH_DocketId>
    <CaseSubjects xmlns="02d22938-a560-4b92-82a1-0c41aa152052" xsi:nil="true"/>
    <CaseNumber xmlns="02d22938-a560-4b92-82a1-0c41aa152052" xsi:nil="true"/>
    <CasePracticeArea xmlns="02d22938-a560-4b92-82a1-0c41aa152052" xsi:nil="true"/>
    <CaseJurisdiction xmlns="02d22938-a560-4b92-82a1-0c41aa152052" xsi:nil="true"/>
    <SRCH_ObjectType xmlns="02d22938-a560-4b92-82a1-0c41aa152052">PWD</SRCH_ObjectType>
    <_x0066_g38 xmlns="02d22938-a560-4b92-82a1-0c41aa152052" xsi:nil="true"/>
    <tsud xmlns="02d22938-a560-4b92-82a1-0c41aa152052" xsi:nil="true"/>
    <File_x0020_Type0 xmlns="02d22938-a560-4b92-82a1-0c41aa152052" xsi:nil="true"/>
    <em7g xmlns="02d22938-a560-4b92-82a1-0c41aa152052" xsi:nil="true"/>
    <CONFIDENTIAL_x0020_REQUESTS xmlns="02d22938-a560-4b92-82a1-0c41aa152052" xsi:nil="true"/>
    <_x0064_do2 xmlns="02d22938-a560-4b92-82a1-0c41aa152052" xsi:nil="true"/>
    <_x0078_154 xmlns="02d22938-a560-4b92-82a1-0c41aa152052" xsi:nil="true"/>
    <f0z4 xmlns="02d22938-a560-4b92-82a1-0c41aa152052" xsi:nil="true"/>
    <cz8i xmlns="02d22938-a560-4b92-82a1-0c41aa152052" xsi:nil="true"/>
    <l6eu xmlns="02d22938-a560-4b92-82a1-0c41aa152052" xsi:nil="true"/>
    <matv xmlns="02d22938-a560-4b92-82a1-0c41aa152052" xsi:nil="true"/>
  </documentManagement>
</p:properties>
</file>

<file path=customXml/itemProps1.xml><?xml version="1.0" encoding="utf-8"?>
<ds:datastoreItem xmlns:ds="http://schemas.openxmlformats.org/officeDocument/2006/customXml" ds:itemID="{CED369F5-59D9-4179-BF7E-39E2D19B1A52}"/>
</file>

<file path=customXml/itemProps2.xml><?xml version="1.0" encoding="utf-8"?>
<ds:datastoreItem xmlns:ds="http://schemas.openxmlformats.org/officeDocument/2006/customXml" ds:itemID="{1DEE3EFD-ABFF-48A7-86B1-5CBD59AAB57D}"/>
</file>

<file path=customXml/itemProps3.xml><?xml version="1.0" encoding="utf-8"?>
<ds:datastoreItem xmlns:ds="http://schemas.openxmlformats.org/officeDocument/2006/customXml" ds:itemID="{12FBD227-A680-48F5-8277-A747661CDB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370.00 breakdown</vt:lpstr>
      <vt:lpstr>Summary</vt:lpstr>
      <vt:lpstr>Roll Forward with NBV Recovery</vt:lpstr>
      <vt:lpstr>Asset - 1124</vt:lpstr>
      <vt:lpstr>'370.00 breakdown'!Print_Area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2021-03-26T16:45:11Z</dcterms:created>
  <dcterms:modified xsi:type="dcterms:W3CDTF">2021-03-26T16:46:18Z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0x0101001BF0DF761E53C84B9DF2252DDF9077D8</vt:lpwstr>
  </property>
</Properties>
</file>