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:\PLANT\2 ACTUAL\Depreciation Studies\TEC\2019 PP Depr Analysis Annual\FPSC\Staff's 7th IRR Nos. 143-148\"/>
    </mc:Choice>
  </mc:AlternateContent>
  <xr:revisionPtr revIDLastSave="0" documentId="13_ncr:1_{A43DA5B4-89DD-48D4-8DF6-648EF0813F4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able A" sheetId="1" r:id="rId1"/>
    <sheet name="Table B" sheetId="2" r:id="rId2"/>
    <sheet name="Table 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2" l="1"/>
  <c r="F68" i="2"/>
  <c r="J68" i="1"/>
  <c r="K68" i="1"/>
  <c r="H11" i="2" l="1"/>
  <c r="H17" i="2"/>
  <c r="H26" i="2"/>
  <c r="G26" i="2"/>
  <c r="G11" i="2"/>
  <c r="G17" i="2"/>
  <c r="G41" i="2"/>
  <c r="G57" i="2"/>
  <c r="H41" i="2"/>
  <c r="H57" i="2"/>
  <c r="F11" i="2"/>
  <c r="F41" i="2"/>
  <c r="F17" i="2"/>
  <c r="F26" i="2"/>
  <c r="F57" i="2"/>
  <c r="H43" i="2" l="1"/>
  <c r="H60" i="2" s="1"/>
  <c r="H62" i="2" s="1"/>
  <c r="H64" i="2" s="1"/>
  <c r="G43" i="2"/>
  <c r="G60" i="2" s="1"/>
  <c r="F43" i="2"/>
  <c r="F60" i="2" s="1"/>
  <c r="F62" i="2" s="1"/>
  <c r="H66" i="2" l="1"/>
  <c r="F7" i="3"/>
  <c r="H67" i="2"/>
  <c r="H69" i="2" s="1"/>
  <c r="F8" i="3" s="1"/>
  <c r="F64" i="2"/>
  <c r="F66" i="2" s="1"/>
  <c r="F67" i="2"/>
  <c r="F69" i="2" s="1"/>
  <c r="L68" i="1" l="1"/>
  <c r="F26" i="1" l="1"/>
  <c r="F17" i="1"/>
  <c r="F11" i="1"/>
  <c r="L49" i="1"/>
  <c r="L45" i="1"/>
  <c r="L39" i="1"/>
  <c r="L37" i="1"/>
  <c r="L35" i="1"/>
  <c r="L33" i="1"/>
  <c r="L31" i="1"/>
  <c r="L24" i="1"/>
  <c r="L22" i="1"/>
  <c r="L20" i="1"/>
  <c r="L16" i="1"/>
  <c r="L14" i="1"/>
  <c r="J17" i="1"/>
  <c r="L10" i="1"/>
  <c r="L8" i="1"/>
  <c r="L55" i="1"/>
  <c r="L51" i="1"/>
  <c r="J9" i="2" l="1"/>
  <c r="H9" i="1"/>
  <c r="J15" i="2"/>
  <c r="M15" i="2" s="1"/>
  <c r="H15" i="1"/>
  <c r="J21" i="2"/>
  <c r="H21" i="1"/>
  <c r="J25" i="2"/>
  <c r="M25" i="2" s="1"/>
  <c r="H25" i="1"/>
  <c r="J32" i="2"/>
  <c r="H32" i="1"/>
  <c r="J36" i="2"/>
  <c r="L36" i="2" s="1"/>
  <c r="H36" i="1"/>
  <c r="J40" i="2"/>
  <c r="H40" i="1"/>
  <c r="J51" i="2"/>
  <c r="L51" i="2" s="1"/>
  <c r="H51" i="1"/>
  <c r="J10" i="2"/>
  <c r="H10" i="1"/>
  <c r="J16" i="2"/>
  <c r="M16" i="2" s="1"/>
  <c r="H16" i="1"/>
  <c r="J22" i="2"/>
  <c r="H22" i="1"/>
  <c r="J29" i="2"/>
  <c r="M29" i="2" s="1"/>
  <c r="H29" i="1"/>
  <c r="J33" i="2"/>
  <c r="H33" i="1"/>
  <c r="J37" i="2"/>
  <c r="M37" i="2" s="1"/>
  <c r="H37" i="1"/>
  <c r="J45" i="2"/>
  <c r="H45" i="1"/>
  <c r="J53" i="2"/>
  <c r="L53" i="2" s="1"/>
  <c r="H53" i="1"/>
  <c r="J7" i="2"/>
  <c r="M7" i="2" s="1"/>
  <c r="H7" i="1"/>
  <c r="J13" i="2"/>
  <c r="J17" i="2" s="1"/>
  <c r="H13" i="1"/>
  <c r="H17" i="1" s="1"/>
  <c r="J19" i="2"/>
  <c r="H19" i="1"/>
  <c r="J23" i="2"/>
  <c r="L23" i="2" s="1"/>
  <c r="H23" i="1"/>
  <c r="J30" i="2"/>
  <c r="H30" i="1"/>
  <c r="J34" i="2"/>
  <c r="L34" i="2" s="1"/>
  <c r="H34" i="1"/>
  <c r="J38" i="2"/>
  <c r="H38" i="1"/>
  <c r="J47" i="2"/>
  <c r="L47" i="2" s="1"/>
  <c r="H47" i="1"/>
  <c r="J55" i="2"/>
  <c r="H55" i="1"/>
  <c r="J8" i="2"/>
  <c r="L8" i="2" s="1"/>
  <c r="H8" i="1"/>
  <c r="J14" i="2"/>
  <c r="H14" i="1"/>
  <c r="J20" i="2"/>
  <c r="J26" i="2" s="1"/>
  <c r="H20" i="1"/>
  <c r="J24" i="2"/>
  <c r="H24" i="1"/>
  <c r="J31" i="2"/>
  <c r="L31" i="2" s="1"/>
  <c r="H31" i="1"/>
  <c r="J35" i="2"/>
  <c r="H35" i="1"/>
  <c r="J39" i="2"/>
  <c r="M39" i="2" s="1"/>
  <c r="H39" i="1"/>
  <c r="J49" i="2"/>
  <c r="H49" i="1"/>
  <c r="L9" i="1"/>
  <c r="L13" i="1"/>
  <c r="L17" i="1" s="1"/>
  <c r="L15" i="1"/>
  <c r="L19" i="1"/>
  <c r="L21" i="1"/>
  <c r="L23" i="1"/>
  <c r="L25" i="1"/>
  <c r="L30" i="1"/>
  <c r="L32" i="1"/>
  <c r="L34" i="1"/>
  <c r="L36" i="1"/>
  <c r="L38" i="1"/>
  <c r="L40" i="1"/>
  <c r="L47" i="1"/>
  <c r="J41" i="1"/>
  <c r="M10" i="2"/>
  <c r="L10" i="2"/>
  <c r="L7" i="2"/>
  <c r="M19" i="2"/>
  <c r="L19" i="2"/>
  <c r="L30" i="2"/>
  <c r="M30" i="2"/>
  <c r="M34" i="2"/>
  <c r="M38" i="2"/>
  <c r="L38" i="2"/>
  <c r="L55" i="2"/>
  <c r="M55" i="2"/>
  <c r="M33" i="2"/>
  <c r="L33" i="2"/>
  <c r="M14" i="2"/>
  <c r="L14" i="2"/>
  <c r="M24" i="2"/>
  <c r="L24" i="2"/>
  <c r="M35" i="2"/>
  <c r="L35" i="2"/>
  <c r="L49" i="2"/>
  <c r="M49" i="2"/>
  <c r="K11" i="1"/>
  <c r="L22" i="2"/>
  <c r="M22" i="2"/>
  <c r="L45" i="2"/>
  <c r="M45" i="2"/>
  <c r="M9" i="2"/>
  <c r="L9" i="2"/>
  <c r="M21" i="2"/>
  <c r="L21" i="2"/>
  <c r="L32" i="2"/>
  <c r="M32" i="2"/>
  <c r="M40" i="2"/>
  <c r="L40" i="2"/>
  <c r="J57" i="1"/>
  <c r="L53" i="1"/>
  <c r="K17" i="1"/>
  <c r="G41" i="1"/>
  <c r="K26" i="1"/>
  <c r="K41" i="1"/>
  <c r="L29" i="1"/>
  <c r="G11" i="1"/>
  <c r="G17" i="1"/>
  <c r="G26" i="1"/>
  <c r="K57" i="1"/>
  <c r="J11" i="1"/>
  <c r="J26" i="1"/>
  <c r="L7" i="1"/>
  <c r="L11" i="1" s="1"/>
  <c r="F57" i="1"/>
  <c r="G57" i="1"/>
  <c r="F41" i="1"/>
  <c r="F43" i="1" s="1"/>
  <c r="L29" i="2" l="1"/>
  <c r="J57" i="2"/>
  <c r="M53" i="2"/>
  <c r="L20" i="2"/>
  <c r="M31" i="2"/>
  <c r="M23" i="2"/>
  <c r="L57" i="1"/>
  <c r="L39" i="2"/>
  <c r="M47" i="2"/>
  <c r="L37" i="2"/>
  <c r="M8" i="2"/>
  <c r="M11" i="2" s="1"/>
  <c r="L16" i="2"/>
  <c r="M13" i="2"/>
  <c r="M17" i="2" s="1"/>
  <c r="H41" i="1"/>
  <c r="M51" i="2"/>
  <c r="M36" i="2"/>
  <c r="L25" i="2"/>
  <c r="L15" i="2"/>
  <c r="L13" i="2"/>
  <c r="J11" i="2"/>
  <c r="J41" i="2"/>
  <c r="L41" i="1"/>
  <c r="L26" i="1"/>
  <c r="H57" i="1"/>
  <c r="H26" i="1"/>
  <c r="H11" i="1"/>
  <c r="K43" i="1"/>
  <c r="K60" i="1" s="1"/>
  <c r="K62" i="1" s="1"/>
  <c r="M20" i="2"/>
  <c r="M26" i="2" s="1"/>
  <c r="J43" i="1"/>
  <c r="J60" i="1" s="1"/>
  <c r="J62" i="1" s="1"/>
  <c r="J67" i="1" s="1"/>
  <c r="J69" i="1" s="1"/>
  <c r="F60" i="1"/>
  <c r="F62" i="1" s="1"/>
  <c r="F64" i="1" s="1"/>
  <c r="G43" i="1"/>
  <c r="G60" i="1" s="1"/>
  <c r="G62" i="1" s="1"/>
  <c r="G64" i="1" s="1"/>
  <c r="L57" i="2"/>
  <c r="L11" i="2"/>
  <c r="M41" i="2" l="1"/>
  <c r="L41" i="2"/>
  <c r="L43" i="1"/>
  <c r="L60" i="1" s="1"/>
  <c r="L62" i="1" s="1"/>
  <c r="L64" i="1" s="1"/>
  <c r="L26" i="2"/>
  <c r="J43" i="2"/>
  <c r="J60" i="2" s="1"/>
  <c r="J62" i="2" s="1"/>
  <c r="J64" i="2" s="1"/>
  <c r="L17" i="2"/>
  <c r="M57" i="2"/>
  <c r="H43" i="1"/>
  <c r="H60" i="1" s="1"/>
  <c r="H62" i="1" s="1"/>
  <c r="H64" i="1" s="1"/>
  <c r="J64" i="1"/>
  <c r="J66" i="1" s="1"/>
  <c r="K67" i="1"/>
  <c r="K64" i="1"/>
  <c r="M43" i="2"/>
  <c r="K66" i="1" l="1"/>
  <c r="L66" i="1" s="1"/>
  <c r="D7" i="3"/>
  <c r="L43" i="2"/>
  <c r="L60" i="2" s="1"/>
  <c r="L62" i="2" s="1"/>
  <c r="L64" i="2" s="1"/>
  <c r="M60" i="2"/>
  <c r="M62" i="2" s="1"/>
  <c r="M64" i="2" s="1"/>
  <c r="K69" i="1"/>
  <c r="D8" i="3" s="1"/>
  <c r="L67" i="1"/>
  <c r="L69" i="1" s="1"/>
</calcChain>
</file>

<file path=xl/sharedStrings.xml><?xml version="1.0" encoding="utf-8"?>
<sst xmlns="http://schemas.openxmlformats.org/spreadsheetml/2006/main" count="232" uniqueCount="83">
  <si>
    <t>Plant Site</t>
  </si>
  <si>
    <t>Function</t>
  </si>
  <si>
    <t>Steam / Other</t>
  </si>
  <si>
    <t>Cost</t>
  </si>
  <si>
    <t>2011 Study</t>
  </si>
  <si>
    <t>2020 Study</t>
  </si>
  <si>
    <t>Current</t>
  </si>
  <si>
    <t>Annual</t>
  </si>
  <si>
    <t>Accrual</t>
  </si>
  <si>
    <t>Proposed</t>
  </si>
  <si>
    <t>2022 Projected</t>
  </si>
  <si>
    <t>Test Year</t>
  </si>
  <si>
    <t>Increase /</t>
  </si>
  <si>
    <t xml:space="preserve"> Annual Accrual</t>
  </si>
  <si>
    <t>($)</t>
  </si>
  <si>
    <t>Bayside Common</t>
  </si>
  <si>
    <t>Bayside Unit #1 (3xGT - HSRG - ST)</t>
  </si>
  <si>
    <t>Bayside Unit #2 (4xGT - HSRG - ST)</t>
  </si>
  <si>
    <t>Bayside GT's 3-6</t>
  </si>
  <si>
    <t>Total Bayside Power Station</t>
  </si>
  <si>
    <t>Big Bend Common (Handling)</t>
  </si>
  <si>
    <t>Big Bend Unit #4</t>
  </si>
  <si>
    <t>Big Bend GT 4</t>
  </si>
  <si>
    <t>Big Bend GT's 5-6</t>
  </si>
  <si>
    <t>Total Big Bend Power Station</t>
  </si>
  <si>
    <t>Polk Common (Handling)</t>
  </si>
  <si>
    <t>Polk Unit #1 (Gasifier - GT - HRSG - ST)</t>
  </si>
  <si>
    <t>Polk Unit #2</t>
  </si>
  <si>
    <t>Polk Unit #3</t>
  </si>
  <si>
    <t>Polk Unit #4</t>
  </si>
  <si>
    <t>Polk Unit #5</t>
  </si>
  <si>
    <t>Polk 2-5 (4xGT - HRSG - ST)</t>
  </si>
  <si>
    <t>Total Polk Power Station</t>
  </si>
  <si>
    <t>Solar Sites</t>
  </si>
  <si>
    <t>Tampa International</t>
  </si>
  <si>
    <t>Big Bend Solar</t>
  </si>
  <si>
    <t>Legoland Solar</t>
  </si>
  <si>
    <t>Balm Solar</t>
  </si>
  <si>
    <t>Bonnie Mine Solar</t>
  </si>
  <si>
    <t>Grange Hall Solar</t>
  </si>
  <si>
    <t>Lake Hancock Solar</t>
  </si>
  <si>
    <t>Lithia Solar</t>
  </si>
  <si>
    <t>Little Manatee River Solar</t>
  </si>
  <si>
    <t>Payne Creek Solar</t>
  </si>
  <si>
    <t>Peace Creek Solar</t>
  </si>
  <si>
    <t>Wimauma Solar</t>
  </si>
  <si>
    <t>Total Solar Sites</t>
  </si>
  <si>
    <t>Summary of Surviving Assets</t>
  </si>
  <si>
    <t>Big Bend Unit #1</t>
  </si>
  <si>
    <t>Big Bend Unit #2</t>
  </si>
  <si>
    <t>Big Bend Unit #3</t>
  </si>
  <si>
    <t>City of Tampa</t>
  </si>
  <si>
    <t>Phillips Station</t>
  </si>
  <si>
    <t>Gannon Power Station</t>
  </si>
  <si>
    <t>Summary of Retired Assets</t>
  </si>
  <si>
    <t>Other</t>
  </si>
  <si>
    <t>Steam</t>
  </si>
  <si>
    <t>Total</t>
  </si>
  <si>
    <t>Jurisdictional Separation Factor</t>
  </si>
  <si>
    <t>Subtotal (Base)</t>
  </si>
  <si>
    <t>Subtotal (Clause)</t>
  </si>
  <si>
    <t>Base (Retail Amount)</t>
  </si>
  <si>
    <t>Clause (Retail Amount)</t>
  </si>
  <si>
    <t>Total (Retail Amount)</t>
  </si>
  <si>
    <t>Estimated</t>
  </si>
  <si>
    <t>Reserves</t>
  </si>
  <si>
    <t>Transfers</t>
  </si>
  <si>
    <t>Reserve</t>
  </si>
  <si>
    <t>is the 2020</t>
  </si>
  <si>
    <t>Estimate Cost</t>
  </si>
  <si>
    <t>Before</t>
  </si>
  <si>
    <t>----&gt;</t>
  </si>
  <si>
    <t>Theoretical</t>
  </si>
  <si>
    <t>(Deficiency)</t>
  </si>
  <si>
    <t>Surplus /</t>
  </si>
  <si>
    <t>Study</t>
  </si>
  <si>
    <t>(Decrease) in</t>
  </si>
  <si>
    <t>Table A: TECO's Dismantlement Annual Accrual</t>
  </si>
  <si>
    <t>Table B: TECO's Dismantlement Reserve Position</t>
  </si>
  <si>
    <t>Table C: TECO's Proposed Amounts of Annual Accrual and Reserve for Dismantlement</t>
  </si>
  <si>
    <t>Total System</t>
  </si>
  <si>
    <t>Jurisdictional Adjusted</t>
  </si>
  <si>
    <t>2022 Projected Test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</si>
</sst>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8" fontId="3" fillId="0" borderId="0" xfId="2" applyNumberFormat="1" applyAlignment="1">
      <alignment horizontal="left" vertical="center"/>
    </xf>
    <xf numFmtId="38" fontId="3" fillId="0" borderId="0" xfId="2" quotePrefix="1" applyNumberFormat="1" applyAlignment="1">
      <alignment horizontal="left" vertical="center"/>
    </xf>
    <xf numFmtId="38" fontId="4" fillId="0" borderId="0" xfId="2" quotePrefix="1" applyNumberFormat="1" applyFont="1" applyAlignment="1">
      <alignment horizontal="left" vertical="center"/>
    </xf>
    <xf numFmtId="0" fontId="5" fillId="0" borderId="0" xfId="2" quotePrefix="1" applyFont="1" applyAlignment="1">
      <alignment horizontal="left" vertical="center"/>
    </xf>
    <xf numFmtId="0" fontId="3" fillId="0" borderId="0" xfId="2" applyAlignment="1">
      <alignment horizontal="left" vertical="center"/>
    </xf>
    <xf numFmtId="0" fontId="3" fillId="0" borderId="0" xfId="2" quotePrefix="1" applyAlignment="1">
      <alignment horizontal="left" vertical="center"/>
    </xf>
    <xf numFmtId="0" fontId="4" fillId="0" borderId="0" xfId="2" quotePrefix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38" fontId="3" fillId="0" borderId="2" xfId="2" quotePrefix="1" applyNumberFormat="1" applyBorder="1" applyAlignment="1">
      <alignment horizontal="left" vertical="center"/>
    </xf>
    <xf numFmtId="0" fontId="5" fillId="0" borderId="2" xfId="2" quotePrefix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65" fontId="0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165" fontId="3" fillId="0" borderId="0" xfId="1" quotePrefix="1" applyNumberFormat="1" applyFont="1" applyAlignment="1">
      <alignment horizontal="fill" vertical="center"/>
    </xf>
    <xf numFmtId="165" fontId="3" fillId="0" borderId="2" xfId="1" quotePrefix="1" applyNumberFormat="1" applyFont="1" applyBorder="1" applyAlignment="1">
      <alignment horizontal="fill" vertical="center"/>
    </xf>
    <xf numFmtId="165" fontId="5" fillId="0" borderId="2" xfId="1" applyNumberFormat="1" applyFont="1" applyBorder="1" applyAlignment="1">
      <alignment vertical="center"/>
    </xf>
    <xf numFmtId="165" fontId="0" fillId="0" borderId="0" xfId="1" applyNumberFormat="1" applyFont="1"/>
    <xf numFmtId="165" fontId="2" fillId="0" borderId="3" xfId="0" applyNumberFormat="1" applyFont="1" applyBorder="1" applyAlignment="1">
      <alignment horizontal="center"/>
    </xf>
    <xf numFmtId="0" fontId="2" fillId="0" borderId="0" xfId="0" applyFont="1"/>
    <xf numFmtId="165" fontId="2" fillId="0" borderId="3" xfId="1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_Dismantling Estimate in 2006 Dollars" xfId="2" xr:uid="{34659C72-3CDC-4A11-9DA2-E96479658D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0"/>
  <sheetViews>
    <sheetView tabSelected="1" workbookViewId="0">
      <pane ySplit="5" topLeftCell="A6" activePane="bottomLeft" state="frozen"/>
      <selection pane="bottomLeft" activeCell="N9" sqref="N9"/>
    </sheetView>
  </sheetViews>
  <sheetFormatPr defaultRowHeight="15" x14ac:dyDescent="0.25"/>
  <cols>
    <col min="2" max="2" width="35.140625" bestFit="1" customWidth="1"/>
    <col min="3" max="3" width="2.85546875" customWidth="1"/>
    <col min="4" max="4" width="13.5703125" style="1" bestFit="1" customWidth="1"/>
    <col min="5" max="5" width="2.85546875" customWidth="1"/>
    <col min="6" max="7" width="13.7109375" style="1" customWidth="1"/>
    <col min="8" max="8" width="14.7109375" bestFit="1" customWidth="1"/>
    <col min="9" max="9" width="2.85546875" customWidth="1"/>
    <col min="10" max="10" width="14.42578125" customWidth="1"/>
    <col min="11" max="11" width="14.85546875" customWidth="1"/>
    <col min="12" max="12" width="14.7109375" bestFit="1" customWidth="1"/>
  </cols>
  <sheetData>
    <row r="1" spans="2:12" x14ac:dyDescent="0.25">
      <c r="B1" s="26" t="s">
        <v>77</v>
      </c>
      <c r="H1" s="2" t="s">
        <v>75</v>
      </c>
      <c r="K1" s="2" t="s">
        <v>9</v>
      </c>
      <c r="L1" s="2" t="s">
        <v>9</v>
      </c>
    </row>
    <row r="2" spans="2:12" x14ac:dyDescent="0.25">
      <c r="H2" s="2" t="s">
        <v>12</v>
      </c>
      <c r="J2" s="2" t="s">
        <v>6</v>
      </c>
      <c r="K2" s="2" t="s">
        <v>8</v>
      </c>
      <c r="L2" s="2" t="s">
        <v>12</v>
      </c>
    </row>
    <row r="3" spans="2:12" x14ac:dyDescent="0.25">
      <c r="D3" s="2" t="s">
        <v>1</v>
      </c>
      <c r="F3" s="2" t="s">
        <v>4</v>
      </c>
      <c r="G3" s="2" t="s">
        <v>5</v>
      </c>
      <c r="H3" s="2" t="s">
        <v>76</v>
      </c>
      <c r="J3" s="2" t="s">
        <v>7</v>
      </c>
      <c r="K3" s="2" t="s">
        <v>10</v>
      </c>
      <c r="L3" s="2" t="s">
        <v>76</v>
      </c>
    </row>
    <row r="4" spans="2:12" x14ac:dyDescent="0.25">
      <c r="B4" s="4" t="s">
        <v>0</v>
      </c>
      <c r="D4" s="3" t="s">
        <v>2</v>
      </c>
      <c r="F4" s="3" t="s">
        <v>3</v>
      </c>
      <c r="G4" s="3" t="s">
        <v>3</v>
      </c>
      <c r="H4" s="3" t="s">
        <v>3</v>
      </c>
      <c r="J4" s="3" t="s">
        <v>8</v>
      </c>
      <c r="K4" s="3" t="s">
        <v>11</v>
      </c>
      <c r="L4" s="3" t="s">
        <v>13</v>
      </c>
    </row>
    <row r="5" spans="2:12" x14ac:dyDescent="0.25">
      <c r="F5" s="1" t="s">
        <v>14</v>
      </c>
      <c r="G5" s="1" t="s">
        <v>14</v>
      </c>
      <c r="H5" s="1" t="s">
        <v>14</v>
      </c>
      <c r="J5" s="1" t="s">
        <v>14</v>
      </c>
      <c r="K5" s="1" t="s">
        <v>14</v>
      </c>
      <c r="L5" s="1" t="s">
        <v>14</v>
      </c>
    </row>
    <row r="6" spans="2:12" x14ac:dyDescent="0.25">
      <c r="H6" s="1"/>
      <c r="J6" s="1"/>
      <c r="K6" s="1"/>
      <c r="L6" s="1"/>
    </row>
    <row r="7" spans="2:12" x14ac:dyDescent="0.25">
      <c r="B7" s="5" t="s">
        <v>15</v>
      </c>
      <c r="D7" s="1" t="s">
        <v>55</v>
      </c>
      <c r="F7" s="18">
        <v>3796049.9999999995</v>
      </c>
      <c r="G7" s="18">
        <v>7915500</v>
      </c>
      <c r="H7" s="18">
        <f>G7-F7</f>
        <v>4119450.0000000005</v>
      </c>
      <c r="J7" s="18">
        <v>130996</v>
      </c>
      <c r="K7" s="18">
        <v>270547</v>
      </c>
      <c r="L7" s="18">
        <f>K7-J7</f>
        <v>139551</v>
      </c>
    </row>
    <row r="8" spans="2:12" x14ac:dyDescent="0.25">
      <c r="B8" s="6" t="s">
        <v>16</v>
      </c>
      <c r="D8" s="1" t="s">
        <v>55</v>
      </c>
      <c r="F8" s="18">
        <v>1381149.9999999991</v>
      </c>
      <c r="G8" s="18">
        <v>2850200</v>
      </c>
      <c r="H8" s="18">
        <f t="shared" ref="H8:H10" si="0">G8-F8</f>
        <v>1469050.0000000009</v>
      </c>
      <c r="J8" s="18">
        <v>74301</v>
      </c>
      <c r="K8" s="18">
        <v>67969</v>
      </c>
      <c r="L8" s="18">
        <f t="shared" ref="L8:L10" si="1">K8-J8</f>
        <v>-6332</v>
      </c>
    </row>
    <row r="9" spans="2:12" x14ac:dyDescent="0.25">
      <c r="B9" s="6" t="s">
        <v>17</v>
      </c>
      <c r="D9" s="1" t="s">
        <v>55</v>
      </c>
      <c r="F9" s="18">
        <v>1929600</v>
      </c>
      <c r="G9" s="18">
        <v>3717900</v>
      </c>
      <c r="H9" s="18">
        <f t="shared" si="0"/>
        <v>1788300</v>
      </c>
      <c r="J9" s="18">
        <v>101744</v>
      </c>
      <c r="K9" s="18">
        <v>107666</v>
      </c>
      <c r="L9" s="18">
        <f t="shared" si="1"/>
        <v>5922</v>
      </c>
    </row>
    <row r="10" spans="2:12" x14ac:dyDescent="0.25">
      <c r="B10" s="7" t="s">
        <v>18</v>
      </c>
      <c r="D10" s="1" t="s">
        <v>55</v>
      </c>
      <c r="F10" s="19">
        <v>399200</v>
      </c>
      <c r="G10" s="19">
        <v>92250</v>
      </c>
      <c r="H10" s="19">
        <f t="shared" si="0"/>
        <v>-306950</v>
      </c>
      <c r="J10" s="19">
        <v>20438</v>
      </c>
      <c r="K10" s="19">
        <v>-290</v>
      </c>
      <c r="L10" s="19">
        <f t="shared" si="1"/>
        <v>-20728</v>
      </c>
    </row>
    <row r="11" spans="2:12" x14ac:dyDescent="0.25">
      <c r="B11" s="8" t="s">
        <v>19</v>
      </c>
      <c r="F11" s="20">
        <f>SUM(F7:F10)</f>
        <v>7505999.9999999981</v>
      </c>
      <c r="G11" s="20">
        <f>SUM(G7:G10)</f>
        <v>14575850</v>
      </c>
      <c r="H11" s="20">
        <f>SUM(H7:H10)</f>
        <v>7069850.0000000019</v>
      </c>
      <c r="J11" s="20">
        <f>SUM(J7:J10)</f>
        <v>327479</v>
      </c>
      <c r="K11" s="20">
        <f>SUM(K7:K10)</f>
        <v>445892</v>
      </c>
      <c r="L11" s="20">
        <f>SUM(L7:L10)</f>
        <v>118413</v>
      </c>
    </row>
    <row r="12" spans="2:12" x14ac:dyDescent="0.25">
      <c r="B12" s="9"/>
      <c r="F12" s="21"/>
      <c r="G12" s="21"/>
      <c r="H12" s="21"/>
      <c r="J12" s="21"/>
      <c r="K12" s="21"/>
      <c r="L12" s="21"/>
    </row>
    <row r="13" spans="2:12" x14ac:dyDescent="0.25">
      <c r="B13" s="10" t="s">
        <v>20</v>
      </c>
      <c r="D13" s="1" t="s">
        <v>56</v>
      </c>
      <c r="F13" s="18">
        <v>51457499.999999993</v>
      </c>
      <c r="G13" s="18">
        <v>70097150</v>
      </c>
      <c r="H13" s="18">
        <f t="shared" ref="H13:H16" si="2">G13-F13</f>
        <v>18639650.000000007</v>
      </c>
      <c r="J13" s="18">
        <v>698900</v>
      </c>
      <c r="K13" s="18">
        <v>1756377</v>
      </c>
      <c r="L13" s="18">
        <f t="shared" ref="L13:L16" si="3">K13-J13</f>
        <v>1057477</v>
      </c>
    </row>
    <row r="14" spans="2:12" x14ac:dyDescent="0.25">
      <c r="B14" s="10" t="s">
        <v>21</v>
      </c>
      <c r="D14" s="1" t="s">
        <v>56</v>
      </c>
      <c r="F14" s="18">
        <v>1718749.9999999991</v>
      </c>
      <c r="G14" s="18">
        <v>6726500</v>
      </c>
      <c r="H14" s="18">
        <f t="shared" si="2"/>
        <v>5007750.0000000009</v>
      </c>
      <c r="J14" s="18">
        <v>102098</v>
      </c>
      <c r="K14" s="18">
        <v>377928</v>
      </c>
      <c r="L14" s="18">
        <f t="shared" si="3"/>
        <v>275830</v>
      </c>
    </row>
    <row r="15" spans="2:12" x14ac:dyDescent="0.25">
      <c r="B15" s="6" t="s">
        <v>22</v>
      </c>
      <c r="D15" s="1" t="s">
        <v>55</v>
      </c>
      <c r="F15" s="18">
        <v>129700</v>
      </c>
      <c r="G15" s="18">
        <v>87200</v>
      </c>
      <c r="H15" s="18">
        <f t="shared" si="2"/>
        <v>-42500</v>
      </c>
      <c r="J15" s="18">
        <v>6339</v>
      </c>
      <c r="K15" s="18">
        <v>3201</v>
      </c>
      <c r="L15" s="18">
        <f t="shared" si="3"/>
        <v>-3138</v>
      </c>
    </row>
    <row r="16" spans="2:12" x14ac:dyDescent="0.25">
      <c r="B16" s="7" t="s">
        <v>23</v>
      </c>
      <c r="D16" s="1" t="s">
        <v>55</v>
      </c>
      <c r="F16" s="19">
        <v>0</v>
      </c>
      <c r="G16" s="19">
        <v>3861700</v>
      </c>
      <c r="H16" s="19">
        <f t="shared" si="2"/>
        <v>3861700</v>
      </c>
      <c r="J16" s="19">
        <v>0</v>
      </c>
      <c r="K16" s="19">
        <v>174385</v>
      </c>
      <c r="L16" s="19">
        <f t="shared" si="3"/>
        <v>174385</v>
      </c>
    </row>
    <row r="17" spans="2:12" x14ac:dyDescent="0.25">
      <c r="B17" s="8" t="s">
        <v>24</v>
      </c>
      <c r="F17" s="20">
        <f>SUM(F13:F16)</f>
        <v>53305949.999999993</v>
      </c>
      <c r="G17" s="20">
        <f>SUM(G13:G16)</f>
        <v>80772550</v>
      </c>
      <c r="H17" s="20">
        <f>SUM(H13:H16)</f>
        <v>27466600.000000007</v>
      </c>
      <c r="J17" s="20">
        <f>SUM(J13:J16)</f>
        <v>807337</v>
      </c>
      <c r="K17" s="20">
        <f>SUM(K13:K16)</f>
        <v>2311891</v>
      </c>
      <c r="L17" s="20">
        <f>SUM(L13:L16)</f>
        <v>1504554</v>
      </c>
    </row>
    <row r="18" spans="2:12" x14ac:dyDescent="0.25">
      <c r="B18" s="9"/>
      <c r="F18" s="18"/>
      <c r="G18" s="18"/>
      <c r="H18" s="18"/>
      <c r="J18" s="18"/>
      <c r="K18" s="18"/>
      <c r="L18" s="18"/>
    </row>
    <row r="19" spans="2:12" x14ac:dyDescent="0.25">
      <c r="B19" s="10" t="s">
        <v>25</v>
      </c>
      <c r="D19" s="1" t="s">
        <v>55</v>
      </c>
      <c r="F19" s="18">
        <v>521149.99999999907</v>
      </c>
      <c r="G19" s="18">
        <v>11291450</v>
      </c>
      <c r="H19" s="18">
        <f t="shared" ref="H19:H25" si="4">G19-F19</f>
        <v>10770300</v>
      </c>
      <c r="J19" s="18">
        <v>-283233</v>
      </c>
      <c r="K19" s="18">
        <v>430877</v>
      </c>
      <c r="L19" s="18">
        <f t="shared" ref="L19:L25" si="5">K19-J19</f>
        <v>714110</v>
      </c>
    </row>
    <row r="20" spans="2:12" x14ac:dyDescent="0.25">
      <c r="B20" s="10" t="s">
        <v>26</v>
      </c>
      <c r="D20" s="1" t="s">
        <v>55</v>
      </c>
      <c r="F20" s="18">
        <v>-97350.000000000233</v>
      </c>
      <c r="G20" s="18">
        <v>1737300</v>
      </c>
      <c r="H20" s="18">
        <f t="shared" si="4"/>
        <v>1834650.0000000002</v>
      </c>
      <c r="J20" s="18">
        <v>-2690</v>
      </c>
      <c r="K20" s="18">
        <v>149968</v>
      </c>
      <c r="L20" s="18">
        <f t="shared" si="5"/>
        <v>152658</v>
      </c>
    </row>
    <row r="21" spans="2:12" x14ac:dyDescent="0.25">
      <c r="B21" s="10" t="s">
        <v>27</v>
      </c>
      <c r="D21" s="1" t="s">
        <v>55</v>
      </c>
      <c r="F21" s="18">
        <v>-96550</v>
      </c>
      <c r="G21" s="18">
        <v>0</v>
      </c>
      <c r="H21" s="18">
        <f t="shared" si="4"/>
        <v>96550</v>
      </c>
      <c r="J21" s="18">
        <v>-11439</v>
      </c>
      <c r="K21" s="18">
        <v>0</v>
      </c>
      <c r="L21" s="18">
        <f t="shared" si="5"/>
        <v>11439</v>
      </c>
    </row>
    <row r="22" spans="2:12" x14ac:dyDescent="0.25">
      <c r="B22" s="10" t="s">
        <v>28</v>
      </c>
      <c r="D22" s="1" t="s">
        <v>55</v>
      </c>
      <c r="F22" s="18">
        <v>-96550</v>
      </c>
      <c r="G22" s="18">
        <v>0</v>
      </c>
      <c r="H22" s="18">
        <f t="shared" si="4"/>
        <v>96550</v>
      </c>
      <c r="J22" s="18">
        <v>-5680</v>
      </c>
      <c r="K22" s="18">
        <v>0</v>
      </c>
      <c r="L22" s="18">
        <f t="shared" si="5"/>
        <v>5680</v>
      </c>
    </row>
    <row r="23" spans="2:12" x14ac:dyDescent="0.25">
      <c r="B23" s="10" t="s">
        <v>29</v>
      </c>
      <c r="D23" s="1" t="s">
        <v>55</v>
      </c>
      <c r="F23" s="18">
        <v>-96550</v>
      </c>
      <c r="G23" s="18">
        <v>0</v>
      </c>
      <c r="H23" s="18">
        <f t="shared" si="4"/>
        <v>96550</v>
      </c>
      <c r="J23" s="18">
        <v>0</v>
      </c>
      <c r="K23" s="18">
        <v>0</v>
      </c>
      <c r="L23" s="18">
        <f t="shared" si="5"/>
        <v>0</v>
      </c>
    </row>
    <row r="24" spans="2:12" x14ac:dyDescent="0.25">
      <c r="B24" s="10" t="s">
        <v>30</v>
      </c>
      <c r="D24" s="1" t="s">
        <v>55</v>
      </c>
      <c r="F24" s="18">
        <v>-96550</v>
      </c>
      <c r="G24" s="18">
        <v>0</v>
      </c>
      <c r="H24" s="18">
        <f t="shared" si="4"/>
        <v>96550</v>
      </c>
      <c r="J24" s="18">
        <v>0</v>
      </c>
      <c r="K24" s="18">
        <v>0</v>
      </c>
      <c r="L24" s="18">
        <f t="shared" si="5"/>
        <v>0</v>
      </c>
    </row>
    <row r="25" spans="2:12" x14ac:dyDescent="0.25">
      <c r="B25" s="11" t="s">
        <v>31</v>
      </c>
      <c r="D25" s="1" t="s">
        <v>55</v>
      </c>
      <c r="F25" s="19">
        <v>0</v>
      </c>
      <c r="G25" s="19">
        <v>2200700</v>
      </c>
      <c r="H25" s="19">
        <f t="shared" si="4"/>
        <v>2200700</v>
      </c>
      <c r="J25" s="19">
        <v>0</v>
      </c>
      <c r="K25" s="19">
        <v>99409</v>
      </c>
      <c r="L25" s="19">
        <f t="shared" si="5"/>
        <v>99409</v>
      </c>
    </row>
    <row r="26" spans="2:12" x14ac:dyDescent="0.25">
      <c r="B26" s="8" t="s">
        <v>32</v>
      </c>
      <c r="F26" s="20">
        <f>SUM(F19:F25)</f>
        <v>37599.999999998836</v>
      </c>
      <c r="G26" s="20">
        <f>SUM(G19:G25)</f>
        <v>15229450</v>
      </c>
      <c r="H26" s="20">
        <f>SUM(H19:H25)</f>
        <v>15191850</v>
      </c>
      <c r="J26" s="20">
        <f>SUM(J19:J25)</f>
        <v>-303042</v>
      </c>
      <c r="K26" s="20">
        <f>SUM(K19:K25)</f>
        <v>680254</v>
      </c>
      <c r="L26" s="20">
        <f>SUM(L19:L25)</f>
        <v>983296</v>
      </c>
    </row>
    <row r="27" spans="2:12" x14ac:dyDescent="0.25">
      <c r="B27" s="9"/>
      <c r="F27" s="18"/>
      <c r="G27" s="18"/>
      <c r="H27" s="18"/>
      <c r="J27" s="18"/>
      <c r="K27" s="18"/>
      <c r="L27" s="18"/>
    </row>
    <row r="28" spans="2:12" x14ac:dyDescent="0.25">
      <c r="B28" s="10" t="s">
        <v>33</v>
      </c>
      <c r="D28" s="1" t="s">
        <v>55</v>
      </c>
      <c r="F28" s="18"/>
      <c r="G28" s="18"/>
      <c r="H28" s="18"/>
      <c r="J28" s="18"/>
      <c r="K28" s="18"/>
      <c r="L28" s="18"/>
    </row>
    <row r="29" spans="2:12" x14ac:dyDescent="0.25">
      <c r="B29" s="10" t="s">
        <v>34</v>
      </c>
      <c r="D29" s="1" t="s">
        <v>55</v>
      </c>
      <c r="F29" s="18">
        <v>0</v>
      </c>
      <c r="G29" s="18">
        <v>579935</v>
      </c>
      <c r="H29" s="18">
        <f t="shared" ref="H29:H40" si="6">G29-F29</f>
        <v>579935</v>
      </c>
      <c r="J29" s="18">
        <v>0</v>
      </c>
      <c r="K29" s="18">
        <v>36807</v>
      </c>
      <c r="L29" s="18">
        <f t="shared" ref="L29:L40" si="7">K29-J29</f>
        <v>36807</v>
      </c>
    </row>
    <row r="30" spans="2:12" x14ac:dyDescent="0.25">
      <c r="B30" s="9" t="s">
        <v>35</v>
      </c>
      <c r="D30" s="1" t="s">
        <v>55</v>
      </c>
      <c r="F30" s="18">
        <v>0</v>
      </c>
      <c r="G30" s="18">
        <v>3626175</v>
      </c>
      <c r="H30" s="18">
        <f t="shared" si="6"/>
        <v>3626175</v>
      </c>
      <c r="J30" s="18">
        <v>0</v>
      </c>
      <c r="K30" s="18">
        <v>213003</v>
      </c>
      <c r="L30" s="18">
        <f t="shared" si="7"/>
        <v>213003</v>
      </c>
    </row>
    <row r="31" spans="2:12" x14ac:dyDescent="0.25">
      <c r="B31" s="10" t="s">
        <v>36</v>
      </c>
      <c r="D31" s="1" t="s">
        <v>55</v>
      </c>
      <c r="F31" s="18">
        <v>0</v>
      </c>
      <c r="G31" s="18">
        <v>133555</v>
      </c>
      <c r="H31" s="18">
        <f t="shared" si="6"/>
        <v>133555</v>
      </c>
      <c r="J31" s="18">
        <v>0</v>
      </c>
      <c r="K31" s="18">
        <v>8161</v>
      </c>
      <c r="L31" s="18">
        <f t="shared" si="7"/>
        <v>8161</v>
      </c>
    </row>
    <row r="32" spans="2:12" x14ac:dyDescent="0.25">
      <c r="B32" s="9" t="s">
        <v>37</v>
      </c>
      <c r="D32" s="1" t="s">
        <v>55</v>
      </c>
      <c r="F32" s="18">
        <v>0</v>
      </c>
      <c r="G32" s="18">
        <v>12590925</v>
      </c>
      <c r="H32" s="18">
        <f t="shared" si="6"/>
        <v>12590925</v>
      </c>
      <c r="J32" s="18">
        <v>0</v>
      </c>
      <c r="K32" s="18">
        <v>725322</v>
      </c>
      <c r="L32" s="18">
        <f t="shared" si="7"/>
        <v>725322</v>
      </c>
    </row>
    <row r="33" spans="2:12" x14ac:dyDescent="0.25">
      <c r="B33" s="9" t="s">
        <v>38</v>
      </c>
      <c r="D33" s="1" t="s">
        <v>55</v>
      </c>
      <c r="F33" s="18">
        <v>0</v>
      </c>
      <c r="G33" s="18">
        <v>5219545</v>
      </c>
      <c r="H33" s="18">
        <f t="shared" si="6"/>
        <v>5219545</v>
      </c>
      <c r="J33" s="18">
        <v>0</v>
      </c>
      <c r="K33" s="18">
        <v>289424</v>
      </c>
      <c r="L33" s="18">
        <f t="shared" si="7"/>
        <v>289424</v>
      </c>
    </row>
    <row r="34" spans="2:12" x14ac:dyDescent="0.25">
      <c r="B34" s="9" t="s">
        <v>39</v>
      </c>
      <c r="D34" s="1" t="s">
        <v>55</v>
      </c>
      <c r="F34" s="18">
        <v>0</v>
      </c>
      <c r="G34" s="18">
        <v>7723100</v>
      </c>
      <c r="H34" s="18">
        <f t="shared" si="6"/>
        <v>7723100</v>
      </c>
      <c r="J34" s="18">
        <v>0</v>
      </c>
      <c r="K34" s="18">
        <v>431870</v>
      </c>
      <c r="L34" s="18">
        <f t="shared" si="7"/>
        <v>431870</v>
      </c>
    </row>
    <row r="35" spans="2:12" x14ac:dyDescent="0.25">
      <c r="B35" s="9" t="s">
        <v>40</v>
      </c>
      <c r="D35" s="1" t="s">
        <v>55</v>
      </c>
      <c r="F35" s="18">
        <v>0</v>
      </c>
      <c r="G35" s="18">
        <v>6044935</v>
      </c>
      <c r="H35" s="18">
        <f t="shared" si="6"/>
        <v>6044935</v>
      </c>
      <c r="J35" s="18">
        <v>0</v>
      </c>
      <c r="K35" s="18">
        <v>337632</v>
      </c>
      <c r="L35" s="18">
        <f t="shared" si="7"/>
        <v>337632</v>
      </c>
    </row>
    <row r="36" spans="2:12" x14ac:dyDescent="0.25">
      <c r="B36" s="9" t="s">
        <v>41</v>
      </c>
      <c r="D36" s="1" t="s">
        <v>55</v>
      </c>
      <c r="F36" s="18">
        <v>0</v>
      </c>
      <c r="G36" s="18">
        <v>9440400</v>
      </c>
      <c r="H36" s="18">
        <f t="shared" si="6"/>
        <v>9440400</v>
      </c>
      <c r="J36" s="18">
        <v>0</v>
      </c>
      <c r="K36" s="18">
        <v>524578</v>
      </c>
      <c r="L36" s="18">
        <f t="shared" si="7"/>
        <v>524578</v>
      </c>
    </row>
    <row r="37" spans="2:12" x14ac:dyDescent="0.25">
      <c r="B37" s="10" t="s">
        <v>42</v>
      </c>
      <c r="D37" s="1" t="s">
        <v>55</v>
      </c>
      <c r="F37" s="18">
        <v>0</v>
      </c>
      <c r="G37" s="18">
        <v>9903630</v>
      </c>
      <c r="H37" s="18">
        <f t="shared" si="6"/>
        <v>9903630</v>
      </c>
      <c r="J37" s="18">
        <v>0</v>
      </c>
      <c r="K37" s="18">
        <v>536440</v>
      </c>
      <c r="L37" s="18">
        <f t="shared" si="7"/>
        <v>536440</v>
      </c>
    </row>
    <row r="38" spans="2:12" x14ac:dyDescent="0.25">
      <c r="B38" s="9" t="s">
        <v>43</v>
      </c>
      <c r="D38" s="1" t="s">
        <v>55</v>
      </c>
      <c r="F38" s="18">
        <v>0</v>
      </c>
      <c r="G38" s="18">
        <v>9361685</v>
      </c>
      <c r="H38" s="18">
        <f t="shared" si="6"/>
        <v>9361685</v>
      </c>
      <c r="J38" s="18">
        <v>0</v>
      </c>
      <c r="K38" s="18">
        <v>535696</v>
      </c>
      <c r="L38" s="18">
        <f t="shared" si="7"/>
        <v>535696</v>
      </c>
    </row>
    <row r="39" spans="2:12" x14ac:dyDescent="0.25">
      <c r="B39" s="9" t="s">
        <v>44</v>
      </c>
      <c r="D39" s="1" t="s">
        <v>55</v>
      </c>
      <c r="F39" s="18">
        <v>0</v>
      </c>
      <c r="G39" s="18">
        <v>6693940</v>
      </c>
      <c r="H39" s="18">
        <f t="shared" si="6"/>
        <v>6693940</v>
      </c>
      <c r="J39" s="18">
        <v>0</v>
      </c>
      <c r="K39" s="18">
        <v>373933</v>
      </c>
      <c r="L39" s="18">
        <f t="shared" si="7"/>
        <v>373933</v>
      </c>
    </row>
    <row r="40" spans="2:12" x14ac:dyDescent="0.25">
      <c r="B40" s="12" t="s">
        <v>45</v>
      </c>
      <c r="D40" s="1" t="s">
        <v>55</v>
      </c>
      <c r="F40" s="19">
        <v>0</v>
      </c>
      <c r="G40" s="19">
        <v>10468370</v>
      </c>
      <c r="H40" s="19">
        <f t="shared" si="6"/>
        <v>10468370</v>
      </c>
      <c r="J40" s="19">
        <v>0</v>
      </c>
      <c r="K40" s="19">
        <v>563840</v>
      </c>
      <c r="L40" s="19">
        <f t="shared" si="7"/>
        <v>563840</v>
      </c>
    </row>
    <row r="41" spans="2:12" x14ac:dyDescent="0.25">
      <c r="B41" s="13" t="s">
        <v>46</v>
      </c>
      <c r="F41" s="20">
        <f>SUM(F29:F40)</f>
        <v>0</v>
      </c>
      <c r="G41" s="20">
        <f>SUM(G29:G40)</f>
        <v>81786195</v>
      </c>
      <c r="H41" s="20">
        <f>SUM(H29:H40)</f>
        <v>81786195</v>
      </c>
      <c r="J41" s="20">
        <f>SUM(J29:J40)</f>
        <v>0</v>
      </c>
      <c r="K41" s="20">
        <f>SUM(K29:K40)</f>
        <v>4576706</v>
      </c>
      <c r="L41" s="20">
        <f>SUM(L29:L40)</f>
        <v>4576706</v>
      </c>
    </row>
    <row r="42" spans="2:12" ht="15.75" thickBot="1" x14ac:dyDescent="0.3">
      <c r="B42" s="14"/>
      <c r="D42" s="14"/>
      <c r="F42" s="22"/>
      <c r="G42" s="22"/>
      <c r="H42" s="22"/>
      <c r="J42" s="22"/>
      <c r="K42" s="22"/>
      <c r="L42" s="22"/>
    </row>
    <row r="43" spans="2:12" ht="15.75" thickBot="1" x14ac:dyDescent="0.3">
      <c r="B43" s="15" t="s">
        <v>47</v>
      </c>
      <c r="D43" s="15"/>
      <c r="F43" s="23">
        <f>SUM(F11,F17,F26,F41)</f>
        <v>60849549.999999993</v>
      </c>
      <c r="G43" s="23">
        <f>SUM(G11,G17,G26,G41)</f>
        <v>192364045</v>
      </c>
      <c r="H43" s="23">
        <f>SUM(H11,H17,H26,H41)</f>
        <v>131514495</v>
      </c>
      <c r="J43" s="23">
        <f>SUM(J11,J17,J26,J41)</f>
        <v>831774</v>
      </c>
      <c r="K43" s="23">
        <f>SUM(K11,K17,K26,K41)</f>
        <v>8014743</v>
      </c>
      <c r="L43" s="23">
        <f>SUM(L11,L17,L26,L41)</f>
        <v>7182969</v>
      </c>
    </row>
    <row r="44" spans="2:12" x14ac:dyDescent="0.25">
      <c r="B44" s="6"/>
      <c r="F44" s="21"/>
      <c r="G44" s="21"/>
      <c r="H44" s="21"/>
      <c r="J44" s="21"/>
      <c r="K44" s="21"/>
      <c r="L44" s="21"/>
    </row>
    <row r="45" spans="2:12" x14ac:dyDescent="0.25">
      <c r="B45" s="10" t="s">
        <v>48</v>
      </c>
      <c r="D45" s="1" t="s">
        <v>56</v>
      </c>
      <c r="F45" s="18">
        <v>1880700</v>
      </c>
      <c r="G45" s="18">
        <v>31525960</v>
      </c>
      <c r="H45" s="18">
        <f t="shared" ref="H45" si="8">G45-F45</f>
        <v>29645260</v>
      </c>
      <c r="J45" s="18">
        <v>91195</v>
      </c>
      <c r="K45" s="18">
        <v>0</v>
      </c>
      <c r="L45" s="18">
        <f t="shared" ref="L45" si="9">K45-J45</f>
        <v>-91195</v>
      </c>
    </row>
    <row r="46" spans="2:12" x14ac:dyDescent="0.25">
      <c r="B46" s="10"/>
      <c r="F46" s="20"/>
      <c r="G46" s="20"/>
      <c r="H46" s="20"/>
      <c r="J46" s="20"/>
      <c r="K46" s="20"/>
      <c r="L46" s="20"/>
    </row>
    <row r="47" spans="2:12" x14ac:dyDescent="0.25">
      <c r="B47" s="10" t="s">
        <v>49</v>
      </c>
      <c r="D47" s="1" t="s">
        <v>56</v>
      </c>
      <c r="F47" s="18">
        <v>1880200</v>
      </c>
      <c r="G47" s="18">
        <v>42523421</v>
      </c>
      <c r="H47" s="18">
        <f t="shared" ref="H47" si="10">G47-F47</f>
        <v>40643221</v>
      </c>
      <c r="J47" s="18">
        <v>89603</v>
      </c>
      <c r="K47" s="18">
        <v>0</v>
      </c>
      <c r="L47" s="18">
        <f t="shared" ref="L47" si="11">K47-J47</f>
        <v>-89603</v>
      </c>
    </row>
    <row r="48" spans="2:12" x14ac:dyDescent="0.25">
      <c r="B48" s="6"/>
      <c r="F48" s="21"/>
      <c r="G48" s="21"/>
      <c r="H48" s="21"/>
      <c r="J48" s="21"/>
      <c r="K48" s="21"/>
      <c r="L48" s="21"/>
    </row>
    <row r="49" spans="2:12" x14ac:dyDescent="0.25">
      <c r="B49" s="10" t="s">
        <v>50</v>
      </c>
      <c r="D49" s="1" t="s">
        <v>56</v>
      </c>
      <c r="F49" s="18">
        <v>1742150</v>
      </c>
      <c r="G49" s="18">
        <v>45341414</v>
      </c>
      <c r="H49" s="18">
        <f t="shared" ref="H49" si="12">G49-F49</f>
        <v>43599264</v>
      </c>
      <c r="J49" s="18">
        <v>106214</v>
      </c>
      <c r="K49" s="18">
        <v>0</v>
      </c>
      <c r="L49" s="18">
        <f t="shared" ref="L49" si="13">K49-J49</f>
        <v>-106214</v>
      </c>
    </row>
    <row r="50" spans="2:12" x14ac:dyDescent="0.25">
      <c r="B50" s="6"/>
      <c r="F50" s="21"/>
      <c r="G50" s="21"/>
      <c r="H50" s="21"/>
      <c r="J50" s="21"/>
      <c r="K50" s="21"/>
      <c r="L50" s="21"/>
    </row>
    <row r="51" spans="2:12" x14ac:dyDescent="0.25">
      <c r="B51" s="5" t="s">
        <v>51</v>
      </c>
      <c r="D51" s="1" t="s">
        <v>55</v>
      </c>
      <c r="F51" s="18">
        <v>204049.99999999997</v>
      </c>
      <c r="G51" s="18">
        <v>0</v>
      </c>
      <c r="H51" s="18">
        <f t="shared" ref="H51" si="14">G51-F51</f>
        <v>-204049.99999999997</v>
      </c>
      <c r="J51" s="18">
        <v>0</v>
      </c>
      <c r="K51" s="18">
        <v>0</v>
      </c>
      <c r="L51" s="18">
        <f t="shared" ref="L51" si="15">K51-J51</f>
        <v>0</v>
      </c>
    </row>
    <row r="52" spans="2:12" x14ac:dyDescent="0.25">
      <c r="B52" s="9"/>
      <c r="F52" s="18"/>
      <c r="G52" s="18"/>
      <c r="H52" s="18"/>
      <c r="J52" s="18"/>
      <c r="K52" s="18"/>
      <c r="L52" s="18"/>
    </row>
    <row r="53" spans="2:12" x14ac:dyDescent="0.25">
      <c r="B53" s="9" t="s">
        <v>52</v>
      </c>
      <c r="D53" s="1" t="s">
        <v>55</v>
      </c>
      <c r="F53" s="18">
        <v>2082400</v>
      </c>
      <c r="G53" s="18">
        <v>0</v>
      </c>
      <c r="H53" s="18">
        <f t="shared" ref="H53" si="16">G53-F53</f>
        <v>-2082400</v>
      </c>
      <c r="J53" s="18">
        <v>0</v>
      </c>
      <c r="K53" s="18">
        <v>0</v>
      </c>
      <c r="L53" s="18">
        <f t="shared" ref="L53" si="17">K53-J53</f>
        <v>0</v>
      </c>
    </row>
    <row r="54" spans="2:12" x14ac:dyDescent="0.25">
      <c r="B54" s="6"/>
      <c r="F54" s="21"/>
      <c r="G54" s="21"/>
      <c r="H54" s="21"/>
      <c r="J54" s="21"/>
      <c r="K54" s="21"/>
      <c r="L54" s="21"/>
    </row>
    <row r="55" spans="2:12" x14ac:dyDescent="0.25">
      <c r="B55" s="10" t="s">
        <v>53</v>
      </c>
      <c r="D55" s="1" t="s">
        <v>56</v>
      </c>
      <c r="F55" s="18">
        <v>18596550</v>
      </c>
      <c r="G55" s="18">
        <v>0</v>
      </c>
      <c r="H55" s="18">
        <f t="shared" ref="H55" si="18">G55-F55</f>
        <v>-18596550</v>
      </c>
      <c r="J55" s="18">
        <v>0</v>
      </c>
      <c r="K55" s="18">
        <v>0</v>
      </c>
      <c r="L55" s="18">
        <f t="shared" ref="L55" si="19">K55-J55</f>
        <v>0</v>
      </c>
    </row>
    <row r="56" spans="2:12" ht="15.75" thickBot="1" x14ac:dyDescent="0.3">
      <c r="B56" s="14"/>
      <c r="D56" s="14"/>
      <c r="F56" s="22"/>
      <c r="G56" s="22"/>
      <c r="H56" s="22"/>
      <c r="J56" s="22"/>
      <c r="K56" s="22"/>
      <c r="L56" s="22"/>
    </row>
    <row r="57" spans="2:12" ht="15.75" thickBot="1" x14ac:dyDescent="0.3">
      <c r="B57" s="15" t="s">
        <v>54</v>
      </c>
      <c r="D57" s="15"/>
      <c r="F57" s="23">
        <f>SUM(F45:F56)</f>
        <v>26386050</v>
      </c>
      <c r="G57" s="23">
        <f>SUM(G45:G56)</f>
        <v>119390795</v>
      </c>
      <c r="H57" s="23">
        <f>SUM(H45:H56)</f>
        <v>93004745</v>
      </c>
      <c r="J57" s="23">
        <f>SUM(J45:J56)</f>
        <v>287012</v>
      </c>
      <c r="K57" s="23">
        <f>SUM(K45:K56)</f>
        <v>0</v>
      </c>
      <c r="L57" s="23">
        <f>SUM(L45:L56)</f>
        <v>-287012</v>
      </c>
    </row>
    <row r="58" spans="2:12" x14ac:dyDescent="0.25">
      <c r="B58" s="16"/>
      <c r="D58" s="16"/>
      <c r="F58" s="21"/>
      <c r="G58" s="21"/>
      <c r="H58" s="21"/>
      <c r="J58" s="21"/>
      <c r="K58" s="21"/>
      <c r="L58" s="21"/>
    </row>
    <row r="59" spans="2:12" ht="15.75" thickBot="1" x14ac:dyDescent="0.3">
      <c r="B59" s="14"/>
      <c r="D59" s="14"/>
      <c r="F59" s="22"/>
      <c r="G59" s="22"/>
      <c r="H59" s="22"/>
      <c r="J59" s="22"/>
      <c r="K59" s="22"/>
      <c r="L59" s="22"/>
    </row>
    <row r="60" spans="2:12" ht="15.75" thickBot="1" x14ac:dyDescent="0.3">
      <c r="B60" s="15" t="s">
        <v>57</v>
      </c>
      <c r="D60" s="15"/>
      <c r="F60" s="23">
        <f>SUM(F43,F57)</f>
        <v>87235600</v>
      </c>
      <c r="G60" s="23">
        <f>SUM(G43,G57)</f>
        <v>311754840</v>
      </c>
      <c r="H60" s="23">
        <f>SUM(H43,H57)</f>
        <v>224519240</v>
      </c>
      <c r="J60" s="23">
        <f>SUM(J43,J57)</f>
        <v>1118786</v>
      </c>
      <c r="K60" s="23">
        <f>SUM(K43,K57)</f>
        <v>8014743</v>
      </c>
      <c r="L60" s="23">
        <f>SUM(L43,L57)</f>
        <v>6895957</v>
      </c>
    </row>
    <row r="61" spans="2:12" x14ac:dyDescent="0.25">
      <c r="F61" s="17"/>
      <c r="G61" s="17"/>
      <c r="H61" s="24"/>
      <c r="J61" s="17"/>
      <c r="K61" s="17"/>
      <c r="L61" s="24"/>
    </row>
    <row r="62" spans="2:12" x14ac:dyDescent="0.25">
      <c r="B62" t="s">
        <v>59</v>
      </c>
      <c r="F62" s="17">
        <f>F60</f>
        <v>87235600</v>
      </c>
      <c r="G62" s="17">
        <f t="shared" ref="G62:L62" si="20">G60</f>
        <v>311754840</v>
      </c>
      <c r="H62" s="17">
        <f t="shared" ref="H62" si="21">H60</f>
        <v>224519240</v>
      </c>
      <c r="J62" s="17">
        <f t="shared" si="20"/>
        <v>1118786</v>
      </c>
      <c r="K62" s="17">
        <f t="shared" si="20"/>
        <v>8014743</v>
      </c>
      <c r="L62" s="17">
        <f t="shared" si="20"/>
        <v>6895957</v>
      </c>
    </row>
    <row r="63" spans="2:12" x14ac:dyDescent="0.25">
      <c r="B63" t="s">
        <v>60</v>
      </c>
      <c r="F63" s="17">
        <v>0</v>
      </c>
      <c r="G63" s="17">
        <v>0</v>
      </c>
      <c r="H63" s="17">
        <v>0</v>
      </c>
      <c r="J63" s="17">
        <v>0</v>
      </c>
      <c r="K63" s="17">
        <v>0</v>
      </c>
      <c r="L63" s="17">
        <v>0</v>
      </c>
    </row>
    <row r="64" spans="2:12" ht="15.75" thickBot="1" x14ac:dyDescent="0.3">
      <c r="B64" t="s">
        <v>57</v>
      </c>
      <c r="F64" s="25">
        <f>SUM(F62:F63)</f>
        <v>87235600</v>
      </c>
      <c r="G64" s="25">
        <f t="shared" ref="G64:L64" si="22">SUM(G62:G63)</f>
        <v>311754840</v>
      </c>
      <c r="H64" s="25">
        <f t="shared" si="22"/>
        <v>224519240</v>
      </c>
      <c r="J64" s="25">
        <f t="shared" si="22"/>
        <v>1118786</v>
      </c>
      <c r="K64" s="25">
        <f t="shared" si="22"/>
        <v>8014743</v>
      </c>
      <c r="L64" s="25">
        <f t="shared" si="22"/>
        <v>6895957</v>
      </c>
    </row>
    <row r="65" spans="2:12" ht="15.75" thickTop="1" x14ac:dyDescent="0.25"/>
    <row r="66" spans="2:12" x14ac:dyDescent="0.25">
      <c r="B66" t="s">
        <v>58</v>
      </c>
      <c r="F66" s="17"/>
      <c r="G66" s="17"/>
      <c r="J66" s="24">
        <f>-J64*(1-99.4551650270517%)</f>
        <v>-6095.5374004492978</v>
      </c>
      <c r="K66" s="24">
        <f>-K64*(1-99.4551650270517%)</f>
        <v>-43667.12285592527</v>
      </c>
      <c r="L66" s="24">
        <f>K66-J66</f>
        <v>-37571.585455475972</v>
      </c>
    </row>
    <row r="67" spans="2:12" x14ac:dyDescent="0.25">
      <c r="B67" t="s">
        <v>61</v>
      </c>
      <c r="F67" s="17"/>
      <c r="G67" s="17"/>
      <c r="J67" s="24">
        <f>J62*99.4551650270517%</f>
        <v>1112690.4625995506</v>
      </c>
      <c r="K67" s="24">
        <f>K62*99.4551650270517%</f>
        <v>7971075.877144075</v>
      </c>
      <c r="L67" s="24">
        <f>K67-J67</f>
        <v>6858385.4145445246</v>
      </c>
    </row>
    <row r="68" spans="2:12" x14ac:dyDescent="0.25">
      <c r="B68" t="s">
        <v>62</v>
      </c>
      <c r="F68" s="17"/>
      <c r="G68" s="17"/>
      <c r="J68" s="24">
        <f>J63*99.4551650270517%</f>
        <v>0</v>
      </c>
      <c r="K68" s="24">
        <f>K63*99.4551650270517%</f>
        <v>0</v>
      </c>
      <c r="L68" s="24">
        <f>K68-J68</f>
        <v>0</v>
      </c>
    </row>
    <row r="69" spans="2:12" ht="15.75" thickBot="1" x14ac:dyDescent="0.3">
      <c r="B69" t="s">
        <v>63</v>
      </c>
      <c r="D69" s="2"/>
      <c r="F69" s="17"/>
      <c r="G69" s="17"/>
      <c r="J69" s="27">
        <f t="shared" ref="J69:L69" si="23">SUM(J67:J68)</f>
        <v>1112690.4625995506</v>
      </c>
      <c r="K69" s="27">
        <f t="shared" si="23"/>
        <v>7971075.877144075</v>
      </c>
      <c r="L69" s="27">
        <f t="shared" si="23"/>
        <v>6858385.4145445246</v>
      </c>
    </row>
    <row r="70" spans="2:12" ht="15.75" thickTop="1" x14ac:dyDescent="0.25">
      <c r="F70" s="17"/>
      <c r="G70" s="17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633D-4A98-443A-979E-EC44D5B5CC55}">
  <dimension ref="B1:M72"/>
  <sheetViews>
    <sheetView workbookViewId="0">
      <pane ySplit="5" topLeftCell="A6" activePane="bottomLeft" state="frozen"/>
      <selection pane="bottomLeft" activeCell="O8" sqref="O8"/>
    </sheetView>
  </sheetViews>
  <sheetFormatPr defaultRowHeight="15" x14ac:dyDescent="0.25"/>
  <cols>
    <col min="2" max="2" width="35.140625" bestFit="1" customWidth="1"/>
    <col min="3" max="3" width="3" customWidth="1"/>
    <col min="4" max="4" width="13.5703125" style="1" bestFit="1" customWidth="1"/>
    <col min="5" max="5" width="3" customWidth="1"/>
    <col min="6" max="8" width="13.7109375" style="1" customWidth="1"/>
    <col min="9" max="9" width="3" customWidth="1"/>
    <col min="10" max="10" width="14.42578125" customWidth="1"/>
    <col min="11" max="11" width="3" customWidth="1"/>
    <col min="12" max="13" width="13.7109375" style="1" customWidth="1"/>
  </cols>
  <sheetData>
    <row r="1" spans="2:13" x14ac:dyDescent="0.25">
      <c r="B1" s="26" t="s">
        <v>78</v>
      </c>
      <c r="F1" s="30" t="s">
        <v>70</v>
      </c>
      <c r="G1" s="2"/>
      <c r="H1" s="31" t="s">
        <v>9</v>
      </c>
      <c r="J1" s="2" t="s">
        <v>72</v>
      </c>
      <c r="L1" s="30" t="s">
        <v>70</v>
      </c>
      <c r="M1" s="31" t="s">
        <v>9</v>
      </c>
    </row>
    <row r="2" spans="2:13" x14ac:dyDescent="0.25">
      <c r="F2" s="2" t="s">
        <v>64</v>
      </c>
      <c r="G2" s="29" t="s">
        <v>71</v>
      </c>
      <c r="H2" s="2" t="s">
        <v>64</v>
      </c>
      <c r="J2" s="2" t="s">
        <v>67</v>
      </c>
      <c r="L2" s="2" t="s">
        <v>67</v>
      </c>
      <c r="M2" s="2" t="s">
        <v>67</v>
      </c>
    </row>
    <row r="3" spans="2:13" x14ac:dyDescent="0.25">
      <c r="D3" s="2" t="s">
        <v>1</v>
      </c>
      <c r="F3" s="2" t="s">
        <v>65</v>
      </c>
      <c r="G3" s="2" t="s">
        <v>9</v>
      </c>
      <c r="H3" s="2" t="s">
        <v>65</v>
      </c>
      <c r="J3" s="2" t="s">
        <v>68</v>
      </c>
      <c r="L3" s="2" t="s">
        <v>74</v>
      </c>
      <c r="M3" s="2" t="s">
        <v>74</v>
      </c>
    </row>
    <row r="4" spans="2:13" x14ac:dyDescent="0.25">
      <c r="B4" s="4" t="s">
        <v>0</v>
      </c>
      <c r="D4" s="3" t="s">
        <v>2</v>
      </c>
      <c r="F4" s="28">
        <v>44561</v>
      </c>
      <c r="G4" s="3" t="s">
        <v>66</v>
      </c>
      <c r="H4" s="28">
        <v>44561</v>
      </c>
      <c r="J4" s="3" t="s">
        <v>69</v>
      </c>
      <c r="L4" s="3" t="s">
        <v>73</v>
      </c>
      <c r="M4" s="3" t="s">
        <v>73</v>
      </c>
    </row>
    <row r="5" spans="2:13" x14ac:dyDescent="0.25">
      <c r="F5" s="1" t="s">
        <v>14</v>
      </c>
      <c r="G5" s="1" t="s">
        <v>14</v>
      </c>
      <c r="H5" s="1" t="s">
        <v>14</v>
      </c>
      <c r="J5" s="1" t="s">
        <v>14</v>
      </c>
      <c r="L5" s="1" t="s">
        <v>14</v>
      </c>
      <c r="M5" s="1" t="s">
        <v>14</v>
      </c>
    </row>
    <row r="6" spans="2:13" x14ac:dyDescent="0.25">
      <c r="J6" s="1"/>
    </row>
    <row r="7" spans="2:13" x14ac:dyDescent="0.25">
      <c r="B7" s="5" t="s">
        <v>15</v>
      </c>
      <c r="D7" s="1" t="s">
        <v>55</v>
      </c>
      <c r="F7" s="18">
        <v>2550937</v>
      </c>
      <c r="G7" s="18">
        <v>2900821</v>
      </c>
      <c r="H7" s="18">
        <v>5451758</v>
      </c>
      <c r="J7" s="18">
        <f>'Table A'!G7</f>
        <v>7915500</v>
      </c>
      <c r="L7" s="18">
        <f>F7-$J7</f>
        <v>-5364563</v>
      </c>
      <c r="M7" s="18">
        <f>H7-$J7</f>
        <v>-2463742</v>
      </c>
    </row>
    <row r="8" spans="2:13" x14ac:dyDescent="0.25">
      <c r="B8" s="6" t="s">
        <v>16</v>
      </c>
      <c r="D8" s="1" t="s">
        <v>55</v>
      </c>
      <c r="F8" s="18">
        <v>1764410</v>
      </c>
      <c r="G8" s="18">
        <v>1450410</v>
      </c>
      <c r="H8" s="18">
        <v>3214820</v>
      </c>
      <c r="J8" s="18">
        <f>'Table A'!G8</f>
        <v>2850200</v>
      </c>
      <c r="L8" s="18">
        <f>F8-$J8</f>
        <v>-1085790</v>
      </c>
      <c r="M8" s="18">
        <f>H8-$J8</f>
        <v>364620</v>
      </c>
    </row>
    <row r="9" spans="2:13" x14ac:dyDescent="0.25">
      <c r="B9" s="6" t="s">
        <v>17</v>
      </c>
      <c r="D9" s="1" t="s">
        <v>55</v>
      </c>
      <c r="F9" s="18">
        <v>2400282</v>
      </c>
      <c r="G9" s="18">
        <v>1450410</v>
      </c>
      <c r="H9" s="18">
        <v>3850692</v>
      </c>
      <c r="J9" s="18">
        <f>'Table A'!G9</f>
        <v>3717900</v>
      </c>
      <c r="L9" s="18">
        <f>F9-$J9</f>
        <v>-1317618</v>
      </c>
      <c r="M9" s="18">
        <f>H9-$J9</f>
        <v>132792</v>
      </c>
    </row>
    <row r="10" spans="2:13" x14ac:dyDescent="0.25">
      <c r="B10" s="7" t="s">
        <v>18</v>
      </c>
      <c r="D10" s="1" t="s">
        <v>55</v>
      </c>
      <c r="F10" s="19">
        <v>204380</v>
      </c>
      <c r="G10" s="19">
        <v>0</v>
      </c>
      <c r="H10" s="19">
        <v>204380</v>
      </c>
      <c r="J10" s="19">
        <f>'Table A'!G10</f>
        <v>92250</v>
      </c>
      <c r="L10" s="19">
        <f>F10-$J10</f>
        <v>112130</v>
      </c>
      <c r="M10" s="19">
        <f>H10-$J10</f>
        <v>112130</v>
      </c>
    </row>
    <row r="11" spans="2:13" x14ac:dyDescent="0.25">
      <c r="B11" s="8" t="s">
        <v>19</v>
      </c>
      <c r="F11" s="20">
        <f>SUM(F7:F10)</f>
        <v>6920009</v>
      </c>
      <c r="G11" s="20">
        <f t="shared" ref="G11:M11" si="0">SUM(G7:G10)</f>
        <v>5801641</v>
      </c>
      <c r="H11" s="20">
        <f t="shared" si="0"/>
        <v>12721650</v>
      </c>
      <c r="J11" s="20">
        <f t="shared" si="0"/>
        <v>14575850</v>
      </c>
      <c r="L11" s="20">
        <f t="shared" si="0"/>
        <v>-7655841</v>
      </c>
      <c r="M11" s="20">
        <f t="shared" si="0"/>
        <v>-1854200</v>
      </c>
    </row>
    <row r="12" spans="2:13" x14ac:dyDescent="0.25">
      <c r="B12" s="9"/>
      <c r="F12" s="21"/>
      <c r="G12" s="21"/>
      <c r="H12" s="21"/>
      <c r="J12" s="21"/>
      <c r="L12" s="21"/>
      <c r="M12" s="21"/>
    </row>
    <row r="13" spans="2:13" x14ac:dyDescent="0.25">
      <c r="B13" s="10" t="s">
        <v>20</v>
      </c>
      <c r="D13" s="1" t="s">
        <v>56</v>
      </c>
      <c r="F13" s="18">
        <v>68154965</v>
      </c>
      <c r="G13" s="18">
        <v>0</v>
      </c>
      <c r="H13" s="18">
        <v>68154965</v>
      </c>
      <c r="J13" s="18">
        <f>'Table A'!G13</f>
        <v>70097150</v>
      </c>
      <c r="L13" s="18">
        <f>F13-$J13</f>
        <v>-1942185</v>
      </c>
      <c r="M13" s="18">
        <f>H13-$J13</f>
        <v>-1942185</v>
      </c>
    </row>
    <row r="14" spans="2:13" x14ac:dyDescent="0.25">
      <c r="B14" s="10" t="s">
        <v>21</v>
      </c>
      <c r="D14" s="1" t="s">
        <v>56</v>
      </c>
      <c r="F14" s="18">
        <v>1297086</v>
      </c>
      <c r="G14" s="18">
        <v>0</v>
      </c>
      <c r="H14" s="18">
        <v>1297086</v>
      </c>
      <c r="J14" s="18">
        <f>'Table A'!G14</f>
        <v>6726500</v>
      </c>
      <c r="L14" s="18">
        <f>F14-$J14</f>
        <v>-5429414</v>
      </c>
      <c r="M14" s="18">
        <f>H14-$J14</f>
        <v>-5429414</v>
      </c>
    </row>
    <row r="15" spans="2:13" x14ac:dyDescent="0.25">
      <c r="B15" s="6" t="s">
        <v>22</v>
      </c>
      <c r="D15" s="1" t="s">
        <v>55</v>
      </c>
      <c r="F15" s="18">
        <v>63390</v>
      </c>
      <c r="G15" s="18">
        <v>0</v>
      </c>
      <c r="H15" s="18">
        <v>63390</v>
      </c>
      <c r="J15" s="18">
        <f>'Table A'!G15</f>
        <v>87200</v>
      </c>
      <c r="L15" s="18">
        <f>F15-$J15</f>
        <v>-23810</v>
      </c>
      <c r="M15" s="18">
        <f>H15-$J15</f>
        <v>-23810</v>
      </c>
    </row>
    <row r="16" spans="2:13" x14ac:dyDescent="0.25">
      <c r="B16" s="7" t="s">
        <v>23</v>
      </c>
      <c r="D16" s="1" t="s">
        <v>55</v>
      </c>
      <c r="F16" s="19">
        <v>0</v>
      </c>
      <c r="G16" s="19">
        <v>0</v>
      </c>
      <c r="H16" s="19">
        <v>0</v>
      </c>
      <c r="J16" s="19">
        <f>'Table A'!G16</f>
        <v>3861700</v>
      </c>
      <c r="L16" s="19">
        <f>F16-$J16</f>
        <v>-3861700</v>
      </c>
      <c r="M16" s="19">
        <f>H16-$J16</f>
        <v>-3861700</v>
      </c>
    </row>
    <row r="17" spans="2:13" x14ac:dyDescent="0.25">
      <c r="B17" s="8" t="s">
        <v>24</v>
      </c>
      <c r="F17" s="20">
        <f>SUM(F13:F16)</f>
        <v>69515441</v>
      </c>
      <c r="G17" s="20">
        <f t="shared" ref="G17:M17" si="1">SUM(G13:G16)</f>
        <v>0</v>
      </c>
      <c r="H17" s="20">
        <f t="shared" si="1"/>
        <v>69515441</v>
      </c>
      <c r="J17" s="20">
        <f t="shared" si="1"/>
        <v>80772550</v>
      </c>
      <c r="L17" s="20">
        <f t="shared" si="1"/>
        <v>-11257109</v>
      </c>
      <c r="M17" s="20">
        <f t="shared" si="1"/>
        <v>-11257109</v>
      </c>
    </row>
    <row r="18" spans="2:13" x14ac:dyDescent="0.25">
      <c r="B18" s="9"/>
      <c r="F18" s="18"/>
      <c r="G18" s="18"/>
      <c r="H18" s="18"/>
      <c r="J18" s="18"/>
      <c r="L18" s="18"/>
      <c r="M18" s="18"/>
    </row>
    <row r="19" spans="2:13" x14ac:dyDescent="0.25">
      <c r="B19" s="10" t="s">
        <v>25</v>
      </c>
      <c r="D19" s="1" t="s">
        <v>55</v>
      </c>
      <c r="F19" s="18">
        <v>6709724</v>
      </c>
      <c r="G19" s="18">
        <v>0</v>
      </c>
      <c r="H19" s="18">
        <v>6709724</v>
      </c>
      <c r="J19" s="18">
        <f>'Table A'!G19</f>
        <v>11291450</v>
      </c>
      <c r="L19" s="18">
        <f>F19-$J19</f>
        <v>-4581726</v>
      </c>
      <c r="M19" s="18">
        <f>H19-$J19</f>
        <v>-4581726</v>
      </c>
    </row>
    <row r="20" spans="2:13" x14ac:dyDescent="0.25">
      <c r="B20" s="10" t="s">
        <v>26</v>
      </c>
      <c r="D20" s="1" t="s">
        <v>55</v>
      </c>
      <c r="F20" s="18">
        <v>213143</v>
      </c>
      <c r="G20" s="18">
        <v>0</v>
      </c>
      <c r="H20" s="18">
        <v>213143</v>
      </c>
      <c r="J20" s="18">
        <f>'Table A'!G20</f>
        <v>1737300</v>
      </c>
      <c r="L20" s="18">
        <f>F20-$J20</f>
        <v>-1524157</v>
      </c>
      <c r="M20" s="18">
        <f>H20-$J20</f>
        <v>-1524157</v>
      </c>
    </row>
    <row r="21" spans="2:13" x14ac:dyDescent="0.25">
      <c r="B21" s="10" t="s">
        <v>27</v>
      </c>
      <c r="D21" s="1" t="s">
        <v>55</v>
      </c>
      <c r="F21" s="18">
        <v>255272</v>
      </c>
      <c r="G21" s="18">
        <v>-255272</v>
      </c>
      <c r="H21" s="18">
        <v>0</v>
      </c>
      <c r="J21" s="18">
        <f>'Table A'!G21</f>
        <v>0</v>
      </c>
      <c r="L21" s="18">
        <f>F21-$J21</f>
        <v>255272</v>
      </c>
      <c r="M21" s="18">
        <f>H21-$J21</f>
        <v>0</v>
      </c>
    </row>
    <row r="22" spans="2:13" x14ac:dyDescent="0.25">
      <c r="B22" s="10" t="s">
        <v>28</v>
      </c>
      <c r="D22" s="1" t="s">
        <v>55</v>
      </c>
      <c r="F22" s="18">
        <v>177468</v>
      </c>
      <c r="G22" s="18">
        <v>-177468</v>
      </c>
      <c r="H22" s="18">
        <v>0</v>
      </c>
      <c r="J22" s="18">
        <f>'Table A'!G22</f>
        <v>0</v>
      </c>
      <c r="L22" s="18">
        <f>F22-$J22</f>
        <v>177468</v>
      </c>
      <c r="M22" s="18">
        <f>H22-$J22</f>
        <v>0</v>
      </c>
    </row>
    <row r="23" spans="2:13" x14ac:dyDescent="0.25">
      <c r="B23" s="10" t="s">
        <v>29</v>
      </c>
      <c r="D23" s="1" t="s">
        <v>55</v>
      </c>
      <c r="F23" s="18">
        <v>0</v>
      </c>
      <c r="G23" s="18">
        <v>0</v>
      </c>
      <c r="H23" s="18">
        <v>0</v>
      </c>
      <c r="J23" s="18">
        <f>'Table A'!G23</f>
        <v>0</v>
      </c>
      <c r="L23" s="18">
        <f>F23-$J23</f>
        <v>0</v>
      </c>
      <c r="M23" s="18">
        <f>H23-$J23</f>
        <v>0</v>
      </c>
    </row>
    <row r="24" spans="2:13" x14ac:dyDescent="0.25">
      <c r="B24" s="10" t="s">
        <v>30</v>
      </c>
      <c r="D24" s="1" t="s">
        <v>55</v>
      </c>
      <c r="F24" s="18">
        <v>0</v>
      </c>
      <c r="G24" s="18">
        <v>0</v>
      </c>
      <c r="H24" s="18">
        <v>0</v>
      </c>
      <c r="J24" s="18">
        <f>'Table A'!G24</f>
        <v>0</v>
      </c>
      <c r="L24" s="18">
        <f>F24-$J24</f>
        <v>0</v>
      </c>
      <c r="M24" s="18">
        <f>H24-$J24</f>
        <v>0</v>
      </c>
    </row>
    <row r="25" spans="2:13" x14ac:dyDescent="0.25">
      <c r="B25" s="11" t="s">
        <v>31</v>
      </c>
      <c r="D25" s="1" t="s">
        <v>55</v>
      </c>
      <c r="F25" s="19">
        <v>0</v>
      </c>
      <c r="G25" s="19">
        <v>432740</v>
      </c>
      <c r="H25" s="19">
        <v>432740</v>
      </c>
      <c r="J25" s="19">
        <f>'Table A'!G25</f>
        <v>2200700</v>
      </c>
      <c r="L25" s="19">
        <f>F25-$J25</f>
        <v>-2200700</v>
      </c>
      <c r="M25" s="19">
        <f>H25-$J25</f>
        <v>-1767960</v>
      </c>
    </row>
    <row r="26" spans="2:13" x14ac:dyDescent="0.25">
      <c r="B26" s="8" t="s">
        <v>32</v>
      </c>
      <c r="F26" s="20">
        <f>SUM(F19:F25)</f>
        <v>7355607</v>
      </c>
      <c r="G26" s="20">
        <f t="shared" ref="G26:M26" si="2">SUM(G19:G25)</f>
        <v>0</v>
      </c>
      <c r="H26" s="20">
        <f t="shared" si="2"/>
        <v>7355607</v>
      </c>
      <c r="J26" s="20">
        <f t="shared" si="2"/>
        <v>15229450</v>
      </c>
      <c r="L26" s="20">
        <f t="shared" si="2"/>
        <v>-7873843</v>
      </c>
      <c r="M26" s="20">
        <f t="shared" si="2"/>
        <v>-7873843</v>
      </c>
    </row>
    <row r="27" spans="2:13" x14ac:dyDescent="0.25">
      <c r="B27" s="9"/>
      <c r="F27" s="18"/>
      <c r="G27" s="18"/>
      <c r="H27" s="18"/>
      <c r="J27" s="18"/>
      <c r="L27" s="18"/>
      <c r="M27" s="18"/>
    </row>
    <row r="28" spans="2:13" x14ac:dyDescent="0.25">
      <c r="B28" s="10" t="s">
        <v>33</v>
      </c>
      <c r="F28" s="18"/>
      <c r="G28" s="18"/>
      <c r="H28" s="18"/>
      <c r="J28" s="18"/>
      <c r="L28" s="18"/>
      <c r="M28" s="18"/>
    </row>
    <row r="29" spans="2:13" x14ac:dyDescent="0.25">
      <c r="B29" s="10" t="s">
        <v>34</v>
      </c>
      <c r="D29" s="1" t="s">
        <v>55</v>
      </c>
      <c r="F29" s="18">
        <v>0</v>
      </c>
      <c r="G29" s="18">
        <v>0</v>
      </c>
      <c r="H29" s="18">
        <v>0</v>
      </c>
      <c r="J29" s="18">
        <f>'Table A'!G29</f>
        <v>579935</v>
      </c>
      <c r="L29" s="18">
        <f>F29-$J29</f>
        <v>-579935</v>
      </c>
      <c r="M29" s="18">
        <f>H29-$J29</f>
        <v>-579935</v>
      </c>
    </row>
    <row r="30" spans="2:13" x14ac:dyDescent="0.25">
      <c r="B30" s="9" t="s">
        <v>35</v>
      </c>
      <c r="D30" s="1" t="s">
        <v>55</v>
      </c>
      <c r="F30" s="18">
        <v>0</v>
      </c>
      <c r="G30" s="18">
        <v>0</v>
      </c>
      <c r="H30" s="18">
        <v>0</v>
      </c>
      <c r="J30" s="18">
        <f>'Table A'!G30</f>
        <v>3626175</v>
      </c>
      <c r="L30" s="18">
        <f>F30-$J30</f>
        <v>-3626175</v>
      </c>
      <c r="M30" s="18">
        <f>H30-$J30</f>
        <v>-3626175</v>
      </c>
    </row>
    <row r="31" spans="2:13" x14ac:dyDescent="0.25">
      <c r="B31" s="10" t="s">
        <v>36</v>
      </c>
      <c r="D31" s="1" t="s">
        <v>55</v>
      </c>
      <c r="F31" s="18">
        <v>0</v>
      </c>
      <c r="G31" s="18">
        <v>0</v>
      </c>
      <c r="H31" s="18">
        <v>0</v>
      </c>
      <c r="J31" s="18">
        <f>'Table A'!G31</f>
        <v>133555</v>
      </c>
      <c r="L31" s="18">
        <f>F31-$J31</f>
        <v>-133555</v>
      </c>
      <c r="M31" s="18">
        <f>H31-$J31</f>
        <v>-133555</v>
      </c>
    </row>
    <row r="32" spans="2:13" x14ac:dyDescent="0.25">
      <c r="B32" s="9" t="s">
        <v>37</v>
      </c>
      <c r="D32" s="1" t="s">
        <v>55</v>
      </c>
      <c r="F32" s="18">
        <v>0</v>
      </c>
      <c r="G32" s="18">
        <v>0</v>
      </c>
      <c r="H32" s="18">
        <v>0</v>
      </c>
      <c r="J32" s="18">
        <f>'Table A'!G32</f>
        <v>12590925</v>
      </c>
      <c r="L32" s="18">
        <f>F32-$J32</f>
        <v>-12590925</v>
      </c>
      <c r="M32" s="18">
        <f>H32-$J32</f>
        <v>-12590925</v>
      </c>
    </row>
    <row r="33" spans="2:13" x14ac:dyDescent="0.25">
      <c r="B33" s="9" t="s">
        <v>38</v>
      </c>
      <c r="D33" s="1" t="s">
        <v>55</v>
      </c>
      <c r="F33" s="18">
        <v>0</v>
      </c>
      <c r="G33" s="18">
        <v>0</v>
      </c>
      <c r="H33" s="18">
        <v>0</v>
      </c>
      <c r="J33" s="18">
        <f>'Table A'!G33</f>
        <v>5219545</v>
      </c>
      <c r="L33" s="18">
        <f>F33-$J33</f>
        <v>-5219545</v>
      </c>
      <c r="M33" s="18">
        <f>H33-$J33</f>
        <v>-5219545</v>
      </c>
    </row>
    <row r="34" spans="2:13" x14ac:dyDescent="0.25">
      <c r="B34" s="9" t="s">
        <v>39</v>
      </c>
      <c r="D34" s="1" t="s">
        <v>55</v>
      </c>
      <c r="F34" s="18">
        <v>0</v>
      </c>
      <c r="G34" s="18">
        <v>0</v>
      </c>
      <c r="H34" s="18">
        <v>0</v>
      </c>
      <c r="J34" s="18">
        <f>'Table A'!G34</f>
        <v>7723100</v>
      </c>
      <c r="L34" s="18">
        <f>F34-$J34</f>
        <v>-7723100</v>
      </c>
      <c r="M34" s="18">
        <f>H34-$J34</f>
        <v>-7723100</v>
      </c>
    </row>
    <row r="35" spans="2:13" x14ac:dyDescent="0.25">
      <c r="B35" s="9" t="s">
        <v>40</v>
      </c>
      <c r="D35" s="1" t="s">
        <v>55</v>
      </c>
      <c r="F35" s="18">
        <v>0</v>
      </c>
      <c r="G35" s="18">
        <v>0</v>
      </c>
      <c r="H35" s="18">
        <v>0</v>
      </c>
      <c r="J35" s="18">
        <f>'Table A'!G35</f>
        <v>6044935</v>
      </c>
      <c r="L35" s="18">
        <f>F35-$J35</f>
        <v>-6044935</v>
      </c>
      <c r="M35" s="18">
        <f>H35-$J35</f>
        <v>-6044935</v>
      </c>
    </row>
    <row r="36" spans="2:13" x14ac:dyDescent="0.25">
      <c r="B36" s="9" t="s">
        <v>41</v>
      </c>
      <c r="D36" s="1" t="s">
        <v>55</v>
      </c>
      <c r="F36" s="18">
        <v>0</v>
      </c>
      <c r="G36" s="18">
        <v>0</v>
      </c>
      <c r="H36" s="18">
        <v>0</v>
      </c>
      <c r="J36" s="18">
        <f>'Table A'!G36</f>
        <v>9440400</v>
      </c>
      <c r="L36" s="18">
        <f>F36-$J36</f>
        <v>-9440400</v>
      </c>
      <c r="M36" s="18">
        <f>H36-$J36</f>
        <v>-9440400</v>
      </c>
    </row>
    <row r="37" spans="2:13" x14ac:dyDescent="0.25">
      <c r="B37" s="10" t="s">
        <v>42</v>
      </c>
      <c r="D37" s="1" t="s">
        <v>55</v>
      </c>
      <c r="F37" s="18">
        <v>0</v>
      </c>
      <c r="G37" s="18">
        <v>0</v>
      </c>
      <c r="H37" s="18">
        <v>0</v>
      </c>
      <c r="J37" s="18">
        <f>'Table A'!G37</f>
        <v>9903630</v>
      </c>
      <c r="L37" s="18">
        <f>F37-$J37</f>
        <v>-9903630</v>
      </c>
      <c r="M37" s="18">
        <f>H37-$J37</f>
        <v>-9903630</v>
      </c>
    </row>
    <row r="38" spans="2:13" x14ac:dyDescent="0.25">
      <c r="B38" s="9" t="s">
        <v>43</v>
      </c>
      <c r="D38" s="1" t="s">
        <v>55</v>
      </c>
      <c r="F38" s="18">
        <v>0</v>
      </c>
      <c r="G38" s="18">
        <v>0</v>
      </c>
      <c r="H38" s="18">
        <v>0</v>
      </c>
      <c r="J38" s="18">
        <f>'Table A'!G38</f>
        <v>9361685</v>
      </c>
      <c r="L38" s="18">
        <f>F38-$J38</f>
        <v>-9361685</v>
      </c>
      <c r="M38" s="18">
        <f>H38-$J38</f>
        <v>-9361685</v>
      </c>
    </row>
    <row r="39" spans="2:13" x14ac:dyDescent="0.25">
      <c r="B39" s="9" t="s">
        <v>44</v>
      </c>
      <c r="D39" s="1" t="s">
        <v>55</v>
      </c>
      <c r="F39" s="18">
        <v>0</v>
      </c>
      <c r="G39" s="18">
        <v>0</v>
      </c>
      <c r="H39" s="18">
        <v>0</v>
      </c>
      <c r="J39" s="18">
        <f>'Table A'!G39</f>
        <v>6693940</v>
      </c>
      <c r="L39" s="18">
        <f>F39-$J39</f>
        <v>-6693940</v>
      </c>
      <c r="M39" s="18">
        <f>H39-$J39</f>
        <v>-6693940</v>
      </c>
    </row>
    <row r="40" spans="2:13" x14ac:dyDescent="0.25">
      <c r="B40" s="12" t="s">
        <v>45</v>
      </c>
      <c r="D40" s="1" t="s">
        <v>55</v>
      </c>
      <c r="F40" s="19">
        <v>0</v>
      </c>
      <c r="G40" s="19">
        <v>0</v>
      </c>
      <c r="H40" s="19">
        <v>0</v>
      </c>
      <c r="J40" s="19">
        <f>'Table A'!G40</f>
        <v>10468370</v>
      </c>
      <c r="L40" s="19">
        <f>F40-$J40</f>
        <v>-10468370</v>
      </c>
      <c r="M40" s="19">
        <f>H40-$J40</f>
        <v>-10468370</v>
      </c>
    </row>
    <row r="41" spans="2:13" x14ac:dyDescent="0.25">
      <c r="B41" s="13" t="s">
        <v>46</v>
      </c>
      <c r="F41" s="20">
        <f>SUM(F29:F40)</f>
        <v>0</v>
      </c>
      <c r="G41" s="20">
        <f t="shared" ref="G41:M41" si="3">SUM(G29:G40)</f>
        <v>0</v>
      </c>
      <c r="H41" s="20">
        <f t="shared" si="3"/>
        <v>0</v>
      </c>
      <c r="J41" s="20">
        <f t="shared" si="3"/>
        <v>81786195</v>
      </c>
      <c r="L41" s="20">
        <f t="shared" si="3"/>
        <v>-81786195</v>
      </c>
      <c r="M41" s="20">
        <f t="shared" si="3"/>
        <v>-81786195</v>
      </c>
    </row>
    <row r="42" spans="2:13" ht="15.75" thickBot="1" x14ac:dyDescent="0.3">
      <c r="B42" s="14"/>
      <c r="D42" s="14"/>
      <c r="F42" s="22"/>
      <c r="G42" s="22"/>
      <c r="H42" s="22"/>
      <c r="J42" s="22"/>
      <c r="L42" s="22"/>
      <c r="M42" s="22"/>
    </row>
    <row r="43" spans="2:13" ht="15.75" thickBot="1" x14ac:dyDescent="0.3">
      <c r="B43" s="15" t="s">
        <v>47</v>
      </c>
      <c r="D43" s="15"/>
      <c r="F43" s="23">
        <f>SUM(F11,F17,F26,F41)</f>
        <v>83791057</v>
      </c>
      <c r="G43" s="23">
        <f t="shared" ref="G43:L43" si="4">SUM(G11,G17,G26,G41)</f>
        <v>5801641</v>
      </c>
      <c r="H43" s="23">
        <f t="shared" si="4"/>
        <v>89592698</v>
      </c>
      <c r="J43" s="23">
        <f t="shared" si="4"/>
        <v>192364045</v>
      </c>
      <c r="L43" s="23">
        <f t="shared" si="4"/>
        <v>-108572988</v>
      </c>
      <c r="M43" s="23">
        <f>SUM(M11,M17,M26,M41)</f>
        <v>-102771347</v>
      </c>
    </row>
    <row r="44" spans="2:13" x14ac:dyDescent="0.25">
      <c r="B44" s="6"/>
      <c r="F44" s="21"/>
      <c r="G44" s="21"/>
      <c r="H44" s="21"/>
      <c r="J44" s="21"/>
      <c r="L44" s="21"/>
      <c r="M44" s="21"/>
    </row>
    <row r="45" spans="2:13" x14ac:dyDescent="0.25">
      <c r="B45" s="10" t="s">
        <v>48</v>
      </c>
      <c r="D45" s="1" t="s">
        <v>56</v>
      </c>
      <c r="F45" s="18">
        <v>2103801</v>
      </c>
      <c r="G45" s="18">
        <v>950307</v>
      </c>
      <c r="H45" s="18">
        <v>3054108</v>
      </c>
      <c r="J45" s="18">
        <f>'Table A'!G45</f>
        <v>31525960</v>
      </c>
      <c r="L45" s="18">
        <f>F45-$J45</f>
        <v>-29422159</v>
      </c>
      <c r="M45" s="18">
        <f>H45-$J45</f>
        <v>-28471852</v>
      </c>
    </row>
    <row r="46" spans="2:13" x14ac:dyDescent="0.25">
      <c r="B46" s="10"/>
      <c r="F46" s="20"/>
      <c r="G46" s="20"/>
      <c r="H46" s="20"/>
      <c r="J46" s="20"/>
      <c r="L46" s="20"/>
      <c r="M46" s="20"/>
    </row>
    <row r="47" spans="2:13" x14ac:dyDescent="0.25">
      <c r="B47" s="10" t="s">
        <v>49</v>
      </c>
      <c r="D47" s="1" t="s">
        <v>56</v>
      </c>
      <c r="F47" s="18">
        <v>1930830</v>
      </c>
      <c r="G47" s="18">
        <v>950307</v>
      </c>
      <c r="H47" s="18">
        <v>2881137</v>
      </c>
      <c r="J47" s="18">
        <f>'Table A'!G47</f>
        <v>42523421</v>
      </c>
      <c r="L47" s="18">
        <f>F47-$J47</f>
        <v>-40592591</v>
      </c>
      <c r="M47" s="18">
        <f>H47-$J47</f>
        <v>-39642284</v>
      </c>
    </row>
    <row r="48" spans="2:13" x14ac:dyDescent="0.25">
      <c r="B48" s="6"/>
      <c r="F48" s="21"/>
      <c r="G48" s="21"/>
      <c r="H48" s="21"/>
      <c r="J48" s="21"/>
      <c r="L48" s="21"/>
      <c r="M48" s="21"/>
    </row>
    <row r="49" spans="2:13" x14ac:dyDescent="0.25">
      <c r="B49" s="10" t="s">
        <v>50</v>
      </c>
      <c r="D49" s="1" t="s">
        <v>56</v>
      </c>
      <c r="F49" s="18">
        <v>1416435</v>
      </c>
      <c r="G49" s="18">
        <v>950307</v>
      </c>
      <c r="H49" s="18">
        <v>2366742</v>
      </c>
      <c r="J49" s="18">
        <f>'Table A'!G49</f>
        <v>45341414</v>
      </c>
      <c r="L49" s="18">
        <f>F49-$J49</f>
        <v>-43924979</v>
      </c>
      <c r="M49" s="18">
        <f>H49-$J49</f>
        <v>-42974672</v>
      </c>
    </row>
    <row r="50" spans="2:13" x14ac:dyDescent="0.25">
      <c r="B50" s="6"/>
      <c r="F50" s="21"/>
      <c r="G50" s="21"/>
      <c r="H50" s="21"/>
      <c r="J50" s="21"/>
      <c r="L50" s="21"/>
      <c r="M50" s="21"/>
    </row>
    <row r="51" spans="2:13" x14ac:dyDescent="0.25">
      <c r="B51" s="5" t="s">
        <v>51</v>
      </c>
      <c r="D51" s="1" t="s">
        <v>55</v>
      </c>
      <c r="F51" s="18">
        <v>210099</v>
      </c>
      <c r="G51" s="18">
        <v>-210099</v>
      </c>
      <c r="H51" s="18">
        <v>0</v>
      </c>
      <c r="J51" s="18">
        <f>'Table A'!G51</f>
        <v>0</v>
      </c>
      <c r="L51" s="18">
        <f>F51-$J51</f>
        <v>210099</v>
      </c>
      <c r="M51" s="18">
        <f>H51-$J51</f>
        <v>0</v>
      </c>
    </row>
    <row r="52" spans="2:13" x14ac:dyDescent="0.25">
      <c r="B52" s="9"/>
      <c r="F52" s="18"/>
      <c r="G52" s="18"/>
      <c r="H52" s="18"/>
      <c r="J52" s="18"/>
      <c r="L52" s="18"/>
      <c r="M52" s="18"/>
    </row>
    <row r="53" spans="2:13" x14ac:dyDescent="0.25">
      <c r="B53" s="9" t="s">
        <v>52</v>
      </c>
      <c r="D53" s="1" t="s">
        <v>55</v>
      </c>
      <c r="F53" s="18">
        <v>2640822</v>
      </c>
      <c r="G53" s="18">
        <v>-2640822</v>
      </c>
      <c r="H53" s="18">
        <v>0</v>
      </c>
      <c r="J53" s="18">
        <f>'Table A'!G53</f>
        <v>0</v>
      </c>
      <c r="L53" s="18">
        <f>F53-$J53</f>
        <v>2640822</v>
      </c>
      <c r="M53" s="18">
        <f>H53-$J53</f>
        <v>0</v>
      </c>
    </row>
    <row r="54" spans="2:13" x14ac:dyDescent="0.25">
      <c r="B54" s="6"/>
      <c r="F54" s="21"/>
      <c r="G54" s="21"/>
      <c r="H54" s="21"/>
      <c r="J54" s="21"/>
      <c r="L54" s="21"/>
      <c r="M54" s="21"/>
    </row>
    <row r="55" spans="2:13" x14ac:dyDescent="0.25">
      <c r="B55" s="10" t="s">
        <v>53</v>
      </c>
      <c r="D55" s="1" t="s">
        <v>56</v>
      </c>
      <c r="F55" s="18">
        <v>5801641</v>
      </c>
      <c r="G55" s="18">
        <v>-5801641</v>
      </c>
      <c r="H55" s="18">
        <v>0</v>
      </c>
      <c r="J55" s="18">
        <f>'Table A'!G55</f>
        <v>0</v>
      </c>
      <c r="L55" s="18">
        <f>F55-$J55</f>
        <v>5801641</v>
      </c>
      <c r="M55" s="18">
        <f>H55-$J55</f>
        <v>0</v>
      </c>
    </row>
    <row r="56" spans="2:13" ht="15.75" thickBot="1" x14ac:dyDescent="0.3">
      <c r="B56" s="14"/>
      <c r="D56" s="14"/>
      <c r="F56" s="22"/>
      <c r="G56" s="22"/>
      <c r="H56" s="22"/>
      <c r="J56" s="22"/>
      <c r="L56" s="22"/>
      <c r="M56" s="22"/>
    </row>
    <row r="57" spans="2:13" ht="15.75" thickBot="1" x14ac:dyDescent="0.3">
      <c r="B57" s="15" t="s">
        <v>54</v>
      </c>
      <c r="D57" s="15"/>
      <c r="F57" s="23">
        <f>SUM(F45:F56)</f>
        <v>14103628</v>
      </c>
      <c r="G57" s="23">
        <f t="shared" ref="G57:L57" si="5">SUM(G45:G56)</f>
        <v>-5801641</v>
      </c>
      <c r="H57" s="23">
        <f t="shared" si="5"/>
        <v>8301987</v>
      </c>
      <c r="J57" s="23">
        <f t="shared" si="5"/>
        <v>119390795</v>
      </c>
      <c r="L57" s="23">
        <f t="shared" si="5"/>
        <v>-105287167</v>
      </c>
      <c r="M57" s="23">
        <f>SUM(M45:M56)</f>
        <v>-111088808</v>
      </c>
    </row>
    <row r="58" spans="2:13" x14ac:dyDescent="0.25">
      <c r="B58" s="16"/>
      <c r="D58" s="16"/>
      <c r="F58" s="21"/>
      <c r="G58" s="21"/>
      <c r="H58" s="21"/>
      <c r="J58" s="21"/>
      <c r="L58" s="21"/>
      <c r="M58" s="21"/>
    </row>
    <row r="59" spans="2:13" ht="15.75" thickBot="1" x14ac:dyDescent="0.3">
      <c r="B59" s="14"/>
      <c r="D59" s="14"/>
      <c r="F59" s="22"/>
      <c r="G59" s="22"/>
      <c r="H59" s="22"/>
      <c r="J59" s="22"/>
      <c r="L59" s="22"/>
      <c r="M59" s="22"/>
    </row>
    <row r="60" spans="2:13" ht="15.75" thickBot="1" x14ac:dyDescent="0.3">
      <c r="B60" s="15" t="s">
        <v>57</v>
      </c>
      <c r="D60" s="15"/>
      <c r="F60" s="23">
        <f>SUM(F43,F57)</f>
        <v>97894685</v>
      </c>
      <c r="G60" s="23">
        <f t="shared" ref="G60:L60" si="6">SUM(G43,G57)</f>
        <v>0</v>
      </c>
      <c r="H60" s="23">
        <f t="shared" si="6"/>
        <v>97894685</v>
      </c>
      <c r="J60" s="23">
        <f t="shared" si="6"/>
        <v>311754840</v>
      </c>
      <c r="L60" s="23">
        <f t="shared" si="6"/>
        <v>-213860155</v>
      </c>
      <c r="M60" s="23">
        <f t="shared" ref="M60" si="7">SUM(M43,M57)</f>
        <v>-213860155</v>
      </c>
    </row>
    <row r="61" spans="2:13" x14ac:dyDescent="0.25">
      <c r="F61" s="17"/>
      <c r="G61" s="17"/>
      <c r="H61" s="17"/>
      <c r="J61" s="17"/>
      <c r="L61" s="17"/>
      <c r="M61" s="17"/>
    </row>
    <row r="62" spans="2:13" x14ac:dyDescent="0.25">
      <c r="B62" t="s">
        <v>59</v>
      </c>
      <c r="F62" s="17">
        <f>F60</f>
        <v>97894685</v>
      </c>
      <c r="H62" s="17">
        <f>H60</f>
        <v>97894685</v>
      </c>
      <c r="J62" s="17">
        <f>J60</f>
        <v>311754840</v>
      </c>
      <c r="L62" s="17">
        <f t="shared" ref="L62:M62" si="8">L60</f>
        <v>-213860155</v>
      </c>
      <c r="M62" s="17">
        <f t="shared" si="8"/>
        <v>-213860155</v>
      </c>
    </row>
    <row r="63" spans="2:13" x14ac:dyDescent="0.25">
      <c r="B63" t="s">
        <v>60</v>
      </c>
      <c r="F63" s="17">
        <v>0</v>
      </c>
      <c r="H63" s="17">
        <v>0</v>
      </c>
      <c r="J63" s="17">
        <v>0</v>
      </c>
      <c r="L63" s="17">
        <v>0</v>
      </c>
      <c r="M63" s="17">
        <v>0</v>
      </c>
    </row>
    <row r="64" spans="2:13" ht="15.75" thickBot="1" x14ac:dyDescent="0.3">
      <c r="B64" t="s">
        <v>57</v>
      </c>
      <c r="F64" s="25">
        <f>SUM(F62:F63)</f>
        <v>97894685</v>
      </c>
      <c r="H64" s="25">
        <f>SUM(H62:H63)</f>
        <v>97894685</v>
      </c>
      <c r="J64" s="25">
        <f t="shared" ref="J64" si="9">SUM(J62:J63)</f>
        <v>311754840</v>
      </c>
      <c r="L64" s="25">
        <f t="shared" ref="L64:M64" si="10">SUM(L62:L63)</f>
        <v>-213860155</v>
      </c>
      <c r="M64" s="25">
        <f t="shared" si="10"/>
        <v>-213860155</v>
      </c>
    </row>
    <row r="65" spans="2:13" ht="15.75" thickTop="1" x14ac:dyDescent="0.25">
      <c r="F65"/>
      <c r="H65"/>
      <c r="L65"/>
      <c r="M65"/>
    </row>
    <row r="66" spans="2:13" x14ac:dyDescent="0.25">
      <c r="B66" t="s">
        <v>58</v>
      </c>
      <c r="F66" s="24">
        <f>-F64*(1-99.3320482832836%)</f>
        <v>-653889.22903160949</v>
      </c>
      <c r="H66" s="24">
        <f>-H64*(1-99.3320482832836%)</f>
        <v>-653889.22903160949</v>
      </c>
      <c r="L66"/>
      <c r="M66"/>
    </row>
    <row r="67" spans="2:13" x14ac:dyDescent="0.25">
      <c r="B67" t="s">
        <v>61</v>
      </c>
      <c r="F67" s="24">
        <f>F62*99.3320482832836%</f>
        <v>97240795.770968392</v>
      </c>
      <c r="H67" s="24">
        <f>H62*99.3320482832836%</f>
        <v>97240795.770968392</v>
      </c>
      <c r="L67"/>
      <c r="M67"/>
    </row>
    <row r="68" spans="2:13" x14ac:dyDescent="0.25">
      <c r="B68" t="s">
        <v>62</v>
      </c>
      <c r="F68" s="24">
        <f>F63*99.3320482832836%</f>
        <v>0</v>
      </c>
      <c r="H68" s="24">
        <f>H63*99.3320482832836%</f>
        <v>0</v>
      </c>
      <c r="L68"/>
      <c r="M68"/>
    </row>
    <row r="69" spans="2:13" ht="15.75" thickBot="1" x14ac:dyDescent="0.3">
      <c r="B69" t="s">
        <v>63</v>
      </c>
      <c r="D69" s="2"/>
      <c r="F69" s="27">
        <f>SUM(F67:F68)</f>
        <v>97240795.770968392</v>
      </c>
      <c r="H69" s="27">
        <f>SUM(H67:H68)</f>
        <v>97240795.770968392</v>
      </c>
      <c r="L69"/>
      <c r="M69"/>
    </row>
    <row r="70" spans="2:13" ht="15.75" thickTop="1" x14ac:dyDescent="0.25">
      <c r="F70"/>
      <c r="H70"/>
    </row>
    <row r="71" spans="2:13" x14ac:dyDescent="0.25">
      <c r="F71"/>
      <c r="H71"/>
    </row>
    <row r="72" spans="2:13" x14ac:dyDescent="0.25">
      <c r="F72"/>
      <c r="H72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261CF-0BF3-4A43-9171-956158F86EEE}">
  <dimension ref="B1:G8"/>
  <sheetViews>
    <sheetView workbookViewId="0">
      <selection activeCell="K4" sqref="K4"/>
    </sheetView>
  </sheetViews>
  <sheetFormatPr defaultRowHeight="15" x14ac:dyDescent="0.25"/>
  <cols>
    <col min="2" max="2" width="45" bestFit="1" customWidth="1"/>
    <col min="3" max="3" width="2.7109375" customWidth="1"/>
    <col min="4" max="4" width="10.7109375" bestFit="1" customWidth="1"/>
    <col min="5" max="5" width="2.7109375" customWidth="1"/>
    <col min="6" max="6" width="13.140625" bestFit="1" customWidth="1"/>
  </cols>
  <sheetData>
    <row r="1" spans="2:7" x14ac:dyDescent="0.25">
      <c r="B1" s="26" t="s">
        <v>79</v>
      </c>
      <c r="D1" s="2"/>
      <c r="F1" s="2"/>
      <c r="G1" s="2"/>
    </row>
    <row r="3" spans="2:7" x14ac:dyDescent="0.25">
      <c r="D3" s="32" t="s">
        <v>82</v>
      </c>
      <c r="E3" s="32"/>
      <c r="F3" s="32"/>
    </row>
    <row r="4" spans="2:7" x14ac:dyDescent="0.25">
      <c r="B4" s="4" t="s">
        <v>0</v>
      </c>
      <c r="D4" s="28" t="s">
        <v>8</v>
      </c>
      <c r="F4" s="3" t="s">
        <v>67</v>
      </c>
    </row>
    <row r="5" spans="2:7" x14ac:dyDescent="0.25">
      <c r="D5" s="1" t="s">
        <v>14</v>
      </c>
      <c r="F5" s="1" t="s">
        <v>14</v>
      </c>
    </row>
    <row r="6" spans="2:7" x14ac:dyDescent="0.25">
      <c r="D6" s="1"/>
      <c r="F6" s="1"/>
    </row>
    <row r="7" spans="2:7" x14ac:dyDescent="0.25">
      <c r="B7" s="5" t="s">
        <v>80</v>
      </c>
      <c r="D7" s="18">
        <f>'Table A'!K64</f>
        <v>8014743</v>
      </c>
      <c r="F7" s="18">
        <f>'Table B'!H64</f>
        <v>97894685</v>
      </c>
    </row>
    <row r="8" spans="2:7" x14ac:dyDescent="0.25">
      <c r="B8" s="6" t="s">
        <v>81</v>
      </c>
      <c r="D8" s="18">
        <f>'Table A'!K69</f>
        <v>7971075.877144075</v>
      </c>
      <c r="F8" s="18">
        <f>'Table B'!H69</f>
        <v>97240795.770968392</v>
      </c>
    </row>
  </sheetData>
  <mergeCells count="1">
    <mergeCell ref="D3:F3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F0DF761E53C84B9DF2252DDF9077D8" ma:contentTypeVersion="" ma:contentTypeDescription="Create a new document." ma:contentTypeScope="" ma:versionID="3def0a9c8346c71743c81b4c18448f86">
  <xsd:schema xmlns:xsd="http://www.w3.org/2001/XMLSchema" xmlns:xs="http://www.w3.org/2001/XMLSchema" xmlns:p="http://schemas.microsoft.com/office/2006/metadata/properties" xmlns:ns2="02D22938-A560-4B92-82A1-0C41AA152052" xmlns:ns3="02d22938-a560-4b92-82a1-0c41aa152052" targetNamespace="http://schemas.microsoft.com/office/2006/metadata/properties" ma:root="true" ma:fieldsID="78dda5291e24b7ee98c39c07361b0d74" ns2:_="" ns3:_="">
    <xsd:import namespace="02D22938-A560-4B92-82A1-0C41AA152052"/>
    <xsd:import namespace="02d22938-a560-4b92-82a1-0c41aa15205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_x0066_g38" minOccurs="0"/>
                <xsd:element ref="ns3:tsud" minOccurs="0"/>
                <xsd:element ref="ns3:_x0064_do2" minOccurs="0"/>
                <xsd:element ref="ns3:CONFIDENTIAL_x0020_REQUESTS" minOccurs="0"/>
                <xsd:element ref="ns3:File_x0020_Type0" minOccurs="0"/>
                <xsd:element ref="ns3:em7g" minOccurs="0"/>
                <xsd:element ref="ns3:_x0078_154" minOccurs="0"/>
                <xsd:element ref="ns3:f0z4" minOccurs="0"/>
                <xsd:element ref="ns3:cz8i" minOccurs="0"/>
                <xsd:element ref="ns3:l6eu" minOccurs="0"/>
                <xsd:element ref="ns3:matv" minOccurs="0"/>
                <xsd:element ref="ns3:r25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2938-A560-4B92-82A1-0C41AA152052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ate Received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2938-a560-4b92-82a1-0c41aa152052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_x0066_g38" ma:index="19" nillable="true" ma:displayName="CONFIDENTIAL DATA" ma:internalName="_x0066_g38">
      <xsd:simpleType>
        <xsd:restriction base="dms:DateTime"/>
      </xsd:simpleType>
    </xsd:element>
    <xsd:element name="tsud" ma:index="20" nillable="true" ma:displayName="DUE DATE" ma:internalName="tsud">
      <xsd:simpleType>
        <xsd:restriction base="dms:Text"/>
      </xsd:simpleType>
    </xsd:element>
    <xsd:element name="_x0064_do2" ma:index="21" nillable="true" ma:displayName="Notes" ma:internalName="_x0064_do2">
      <xsd:simpleType>
        <xsd:restriction base="dms:Text"/>
      </xsd:simpleType>
    </xsd:element>
    <xsd:element name="CONFIDENTIAL_x0020_REQUESTS" ma:index="22" nillable="true" ma:displayName="CONFIDENTIAL NOS." ma:description="List of confidential discovery request numbers" ma:internalName="CONFIDENTIAL_x0020_REQUESTS">
      <xsd:simpleType>
        <xsd:restriction base="dms:Note">
          <xsd:maxLength value="255"/>
        </xsd:restriction>
      </xsd:simpleType>
    </xsd:element>
    <xsd:element name="File_x0020_Type0" ma:index="23" nillable="true" ma:displayName="File Type" ma:internalName="File_x0020_Type0">
      <xsd:simpleType>
        <xsd:restriction base="dms:Text">
          <xsd:maxLength value="255"/>
        </xsd:restriction>
      </xsd:simpleType>
    </xsd:element>
    <xsd:element name="em7g" ma:index="24" nillable="true" ma:displayName="Files Cleaned" ma:internalName="em7g">
      <xsd:simpleType>
        <xsd:restriction base="dms:Text"/>
      </xsd:simpleType>
    </xsd:element>
    <xsd:element name="_x0078_154" ma:index="25" nillable="true" ma:displayName="1st Draft Due" ma:internalName="_x0078_154">
      <xsd:simpleType>
        <xsd:restriction base="dms:Text"/>
      </xsd:simpleType>
    </xsd:element>
    <xsd:element name="f0z4" ma:index="26" nillable="true" ma:displayName="Final Draft Due" ma:internalName="f0z4">
      <xsd:simpleType>
        <xsd:restriction base="dms:Text"/>
      </xsd:simpleType>
    </xsd:element>
    <xsd:element name="cz8i" ma:index="27" nillable="true" ma:displayName="OBJECTIONS DUE" ma:internalName="cz8i">
      <xsd:simpleType>
        <xsd:restriction base="dms:Text"/>
      </xsd:simpleType>
    </xsd:element>
    <xsd:element name="l6eu" ma:index="28" nillable="true" ma:displayName="1st Draft Review Meeting" ma:internalName="l6eu">
      <xsd:simpleType>
        <xsd:restriction base="dms:Text"/>
      </xsd:simpleType>
    </xsd:element>
    <xsd:element name="matv" ma:index="29" nillable="true" ma:displayName="Final Draft Review Meeting" ma:internalName="matv">
      <xsd:simpleType>
        <xsd:restriction base="dms:Text"/>
      </xsd:simpleType>
    </xsd:element>
    <xsd:element name="r25z" ma:index="30" nillable="true" ma:displayName="Total Bates Pages" ma:internalName="r25z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25z xmlns="02d22938-a560-4b92-82a1-0c41aa152052" xsi:nil="true"/>
    <CaseCompanyName xmlns="02d22938-a560-4b92-82a1-0c41aa152052" xsi:nil="true"/>
    <CasePracticeArea xmlns="02d22938-a560-4b92-82a1-0c41aa152052" xsi:nil="true"/>
    <CaseNumber xmlns="02d22938-a560-4b92-82a1-0c41aa152052" xsi:nil="true"/>
    <_x0078_154 xmlns="02d22938-a560-4b92-82a1-0c41aa152052" xsi:nil="true"/>
    <_x0066_g38 xmlns="02d22938-a560-4b92-82a1-0c41aa152052" xsi:nil="true"/>
    <tsud xmlns="02d22938-a560-4b92-82a1-0c41aa152052" xsi:nil="true"/>
    <File_x0020_Type0 xmlns="02d22938-a560-4b92-82a1-0c41aa152052" xsi:nil="true"/>
    <IsKeyDocket xmlns="02d22938-a560-4b92-82a1-0c41aa152052">false</IsKeyDocket>
    <em7g xmlns="02d22938-a560-4b92-82a1-0c41aa152052" xsi:nil="true"/>
    <SRCH_ObjectType xmlns="02d22938-a560-4b92-82a1-0c41aa152052">PWD</SRCH_ObjectType>
    <f0z4 xmlns="02d22938-a560-4b92-82a1-0c41aa152052" xsi:nil="true"/>
    <Comments xmlns="02D22938-A560-4B92-82A1-0C41AA152052" xsi:nil="true"/>
    <CaseStatus xmlns="02d22938-a560-4b92-82a1-0c41aa152052" xsi:nil="true"/>
    <SRCH_DocketId xmlns="02d22938-a560-4b92-82a1-0c41aa152052">1052</SRCH_DocketId>
    <CONFIDENTIAL_x0020_REQUESTS xmlns="02d22938-a560-4b92-82a1-0c41aa152052" xsi:nil="true"/>
    <CaseType xmlns="02d22938-a560-4b92-82a1-0c41aa152052" xsi:nil="true"/>
    <CaseJurisdiction xmlns="02d22938-a560-4b92-82a1-0c41aa152052" xsi:nil="true"/>
    <_x0064_do2 xmlns="02d22938-a560-4b92-82a1-0c41aa152052" xsi:nil="true"/>
    <CaseSubjects xmlns="02d22938-a560-4b92-82a1-0c41aa152052" xsi:nil="true"/>
    <cz8i xmlns="02d22938-a560-4b92-82a1-0c41aa152052" xsi:nil="true"/>
    <l6eu xmlns="02d22938-a560-4b92-82a1-0c41aa152052" xsi:nil="true"/>
    <matv xmlns="02d22938-a560-4b92-82a1-0c41aa152052" xsi:nil="true"/>
  </documentManagement>
</p:properties>
</file>

<file path=customXml/itemProps1.xml><?xml version="1.0" encoding="utf-8"?>
<ds:datastoreItem xmlns:ds="http://schemas.openxmlformats.org/officeDocument/2006/customXml" ds:itemID="{EE8083BF-5D29-4BFD-ABB4-42D3069E9A8E}"/>
</file>

<file path=customXml/itemProps2.xml><?xml version="1.0" encoding="utf-8"?>
<ds:datastoreItem xmlns:ds="http://schemas.openxmlformats.org/officeDocument/2006/customXml" ds:itemID="{BBE7A8E9-9235-4B43-8F1E-E7F008733367}"/>
</file>

<file path=customXml/itemProps3.xml><?xml version="1.0" encoding="utf-8"?>
<ds:datastoreItem xmlns:ds="http://schemas.openxmlformats.org/officeDocument/2006/customXml" ds:itemID="{8B75A424-D916-4BD8-8D71-C7C34BE806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A</vt:lpstr>
      <vt:lpstr>Table B</vt:lpstr>
      <vt:lpstr>Table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Trask, Anthony M.</dc:creator>
  <cp:lastModifiedBy>Trask, Anthony M.</cp:lastModifiedBy>
  <dcterms:created xsi:type="dcterms:W3CDTF">2015-06-05T18:17:20Z</dcterms:created>
  <dcterms:modified xsi:type="dcterms:W3CDTF">2021-07-22T22:28:39Z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2021-07-22T19:47:27Z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c64b24f6-6230-4c2e-8e15-ebf80ab6b9a1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0x0101001BF0DF761E53C84B9DF2252DDF9077D8</vt:lpwstr>
  </property>
</Properties>
</file>