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30CE05DA-4892-4762-B858-962CDC37876C}" xr6:coauthVersionLast="47" xr6:coauthVersionMax="47" xr10:uidLastSave="{00000000-0000-0000-0000-000000000000}"/>
  <bookViews>
    <workbookView xWindow="3120" yWindow="2205" windowWidth="28035" windowHeight="19395" xr2:uid="{72D71B0C-F616-498C-9C11-6B24CF6544D1}"/>
  </bookViews>
  <sheets>
    <sheet name="35 vs 30 year ITC impa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G40" i="1"/>
  <c r="I40" i="1" s="1"/>
  <c r="G39" i="1"/>
  <c r="I39" i="1" s="1"/>
  <c r="G38" i="1"/>
  <c r="I38" i="1" s="1"/>
  <c r="G37" i="1"/>
  <c r="I37" i="1" s="1"/>
  <c r="E34" i="1"/>
  <c r="G33" i="1"/>
  <c r="I33" i="1" s="1"/>
  <c r="G32" i="1"/>
  <c r="I32" i="1" s="1"/>
  <c r="G31" i="1"/>
  <c r="I31" i="1" s="1"/>
  <c r="G30" i="1"/>
  <c r="I30" i="1" s="1"/>
  <c r="G29" i="1"/>
  <c r="I29" i="1" s="1"/>
  <c r="E29" i="1"/>
  <c r="E26" i="1"/>
  <c r="I25" i="1"/>
  <c r="G25" i="1"/>
  <c r="H25" i="1" s="1"/>
  <c r="J25" i="1" s="1"/>
  <c r="I24" i="1"/>
  <c r="I26" i="1" s="1"/>
  <c r="G24" i="1"/>
  <c r="G26" i="1" s="1"/>
  <c r="E22" i="1"/>
  <c r="G21" i="1"/>
  <c r="I21" i="1" s="1"/>
  <c r="G20" i="1"/>
  <c r="I20" i="1" s="1"/>
  <c r="G19" i="1"/>
  <c r="I19" i="1" s="1"/>
  <c r="G18" i="1"/>
  <c r="I18" i="1" s="1"/>
  <c r="G17" i="1"/>
  <c r="I17" i="1" s="1"/>
  <c r="E15" i="1"/>
  <c r="G14" i="1"/>
  <c r="I14" i="1" s="1"/>
  <c r="G13" i="1"/>
  <c r="I13" i="1" s="1"/>
  <c r="I15" i="1" s="1"/>
  <c r="G11" i="1"/>
  <c r="I11" i="1" s="1"/>
  <c r="G9" i="1"/>
  <c r="I9" i="1" s="1"/>
  <c r="G7" i="1"/>
  <c r="I7" i="1" s="1"/>
  <c r="I22" i="1" l="1"/>
  <c r="I34" i="1"/>
  <c r="I41" i="1"/>
  <c r="H7" i="1"/>
  <c r="J7" i="1" s="1"/>
  <c r="H9" i="1"/>
  <c r="J9" i="1" s="1"/>
  <c r="H11" i="1"/>
  <c r="J11" i="1" s="1"/>
  <c r="H13" i="1"/>
  <c r="H14" i="1"/>
  <c r="J14" i="1" s="1"/>
  <c r="G15" i="1"/>
  <c r="H29" i="1"/>
  <c r="H30" i="1"/>
  <c r="J30" i="1" s="1"/>
  <c r="H31" i="1"/>
  <c r="J31" i="1" s="1"/>
  <c r="H32" i="1"/>
  <c r="J32" i="1" s="1"/>
  <c r="H33" i="1"/>
  <c r="J33" i="1" s="1"/>
  <c r="G34" i="1"/>
  <c r="H17" i="1"/>
  <c r="H18" i="1"/>
  <c r="J18" i="1" s="1"/>
  <c r="H19" i="1"/>
  <c r="J19" i="1" s="1"/>
  <c r="H20" i="1"/>
  <c r="J20" i="1" s="1"/>
  <c r="H21" i="1"/>
  <c r="J21" i="1" s="1"/>
  <c r="G22" i="1"/>
  <c r="H37" i="1"/>
  <c r="H38" i="1"/>
  <c r="J38" i="1" s="1"/>
  <c r="H39" i="1"/>
  <c r="J39" i="1" s="1"/>
  <c r="H40" i="1"/>
  <c r="J40" i="1" s="1"/>
  <c r="G41" i="1"/>
  <c r="H24" i="1"/>
  <c r="H22" i="1" l="1"/>
  <c r="J22" i="1" s="1"/>
  <c r="J17" i="1"/>
  <c r="J24" i="1"/>
  <c r="H26" i="1"/>
  <c r="J26" i="1" s="1"/>
  <c r="J13" i="1"/>
  <c r="H15" i="1"/>
  <c r="J15" i="1" s="1"/>
  <c r="J43" i="1" s="1"/>
  <c r="J45" i="1" s="1"/>
  <c r="H41" i="1"/>
  <c r="J41" i="1" s="1"/>
  <c r="J37" i="1"/>
  <c r="J29" i="1"/>
  <c r="H34" i="1"/>
  <c r="J34" i="1" s="1"/>
</calcChain>
</file>

<file path=xl/sharedStrings.xml><?xml version="1.0" encoding="utf-8"?>
<sst xmlns="http://schemas.openxmlformats.org/spreadsheetml/2006/main" count="76" uniqueCount="50">
  <si>
    <t>TAMPA ELECTRIC COMPANY</t>
  </si>
  <si>
    <t>SOLAR ITC</t>
  </si>
  <si>
    <t>In-Service Year</t>
  </si>
  <si>
    <t>In-Service Month</t>
  </si>
  <si>
    <t>Solar Project</t>
  </si>
  <si>
    <t xml:space="preserve"> ITC Qualified Cost</t>
  </si>
  <si>
    <t>ITC Rate</t>
  </si>
  <si>
    <t>ITC Amount</t>
  </si>
  <si>
    <t>ITC amortization ( 35 years)</t>
  </si>
  <si>
    <t xml:space="preserve"> ITC amortization ( 30 years)</t>
  </si>
  <si>
    <t>Variance 35 vs 30 yr</t>
  </si>
  <si>
    <t>December</t>
  </si>
  <si>
    <t>TIA Solar Array</t>
  </si>
  <si>
    <t>November</t>
  </si>
  <si>
    <t xml:space="preserve">Legoland Solar Project  
</t>
  </si>
  <si>
    <t>February</t>
  </si>
  <si>
    <t>Big Bend Solar Project</t>
  </si>
  <si>
    <t>September</t>
  </si>
  <si>
    <t>Balm Solar</t>
  </si>
  <si>
    <t>Wave 1 - Tranche 1</t>
  </si>
  <si>
    <t>Payne Creek Solar</t>
  </si>
  <si>
    <t>January</t>
  </si>
  <si>
    <t>Grange Hall Solar</t>
  </si>
  <si>
    <t>Wave 1 - Tranche 2</t>
  </si>
  <si>
    <t>Lithia Solar</t>
  </si>
  <si>
    <t>Bonnie Mine Solar</t>
  </si>
  <si>
    <t>March</t>
  </si>
  <si>
    <t>Peace Creek</t>
  </si>
  <si>
    <t>April</t>
  </si>
  <si>
    <t>Lake Hancock</t>
  </si>
  <si>
    <t>Little Manatee River Solar Development</t>
  </si>
  <si>
    <t>Wave 1 - Tranche 3</t>
  </si>
  <si>
    <t>Wimauma Solar Development</t>
  </si>
  <si>
    <t>Total 2020</t>
  </si>
  <si>
    <t xml:space="preserve">Durrance Solar Development </t>
  </si>
  <si>
    <t>Wave 1 - Tranche 4</t>
  </si>
  <si>
    <t>Big Bend II Solar Development</t>
  </si>
  <si>
    <t>Wave 2 - Tranche 1</t>
  </si>
  <si>
    <t>Jamison Solar Development</t>
  </si>
  <si>
    <t>Magnolia Solar Development</t>
  </si>
  <si>
    <t>Mountain View Solar Development</t>
  </si>
  <si>
    <t>TOTAL 2021</t>
  </si>
  <si>
    <t xml:space="preserve">Big Bend III Solar Development </t>
  </si>
  <si>
    <t>Wave 2 - Tranche 2</t>
  </si>
  <si>
    <t>Laurel Oaks Solar Development</t>
  </si>
  <si>
    <t>Riverside Solar Development</t>
  </si>
  <si>
    <t>Palm River Dairy Solar Development</t>
  </si>
  <si>
    <t>TOTAL Wave 2 Tranche 2</t>
  </si>
  <si>
    <t>Total reduction of ITC amortization</t>
  </si>
  <si>
    <t>Revenue requirement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</si>
</sst>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2" fillId="0" borderId="0" xfId="1" applyNumberFormat="1" applyFont="1" applyFill="1"/>
    <xf numFmtId="9" fontId="0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/>
    <xf numFmtId="0" fontId="4" fillId="0" borderId="0" xfId="0" applyFon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1" xfId="1" applyNumberFormat="1" applyFont="1" applyBorder="1"/>
    <xf numFmtId="0" fontId="4" fillId="0" borderId="0" xfId="0" applyFont="1" applyAlignment="1">
      <alignment horizontal="center"/>
    </xf>
    <xf numFmtId="164" fontId="4" fillId="0" borderId="0" xfId="1" applyNumberFormat="1" applyFont="1"/>
    <xf numFmtId="9" fontId="4" fillId="0" borderId="0" xfId="2" applyFont="1" applyAlignment="1">
      <alignment horizontal="center"/>
    </xf>
    <xf numFmtId="164" fontId="4" fillId="0" borderId="0" xfId="0" applyNumberFormat="1" applyFont="1"/>
    <xf numFmtId="164" fontId="4" fillId="0" borderId="1" xfId="1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4" fillId="0" borderId="1" xfId="0" applyNumberFormat="1" applyFont="1" applyBorder="1"/>
    <xf numFmtId="164" fontId="5" fillId="0" borderId="0" xfId="1" applyNumberFormat="1" applyFont="1" applyFill="1" applyBorder="1"/>
    <xf numFmtId="9" fontId="5" fillId="0" borderId="0" xfId="2" applyFont="1" applyAlignment="1">
      <alignment horizontal="center"/>
    </xf>
    <xf numFmtId="165" fontId="0" fillId="0" borderId="0" xfId="1" applyNumberFormat="1" applyFont="1"/>
    <xf numFmtId="164" fontId="4" fillId="0" borderId="0" xfId="1" applyNumberFormat="1" applyFont="1" applyFill="1" applyBorder="1"/>
    <xf numFmtId="9" fontId="4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5D5E-0FCC-4E4F-9164-ACCB21FF5003}">
  <dimension ref="A1:K47"/>
  <sheetViews>
    <sheetView tabSelected="1" topLeftCell="D1" workbookViewId="0">
      <selection activeCell="D5" sqref="D5"/>
    </sheetView>
  </sheetViews>
  <sheetFormatPr defaultColWidth="8.85546875" defaultRowHeight="15" x14ac:dyDescent="0.25"/>
  <cols>
    <col min="1" max="1" width="11.140625" customWidth="1"/>
    <col min="2" max="2" width="11.5703125" customWidth="1"/>
    <col min="3" max="3" width="27.7109375" customWidth="1"/>
    <col min="4" max="4" width="19.5703125" bestFit="1" customWidth="1"/>
    <col min="5" max="5" width="16.85546875" customWidth="1"/>
    <col min="6" max="6" width="15.42578125" customWidth="1"/>
    <col min="7" max="7" width="14.85546875" customWidth="1"/>
    <col min="8" max="8" width="19.85546875" customWidth="1"/>
    <col min="9" max="9" width="20.140625" customWidth="1"/>
    <col min="10" max="10" width="16.140625" customWidth="1"/>
    <col min="11" max="11" width="11.85546875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/>
    </row>
    <row r="5" spans="1:11" ht="30" x14ac:dyDescent="0.25">
      <c r="A5" s="2" t="s">
        <v>2</v>
      </c>
      <c r="B5" s="2" t="s">
        <v>3</v>
      </c>
      <c r="C5" s="2" t="s">
        <v>4</v>
      </c>
      <c r="E5" s="2" t="s">
        <v>5</v>
      </c>
      <c r="F5" s="3" t="s">
        <v>6</v>
      </c>
      <c r="G5" s="3" t="s">
        <v>7</v>
      </c>
      <c r="H5" s="2" t="s">
        <v>8</v>
      </c>
      <c r="I5" s="2" t="s">
        <v>9</v>
      </c>
      <c r="J5" s="2" t="s">
        <v>10</v>
      </c>
    </row>
    <row r="6" spans="1:11" s="4" customFormat="1" x14ac:dyDescent="0.25"/>
    <row r="7" spans="1:11" x14ac:dyDescent="0.25">
      <c r="A7" s="5">
        <v>2015</v>
      </c>
      <c r="B7" s="5" t="s">
        <v>11</v>
      </c>
      <c r="C7" t="s">
        <v>12</v>
      </c>
      <c r="E7" s="6">
        <v>5995681.3200000003</v>
      </c>
      <c r="F7" s="7">
        <v>0.3</v>
      </c>
      <c r="G7" s="8">
        <f>E7*F7</f>
        <v>1798704.3959999999</v>
      </c>
      <c r="H7" s="9">
        <f>+G7/35</f>
        <v>51391.554171428572</v>
      </c>
      <c r="I7" s="9">
        <f>+G7/30</f>
        <v>59956.813199999997</v>
      </c>
      <c r="J7" s="10">
        <f>+H7-I7</f>
        <v>-8565.259028571425</v>
      </c>
      <c r="K7" s="10"/>
    </row>
    <row r="8" spans="1:11" x14ac:dyDescent="0.25">
      <c r="A8" s="5"/>
      <c r="B8" s="5"/>
      <c r="E8" s="11"/>
      <c r="F8" s="7"/>
      <c r="G8" s="10"/>
      <c r="H8" s="10"/>
      <c r="I8" s="10"/>
      <c r="J8" s="10"/>
      <c r="K8" s="10"/>
    </row>
    <row r="9" spans="1:11" x14ac:dyDescent="0.25">
      <c r="A9" s="5">
        <v>2016</v>
      </c>
      <c r="B9" s="5" t="s">
        <v>13</v>
      </c>
      <c r="C9" t="s">
        <v>14</v>
      </c>
      <c r="E9" s="6">
        <v>4572322.63</v>
      </c>
      <c r="F9" s="7">
        <v>0.3</v>
      </c>
      <c r="G9" s="8">
        <f>E9*F9</f>
        <v>1371696.7889999999</v>
      </c>
      <c r="H9" s="9">
        <f>+G9/35</f>
        <v>39191.336828571424</v>
      </c>
      <c r="I9" s="9">
        <f>+G9/30</f>
        <v>45723.226299999995</v>
      </c>
      <c r="J9" s="10">
        <f t="shared" ref="J9:J41" si="0">+H9-I9</f>
        <v>-6531.8894714285707</v>
      </c>
      <c r="K9" s="10"/>
    </row>
    <row r="10" spans="1:11" x14ac:dyDescent="0.25">
      <c r="A10" s="5"/>
      <c r="B10" s="5"/>
      <c r="E10" s="11"/>
      <c r="F10" s="7"/>
      <c r="G10" s="10"/>
      <c r="H10" s="10"/>
      <c r="I10" s="10"/>
      <c r="J10" s="10"/>
      <c r="K10" s="10"/>
    </row>
    <row r="11" spans="1:11" x14ac:dyDescent="0.25">
      <c r="A11" s="5">
        <v>2017</v>
      </c>
      <c r="B11" s="5" t="s">
        <v>15</v>
      </c>
      <c r="C11" t="s">
        <v>16</v>
      </c>
      <c r="E11" s="6">
        <v>37832229.039999999</v>
      </c>
      <c r="F11" s="7">
        <v>0.3</v>
      </c>
      <c r="G11" s="8">
        <f>E11*F11</f>
        <v>11349668.711999999</v>
      </c>
      <c r="H11" s="9">
        <f>+G11/35</f>
        <v>324276.24891428568</v>
      </c>
      <c r="I11" s="9">
        <f>+G11/30</f>
        <v>378322.2904</v>
      </c>
      <c r="J11" s="10">
        <f t="shared" si="0"/>
        <v>-54046.041485714319</v>
      </c>
      <c r="K11" s="10"/>
    </row>
    <row r="12" spans="1:11" x14ac:dyDescent="0.25">
      <c r="A12" s="5"/>
      <c r="B12" s="5"/>
      <c r="E12" s="11"/>
      <c r="F12" s="7"/>
      <c r="G12" s="10"/>
      <c r="H12" s="10"/>
      <c r="I12" s="10"/>
      <c r="J12" s="10"/>
      <c r="K12" s="10"/>
    </row>
    <row r="13" spans="1:11" x14ac:dyDescent="0.25">
      <c r="A13" s="5">
        <v>2018</v>
      </c>
      <c r="B13" s="5" t="s">
        <v>17</v>
      </c>
      <c r="C13" t="s">
        <v>18</v>
      </c>
      <c r="D13" s="12" t="s">
        <v>19</v>
      </c>
      <c r="E13" s="11">
        <v>90506040.390000001</v>
      </c>
      <c r="F13" s="7">
        <v>0.3</v>
      </c>
      <c r="G13" s="10">
        <f>E13*F13</f>
        <v>27151812.116999999</v>
      </c>
      <c r="H13" s="9">
        <f>+G13/35</f>
        <v>775766.06048571423</v>
      </c>
      <c r="I13" s="9">
        <f t="shared" ref="I13:I14" si="1">+G13/30</f>
        <v>905060.40389999992</v>
      </c>
      <c r="J13" s="10">
        <f t="shared" si="0"/>
        <v>-129294.34341428569</v>
      </c>
      <c r="K13" s="10"/>
    </row>
    <row r="14" spans="1:11" x14ac:dyDescent="0.25">
      <c r="A14" s="5">
        <v>2018</v>
      </c>
      <c r="B14" s="5" t="s">
        <v>17</v>
      </c>
      <c r="C14" t="s">
        <v>20</v>
      </c>
      <c r="D14" s="12" t="s">
        <v>19</v>
      </c>
      <c r="E14" s="13">
        <v>88131820.900000006</v>
      </c>
      <c r="F14" s="7">
        <v>0.3</v>
      </c>
      <c r="G14" s="14">
        <f>E14*F14</f>
        <v>26439546.27</v>
      </c>
      <c r="H14" s="15">
        <f>+G14/35</f>
        <v>755415.60771428572</v>
      </c>
      <c r="I14" s="15">
        <f t="shared" si="1"/>
        <v>881318.20900000003</v>
      </c>
      <c r="J14" s="14">
        <f t="shared" si="0"/>
        <v>-125902.60128571431</v>
      </c>
      <c r="K14" s="10"/>
    </row>
    <row r="15" spans="1:11" x14ac:dyDescent="0.25">
      <c r="A15" s="5"/>
      <c r="B15" s="5"/>
      <c r="D15" s="12"/>
      <c r="E15" s="6">
        <f>SUM(E13:E14)</f>
        <v>178637861.29000002</v>
      </c>
      <c r="F15" s="7"/>
      <c r="G15" s="6">
        <f>SUM(G13:G14)</f>
        <v>53591358.386999995</v>
      </c>
      <c r="H15" s="6">
        <f>SUM(H13:H14)</f>
        <v>1531181.6682</v>
      </c>
      <c r="I15" s="6">
        <f>SUM(I13:I14)</f>
        <v>1786378.6129000001</v>
      </c>
      <c r="J15" s="8">
        <f t="shared" si="0"/>
        <v>-255196.94470000011</v>
      </c>
      <c r="K15" s="10"/>
    </row>
    <row r="16" spans="1:11" x14ac:dyDescent="0.25">
      <c r="A16" s="5"/>
      <c r="B16" s="5"/>
      <c r="D16" s="12"/>
      <c r="H16" s="10"/>
      <c r="I16" s="10"/>
      <c r="J16" s="10"/>
      <c r="K16" s="10"/>
    </row>
    <row r="17" spans="1:11" x14ac:dyDescent="0.25">
      <c r="A17" s="5">
        <v>2019</v>
      </c>
      <c r="B17" s="5" t="s">
        <v>21</v>
      </c>
      <c r="C17" t="s">
        <v>22</v>
      </c>
      <c r="D17" s="12" t="s">
        <v>23</v>
      </c>
      <c r="E17" s="11">
        <v>69763367.800000012</v>
      </c>
      <c r="F17" s="7">
        <v>0.3</v>
      </c>
      <c r="G17" s="10">
        <f>E17*F17</f>
        <v>20929010.340000004</v>
      </c>
      <c r="H17" s="9">
        <f t="shared" ref="H17:H21" si="2">+G17/35</f>
        <v>597971.72400000005</v>
      </c>
      <c r="I17" s="9">
        <f>+G17/30</f>
        <v>697633.67800000007</v>
      </c>
      <c r="J17" s="10">
        <f t="shared" si="0"/>
        <v>-99661.954000000027</v>
      </c>
      <c r="K17" s="10"/>
    </row>
    <row r="18" spans="1:11" x14ac:dyDescent="0.25">
      <c r="A18" s="5">
        <v>2019</v>
      </c>
      <c r="B18" s="5" t="s">
        <v>21</v>
      </c>
      <c r="C18" t="s">
        <v>24</v>
      </c>
      <c r="D18" s="12" t="s">
        <v>23</v>
      </c>
      <c r="E18" s="11">
        <v>85290024.75</v>
      </c>
      <c r="F18" s="7">
        <v>0.3</v>
      </c>
      <c r="G18" s="10">
        <f>E18*F18</f>
        <v>25587007.425000001</v>
      </c>
      <c r="H18" s="9">
        <f t="shared" si="2"/>
        <v>731057.35499999998</v>
      </c>
      <c r="I18" s="9">
        <f t="shared" ref="I18:I21" si="3">+G18/30</f>
        <v>852900.24750000006</v>
      </c>
      <c r="J18" s="10">
        <f t="shared" si="0"/>
        <v>-121842.89250000007</v>
      </c>
      <c r="K18" s="10"/>
    </row>
    <row r="19" spans="1:11" x14ac:dyDescent="0.25">
      <c r="A19" s="5">
        <v>2019</v>
      </c>
      <c r="B19" s="5" t="s">
        <v>15</v>
      </c>
      <c r="C19" t="s">
        <v>25</v>
      </c>
      <c r="D19" s="12" t="s">
        <v>23</v>
      </c>
      <c r="E19" s="11">
        <v>46021999.520000003</v>
      </c>
      <c r="F19" s="7">
        <v>0.3</v>
      </c>
      <c r="G19" s="10">
        <f>E19*F19</f>
        <v>13806599.856000001</v>
      </c>
      <c r="H19" s="9">
        <f t="shared" si="2"/>
        <v>394474.28160000005</v>
      </c>
      <c r="I19" s="9">
        <f t="shared" si="3"/>
        <v>460219.9952</v>
      </c>
      <c r="J19" s="10">
        <f t="shared" si="0"/>
        <v>-65745.713599999959</v>
      </c>
      <c r="K19" s="10"/>
    </row>
    <row r="20" spans="1:11" x14ac:dyDescent="0.25">
      <c r="A20" s="5">
        <v>2019</v>
      </c>
      <c r="B20" s="5" t="s">
        <v>26</v>
      </c>
      <c r="C20" t="s">
        <v>27</v>
      </c>
      <c r="D20" s="12" t="s">
        <v>23</v>
      </c>
      <c r="E20" s="11">
        <v>61150336.470000021</v>
      </c>
      <c r="F20" s="7">
        <v>0.3</v>
      </c>
      <c r="G20" s="10">
        <f>E20*F20</f>
        <v>18345100.941000007</v>
      </c>
      <c r="H20" s="9">
        <f t="shared" si="2"/>
        <v>524145.74117142876</v>
      </c>
      <c r="I20" s="9">
        <f t="shared" si="3"/>
        <v>611503.36470000027</v>
      </c>
      <c r="J20" s="10">
        <f t="shared" si="0"/>
        <v>-87357.623528571508</v>
      </c>
      <c r="K20" s="10"/>
    </row>
    <row r="21" spans="1:11" x14ac:dyDescent="0.25">
      <c r="A21" s="5">
        <v>2019</v>
      </c>
      <c r="B21" s="5" t="s">
        <v>28</v>
      </c>
      <c r="C21" t="s">
        <v>29</v>
      </c>
      <c r="D21" s="12" t="s">
        <v>23</v>
      </c>
      <c r="E21" s="13">
        <v>55978368.609999999</v>
      </c>
      <c r="F21" s="7">
        <v>0.3</v>
      </c>
      <c r="G21" s="14">
        <f>E21*F21</f>
        <v>16793510.583000001</v>
      </c>
      <c r="H21" s="15">
        <f t="shared" si="2"/>
        <v>479814.58808571432</v>
      </c>
      <c r="I21" s="15">
        <f t="shared" si="3"/>
        <v>559783.68610000005</v>
      </c>
      <c r="J21" s="14">
        <f t="shared" si="0"/>
        <v>-79969.09801428573</v>
      </c>
      <c r="K21" s="10"/>
    </row>
    <row r="22" spans="1:11" x14ac:dyDescent="0.25">
      <c r="E22" s="6">
        <f>SUM(E17:E21)</f>
        <v>318204097.15000004</v>
      </c>
      <c r="F22" s="7"/>
      <c r="G22" s="6">
        <f>SUM(G17:G21)</f>
        <v>95461229.145000011</v>
      </c>
      <c r="H22" s="6">
        <f>SUM(H17:H21)</f>
        <v>2727463.689857143</v>
      </c>
      <c r="I22" s="6">
        <f>SUM(I17:I21)</f>
        <v>3182040.9715000005</v>
      </c>
      <c r="J22" s="8">
        <f t="shared" si="0"/>
        <v>-454577.28164285747</v>
      </c>
      <c r="K22" s="10"/>
    </row>
    <row r="23" spans="1:11" x14ac:dyDescent="0.25">
      <c r="H23" s="10"/>
      <c r="I23" s="10"/>
      <c r="J23" s="10"/>
      <c r="K23" s="10"/>
    </row>
    <row r="24" spans="1:11" x14ac:dyDescent="0.25">
      <c r="A24" s="16">
        <v>2020</v>
      </c>
      <c r="B24" s="16" t="s">
        <v>15</v>
      </c>
      <c r="C24" s="12" t="s">
        <v>30</v>
      </c>
      <c r="D24" s="12" t="s">
        <v>31</v>
      </c>
      <c r="E24" s="17">
        <v>95455616.180000007</v>
      </c>
      <c r="F24" s="18">
        <v>0.3</v>
      </c>
      <c r="G24" s="19">
        <f>E24*F24</f>
        <v>28636684.854000002</v>
      </c>
      <c r="H24" s="9">
        <f t="shared" ref="H24:H25" si="4">+G24/35</f>
        <v>818190.9958285715</v>
      </c>
      <c r="I24" s="9">
        <f>+G24/30</f>
        <v>954556.16180000012</v>
      </c>
      <c r="J24" s="10">
        <f t="shared" si="0"/>
        <v>-136365.16597142862</v>
      </c>
      <c r="K24" s="10"/>
    </row>
    <row r="25" spans="1:11" x14ac:dyDescent="0.25">
      <c r="A25" s="16">
        <v>2020</v>
      </c>
      <c r="B25" s="16" t="s">
        <v>28</v>
      </c>
      <c r="C25" s="12" t="s">
        <v>32</v>
      </c>
      <c r="D25" s="12" t="s">
        <v>31</v>
      </c>
      <c r="E25" s="20">
        <v>85414796.159999996</v>
      </c>
      <c r="F25" s="18">
        <v>0.3</v>
      </c>
      <c r="G25" s="20">
        <f>E25*F25</f>
        <v>25624438.847999997</v>
      </c>
      <c r="H25" s="15">
        <f t="shared" si="4"/>
        <v>732126.82422857138</v>
      </c>
      <c r="I25" s="15">
        <f>+G25/30</f>
        <v>854147.96159999992</v>
      </c>
      <c r="J25" s="14">
        <f t="shared" si="0"/>
        <v>-122021.13737142854</v>
      </c>
      <c r="K25" s="10"/>
    </row>
    <row r="26" spans="1:11" x14ac:dyDescent="0.25">
      <c r="A26" s="21"/>
      <c r="B26" s="16"/>
      <c r="C26" s="12"/>
      <c r="D26" s="22" t="s">
        <v>33</v>
      </c>
      <c r="E26" s="23">
        <f>+E24+E25</f>
        <v>180870412.34</v>
      </c>
      <c r="F26" s="12"/>
      <c r="G26" s="23">
        <f>SUM(G24:G25)</f>
        <v>54261123.702</v>
      </c>
      <c r="H26" s="23">
        <f>SUM(H24:H25)</f>
        <v>1550317.820057143</v>
      </c>
      <c r="I26" s="23">
        <f>SUM(I24:I25)</f>
        <v>1808704.1233999999</v>
      </c>
      <c r="J26" s="8">
        <f t="shared" si="0"/>
        <v>-258386.30334285693</v>
      </c>
      <c r="K26" s="10"/>
    </row>
    <row r="27" spans="1:11" x14ac:dyDescent="0.25">
      <c r="A27" s="12"/>
      <c r="B27" s="16"/>
      <c r="C27" s="12"/>
      <c r="D27" s="12"/>
      <c r="E27" s="17"/>
      <c r="F27" s="12"/>
      <c r="G27" s="12"/>
      <c r="H27" s="10"/>
      <c r="I27" s="10"/>
      <c r="J27" s="10"/>
      <c r="K27" s="10"/>
    </row>
    <row r="28" spans="1:11" x14ac:dyDescent="0.25">
      <c r="A28" s="12"/>
      <c r="B28" s="12"/>
      <c r="C28" s="12"/>
      <c r="D28" s="12"/>
      <c r="E28" s="17"/>
      <c r="F28" s="12"/>
      <c r="G28" s="12"/>
      <c r="H28" s="10"/>
      <c r="I28" s="10"/>
      <c r="J28" s="10"/>
      <c r="K28" s="10"/>
    </row>
    <row r="29" spans="1:11" x14ac:dyDescent="0.25">
      <c r="A29" s="16">
        <v>2021</v>
      </c>
      <c r="B29" s="16" t="s">
        <v>21</v>
      </c>
      <c r="C29" s="12" t="s">
        <v>34</v>
      </c>
      <c r="D29" s="12" t="s">
        <v>35</v>
      </c>
      <c r="E29" s="24">
        <f>76220099.97+5131689.31</f>
        <v>81351789.280000001</v>
      </c>
      <c r="F29" s="18">
        <v>0.26</v>
      </c>
      <c r="G29" s="19">
        <f>E29*F29</f>
        <v>21151465.2128</v>
      </c>
      <c r="H29" s="9">
        <f t="shared" ref="H29:H33" si="5">+G29/35</f>
        <v>604327.57750857144</v>
      </c>
      <c r="I29" s="9">
        <f>+G29/30</f>
        <v>705048.84042666666</v>
      </c>
      <c r="J29" s="10">
        <f t="shared" si="0"/>
        <v>-100721.26291809522</v>
      </c>
      <c r="K29" s="10"/>
    </row>
    <row r="30" spans="1:11" x14ac:dyDescent="0.25">
      <c r="A30" s="16">
        <v>2021</v>
      </c>
      <c r="B30" s="16" t="s">
        <v>13</v>
      </c>
      <c r="C30" s="12" t="s">
        <v>36</v>
      </c>
      <c r="D30" s="12" t="s">
        <v>37</v>
      </c>
      <c r="E30" s="24">
        <v>30909949.139999997</v>
      </c>
      <c r="F30" s="18">
        <v>0.26</v>
      </c>
      <c r="G30" s="19">
        <f t="shared" ref="G30:G32" si="6">E30*F30</f>
        <v>8036586.7763999999</v>
      </c>
      <c r="H30" s="9">
        <f t="shared" si="5"/>
        <v>229616.76504</v>
      </c>
      <c r="I30" s="9">
        <f t="shared" ref="I30:I33" si="7">+G30/30</f>
        <v>267886.22587999998</v>
      </c>
      <c r="J30" s="10">
        <f t="shared" si="0"/>
        <v>-38269.460839999985</v>
      </c>
      <c r="K30" s="10"/>
    </row>
    <row r="31" spans="1:11" x14ac:dyDescent="0.25">
      <c r="A31" s="16">
        <v>2021</v>
      </c>
      <c r="B31" s="16" t="s">
        <v>13</v>
      </c>
      <c r="C31" s="12" t="s">
        <v>38</v>
      </c>
      <c r="D31" s="12" t="s">
        <v>37</v>
      </c>
      <c r="E31" s="24">
        <v>84327011.350000009</v>
      </c>
      <c r="F31" s="18">
        <v>0.26</v>
      </c>
      <c r="G31" s="19">
        <f t="shared" si="6"/>
        <v>21925022.951000001</v>
      </c>
      <c r="H31" s="9">
        <f t="shared" si="5"/>
        <v>626429.22717142862</v>
      </c>
      <c r="I31" s="9">
        <f t="shared" si="7"/>
        <v>730834.0983666667</v>
      </c>
      <c r="J31" s="10">
        <f t="shared" si="0"/>
        <v>-104404.87119523808</v>
      </c>
      <c r="K31" s="10"/>
    </row>
    <row r="32" spans="1:11" x14ac:dyDescent="0.25">
      <c r="A32" s="16">
        <v>2021</v>
      </c>
      <c r="B32" s="16" t="s">
        <v>13</v>
      </c>
      <c r="C32" s="12" t="s">
        <v>39</v>
      </c>
      <c r="D32" s="12" t="s">
        <v>37</v>
      </c>
      <c r="E32" s="24">
        <v>79301802.629999995</v>
      </c>
      <c r="F32" s="18">
        <v>0.26</v>
      </c>
      <c r="G32" s="19">
        <f t="shared" si="6"/>
        <v>20618468.683800001</v>
      </c>
      <c r="H32" s="9">
        <f t="shared" si="5"/>
        <v>589099.10525142855</v>
      </c>
      <c r="I32" s="9">
        <f t="shared" si="7"/>
        <v>687282.28946</v>
      </c>
      <c r="J32" s="10">
        <f t="shared" si="0"/>
        <v>-98183.184208571445</v>
      </c>
      <c r="K32" s="10"/>
    </row>
    <row r="33" spans="1:11" x14ac:dyDescent="0.25">
      <c r="A33" s="16">
        <v>2021</v>
      </c>
      <c r="B33" s="16" t="s">
        <v>13</v>
      </c>
      <c r="C33" s="12" t="s">
        <v>40</v>
      </c>
      <c r="D33" s="12" t="s">
        <v>37</v>
      </c>
      <c r="E33" s="25">
        <v>60853069.299999997</v>
      </c>
      <c r="F33" s="18">
        <v>0.26</v>
      </c>
      <c r="G33" s="26">
        <f>E33*F33</f>
        <v>15821798.017999999</v>
      </c>
      <c r="H33" s="15">
        <f t="shared" si="5"/>
        <v>452051.37194285711</v>
      </c>
      <c r="I33" s="15">
        <f t="shared" si="7"/>
        <v>527393.26726666663</v>
      </c>
      <c r="J33" s="14">
        <f t="shared" si="0"/>
        <v>-75341.895323809527</v>
      </c>
      <c r="K33" s="10"/>
    </row>
    <row r="34" spans="1:11" x14ac:dyDescent="0.25">
      <c r="A34" s="21"/>
      <c r="B34" s="16"/>
      <c r="C34" s="12"/>
      <c r="D34" s="22" t="s">
        <v>41</v>
      </c>
      <c r="E34" s="23">
        <f>SUM(E29:E33)</f>
        <v>336743621.69999999</v>
      </c>
      <c r="F34" s="12"/>
      <c r="G34" s="23">
        <f>SUM(G29:G33)</f>
        <v>87553341.64199999</v>
      </c>
      <c r="H34" s="23">
        <f>SUM(H29:H33)</f>
        <v>2501524.046914286</v>
      </c>
      <c r="I34" s="23">
        <f>SUM(I29:I33)</f>
        <v>2918444.7214000002</v>
      </c>
      <c r="J34" s="8">
        <f t="shared" si="0"/>
        <v>-416920.67448571417</v>
      </c>
      <c r="K34" s="10"/>
    </row>
    <row r="35" spans="1:11" x14ac:dyDescent="0.25">
      <c r="A35" s="12"/>
      <c r="B35" s="12"/>
      <c r="C35" s="12"/>
      <c r="D35" s="12"/>
      <c r="E35" s="17"/>
      <c r="F35" s="12"/>
      <c r="G35" s="12"/>
      <c r="H35" s="10"/>
      <c r="I35" s="10"/>
      <c r="J35" s="10"/>
      <c r="K35" s="10"/>
    </row>
    <row r="36" spans="1:11" x14ac:dyDescent="0.25">
      <c r="A36" s="12"/>
      <c r="B36" s="12"/>
      <c r="C36" s="12"/>
      <c r="D36" s="12"/>
      <c r="E36" s="17"/>
      <c r="F36" s="12"/>
      <c r="G36" s="12"/>
      <c r="H36" s="10"/>
      <c r="I36" s="10"/>
      <c r="J36" s="10"/>
      <c r="K36" s="10"/>
    </row>
    <row r="37" spans="1:11" x14ac:dyDescent="0.25">
      <c r="A37" s="16">
        <v>2022</v>
      </c>
      <c r="B37" s="16" t="s">
        <v>13</v>
      </c>
      <c r="C37" s="12" t="s">
        <v>42</v>
      </c>
      <c r="D37" s="12" t="s">
        <v>43</v>
      </c>
      <c r="E37" s="24">
        <v>25721080.050000001</v>
      </c>
      <c r="F37" s="18">
        <v>0.26</v>
      </c>
      <c r="G37" s="19">
        <f>E37*F37</f>
        <v>6687480.8130000001</v>
      </c>
      <c r="H37" s="9">
        <f>+G37/35/12*1.5</f>
        <v>23883.86004642857</v>
      </c>
      <c r="I37" s="9">
        <f>+G37/30/12*1.5</f>
        <v>27864.503387500001</v>
      </c>
      <c r="J37" s="10">
        <f t="shared" si="0"/>
        <v>-3980.6433410714308</v>
      </c>
      <c r="K37" s="10"/>
    </row>
    <row r="38" spans="1:11" x14ac:dyDescent="0.25">
      <c r="A38" s="16">
        <v>2022</v>
      </c>
      <c r="B38" s="16" t="s">
        <v>13</v>
      </c>
      <c r="C38" s="12" t="s">
        <v>44</v>
      </c>
      <c r="D38" s="12" t="s">
        <v>43</v>
      </c>
      <c r="E38" s="24">
        <v>68984707.510000005</v>
      </c>
      <c r="F38" s="18">
        <v>0.26</v>
      </c>
      <c r="G38" s="19">
        <f>E38*F38</f>
        <v>17936023.952600002</v>
      </c>
      <c r="H38" s="9">
        <f t="shared" ref="H38:H39" si="8">+G38/35/12*1.5</f>
        <v>64057.228402142864</v>
      </c>
      <c r="I38" s="9">
        <f t="shared" ref="I38:I39" si="9">+G38/30/12*1.5</f>
        <v>74733.433135833344</v>
      </c>
      <c r="J38" s="10">
        <f t="shared" si="0"/>
        <v>-10676.20473369048</v>
      </c>
      <c r="K38" s="10"/>
    </row>
    <row r="39" spans="1:11" x14ac:dyDescent="0.25">
      <c r="A39" s="16">
        <v>2022</v>
      </c>
      <c r="B39" s="16" t="s">
        <v>13</v>
      </c>
      <c r="C39" s="12" t="s">
        <v>45</v>
      </c>
      <c r="D39" s="12" t="s">
        <v>43</v>
      </c>
      <c r="E39" s="24">
        <v>66315232.929999985</v>
      </c>
      <c r="F39" s="18">
        <v>0.26</v>
      </c>
      <c r="G39" s="19">
        <f t="shared" ref="G39:G40" si="10">E39*F39</f>
        <v>17241960.561799996</v>
      </c>
      <c r="H39" s="9">
        <f t="shared" si="8"/>
        <v>61578.430577857129</v>
      </c>
      <c r="I39" s="9">
        <f t="shared" si="9"/>
        <v>71841.502340833322</v>
      </c>
      <c r="J39" s="10">
        <f t="shared" si="0"/>
        <v>-10263.071762976193</v>
      </c>
      <c r="K39" s="10"/>
    </row>
    <row r="40" spans="1:11" x14ac:dyDescent="0.25">
      <c r="A40" s="16">
        <v>2022</v>
      </c>
      <c r="B40" s="16" t="s">
        <v>11</v>
      </c>
      <c r="C40" s="12" t="s">
        <v>46</v>
      </c>
      <c r="D40" s="12" t="s">
        <v>43</v>
      </c>
      <c r="E40" s="25">
        <v>70402091.5</v>
      </c>
      <c r="F40" s="18">
        <v>0.26</v>
      </c>
      <c r="G40" s="26">
        <f t="shared" si="10"/>
        <v>18304543.789999999</v>
      </c>
      <c r="H40" s="15">
        <f>+G40/35/12*0.5</f>
        <v>21791.123559523807</v>
      </c>
      <c r="I40" s="15">
        <f>+G40/30/12*0.5</f>
        <v>25422.977486111111</v>
      </c>
      <c r="J40" s="14">
        <f t="shared" si="0"/>
        <v>-3631.8539265873042</v>
      </c>
      <c r="K40" s="10"/>
    </row>
    <row r="41" spans="1:11" x14ac:dyDescent="0.25">
      <c r="A41" s="21"/>
      <c r="B41" s="16"/>
      <c r="C41" s="12"/>
      <c r="D41" s="22" t="s">
        <v>47</v>
      </c>
      <c r="E41" s="27">
        <f>SUM(E37:E40)</f>
        <v>231423111.98999998</v>
      </c>
      <c r="F41" s="28"/>
      <c r="G41" s="27">
        <f>SUM(G37:G40)</f>
        <v>60170009.117399998</v>
      </c>
      <c r="H41" s="8">
        <f>SUM(H37:H40)</f>
        <v>171310.64258595239</v>
      </c>
      <c r="I41" s="8">
        <f>SUM(I37:I40)</f>
        <v>199862.41635027778</v>
      </c>
      <c r="J41" s="8">
        <f t="shared" si="0"/>
        <v>-28551.773764325393</v>
      </c>
      <c r="K41" s="10"/>
    </row>
    <row r="42" spans="1:11" x14ac:dyDescent="0.25">
      <c r="A42" s="12"/>
      <c r="B42" s="12"/>
      <c r="C42" s="12"/>
      <c r="D42" s="12"/>
      <c r="E42" s="12"/>
      <c r="F42" s="12"/>
      <c r="G42" s="12"/>
      <c r="H42" s="10"/>
      <c r="I42" s="10"/>
      <c r="J42" s="10"/>
      <c r="K42" s="10"/>
    </row>
    <row r="43" spans="1:11" x14ac:dyDescent="0.25">
      <c r="A43" s="16"/>
      <c r="B43" s="16"/>
      <c r="C43" s="12"/>
      <c r="D43" s="12"/>
      <c r="E43" s="24"/>
      <c r="F43" s="18"/>
      <c r="G43" s="19"/>
      <c r="H43" s="29" t="s">
        <v>48</v>
      </c>
      <c r="J43" s="8">
        <f>+J7+J9+J11+J15+J22+J26+J34+J41</f>
        <v>-1482776.1679214684</v>
      </c>
      <c r="K43" s="10"/>
    </row>
    <row r="44" spans="1:11" x14ac:dyDescent="0.25">
      <c r="A44" s="16"/>
      <c r="B44" s="16"/>
      <c r="C44" s="12"/>
      <c r="D44" s="12"/>
      <c r="E44" s="24"/>
      <c r="F44" s="18"/>
      <c r="G44" s="19"/>
      <c r="H44" s="11"/>
      <c r="I44" s="29"/>
      <c r="J44" s="10"/>
      <c r="K44" s="10"/>
    </row>
    <row r="45" spans="1:11" x14ac:dyDescent="0.25">
      <c r="A45" s="16"/>
      <c r="B45" s="16"/>
      <c r="C45" s="12"/>
      <c r="D45" s="12"/>
      <c r="E45" s="24"/>
      <c r="F45" s="18"/>
      <c r="G45" s="19"/>
      <c r="H45" s="11" t="s">
        <v>49</v>
      </c>
      <c r="I45" s="29"/>
      <c r="J45" s="8">
        <f>+J43*1.34315</f>
        <v>-1991590.8099437205</v>
      </c>
      <c r="K45" s="10"/>
    </row>
    <row r="46" spans="1:11" x14ac:dyDescent="0.25">
      <c r="A46" s="16"/>
      <c r="B46" s="16"/>
      <c r="C46" s="12"/>
      <c r="D46" s="12"/>
      <c r="E46" s="30"/>
      <c r="F46" s="31"/>
      <c r="G46" s="19"/>
      <c r="H46" s="11"/>
      <c r="I46" s="29"/>
      <c r="J46" s="10"/>
      <c r="K46" s="10"/>
    </row>
    <row r="47" spans="1:11" x14ac:dyDescent="0.25">
      <c r="H47" s="10"/>
      <c r="I47" s="10"/>
      <c r="J47" s="1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3def0a9c8346c71743c81b4c18448f86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78dda5291e24b7ee98c39c07361b0d74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  <xsd:element ref="ns3:r25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  <xsd:element name="r25z" ma:index="30" nillable="true" ma:displayName="Total Bates Pages" ma:internalName="r25z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_x0020_REQUESTS xmlns="02d22938-a560-4b92-82a1-0c41aa152052" xsi:nil="true"/>
    <_x0066_g38 xmlns="02d22938-a560-4b92-82a1-0c41aa152052" xsi:nil="true"/>
    <em7g xmlns="02d22938-a560-4b92-82a1-0c41aa152052" xsi:nil="true"/>
    <File_x0020_Type0 xmlns="02d22938-a560-4b92-82a1-0c41aa152052" xsi:nil="true"/>
    <_x0078_154 xmlns="02d22938-a560-4b92-82a1-0c41aa152052" xsi:nil="true"/>
    <_x0064_do2 xmlns="02d22938-a560-4b92-82a1-0c41aa152052" xsi:nil="true"/>
    <CaseNumber xmlns="02d22938-a560-4b92-82a1-0c41aa152052" xsi:nil="true"/>
    <l6eu xmlns="02d22938-a560-4b92-82a1-0c41aa152052" xsi:nil="true"/>
    <SRCH_DocketId xmlns="02d22938-a560-4b92-82a1-0c41aa152052">1052</SRCH_DocketId>
    <CaseStatus xmlns="02d22938-a560-4b92-82a1-0c41aa152052" xsi:nil="true"/>
    <r25z xmlns="02d22938-a560-4b92-82a1-0c41aa152052" xsi:nil="true"/>
    <tsud xmlns="02d22938-a560-4b92-82a1-0c41aa152052" xsi:nil="true"/>
    <matv xmlns="02d22938-a560-4b92-82a1-0c41aa152052" xsi:nil="true"/>
    <cz8i xmlns="02d22938-a560-4b92-82a1-0c41aa152052" xsi:nil="true"/>
    <CaseSubjects xmlns="02d22938-a560-4b92-82a1-0c41aa152052" xsi:nil="true"/>
    <CaseType xmlns="02d22938-a560-4b92-82a1-0c41aa152052" xsi:nil="true"/>
    <f0z4 xmlns="02d22938-a560-4b92-82a1-0c41aa152052" xsi:nil="true"/>
    <CaseCompanyName xmlns="02d22938-a560-4b92-82a1-0c41aa152052" xsi:nil="true"/>
    <IsKeyDocket xmlns="02d22938-a560-4b92-82a1-0c41aa152052">false</IsKeyDocket>
    <CaseJurisdiction xmlns="02d22938-a560-4b92-82a1-0c41aa152052" xsi:nil="true"/>
    <SRCH_ObjectType xmlns="02d22938-a560-4b92-82a1-0c41aa152052">PWD</SRCH_ObjectType>
    <Comments xmlns="02D22938-A560-4B92-82A1-0C41AA152052" xsi:nil="true"/>
    <CasePracticeArea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1FB90632-DEEC-45F1-B15E-FD5C94BCB7A9}"/>
</file>

<file path=customXml/itemProps2.xml><?xml version="1.0" encoding="utf-8"?>
<ds:datastoreItem xmlns:ds="http://schemas.openxmlformats.org/officeDocument/2006/customXml" ds:itemID="{21969E9C-4793-4E56-B115-21C149E7076A}"/>
</file>

<file path=customXml/itemProps3.xml><?xml version="1.0" encoding="utf-8"?>
<ds:datastoreItem xmlns:ds="http://schemas.openxmlformats.org/officeDocument/2006/customXml" ds:itemID="{CCAEBF15-AA3D-4559-9D60-46B282DB4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 vs 30 year ITC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2021-09-02T15:45:59Z</dcterms:created>
  <dcterms:modified xsi:type="dcterms:W3CDTF">2021-09-02T15:46:20Z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2021-09-02T15:46:04Z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c60e8c9b-c049-491c-bcce-aedd47f1e845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0x0101001BF0DF761E53C84B9DF2252DDF9077D8</vt:lpwstr>
  </property>
</Properties>
</file>