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FUEL\20210001 - FUEL\Discovery\Staff POD 1 (1)\"/>
    </mc:Choice>
  </mc:AlternateContent>
  <xr:revisionPtr revIDLastSave="0" documentId="13_ncr:1_{AA89B23A-9E67-438E-8A38-BC360C7332E0}" xr6:coauthVersionLast="45" xr6:coauthVersionMax="45" xr10:uidLastSave="{00000000-0000-0000-0000-000000000000}"/>
  <bookViews>
    <workbookView xWindow="-110" yWindow="-110" windowWidth="19420" windowHeight="10420" tabRatio="827" activeTab="6" xr2:uid="{0A5FC3A2-9B3B-48DF-90F9-D586D62741B8}"/>
  </bookViews>
  <sheets>
    <sheet name="SCH E1 (1) (Proj)" sheetId="1" r:id="rId1"/>
    <sheet name="SCH E1-A (Proj)" sheetId="2" r:id="rId2"/>
    <sheet name="SCH E1-C (Proj)" sheetId="3" r:id="rId3"/>
    <sheet name="Sch E1-D (Proj)" sheetId="4" r:id="rId4"/>
    <sheet name="Sch E1-E (Proj)" sheetId="5" r:id="rId5"/>
    <sheet name="SCH E2 (Proj)" sheetId="7" r:id="rId6"/>
    <sheet name="E10 (Proj)" sheetId="11" r:id="rId7"/>
    <sheet name="Inv Fuel Rate (Proj)" sheetId="10" r:id="rId8"/>
  </sheets>
  <externalReferences>
    <externalReference r:id="rId9"/>
  </externalReferences>
  <definedNames>
    <definedName name="_Fill" localSheetId="6" hidden="1">'[1]RETAIL FAC'!#REF!</definedName>
    <definedName name="_Fill" localSheetId="7" hidden="1">'[1]RETAIL FAC'!#REF!</definedName>
    <definedName name="_Fill" localSheetId="3" hidden="1">'[1]RETAIL FAC'!#REF!</definedName>
    <definedName name="_Fill" localSheetId="4" hidden="1">'[1]RETAIL FAC'!#REF!</definedName>
    <definedName name="_FOF_Cogen_Excel_Florida" localSheetId="6">#REF!</definedName>
    <definedName name="_FOF_Cogen_Excel_Florida" localSheetId="7">#REF!</definedName>
    <definedName name="_FOF_Cogen_Excel_Florida" localSheetId="3">#REF!</definedName>
    <definedName name="_FOF_Cogen_Excel_Florida" localSheetId="4">#REF!</definedName>
    <definedName name="_FOF_Purc_Excel_Florida" localSheetId="6">#REF!</definedName>
    <definedName name="_FOF_Purc_Excel_Florida" localSheetId="7">#REF!</definedName>
    <definedName name="_FOF_Purc_Excel_Florida" localSheetId="3">#REF!</definedName>
    <definedName name="_FOF_Purc_Excel_Florida" localSheetId="4">#REF!</definedName>
    <definedName name="_FOF_Renew_Excel_Florida" localSheetId="6">#REF!</definedName>
    <definedName name="_FOF_Renew_Excel_Florida" localSheetId="7">#REF!</definedName>
    <definedName name="_FOF_Renew_Excel_Florida" localSheetId="3">#REF!</definedName>
    <definedName name="_FOF_Renew_Excel_Florida" localSheetId="4">#REF!</definedName>
    <definedName name="_FOF_Sale_Excel_Florida" localSheetId="6">#REF!</definedName>
    <definedName name="_FOF_Sale_Excel_Florida" localSheetId="7">#REF!</definedName>
    <definedName name="_FOF_Sale_Excel_Florida" localSheetId="3">#REF!</definedName>
    <definedName name="_FOF_Sale_Excel_Florida" localSheetId="4">#REF!</definedName>
    <definedName name="_FOF_System_Excel_Florida" localSheetId="6">#REF!</definedName>
    <definedName name="_FOF_System_Excel_Florida" localSheetId="7">#REF!</definedName>
    <definedName name="_FOF_System_Excel_Florida" localSheetId="3">#REF!</definedName>
    <definedName name="_FOF_System_Excel_Florida" localSheetId="4">#REF!</definedName>
    <definedName name="_FOFFR_NGAS_Excel" localSheetId="6">#REF!</definedName>
    <definedName name="_FOFFR_NGAS_Excel" localSheetId="7">#REF!</definedName>
    <definedName name="_qry_All_Statistics_Final_Annual" localSheetId="6">#REF!</definedName>
    <definedName name="_qry_All_Statistics_Final_Annual" localSheetId="7">#REF!</definedName>
    <definedName name="_qry_All_Statistics_Final_Annual" localSheetId="3">#REF!</definedName>
    <definedName name="_qry_All_Statistics_Final_Annual" localSheetId="4">#REF!</definedName>
    <definedName name="_qry_Cogen_Statistics_Final_Annual" localSheetId="6">#REF!</definedName>
    <definedName name="_qry_Cogen_Statistics_Final_Annual" localSheetId="7">#REF!</definedName>
    <definedName name="_qry_Cogen_Statistics_Final_Annual" localSheetId="3">#REF!</definedName>
    <definedName name="_qry_Cogen_Statistics_Final_Annual" localSheetId="4">#REF!</definedName>
    <definedName name="_qry_Tran_Purc_Statistics_Final_Annual" localSheetId="6">#REF!</definedName>
    <definedName name="_qry_Tran_Purc_Statistics_Final_Annual" localSheetId="7">#REF!</definedName>
    <definedName name="_qry_Tran_Purc_Statistics_Final_Annual" localSheetId="3">#REF!</definedName>
    <definedName name="_qry_Tran_Purc_Statistics_Final_Annual" localSheetId="4">#REF!</definedName>
    <definedName name="_qry_Tran_Sale_Statistics_Final_Annual" localSheetId="6">#REF!</definedName>
    <definedName name="_qry_Tran_Sale_Statistics_Final_Annual" localSheetId="7">#REF!</definedName>
    <definedName name="_qry_Tran_Sale_Statistics_Final_Annual" localSheetId="3">#REF!</definedName>
    <definedName name="_qry_Tran_Sale_Statistics_Final_Annual" localSheetId="4">#REF!</definedName>
    <definedName name="ACwvu.MONTH1." localSheetId="0" hidden="1">'SCH E1 (1) (Proj)'!#REF!</definedName>
    <definedName name="ACwvu.MONTH2." localSheetId="0" hidden="1">'SCH E1 (1) (Proj)'!#REF!</definedName>
    <definedName name="ACwvu.MONTH3." localSheetId="0" hidden="1">'SCH E1 (1) (Proj)'!#REF!</definedName>
    <definedName name="ACwvu.MONTH4." localSheetId="0" hidden="1">'SCH E1 (1) (Proj)'!#REF!</definedName>
    <definedName name="ACwvu.MONTH5." localSheetId="0" hidden="1">'SCH E1 (1) (Proj)'!#REF!</definedName>
    <definedName name="ACwvu.MONTH6." localSheetId="0" hidden="1">'SCH E1 (1) (Proj)'!#REF!</definedName>
    <definedName name="ACwvu.SUMMARY." localSheetId="0" hidden="1">'SCH E1 (1) (Proj)'!$A$2</definedName>
    <definedName name="KAW" localSheetId="7" hidden="1">'[1]RETAIL FAC'!#REF!</definedName>
    <definedName name="KAW" hidden="1">'[1]RETAIL FAC'!#REF!</definedName>
    <definedName name="_xlnm.Print_Area" localSheetId="6">'E10 (Proj)'!$A$2:$I$35</definedName>
    <definedName name="_xlnm.Print_Area" localSheetId="7">'Inv Fuel Rate (Proj)'!$A$1:$H$24</definedName>
    <definedName name="_xlnm.Print_Area" localSheetId="0">'SCH E1 (1) (Proj)'!$A$1:$K$52</definedName>
    <definedName name="_xlnm.Print_Area" localSheetId="1">'SCH E1-A (Proj)'!$A$1:$J$21</definedName>
    <definedName name="_xlnm.Print_Area" localSheetId="2">'SCH E1-C (Proj)'!$A$1:$I$32</definedName>
    <definedName name="_xlnm.Print_Area" localSheetId="3">'Sch E1-D (Proj)'!$A$1:$L$51</definedName>
    <definedName name="_xlnm.Print_Area" localSheetId="4">'Sch E1-E (Proj)'!$A$1:$X$47</definedName>
    <definedName name="_xlnm.Print_Area" localSheetId="5">'SCH E2 (Proj)'!$A$1:$Q$33</definedName>
    <definedName name="Print_Area_MI" localSheetId="6">#REF!</definedName>
    <definedName name="Print_Area_MI" localSheetId="7">#REF!</definedName>
    <definedName name="Print_Area_MI" localSheetId="3">#REF!</definedName>
    <definedName name="Print_Area_MI" localSheetId="4">#REF!</definedName>
    <definedName name="Swvu.MONTH1." localSheetId="0" hidden="1">'SCH E1 (1) (Proj)'!#REF!</definedName>
    <definedName name="Swvu.MONTH2." localSheetId="0" hidden="1">'SCH E1 (1) (Proj)'!#REF!</definedName>
    <definedName name="Swvu.MONTH3." localSheetId="0" hidden="1">'SCH E1 (1) (Proj)'!#REF!</definedName>
    <definedName name="Swvu.MONTH4." localSheetId="0" hidden="1">'SCH E1 (1) (Proj)'!#REF!</definedName>
    <definedName name="Swvu.MONTH5." localSheetId="0" hidden="1">'SCH E1 (1) (Proj)'!#REF!</definedName>
    <definedName name="Swvu.MONTH6." localSheetId="0" hidden="1">'SCH E1 (1) (Proj)'!#REF!</definedName>
    <definedName name="Swvu.SUMMARY." localSheetId="0" hidden="1">'SCH E1 (1) (Proj)'!$A$2</definedName>
    <definedName name="wvu.MONTH1." localSheetId="0" hidden="1">{TRUE,TRUE,-1.25,-15.5,484.5,256.5,FALSE,FALSE,TRUE,TRUE,0,16,#N/A,1,#N/A,16.421875,17.2352941176471,1,FALSE,FALSE,3,TRUE,1,FALSE,100,"Swvu.MONTH1.","ACwvu.MONTH1.",#N/A,FALSE,FALSE,0.3,0.3,0.5,0.25,1,"","",TRUE,FALSE,FALSE,FALSE,1,100,#N/A,#N/A,"=R1C27:R61C38",FALSE,#N/A,#N/A,FALSE,FALSE,TRUE,1,65532,65532,FALSE,FALSE,TRUE,TRUE,TRUE}</definedName>
    <definedName name="wvu.MONTH2." localSheetId="0" hidden="1">{TRUE,TRUE,-1.25,-15.5,484.5,256.5,FALSE,FALSE,TRUE,TRUE,0,42,#N/A,1,#N/A,16.421875,17.2352941176471,1,FALSE,FALSE,3,TRUE,1,FALSE,100,"Swvu.MONTH2.","ACwvu.MONTH2.",#N/A,FALSE,FALSE,0.3,0.3,0.5,0.25,1,"","",TRUE,FALSE,FALSE,FALSE,1,100,#N/A,#N/A,"=R1C53:R61C64",FALSE,#N/A,#N/A,FALSE,FALSE,TRUE,1,65532,65532,FALSE,FALSE,TRUE,TRUE,TRUE}</definedName>
    <definedName name="wvu.MONTH3." localSheetId="0" hidden="1">{TRUE,TRUE,-1.25,-15.5,484.5,256.5,FALSE,FALSE,TRUE,TRUE,0,68,#N/A,1,#N/A,16.421875,17.2352941176471,1,FALSE,FALSE,3,TRUE,1,FALSE,100,"Swvu.MONTH3.","ACwvu.MONTH3.",#N/A,FALSE,FALSE,0.3,0.3,0.5,0.25,1,"","",TRUE,FALSE,FALSE,FALSE,1,100,#N/A,#N/A,"=R1C79:R61C90",FALSE,#N/A,#N/A,FALSE,FALSE,TRUE,1,65532,65532,FALSE,FALSE,TRUE,TRUE,TRUE}</definedName>
    <definedName name="wvu.MONTH4." localSheetId="0" hidden="1">{TRUE,TRUE,-1.25,-15.5,484.5,256.5,FALSE,FALSE,TRUE,TRUE,0,94,#N/A,1,#N/A,16.421875,17.2352941176471,1,FALSE,FALSE,3,TRUE,1,FALSE,100,"Swvu.MONTH4.","ACwvu.MONTH4.",#N/A,FALSE,FALSE,0.3,0.3,0.5,0.25,1,"","",TRUE,FALSE,FALSE,FALSE,1,100,#N/A,#N/A,"=R1C105:R61C116",FALSE,#N/A,#N/A,FALSE,FALSE,TRUE,1,65532,65532,FALSE,FALSE,TRUE,TRUE,TRUE}</definedName>
    <definedName name="wvu.MONTH5." localSheetId="0" hidden="1">{TRUE,TRUE,-1.25,-15.5,484.5,256.5,FALSE,FALSE,TRUE,TRUE,0,120,#N/A,1,#N/A,16.421875,17.2352941176471,1,FALSE,FALSE,3,TRUE,1,FALSE,100,"Swvu.MONTH5.","ACwvu.MONTH5.",#N/A,FALSE,FALSE,0.3,0.3,0.5,0.25,1,"","",TRUE,FALSE,FALSE,FALSE,1,100,#N/A,#N/A,"=R1C131:R61C142",FALSE,#N/A,#N/A,FALSE,FALSE,TRUE,1,65532,65532,FALSE,FALSE,TRUE,TRUE,TRUE}</definedName>
    <definedName name="wvu.MONTH6." localSheetId="0" hidden="1">{TRUE,TRUE,-1.25,-15.5,484.5,256.5,FALSE,FALSE,TRUE,TRUE,0,146,#N/A,1,#N/A,16.421875,17.2352941176471,1,FALSE,FALSE,3,TRUE,1,FALSE,100,"Swvu.MONTH6.","ACwvu.MONTH6.",#N/A,FALSE,FALSE,0.3,0.3,0.5,0.25,1,"","",TRUE,FALSE,FALSE,FALSE,1,100,#N/A,#N/A,"=R1C157:R61C168",FALSE,#N/A,#N/A,FALSE,FALSE,TRUE,1,65532,65532,FALSE,FALSE,TRUE,TRUE,TRUE}</definedName>
    <definedName name="wvu.SUMMARY." localSheetId="0" hidden="1">{TRUE,TRUE,-1.25,-15.5,484.5,256.5,FALSE,FALSE,TRUE,TRUE,0,1,#N/A,1,#N/A,9.95,17.2352941176471,1,FALSE,FALSE,3,TRUE,1,FALSE,100,"Swvu.SUMMARY.","ACwvu.SUMMARY.",#N/A,FALSE,FALSE,0.3,0.3,0.5,0.25,1,"","",TRUE,FALSE,FALSE,FALSE,1,100,#N/A,#N/A,"=R1C1:R61C12",FALSE,#N/A,#N/A,FALSE,FALSE,TRUE,1,65532,65532,FALSE,FALSE,TRUE,TRUE,TRUE}</definedName>
    <definedName name="Z_007A5742_F177_11D1_AABA_00C04F990FED_.wvu.PrintArea" localSheetId="0" hidden="1">'SCH E1 (1) (Proj)'!#REF!</definedName>
    <definedName name="Z_007A5743_F177_11D1_AABA_00C04F990FED_.wvu.PrintArea" localSheetId="0" hidden="1">'SCH E1 (1) (Proj)'!#REF!</definedName>
    <definedName name="Z_007A5744_F177_11D1_AABA_00C04F990FED_.wvu.PrintArea" localSheetId="0" hidden="1">'SCH E1 (1) (Proj)'!#REF!</definedName>
    <definedName name="Z_007A5745_F177_11D1_AABA_00C04F990FED_.wvu.PrintArea" localSheetId="0" hidden="1">'SCH E1 (1) (Proj)'!#REF!</definedName>
    <definedName name="Z_007A5746_F177_11D1_AABA_00C04F990FED_.wvu.PrintArea" localSheetId="0" hidden="1">'SCH E1 (1) (Proj)'!#REF!</definedName>
    <definedName name="Z_007A5747_F177_11D1_AABA_00C04F990FED_.wvu.PrintArea" localSheetId="0" hidden="1">'SCH E1 (1) (Proj)'!#REF!</definedName>
    <definedName name="Z_007A5748_F177_11D1_AABA_00C04F990FED_.wvu.PrintArea" localSheetId="0" hidden="1">'SCH E1 (1) (Proj)'!$A$1:$K$51</definedName>
    <definedName name="Z_0751DF10_858A_11D4_A54A_00C04FF35E92_.wvu.PrintArea" localSheetId="0" hidden="1">'SCH E1 (1) (Proj)'!#REF!</definedName>
    <definedName name="Z_0751DF12_858A_11D4_A54A_00C04FF35E92_.wvu.PrintArea" localSheetId="0" hidden="1">'SCH E1 (1) (Proj)'!#REF!</definedName>
    <definedName name="Z_0751DF14_858A_11D4_A54A_00C04FF35E92_.wvu.PrintArea" localSheetId="0" hidden="1">'SCH E1 (1) (Proj)'!#REF!</definedName>
    <definedName name="Z_0751DF16_858A_11D4_A54A_00C04FF35E92_.wvu.PrintArea" localSheetId="0" hidden="1">'SCH E1 (1) (Proj)'!#REF!</definedName>
    <definedName name="Z_0751DF18_858A_11D4_A54A_00C04FF35E92_.wvu.PrintArea" localSheetId="0" hidden="1">'SCH E1 (1) (Proj)'!#REF!</definedName>
    <definedName name="Z_0751DF1A_858A_11D4_A54A_00C04FF35E92_.wvu.PrintArea" localSheetId="0" hidden="1">'SCH E1 (1) (Proj)'!#REF!</definedName>
    <definedName name="Z_0751DF1C_858A_11D4_A54A_00C04FF35E92_.wvu.PrintArea" localSheetId="0" hidden="1">'SCH E1 (1) (Proj)'!$A$1:$K$53</definedName>
    <definedName name="Z_0DBBDCF0_2615_11D2_AAEF_00C04F990FED_.wvu.PrintArea" localSheetId="0" hidden="1">'SCH E1 (1) (Proj)'!#REF!</definedName>
    <definedName name="Z_0DBBDCF2_2615_11D2_AAEF_00C04F990FED_.wvu.PrintArea" localSheetId="0" hidden="1">'SCH E1 (1) (Proj)'!#REF!</definedName>
    <definedName name="Z_0DBBDCF4_2615_11D2_AAEF_00C04F990FED_.wvu.PrintArea" localSheetId="0" hidden="1">'SCH E1 (1) (Proj)'!#REF!</definedName>
    <definedName name="Z_0DBBDCF6_2615_11D2_AAEF_00C04F990FED_.wvu.PrintArea" localSheetId="0" hidden="1">'SCH E1 (1) (Proj)'!#REF!</definedName>
    <definedName name="Z_0DBBDCF8_2615_11D2_AAEF_00C04F990FED_.wvu.PrintArea" localSheetId="0" hidden="1">'SCH E1 (1) (Proj)'!#REF!</definedName>
    <definedName name="Z_0DBBDCFA_2615_11D2_AAEF_00C04F990FED_.wvu.PrintArea" localSheetId="0" hidden="1">'SCH E1 (1) (Proj)'!#REF!</definedName>
    <definedName name="Z_0DBBDCFC_2615_11D2_AAEF_00C04F990FED_.wvu.PrintArea" localSheetId="0" hidden="1">'SCH E1 (1) (Proj)'!$A$1:$K$51</definedName>
    <definedName name="Z_0E916BD9_52E7_11D2_AB20_00C04F990FED_.wvu.PrintArea" localSheetId="0" hidden="1">'SCH E1 (1) (Proj)'!#REF!</definedName>
    <definedName name="Z_0E916BDB_52E7_11D2_AB20_00C04F990FED_.wvu.PrintArea" localSheetId="0" hidden="1">'SCH E1 (1) (Proj)'!#REF!</definedName>
    <definedName name="Z_0E916BDD_52E7_11D2_AB20_00C04F990FED_.wvu.PrintArea" localSheetId="0" hidden="1">'SCH E1 (1) (Proj)'!#REF!</definedName>
    <definedName name="Z_0E916BDF_52E7_11D2_AB20_00C04F990FED_.wvu.PrintArea" localSheetId="0" hidden="1">'SCH E1 (1) (Proj)'!#REF!</definedName>
    <definedName name="Z_0E916BE1_52E7_11D2_AB20_00C04F990FED_.wvu.PrintArea" localSheetId="0" hidden="1">'SCH E1 (1) (Proj)'!#REF!</definedName>
    <definedName name="Z_0E916BE3_52E7_11D2_AB20_00C04F990FED_.wvu.PrintArea" localSheetId="0" hidden="1">'SCH E1 (1) (Proj)'!#REF!</definedName>
    <definedName name="Z_0E916BE5_52E7_11D2_AB20_00C04F990FED_.wvu.PrintArea" localSheetId="0" hidden="1">'SCH E1 (1) (Proj)'!$A$1:$K$51</definedName>
    <definedName name="Z_0E916C07_52E7_11D2_AB20_00C04F990FED_.wvu.PrintArea" localSheetId="0" hidden="1">'SCH E1 (1) (Proj)'!#REF!</definedName>
    <definedName name="Z_0E916C09_52E7_11D2_AB20_00C04F990FED_.wvu.PrintArea" localSheetId="0" hidden="1">'SCH E1 (1) (Proj)'!#REF!</definedName>
    <definedName name="Z_0E916C0B_52E7_11D2_AB20_00C04F990FED_.wvu.PrintArea" localSheetId="0" hidden="1">'SCH E1 (1) (Proj)'!#REF!</definedName>
    <definedName name="Z_0E916C0D_52E7_11D2_AB20_00C04F990FED_.wvu.PrintArea" localSheetId="0" hidden="1">'SCH E1 (1) (Proj)'!#REF!</definedName>
    <definedName name="Z_0E916C0F_52E7_11D2_AB20_00C04F990FED_.wvu.PrintArea" localSheetId="0" hidden="1">'SCH E1 (1) (Proj)'!#REF!</definedName>
    <definedName name="Z_0E916C11_52E7_11D2_AB20_00C04F990FED_.wvu.PrintArea" localSheetId="0" hidden="1">'SCH E1 (1) (Proj)'!#REF!</definedName>
    <definedName name="Z_0E916C13_52E7_11D2_AB20_00C04F990FED_.wvu.PrintArea" localSheetId="0" hidden="1">'SCH E1 (1) (Proj)'!$A$1:$K$51</definedName>
    <definedName name="Z_0E916C41_52E7_11D2_AB20_00C04F990FED_.wvu.PrintArea" localSheetId="0" hidden="1">'SCH E1 (1) (Proj)'!#REF!</definedName>
    <definedName name="Z_0E916C43_52E7_11D2_AB20_00C04F990FED_.wvu.PrintArea" localSheetId="0" hidden="1">'SCH E1 (1) (Proj)'!#REF!</definedName>
    <definedName name="Z_0E916C45_52E7_11D2_AB20_00C04F990FED_.wvu.PrintArea" localSheetId="0" hidden="1">'SCH E1 (1) (Proj)'!#REF!</definedName>
    <definedName name="Z_0E916C47_52E7_11D2_AB20_00C04F990FED_.wvu.PrintArea" localSheetId="0" hidden="1">'SCH E1 (1) (Proj)'!#REF!</definedName>
    <definedName name="Z_0E916C49_52E7_11D2_AB20_00C04F990FED_.wvu.PrintArea" localSheetId="0" hidden="1">'SCH E1 (1) (Proj)'!#REF!</definedName>
    <definedName name="Z_0E916C4B_52E7_11D2_AB20_00C04F990FED_.wvu.PrintArea" localSheetId="0" hidden="1">'SCH E1 (1) (Proj)'!#REF!</definedName>
    <definedName name="Z_0E916C4D_52E7_11D2_AB20_00C04F990FED_.wvu.PrintArea" localSheetId="0" hidden="1">'SCH E1 (1) (Proj)'!$A$1:$K$51</definedName>
    <definedName name="Z_0E916C69_52E7_11D2_AB20_00C04F990FED_.wvu.PrintArea" localSheetId="0" hidden="1">'SCH E1 (1) (Proj)'!#REF!</definedName>
    <definedName name="Z_0E916C6B_52E7_11D2_AB20_00C04F990FED_.wvu.PrintArea" localSheetId="0" hidden="1">'SCH E1 (1) (Proj)'!#REF!</definedName>
    <definedName name="Z_0E916C6D_52E7_11D2_AB20_00C04F990FED_.wvu.PrintArea" localSheetId="0" hidden="1">'SCH E1 (1) (Proj)'!#REF!</definedName>
    <definedName name="Z_0E916C6F_52E7_11D2_AB20_00C04F990FED_.wvu.PrintArea" localSheetId="0" hidden="1">'SCH E1 (1) (Proj)'!#REF!</definedName>
    <definedName name="Z_0E916C71_52E7_11D2_AB20_00C04F990FED_.wvu.PrintArea" localSheetId="0" hidden="1">'SCH E1 (1) (Proj)'!#REF!</definedName>
    <definedName name="Z_0E916C73_52E7_11D2_AB20_00C04F990FED_.wvu.PrintArea" localSheetId="0" hidden="1">'SCH E1 (1) (Proj)'!#REF!</definedName>
    <definedName name="Z_0E916C75_52E7_11D2_AB20_00C04F990FED_.wvu.PrintArea" localSheetId="0" hidden="1">'SCH E1 (1) (Proj)'!$A$1:$K$51</definedName>
    <definedName name="Z_0EFED5CA_5647_11D3_AC10_00C04F990FED_.wvu.PrintArea" localSheetId="0" hidden="1">'SCH E1 (1) (Proj)'!#REF!</definedName>
    <definedName name="Z_0EFED5CC_5647_11D3_AC10_00C04F990FED_.wvu.PrintArea" localSheetId="0" hidden="1">'SCH E1 (1) (Proj)'!#REF!</definedName>
    <definedName name="Z_0EFED5CE_5647_11D3_AC10_00C04F990FED_.wvu.PrintArea" localSheetId="0" hidden="1">'SCH E1 (1) (Proj)'!#REF!</definedName>
    <definedName name="Z_0EFED5D0_5647_11D3_AC10_00C04F990FED_.wvu.PrintArea" localSheetId="0" hidden="1">'SCH E1 (1) (Proj)'!#REF!</definedName>
    <definedName name="Z_0EFED5D2_5647_11D3_AC10_00C04F990FED_.wvu.PrintArea" localSheetId="0" hidden="1">'SCH E1 (1) (Proj)'!#REF!</definedName>
    <definedName name="Z_0EFED5D4_5647_11D3_AC10_00C04F990FED_.wvu.PrintArea" localSheetId="0" hidden="1">'SCH E1 (1) (Proj)'!#REF!</definedName>
    <definedName name="Z_0EFED5D6_5647_11D3_AC10_00C04F990FED_.wvu.PrintArea" localSheetId="0" hidden="1">'SCH E1 (1) (Proj)'!$A$1:$K$51</definedName>
    <definedName name="Z_10C22DA0_63E9_11D4_A545_00C04FF35E92_.wvu.PrintArea" localSheetId="0" hidden="1">'SCH E1 (1) (Proj)'!#REF!</definedName>
    <definedName name="Z_10C22DA2_63E9_11D4_A545_00C04FF35E92_.wvu.PrintArea" localSheetId="0" hidden="1">'SCH E1 (1) (Proj)'!#REF!</definedName>
    <definedName name="Z_10C22DA4_63E9_11D4_A545_00C04FF35E92_.wvu.PrintArea" localSheetId="0" hidden="1">'SCH E1 (1) (Proj)'!#REF!</definedName>
    <definedName name="Z_10C22DA6_63E9_11D4_A545_00C04FF35E92_.wvu.PrintArea" localSheetId="0" hidden="1">'SCH E1 (1) (Proj)'!#REF!</definedName>
    <definedName name="Z_10C22DA8_63E9_11D4_A545_00C04FF35E92_.wvu.PrintArea" localSheetId="0" hidden="1">'SCH E1 (1) (Proj)'!#REF!</definedName>
    <definedName name="Z_10C22DAA_63E9_11D4_A545_00C04FF35E92_.wvu.PrintArea" localSheetId="0" hidden="1">'SCH E1 (1) (Proj)'!#REF!</definedName>
    <definedName name="Z_10C22DAC_63E9_11D4_A545_00C04FF35E92_.wvu.PrintArea" localSheetId="0" hidden="1">'SCH E1 (1) (Proj)'!$A$1:$K$53</definedName>
    <definedName name="Z_22ABAD91_79E7_11D4_A549_00C04FF35E92_.wvu.PrintArea" localSheetId="0" hidden="1">'SCH E1 (1) (Proj)'!#REF!</definedName>
    <definedName name="Z_22ABAD93_79E7_11D4_A549_00C04FF35E92_.wvu.PrintArea" localSheetId="0" hidden="1">'SCH E1 (1) (Proj)'!#REF!</definedName>
    <definedName name="Z_22ABAD95_79E7_11D4_A549_00C04FF35E92_.wvu.PrintArea" localSheetId="0" hidden="1">'SCH E1 (1) (Proj)'!#REF!</definedName>
    <definedName name="Z_22ABAD97_79E7_11D4_A549_00C04FF35E92_.wvu.PrintArea" localSheetId="0" hidden="1">'SCH E1 (1) (Proj)'!#REF!</definedName>
    <definedName name="Z_22ABAD99_79E7_11D4_A549_00C04FF35E92_.wvu.PrintArea" localSheetId="0" hidden="1">'SCH E1 (1) (Proj)'!#REF!</definedName>
    <definedName name="Z_22ABAD9B_79E7_11D4_A549_00C04FF35E92_.wvu.PrintArea" localSheetId="0" hidden="1">'SCH E1 (1) (Proj)'!#REF!</definedName>
    <definedName name="Z_22ABAD9D_79E7_11D4_A549_00C04FF35E92_.wvu.PrintArea" localSheetId="0" hidden="1">'SCH E1 (1) (Proj)'!$A$1:$K$53</definedName>
    <definedName name="Z_22ABADB9_79E7_11D4_A549_00C04FF35E92_.wvu.PrintArea" localSheetId="0" hidden="1">'SCH E1 (1) (Proj)'!#REF!</definedName>
    <definedName name="Z_22ABADBB_79E7_11D4_A549_00C04FF35E92_.wvu.PrintArea" localSheetId="0" hidden="1">'SCH E1 (1) (Proj)'!#REF!</definedName>
    <definedName name="Z_22ABADBD_79E7_11D4_A549_00C04FF35E92_.wvu.PrintArea" localSheetId="0" hidden="1">'SCH E1 (1) (Proj)'!#REF!</definedName>
    <definedName name="Z_22ABADBF_79E7_11D4_A549_00C04FF35E92_.wvu.PrintArea" localSheetId="0" hidden="1">'SCH E1 (1) (Proj)'!#REF!</definedName>
    <definedName name="Z_22ABADC1_79E7_11D4_A549_00C04FF35E92_.wvu.PrintArea" localSheetId="0" hidden="1">'SCH E1 (1) (Proj)'!#REF!</definedName>
    <definedName name="Z_22ABADC3_79E7_11D4_A549_00C04FF35E92_.wvu.PrintArea" localSheetId="0" hidden="1">'SCH E1 (1) (Proj)'!#REF!</definedName>
    <definedName name="Z_22ABADC5_79E7_11D4_A549_00C04FF35E92_.wvu.PrintArea" localSheetId="0" hidden="1">'SCH E1 (1) (Proj)'!$A$1:$K$53</definedName>
    <definedName name="Z_239E16B4_258E_11D2_AAEE_00C04F990FED_.wvu.PrintArea" localSheetId="0" hidden="1">'SCH E1 (1) (Proj)'!#REF!</definedName>
    <definedName name="Z_239E16B6_258E_11D2_AAEE_00C04F990FED_.wvu.PrintArea" localSheetId="0" hidden="1">'SCH E1 (1) (Proj)'!#REF!</definedName>
    <definedName name="Z_239E16B8_258E_11D2_AAEE_00C04F990FED_.wvu.PrintArea" localSheetId="0" hidden="1">'SCH E1 (1) (Proj)'!#REF!</definedName>
    <definedName name="Z_239E16BA_258E_11D2_AAEE_00C04F990FED_.wvu.PrintArea" localSheetId="0" hidden="1">'SCH E1 (1) (Proj)'!#REF!</definedName>
    <definedName name="Z_239E16BC_258E_11D2_AAEE_00C04F990FED_.wvu.PrintArea" localSheetId="0" hidden="1">'SCH E1 (1) (Proj)'!#REF!</definedName>
    <definedName name="Z_239E16BE_258E_11D2_AAEE_00C04F990FED_.wvu.PrintArea" localSheetId="0" hidden="1">'SCH E1 (1) (Proj)'!#REF!</definedName>
    <definedName name="Z_239E16C0_258E_11D2_AAEE_00C04F990FED_.wvu.PrintArea" localSheetId="0" hidden="1">'SCH E1 (1) (Proj)'!$A$1:$K$51</definedName>
    <definedName name="Z_25EF126D_6B84_11D3_AC21_00C04F990FED_.wvu.PrintArea" localSheetId="0" hidden="1">'SCH E1 (1) (Proj)'!#REF!</definedName>
    <definedName name="Z_25EF126F_6B84_11D3_AC21_00C04F990FED_.wvu.PrintArea" localSheetId="0" hidden="1">'SCH E1 (1) (Proj)'!#REF!</definedName>
    <definedName name="Z_25EF1271_6B84_11D3_AC21_00C04F990FED_.wvu.PrintArea" localSheetId="0" hidden="1">'SCH E1 (1) (Proj)'!#REF!</definedName>
    <definedName name="Z_25EF1273_6B84_11D3_AC21_00C04F990FED_.wvu.PrintArea" localSheetId="0" hidden="1">'SCH E1 (1) (Proj)'!#REF!</definedName>
    <definedName name="Z_25EF1275_6B84_11D3_AC21_00C04F990FED_.wvu.PrintArea" localSheetId="0" hidden="1">'SCH E1 (1) (Proj)'!#REF!</definedName>
    <definedName name="Z_25EF1277_6B84_11D3_AC21_00C04F990FED_.wvu.PrintArea" localSheetId="0" hidden="1">'SCH E1 (1) (Proj)'!#REF!</definedName>
    <definedName name="Z_25EF1279_6B84_11D3_AC21_00C04F990FED_.wvu.PrintArea" localSheetId="0" hidden="1">'SCH E1 (1) (Proj)'!$A$1:$K$53</definedName>
    <definedName name="Z_2630E215_69EC_11D3_AC1F_00C04F990FED_.wvu.PrintArea" localSheetId="0" hidden="1">'SCH E1 (1) (Proj)'!#REF!</definedName>
    <definedName name="Z_2630E217_69EC_11D3_AC1F_00C04F990FED_.wvu.PrintArea" localSheetId="0" hidden="1">'SCH E1 (1) (Proj)'!#REF!</definedName>
    <definedName name="Z_2630E219_69EC_11D3_AC1F_00C04F990FED_.wvu.PrintArea" localSheetId="0" hidden="1">'SCH E1 (1) (Proj)'!#REF!</definedName>
    <definedName name="Z_2630E21B_69EC_11D3_AC1F_00C04F990FED_.wvu.PrintArea" localSheetId="0" hidden="1">'SCH E1 (1) (Proj)'!#REF!</definedName>
    <definedName name="Z_2630E21D_69EC_11D3_AC1F_00C04F990FED_.wvu.PrintArea" localSheetId="0" hidden="1">'SCH E1 (1) (Proj)'!#REF!</definedName>
    <definedName name="Z_2630E21F_69EC_11D3_AC1F_00C04F990FED_.wvu.PrintArea" localSheetId="0" hidden="1">'SCH E1 (1) (Proj)'!#REF!</definedName>
    <definedName name="Z_2630E221_69EC_11D3_AC1F_00C04F990FED_.wvu.PrintArea" localSheetId="0" hidden="1">'SCH E1 (1) (Proj)'!$A$1:$K$53</definedName>
    <definedName name="Z_2FA19102_6CF5_11D3_AC23_00C04F990FED_.wvu.PrintArea" localSheetId="0" hidden="1">'SCH E1 (1) (Proj)'!#REF!</definedName>
    <definedName name="Z_2FA19104_6CF5_11D3_AC23_00C04F990FED_.wvu.PrintArea" localSheetId="0" hidden="1">'SCH E1 (1) (Proj)'!#REF!</definedName>
    <definedName name="Z_2FA19106_6CF5_11D3_AC23_00C04F990FED_.wvu.PrintArea" localSheetId="0" hidden="1">'SCH E1 (1) (Proj)'!#REF!</definedName>
    <definedName name="Z_2FA19108_6CF5_11D3_AC23_00C04F990FED_.wvu.PrintArea" localSheetId="0" hidden="1">'SCH E1 (1) (Proj)'!#REF!</definedName>
    <definedName name="Z_2FA1910A_6CF5_11D3_AC23_00C04F990FED_.wvu.PrintArea" localSheetId="0" hidden="1">'SCH E1 (1) (Proj)'!#REF!</definedName>
    <definedName name="Z_2FA1910C_6CF5_11D3_AC23_00C04F990FED_.wvu.PrintArea" localSheetId="0" hidden="1">'SCH E1 (1) (Proj)'!#REF!</definedName>
    <definedName name="Z_2FA1910E_6CF5_11D3_AC23_00C04F990FED_.wvu.PrintArea" localSheetId="0" hidden="1">'SCH E1 (1) (Proj)'!$A$1:$K$53</definedName>
    <definedName name="Z_2FA19133_6CF5_11D3_AC23_00C04F990FED_.wvu.PrintArea" localSheetId="0" hidden="1">'SCH E1 (1) (Proj)'!#REF!</definedName>
    <definedName name="Z_2FA19135_6CF5_11D3_AC23_00C04F990FED_.wvu.PrintArea" localSheetId="0" hidden="1">'SCH E1 (1) (Proj)'!#REF!</definedName>
    <definedName name="Z_2FA19137_6CF5_11D3_AC23_00C04F990FED_.wvu.PrintArea" localSheetId="0" hidden="1">'SCH E1 (1) (Proj)'!#REF!</definedName>
    <definedName name="Z_2FA19139_6CF5_11D3_AC23_00C04F990FED_.wvu.PrintArea" localSheetId="0" hidden="1">'SCH E1 (1) (Proj)'!#REF!</definedName>
    <definedName name="Z_2FA1913B_6CF5_11D3_AC23_00C04F990FED_.wvu.PrintArea" localSheetId="0" hidden="1">'SCH E1 (1) (Proj)'!#REF!</definedName>
    <definedName name="Z_2FA1913D_6CF5_11D3_AC23_00C04F990FED_.wvu.PrintArea" localSheetId="0" hidden="1">'SCH E1 (1) (Proj)'!#REF!</definedName>
    <definedName name="Z_2FA1913F_6CF5_11D3_AC23_00C04F990FED_.wvu.PrintArea" localSheetId="0" hidden="1">'SCH E1 (1) (Proj)'!$A$1:$K$53</definedName>
    <definedName name="Z_2FA1914D_6CF5_11D3_AC23_00C04F990FED_.wvu.PrintArea" localSheetId="0" hidden="1">'SCH E1 (1) (Proj)'!#REF!</definedName>
    <definedName name="Z_2FA1914F_6CF5_11D3_AC23_00C04F990FED_.wvu.PrintArea" localSheetId="0" hidden="1">'SCH E1 (1) (Proj)'!#REF!</definedName>
    <definedName name="Z_2FA19151_6CF5_11D3_AC23_00C04F990FED_.wvu.PrintArea" localSheetId="0" hidden="1">'SCH E1 (1) (Proj)'!#REF!</definedName>
    <definedName name="Z_2FA19153_6CF5_11D3_AC23_00C04F990FED_.wvu.PrintArea" localSheetId="0" hidden="1">'SCH E1 (1) (Proj)'!#REF!</definedName>
    <definedName name="Z_2FA19155_6CF5_11D3_AC23_00C04F990FED_.wvu.PrintArea" localSheetId="0" hidden="1">'SCH E1 (1) (Proj)'!#REF!</definedName>
    <definedName name="Z_2FA19157_6CF5_11D3_AC23_00C04F990FED_.wvu.PrintArea" localSheetId="0" hidden="1">'SCH E1 (1) (Proj)'!#REF!</definedName>
    <definedName name="Z_2FA19159_6CF5_11D3_AC23_00C04F990FED_.wvu.PrintArea" localSheetId="0" hidden="1">'SCH E1 (1) (Proj)'!$A$1:$K$53</definedName>
    <definedName name="Z_42585CC2_F497_11D1_AABB_00C04F990FED_.wvu.PrintArea" localSheetId="0" hidden="1">'SCH E1 (1) (Proj)'!#REF!</definedName>
    <definedName name="Z_42585CC3_F497_11D1_AABB_00C04F990FED_.wvu.PrintArea" localSheetId="0" hidden="1">'SCH E1 (1) (Proj)'!#REF!</definedName>
    <definedName name="Z_42585CC4_F497_11D1_AABB_00C04F990FED_.wvu.PrintArea" localSheetId="0" hidden="1">'SCH E1 (1) (Proj)'!#REF!</definedName>
    <definedName name="Z_42585CC5_F497_11D1_AABB_00C04F990FED_.wvu.PrintArea" localSheetId="0" hidden="1">'SCH E1 (1) (Proj)'!#REF!</definedName>
    <definedName name="Z_42585CC6_F497_11D1_AABB_00C04F990FED_.wvu.PrintArea" localSheetId="0" hidden="1">'SCH E1 (1) (Proj)'!#REF!</definedName>
    <definedName name="Z_42585CC7_F497_11D1_AABB_00C04F990FED_.wvu.PrintArea" localSheetId="0" hidden="1">'SCH E1 (1) (Proj)'!#REF!</definedName>
    <definedName name="Z_42585CC8_F497_11D1_AABB_00C04F990FED_.wvu.PrintArea" localSheetId="0" hidden="1">'SCH E1 (1) (Proj)'!$A$1:$K$51</definedName>
    <definedName name="Z_476FA41B_36F4_11D4_A53D_00C04FF35E92_.wvu.PrintArea" localSheetId="0" hidden="1">'SCH E1 (1) (Proj)'!#REF!</definedName>
    <definedName name="Z_476FA41D_36F4_11D4_A53D_00C04FF35E92_.wvu.PrintArea" localSheetId="0" hidden="1">'SCH E1 (1) (Proj)'!#REF!</definedName>
    <definedName name="Z_476FA41F_36F4_11D4_A53D_00C04FF35E92_.wvu.PrintArea" localSheetId="0" hidden="1">'SCH E1 (1) (Proj)'!#REF!</definedName>
    <definedName name="Z_476FA421_36F4_11D4_A53D_00C04FF35E92_.wvu.PrintArea" localSheetId="0" hidden="1">'SCH E1 (1) (Proj)'!#REF!</definedName>
    <definedName name="Z_476FA423_36F4_11D4_A53D_00C04FF35E92_.wvu.PrintArea" localSheetId="0" hidden="1">'SCH E1 (1) (Proj)'!#REF!</definedName>
    <definedName name="Z_476FA425_36F4_11D4_A53D_00C04FF35E92_.wvu.PrintArea" localSheetId="0" hidden="1">'SCH E1 (1) (Proj)'!#REF!</definedName>
    <definedName name="Z_476FA427_36F4_11D4_A53D_00C04FF35E92_.wvu.PrintArea" localSheetId="0" hidden="1">'SCH E1 (1) (Proj)'!$A$1:$K$53</definedName>
    <definedName name="Z_48A5333F_1394_11D3_ABD3_00C04F990FED_.wvu.PrintArea" localSheetId="0" hidden="1">'SCH E1 (1) (Proj)'!#REF!</definedName>
    <definedName name="Z_48A53341_1394_11D3_ABD3_00C04F990FED_.wvu.PrintArea" localSheetId="0" hidden="1">'SCH E1 (1) (Proj)'!#REF!</definedName>
    <definedName name="Z_48A53343_1394_11D3_ABD3_00C04F990FED_.wvu.PrintArea" localSheetId="0" hidden="1">'SCH E1 (1) (Proj)'!#REF!</definedName>
    <definedName name="Z_48A53345_1394_11D3_ABD3_00C04F990FED_.wvu.PrintArea" localSheetId="0" hidden="1">'SCH E1 (1) (Proj)'!#REF!</definedName>
    <definedName name="Z_48A53347_1394_11D3_ABD3_00C04F990FED_.wvu.PrintArea" localSheetId="0" hidden="1">'SCH E1 (1) (Proj)'!#REF!</definedName>
    <definedName name="Z_48A53349_1394_11D3_ABD3_00C04F990FED_.wvu.PrintArea" localSheetId="0" hidden="1">'SCH E1 (1) (Proj)'!#REF!</definedName>
    <definedName name="Z_48A5334B_1394_11D3_ABD3_00C04F990FED_.wvu.PrintArea" localSheetId="0" hidden="1">'SCH E1 (1) (Proj)'!$A$1:$K$51</definedName>
    <definedName name="Z_54E08408_4D59_11D2_AB1B_00C04F990FED_.wvu.PrintArea" localSheetId="0" hidden="1">'SCH E1 (1) (Proj)'!#REF!</definedName>
    <definedName name="Z_54E0840A_4D59_11D2_AB1B_00C04F990FED_.wvu.PrintArea" localSheetId="0" hidden="1">'SCH E1 (1) (Proj)'!#REF!</definedName>
    <definedName name="Z_54E0840C_4D59_11D2_AB1B_00C04F990FED_.wvu.PrintArea" localSheetId="0" hidden="1">'SCH E1 (1) (Proj)'!#REF!</definedName>
    <definedName name="Z_54E0840E_4D59_11D2_AB1B_00C04F990FED_.wvu.PrintArea" localSheetId="0" hidden="1">'SCH E1 (1) (Proj)'!#REF!</definedName>
    <definedName name="Z_54E08410_4D59_11D2_AB1B_00C04F990FED_.wvu.PrintArea" localSheetId="0" hidden="1">'SCH E1 (1) (Proj)'!#REF!</definedName>
    <definedName name="Z_54E08412_4D59_11D2_AB1B_00C04F990FED_.wvu.PrintArea" localSheetId="0" hidden="1">'SCH E1 (1) (Proj)'!#REF!</definedName>
    <definedName name="Z_54E08414_4D59_11D2_AB1B_00C04F990FED_.wvu.PrintArea" localSheetId="0" hidden="1">'SCH E1 (1) (Proj)'!$A$1:$K$51</definedName>
    <definedName name="Z_5A41559E_4339_11D2_AB11_00C04F990FED_.wvu.PrintArea" localSheetId="0" hidden="1">'SCH E1 (1) (Proj)'!#REF!</definedName>
    <definedName name="Z_5A4155A0_4339_11D2_AB11_00C04F990FED_.wvu.PrintArea" localSheetId="0" hidden="1">'SCH E1 (1) (Proj)'!#REF!</definedName>
    <definedName name="Z_5A4155A2_4339_11D2_AB11_00C04F990FED_.wvu.PrintArea" localSheetId="0" hidden="1">'SCH E1 (1) (Proj)'!#REF!</definedName>
    <definedName name="Z_5A4155A4_4339_11D2_AB11_00C04F990FED_.wvu.PrintArea" localSheetId="0" hidden="1">'SCH E1 (1) (Proj)'!#REF!</definedName>
    <definedName name="Z_5A4155A6_4339_11D2_AB11_00C04F990FED_.wvu.PrintArea" localSheetId="0" hidden="1">'SCH E1 (1) (Proj)'!#REF!</definedName>
    <definedName name="Z_5A4155A8_4339_11D2_AB11_00C04F990FED_.wvu.PrintArea" localSheetId="0" hidden="1">'SCH E1 (1) (Proj)'!#REF!</definedName>
    <definedName name="Z_5A4155AA_4339_11D2_AB11_00C04F990FED_.wvu.PrintArea" localSheetId="0" hidden="1">'SCH E1 (1) (Proj)'!$A$1:$K$51</definedName>
    <definedName name="Z_5E22D373_742F_11D4_A548_00C04FF35E92_.wvu.PrintArea" localSheetId="0" hidden="1">'SCH E1 (1) (Proj)'!#REF!</definedName>
    <definedName name="Z_5E22D375_742F_11D4_A548_00C04FF35E92_.wvu.PrintArea" localSheetId="0" hidden="1">'SCH E1 (1) (Proj)'!#REF!</definedName>
    <definedName name="Z_5E22D377_742F_11D4_A548_00C04FF35E92_.wvu.PrintArea" localSheetId="0" hidden="1">'SCH E1 (1) (Proj)'!#REF!</definedName>
    <definedName name="Z_5E22D379_742F_11D4_A548_00C04FF35E92_.wvu.PrintArea" localSheetId="0" hidden="1">'SCH E1 (1) (Proj)'!#REF!</definedName>
    <definedName name="Z_5E22D37B_742F_11D4_A548_00C04FF35E92_.wvu.PrintArea" localSheetId="0" hidden="1">'SCH E1 (1) (Proj)'!#REF!</definedName>
    <definedName name="Z_5E22D37D_742F_11D4_A548_00C04FF35E92_.wvu.PrintArea" localSheetId="0" hidden="1">'SCH E1 (1) (Proj)'!#REF!</definedName>
    <definedName name="Z_5E22D37F_742F_11D4_A548_00C04FF35E92_.wvu.PrintArea" localSheetId="0" hidden="1">'SCH E1 (1) (Proj)'!$A$1:$K$53</definedName>
    <definedName name="Z_5ECF0EE4_FBAB_11D1_AAC1_00C04F990FED_.wvu.PrintArea" localSheetId="0" hidden="1">'SCH E1 (1) (Proj)'!#REF!</definedName>
    <definedName name="Z_5ECF0EE5_FBAB_11D1_AAC1_00C04F990FED_.wvu.PrintArea" localSheetId="0" hidden="1">'SCH E1 (1) (Proj)'!#REF!</definedName>
    <definedName name="Z_5ECF0EE6_FBAB_11D1_AAC1_00C04F990FED_.wvu.PrintArea" localSheetId="0" hidden="1">'SCH E1 (1) (Proj)'!#REF!</definedName>
    <definedName name="Z_5ECF0EE7_FBAB_11D1_AAC1_00C04F990FED_.wvu.PrintArea" localSheetId="0" hidden="1">'SCH E1 (1) (Proj)'!#REF!</definedName>
    <definedName name="Z_5ECF0EE8_FBAB_11D1_AAC1_00C04F990FED_.wvu.PrintArea" localSheetId="0" hidden="1">'SCH E1 (1) (Proj)'!#REF!</definedName>
    <definedName name="Z_5ECF0EE9_FBAB_11D1_AAC1_00C04F990FED_.wvu.PrintArea" localSheetId="0" hidden="1">'SCH E1 (1) (Proj)'!#REF!</definedName>
    <definedName name="Z_5ECF0EEA_FBAB_11D1_AAC1_00C04F990FED_.wvu.PrintArea" localSheetId="0" hidden="1">'SCH E1 (1) (Proj)'!$A$1:$K$51</definedName>
    <definedName name="Z_68497EAC_4EEB_11D2_AB1D_00C04F990FED_.wvu.PrintArea" localSheetId="0" hidden="1">'SCH E1 (1) (Proj)'!#REF!</definedName>
    <definedName name="Z_68497EAE_4EEB_11D2_AB1D_00C04F990FED_.wvu.PrintArea" localSheetId="0" hidden="1">'SCH E1 (1) (Proj)'!#REF!</definedName>
    <definedName name="Z_68497EB0_4EEB_11D2_AB1D_00C04F990FED_.wvu.PrintArea" localSheetId="0" hidden="1">'SCH E1 (1) (Proj)'!#REF!</definedName>
    <definedName name="Z_68497EB2_4EEB_11D2_AB1D_00C04F990FED_.wvu.PrintArea" localSheetId="0" hidden="1">'SCH E1 (1) (Proj)'!#REF!</definedName>
    <definedName name="Z_68497EB4_4EEB_11D2_AB1D_00C04F990FED_.wvu.PrintArea" localSheetId="0" hidden="1">'SCH E1 (1) (Proj)'!#REF!</definedName>
    <definedName name="Z_68497EB6_4EEB_11D2_AB1D_00C04F990FED_.wvu.PrintArea" localSheetId="0" hidden="1">'SCH E1 (1) (Proj)'!#REF!</definedName>
    <definedName name="Z_68497EB8_4EEB_11D2_AB1D_00C04F990FED_.wvu.PrintArea" localSheetId="0" hidden="1">'SCH E1 (1) (Proj)'!$A$1:$K$51</definedName>
    <definedName name="Z_68497EBB_4EEB_11D2_AB1D_00C04F990FED_.wvu.PrintArea" localSheetId="0" hidden="1">'SCH E1 (1) (Proj)'!#REF!</definedName>
    <definedName name="Z_68497EBD_4EEB_11D2_AB1D_00C04F990FED_.wvu.PrintArea" localSheetId="0" hidden="1">'SCH E1 (1) (Proj)'!#REF!</definedName>
    <definedName name="Z_68497EBF_4EEB_11D2_AB1D_00C04F990FED_.wvu.PrintArea" localSheetId="0" hidden="1">'SCH E1 (1) (Proj)'!#REF!</definedName>
    <definedName name="Z_68497EC1_4EEB_11D2_AB1D_00C04F990FED_.wvu.PrintArea" localSheetId="0" hidden="1">'SCH E1 (1) (Proj)'!#REF!</definedName>
    <definedName name="Z_68497EC3_4EEB_11D2_AB1D_00C04F990FED_.wvu.PrintArea" localSheetId="0" hidden="1">'SCH E1 (1) (Proj)'!#REF!</definedName>
    <definedName name="Z_68497EC5_4EEB_11D2_AB1D_00C04F990FED_.wvu.PrintArea" localSheetId="0" hidden="1">'SCH E1 (1) (Proj)'!#REF!</definedName>
    <definedName name="Z_68497EC7_4EEB_11D2_AB1D_00C04F990FED_.wvu.PrintArea" localSheetId="0" hidden="1">'SCH E1 (1) (Proj)'!$A$1:$K$51</definedName>
    <definedName name="Z_6D9B2162_FEB9_11D4_AD17_00C04F990FED_.wvu.PrintArea" localSheetId="0" hidden="1">'SCH E1 (1) (Proj)'!#REF!</definedName>
    <definedName name="Z_6D9B2164_FEB9_11D4_AD17_00C04F990FED_.wvu.PrintArea" localSheetId="0" hidden="1">'SCH E1 (1) (Proj)'!#REF!</definedName>
    <definedName name="Z_6D9B2166_FEB9_11D4_AD17_00C04F990FED_.wvu.PrintArea" localSheetId="0" hidden="1">'SCH E1 (1) (Proj)'!#REF!</definedName>
    <definedName name="Z_6D9B2168_FEB9_11D4_AD17_00C04F990FED_.wvu.PrintArea" localSheetId="0" hidden="1">'SCH E1 (1) (Proj)'!#REF!</definedName>
    <definedName name="Z_6D9B216A_FEB9_11D4_AD17_00C04F990FED_.wvu.PrintArea" localSheetId="0" hidden="1">'SCH E1 (1) (Proj)'!#REF!</definedName>
    <definedName name="Z_6D9B216C_FEB9_11D4_AD17_00C04F990FED_.wvu.PrintArea" localSheetId="0" hidden="1">'SCH E1 (1) (Proj)'!#REF!</definedName>
    <definedName name="Z_6D9B216E_FEB9_11D4_AD17_00C04F990FED_.wvu.PrintArea" localSheetId="0" hidden="1">'SCH E1 (1) (Proj)'!$A$1:$K$53</definedName>
    <definedName name="Z_6E8E3B5A_6B79_11D3_AC21_00C04F990FED_.wvu.PrintArea" localSheetId="0" hidden="1">'SCH E1 (1) (Proj)'!#REF!</definedName>
    <definedName name="Z_6E8E3B5C_6B79_11D3_AC21_00C04F990FED_.wvu.PrintArea" localSheetId="0" hidden="1">'SCH E1 (1) (Proj)'!#REF!</definedName>
    <definedName name="Z_6E8E3B5E_6B79_11D3_AC21_00C04F990FED_.wvu.PrintArea" localSheetId="0" hidden="1">'SCH E1 (1) (Proj)'!#REF!</definedName>
    <definedName name="Z_6E8E3B60_6B79_11D3_AC21_00C04F990FED_.wvu.PrintArea" localSheetId="0" hidden="1">'SCH E1 (1) (Proj)'!#REF!</definedName>
    <definedName name="Z_6E8E3B62_6B79_11D3_AC21_00C04F990FED_.wvu.PrintArea" localSheetId="0" hidden="1">'SCH E1 (1) (Proj)'!#REF!</definedName>
    <definedName name="Z_6E8E3B64_6B79_11D3_AC21_00C04F990FED_.wvu.PrintArea" localSheetId="0" hidden="1">'SCH E1 (1) (Proj)'!#REF!</definedName>
    <definedName name="Z_6E8E3B66_6B79_11D3_AC21_00C04F990FED_.wvu.PrintArea" localSheetId="0" hidden="1">'SCH E1 (1) (Proj)'!$A$1:$K$53</definedName>
    <definedName name="Z_6E8E3B90_6B79_11D3_AC21_00C04F990FED_.wvu.PrintArea" localSheetId="0" hidden="1">'SCH E1 (1) (Proj)'!#REF!</definedName>
    <definedName name="Z_6E8E3B92_6B79_11D3_AC21_00C04F990FED_.wvu.PrintArea" localSheetId="0" hidden="1">'SCH E1 (1) (Proj)'!#REF!</definedName>
    <definedName name="Z_6E8E3B94_6B79_11D3_AC21_00C04F990FED_.wvu.PrintArea" localSheetId="0" hidden="1">'SCH E1 (1) (Proj)'!#REF!</definedName>
    <definedName name="Z_6E8E3B96_6B79_11D3_AC21_00C04F990FED_.wvu.PrintArea" localSheetId="0" hidden="1">'SCH E1 (1) (Proj)'!#REF!</definedName>
    <definedName name="Z_6E8E3B98_6B79_11D3_AC21_00C04F990FED_.wvu.PrintArea" localSheetId="0" hidden="1">'SCH E1 (1) (Proj)'!#REF!</definedName>
    <definedName name="Z_6E8E3B9A_6B79_11D3_AC21_00C04F990FED_.wvu.PrintArea" localSheetId="0" hidden="1">'SCH E1 (1) (Proj)'!#REF!</definedName>
    <definedName name="Z_6E8E3B9C_6B79_11D3_AC21_00C04F990FED_.wvu.PrintArea" localSheetId="0" hidden="1">'SCH E1 (1) (Proj)'!$A$1:$K$53</definedName>
    <definedName name="Z_6E8E3BAA_6B79_11D3_AC21_00C04F990FED_.wvu.PrintArea" localSheetId="0" hidden="1">'SCH E1 (1) (Proj)'!#REF!</definedName>
    <definedName name="Z_6E8E3BAC_6B79_11D3_AC21_00C04F990FED_.wvu.PrintArea" localSheetId="0" hidden="1">'SCH E1 (1) (Proj)'!#REF!</definedName>
    <definedName name="Z_6E8E3BAE_6B79_11D3_AC21_00C04F990FED_.wvu.PrintArea" localSheetId="0" hidden="1">'SCH E1 (1) (Proj)'!#REF!</definedName>
    <definedName name="Z_6E8E3BB0_6B79_11D3_AC21_00C04F990FED_.wvu.PrintArea" localSheetId="0" hidden="1">'SCH E1 (1) (Proj)'!#REF!</definedName>
    <definedName name="Z_6E8E3BB2_6B79_11D3_AC21_00C04F990FED_.wvu.PrintArea" localSheetId="0" hidden="1">'SCH E1 (1) (Proj)'!#REF!</definedName>
    <definedName name="Z_6E8E3BB4_6B79_11D3_AC21_00C04F990FED_.wvu.PrintArea" localSheetId="0" hidden="1">'SCH E1 (1) (Proj)'!#REF!</definedName>
    <definedName name="Z_6E8E3BB6_6B79_11D3_AC21_00C04F990FED_.wvu.PrintArea" localSheetId="0" hidden="1">'SCH E1 (1) (Proj)'!$A$1:$K$53</definedName>
    <definedName name="Z_6F45FF90_4350_11D2_AB11_00C04F990FED_.wvu.PrintArea" localSheetId="0" hidden="1">'SCH E1 (1) (Proj)'!#REF!</definedName>
    <definedName name="Z_6F45FF92_4350_11D2_AB11_00C04F990FED_.wvu.PrintArea" localSheetId="0" hidden="1">'SCH E1 (1) (Proj)'!#REF!</definedName>
    <definedName name="Z_6F45FF94_4350_11D2_AB11_00C04F990FED_.wvu.PrintArea" localSheetId="0" hidden="1">'SCH E1 (1) (Proj)'!#REF!</definedName>
    <definedName name="Z_6F45FF96_4350_11D2_AB11_00C04F990FED_.wvu.PrintArea" localSheetId="0" hidden="1">'SCH E1 (1) (Proj)'!#REF!</definedName>
    <definedName name="Z_6F45FF98_4350_11D2_AB11_00C04F990FED_.wvu.PrintArea" localSheetId="0" hidden="1">'SCH E1 (1) (Proj)'!#REF!</definedName>
    <definedName name="Z_6F45FF9A_4350_11D2_AB11_00C04F990FED_.wvu.PrintArea" localSheetId="0" hidden="1">'SCH E1 (1) (Proj)'!#REF!</definedName>
    <definedName name="Z_6F45FF9C_4350_11D2_AB11_00C04F990FED_.wvu.PrintArea" localSheetId="0" hidden="1">'SCH E1 (1) (Proj)'!$A$1:$K$51</definedName>
    <definedName name="Z_70B5B394_6C5B_11D3_AC22_00C04F990FED_.wvu.PrintArea" localSheetId="0" hidden="1">'SCH E1 (1) (Proj)'!#REF!</definedName>
    <definedName name="Z_70B5B396_6C5B_11D3_AC22_00C04F990FED_.wvu.PrintArea" localSheetId="0" hidden="1">'SCH E1 (1) (Proj)'!#REF!</definedName>
    <definedName name="Z_70B5B398_6C5B_11D3_AC22_00C04F990FED_.wvu.PrintArea" localSheetId="0" hidden="1">'SCH E1 (1) (Proj)'!#REF!</definedName>
    <definedName name="Z_70B5B39A_6C5B_11D3_AC22_00C04F990FED_.wvu.PrintArea" localSheetId="0" hidden="1">'SCH E1 (1) (Proj)'!#REF!</definedName>
    <definedName name="Z_70B5B39C_6C5B_11D3_AC22_00C04F990FED_.wvu.PrintArea" localSheetId="0" hidden="1">'SCH E1 (1) (Proj)'!#REF!</definedName>
    <definedName name="Z_70B5B39E_6C5B_11D3_AC22_00C04F990FED_.wvu.PrintArea" localSheetId="0" hidden="1">'SCH E1 (1) (Proj)'!#REF!</definedName>
    <definedName name="Z_70B5B3A0_6C5B_11D3_AC22_00C04F990FED_.wvu.PrintArea" localSheetId="0" hidden="1">'SCH E1 (1) (Proj)'!$A$1:$K$53</definedName>
    <definedName name="Z_70B5B3E3_6C5B_11D3_AC22_00C04F990FED_.wvu.PrintArea" localSheetId="0" hidden="1">'SCH E1 (1) (Proj)'!#REF!</definedName>
    <definedName name="Z_70B5B3E5_6C5B_11D3_AC22_00C04F990FED_.wvu.PrintArea" localSheetId="0" hidden="1">'SCH E1 (1) (Proj)'!#REF!</definedName>
    <definedName name="Z_70B5B3E7_6C5B_11D3_AC22_00C04F990FED_.wvu.PrintArea" localSheetId="0" hidden="1">'SCH E1 (1) (Proj)'!#REF!</definedName>
    <definedName name="Z_70B5B3E9_6C5B_11D3_AC22_00C04F990FED_.wvu.PrintArea" localSheetId="0" hidden="1">'SCH E1 (1) (Proj)'!#REF!</definedName>
    <definedName name="Z_70B5B3EB_6C5B_11D3_AC22_00C04F990FED_.wvu.PrintArea" localSheetId="0" hidden="1">'SCH E1 (1) (Proj)'!#REF!</definedName>
    <definedName name="Z_70B5B3ED_6C5B_11D3_AC22_00C04F990FED_.wvu.PrintArea" localSheetId="0" hidden="1">'SCH E1 (1) (Proj)'!#REF!</definedName>
    <definedName name="Z_70B5B3EF_6C5B_11D3_AC22_00C04F990FED_.wvu.PrintArea" localSheetId="0" hidden="1">'SCH E1 (1) (Proj)'!$A$1:$K$53</definedName>
    <definedName name="Z_7ACAA59D_FA56_11D1_AABF_00C04F990FED_.wvu.PrintArea" localSheetId="0" hidden="1">'SCH E1 (1) (Proj)'!#REF!</definedName>
    <definedName name="Z_7ACAA59E_FA56_11D1_AABF_00C04F990FED_.wvu.PrintArea" localSheetId="0" hidden="1">'SCH E1 (1) (Proj)'!#REF!</definedName>
    <definedName name="Z_7ACAA59F_FA56_11D1_AABF_00C04F990FED_.wvu.PrintArea" localSheetId="0" hidden="1">'SCH E1 (1) (Proj)'!#REF!</definedName>
    <definedName name="Z_7ACAA5A0_FA56_11D1_AABF_00C04F990FED_.wvu.PrintArea" localSheetId="0" hidden="1">'SCH E1 (1) (Proj)'!#REF!</definedName>
    <definedName name="Z_7ACAA5A1_FA56_11D1_AABF_00C04F990FED_.wvu.PrintArea" localSheetId="0" hidden="1">'SCH E1 (1) (Proj)'!#REF!</definedName>
    <definedName name="Z_7ACAA5A2_FA56_11D1_AABF_00C04F990FED_.wvu.PrintArea" localSheetId="0" hidden="1">'SCH E1 (1) (Proj)'!#REF!</definedName>
    <definedName name="Z_7ACAA5A3_FA56_11D1_AABF_00C04F990FED_.wvu.PrintArea" localSheetId="0" hidden="1">'SCH E1 (1) (Proj)'!$A$1:$K$51</definedName>
    <definedName name="Z_7D2B833E_3772_11D2_AB06_00C04F990FED_.wvu.PrintArea" localSheetId="0" hidden="1">'SCH E1 (1) (Proj)'!#REF!</definedName>
    <definedName name="Z_7D2B8340_3772_11D2_AB06_00C04F990FED_.wvu.PrintArea" localSheetId="0" hidden="1">'SCH E1 (1) (Proj)'!#REF!</definedName>
    <definedName name="Z_7D2B8342_3772_11D2_AB06_00C04F990FED_.wvu.PrintArea" localSheetId="0" hidden="1">'SCH E1 (1) (Proj)'!#REF!</definedName>
    <definedName name="Z_7D2B8344_3772_11D2_AB06_00C04F990FED_.wvu.PrintArea" localSheetId="0" hidden="1">'SCH E1 (1) (Proj)'!#REF!</definedName>
    <definedName name="Z_7D2B8346_3772_11D2_AB06_00C04F990FED_.wvu.PrintArea" localSheetId="0" hidden="1">'SCH E1 (1) (Proj)'!#REF!</definedName>
    <definedName name="Z_7D2B8348_3772_11D2_AB06_00C04F990FED_.wvu.PrintArea" localSheetId="0" hidden="1">'SCH E1 (1) (Proj)'!#REF!</definedName>
    <definedName name="Z_7D2B834A_3772_11D2_AB06_00C04F990FED_.wvu.PrintArea" localSheetId="0" hidden="1">'SCH E1 (1) (Proj)'!$A$1:$K$51</definedName>
    <definedName name="Z_7F759C2A_5C8B_11D3_AC16_00C04F990FED_.wvu.PrintArea" localSheetId="0" hidden="1">'SCH E1 (1) (Proj)'!#REF!</definedName>
    <definedName name="Z_7F759C2C_5C8B_11D3_AC16_00C04F990FED_.wvu.PrintArea" localSheetId="0" hidden="1">'SCH E1 (1) (Proj)'!#REF!</definedName>
    <definedName name="Z_7F759C2E_5C8B_11D3_AC16_00C04F990FED_.wvu.PrintArea" localSheetId="0" hidden="1">'SCH E1 (1) (Proj)'!#REF!</definedName>
    <definedName name="Z_7F759C30_5C8B_11D3_AC16_00C04F990FED_.wvu.PrintArea" localSheetId="0" hidden="1">'SCH E1 (1) (Proj)'!#REF!</definedName>
    <definedName name="Z_7F759C32_5C8B_11D3_AC16_00C04F990FED_.wvu.PrintArea" localSheetId="0" hidden="1">'SCH E1 (1) (Proj)'!#REF!</definedName>
    <definedName name="Z_7F759C34_5C8B_11D3_AC16_00C04F990FED_.wvu.PrintArea" localSheetId="0" hidden="1">'SCH E1 (1) (Proj)'!#REF!</definedName>
    <definedName name="Z_7F759C36_5C8B_11D3_AC16_00C04F990FED_.wvu.PrintArea" localSheetId="0" hidden="1">'SCH E1 (1) (Proj)'!$A$1:$K$51</definedName>
    <definedName name="Z_82852731_6C2D_11D3_AC22_00C04F990FED_.wvu.PrintArea" localSheetId="0" hidden="1">'SCH E1 (1) (Proj)'!#REF!</definedName>
    <definedName name="Z_82852733_6C2D_11D3_AC22_00C04F990FED_.wvu.PrintArea" localSheetId="0" hidden="1">'SCH E1 (1) (Proj)'!#REF!</definedName>
    <definedName name="Z_82852735_6C2D_11D3_AC22_00C04F990FED_.wvu.PrintArea" localSheetId="0" hidden="1">'SCH E1 (1) (Proj)'!#REF!</definedName>
    <definedName name="Z_82852737_6C2D_11D3_AC22_00C04F990FED_.wvu.PrintArea" localSheetId="0" hidden="1">'SCH E1 (1) (Proj)'!#REF!</definedName>
    <definedName name="Z_82852739_6C2D_11D3_AC22_00C04F990FED_.wvu.PrintArea" localSheetId="0" hidden="1">'SCH E1 (1) (Proj)'!#REF!</definedName>
    <definedName name="Z_8285273B_6C2D_11D3_AC22_00C04F990FED_.wvu.PrintArea" localSheetId="0" hidden="1">'SCH E1 (1) (Proj)'!#REF!</definedName>
    <definedName name="Z_8285273D_6C2D_11D3_AC22_00C04F990FED_.wvu.PrintArea" localSheetId="0" hidden="1">'SCH E1 (1) (Proj)'!$A$1:$K$53</definedName>
    <definedName name="Z_87893EE3_4339_11D2_AB11_00C04F990FED_.wvu.PrintArea" localSheetId="0" hidden="1">'SCH E1 (1) (Proj)'!#REF!</definedName>
    <definedName name="Z_87893EE5_4339_11D2_AB11_00C04F990FED_.wvu.PrintArea" localSheetId="0" hidden="1">'SCH E1 (1) (Proj)'!#REF!</definedName>
    <definedName name="Z_87893EE7_4339_11D2_AB11_00C04F990FED_.wvu.PrintArea" localSheetId="0" hidden="1">'SCH E1 (1) (Proj)'!#REF!</definedName>
    <definedName name="Z_87893EE9_4339_11D2_AB11_00C04F990FED_.wvu.PrintArea" localSheetId="0" hidden="1">'SCH E1 (1) (Proj)'!#REF!</definedName>
    <definedName name="Z_87893EEB_4339_11D2_AB11_00C04F990FED_.wvu.PrintArea" localSheetId="0" hidden="1">'SCH E1 (1) (Proj)'!#REF!</definedName>
    <definedName name="Z_87893EED_4339_11D2_AB11_00C04F990FED_.wvu.PrintArea" localSheetId="0" hidden="1">'SCH E1 (1) (Proj)'!#REF!</definedName>
    <definedName name="Z_87893EEF_4339_11D2_AB11_00C04F990FED_.wvu.PrintArea" localSheetId="0" hidden="1">'SCH E1 (1) (Proj)'!$A$1:$K$51</definedName>
    <definedName name="Z_8A2987BB_59A7_11D4_A545_00C04FF35E92_.wvu.PrintArea" localSheetId="0" hidden="1">'SCH E1 (1) (Proj)'!#REF!</definedName>
    <definedName name="Z_8A2987BD_59A7_11D4_A545_00C04FF35E92_.wvu.PrintArea" localSheetId="0" hidden="1">'SCH E1 (1) (Proj)'!#REF!</definedName>
    <definedName name="Z_8A2987BF_59A7_11D4_A545_00C04FF35E92_.wvu.PrintArea" localSheetId="0" hidden="1">'SCH E1 (1) (Proj)'!#REF!</definedName>
    <definedName name="Z_8A2987C1_59A7_11D4_A545_00C04FF35E92_.wvu.PrintArea" localSheetId="0" hidden="1">'SCH E1 (1) (Proj)'!#REF!</definedName>
    <definedName name="Z_8A2987C3_59A7_11D4_A545_00C04FF35E92_.wvu.PrintArea" localSheetId="0" hidden="1">'SCH E1 (1) (Proj)'!#REF!</definedName>
    <definedName name="Z_8A2987C5_59A7_11D4_A545_00C04FF35E92_.wvu.PrintArea" localSheetId="0" hidden="1">'SCH E1 (1) (Proj)'!#REF!</definedName>
    <definedName name="Z_8A2987C7_59A7_11D4_A545_00C04FF35E92_.wvu.PrintArea" localSheetId="0" hidden="1">'SCH E1 (1) (Proj)'!$A$1:$K$53</definedName>
    <definedName name="Z_8BECCB12_0447_11D2_AACB_00C04F990FED_.wvu.PrintArea" localSheetId="0" hidden="1">'SCH E1 (1) (Proj)'!#REF!</definedName>
    <definedName name="Z_8BECCB13_0447_11D2_AACB_00C04F990FED_.wvu.PrintArea" localSheetId="0" hidden="1">'SCH E1 (1) (Proj)'!#REF!</definedName>
    <definedName name="Z_8BECCB14_0447_11D2_AACB_00C04F990FED_.wvu.PrintArea" localSheetId="0" hidden="1">'SCH E1 (1) (Proj)'!#REF!</definedName>
    <definedName name="Z_8BECCB15_0447_11D2_AACB_00C04F990FED_.wvu.PrintArea" localSheetId="0" hidden="1">'SCH E1 (1) (Proj)'!#REF!</definedName>
    <definedName name="Z_8BECCB16_0447_11D2_AACB_00C04F990FED_.wvu.PrintArea" localSheetId="0" hidden="1">'SCH E1 (1) (Proj)'!#REF!</definedName>
    <definedName name="Z_8BECCB17_0447_11D2_AACB_00C04F990FED_.wvu.PrintArea" localSheetId="0" hidden="1">'SCH E1 (1) (Proj)'!#REF!</definedName>
    <definedName name="Z_8BECCB18_0447_11D2_AACB_00C04F990FED_.wvu.PrintArea" localSheetId="0" hidden="1">'SCH E1 (1) (Proj)'!$A$1:$K$51</definedName>
    <definedName name="Z_8BECCB1E_0447_11D2_AACB_00C04F990FED_.wvu.PrintArea" localSheetId="0" hidden="1">'SCH E1 (1) (Proj)'!#REF!</definedName>
    <definedName name="Z_8BECCB1F_0447_11D2_AACB_00C04F990FED_.wvu.PrintArea" localSheetId="0" hidden="1">'SCH E1 (1) (Proj)'!#REF!</definedName>
    <definedName name="Z_8BECCB20_0447_11D2_AACB_00C04F990FED_.wvu.PrintArea" localSheetId="0" hidden="1">'SCH E1 (1) (Proj)'!#REF!</definedName>
    <definedName name="Z_8BECCB21_0447_11D2_AACB_00C04F990FED_.wvu.PrintArea" localSheetId="0" hidden="1">'SCH E1 (1) (Proj)'!#REF!</definedName>
    <definedName name="Z_8BECCB22_0447_11D2_AACB_00C04F990FED_.wvu.PrintArea" localSheetId="0" hidden="1">'SCH E1 (1) (Proj)'!#REF!</definedName>
    <definedName name="Z_8BECCB23_0447_11D2_AACB_00C04F990FED_.wvu.PrintArea" localSheetId="0" hidden="1">'SCH E1 (1) (Proj)'!#REF!</definedName>
    <definedName name="Z_8BECCB24_0447_11D2_AACB_00C04F990FED_.wvu.PrintArea" localSheetId="0" hidden="1">'SCH E1 (1) (Proj)'!$A$1:$K$51</definedName>
    <definedName name="Z_8BECCB36_0447_11D2_AACB_00C04F990FED_.wvu.PrintArea" localSheetId="0" hidden="1">'SCH E1 (1) (Proj)'!#REF!</definedName>
    <definedName name="Z_8BECCB37_0447_11D2_AACB_00C04F990FED_.wvu.PrintArea" localSheetId="0" hidden="1">'SCH E1 (1) (Proj)'!#REF!</definedName>
    <definedName name="Z_8BECCB38_0447_11D2_AACB_00C04F990FED_.wvu.PrintArea" localSheetId="0" hidden="1">'SCH E1 (1) (Proj)'!#REF!</definedName>
    <definedName name="Z_8BECCB39_0447_11D2_AACB_00C04F990FED_.wvu.PrintArea" localSheetId="0" hidden="1">'SCH E1 (1) (Proj)'!#REF!</definedName>
    <definedName name="Z_8BECCB3A_0447_11D2_AACB_00C04F990FED_.wvu.PrintArea" localSheetId="0" hidden="1">'SCH E1 (1) (Proj)'!#REF!</definedName>
    <definedName name="Z_8BECCB3B_0447_11D2_AACB_00C04F990FED_.wvu.PrintArea" localSheetId="0" hidden="1">'SCH E1 (1) (Proj)'!#REF!</definedName>
    <definedName name="Z_8BECCB3C_0447_11D2_AACB_00C04F990FED_.wvu.PrintArea" localSheetId="0" hidden="1">'SCH E1 (1) (Proj)'!$A$1:$K$51</definedName>
    <definedName name="Z_8D3CAE6C_832E_11D4_A54A_00C04FF35E92_.wvu.PrintArea" localSheetId="0" hidden="1">'SCH E1 (1) (Proj)'!#REF!</definedName>
    <definedName name="Z_8D3CAE6E_832E_11D4_A54A_00C04FF35E92_.wvu.PrintArea" localSheetId="0" hidden="1">'SCH E1 (1) (Proj)'!#REF!</definedName>
    <definedName name="Z_8D3CAE70_832E_11D4_A54A_00C04FF35E92_.wvu.PrintArea" localSheetId="0" hidden="1">'SCH E1 (1) (Proj)'!#REF!</definedName>
    <definedName name="Z_8D3CAE72_832E_11D4_A54A_00C04FF35E92_.wvu.PrintArea" localSheetId="0" hidden="1">'SCH E1 (1) (Proj)'!#REF!</definedName>
    <definedName name="Z_8D3CAE74_832E_11D4_A54A_00C04FF35E92_.wvu.PrintArea" localSheetId="0" hidden="1">'SCH E1 (1) (Proj)'!#REF!</definedName>
    <definedName name="Z_8D3CAE76_832E_11D4_A54A_00C04FF35E92_.wvu.PrintArea" localSheetId="0" hidden="1">'SCH E1 (1) (Proj)'!#REF!</definedName>
    <definedName name="Z_8D3CAE78_832E_11D4_A54A_00C04FF35E92_.wvu.PrintArea" localSheetId="0" hidden="1">'SCH E1 (1) (Proj)'!$A$1:$K$53</definedName>
    <definedName name="Z_91A0F838_586B_11D2_AB24_00C04F990FED_.wvu.PrintArea" localSheetId="0" hidden="1">'SCH E1 (1) (Proj)'!#REF!</definedName>
    <definedName name="Z_91A0F83A_586B_11D2_AB24_00C04F990FED_.wvu.PrintArea" localSheetId="0" hidden="1">'SCH E1 (1) (Proj)'!#REF!</definedName>
    <definedName name="Z_91A0F83C_586B_11D2_AB24_00C04F990FED_.wvu.PrintArea" localSheetId="0" hidden="1">'SCH E1 (1) (Proj)'!#REF!</definedName>
    <definedName name="Z_91A0F83E_586B_11D2_AB24_00C04F990FED_.wvu.PrintArea" localSheetId="0" hidden="1">'SCH E1 (1) (Proj)'!#REF!</definedName>
    <definedName name="Z_91A0F840_586B_11D2_AB24_00C04F990FED_.wvu.PrintArea" localSheetId="0" hidden="1">'SCH E1 (1) (Proj)'!#REF!</definedName>
    <definedName name="Z_91A0F842_586B_11D2_AB24_00C04F990FED_.wvu.PrintArea" localSheetId="0" hidden="1">'SCH E1 (1) (Proj)'!#REF!</definedName>
    <definedName name="Z_91A0F844_586B_11D2_AB24_00C04F990FED_.wvu.PrintArea" localSheetId="0" hidden="1">'SCH E1 (1) (Proj)'!$A$1:$K$51</definedName>
    <definedName name="Z_9531D642_9033_11D2_AB58_00C04F990FED_.wvu.PrintArea" localSheetId="0" hidden="1">'SCH E1 (1) (Proj)'!#REF!</definedName>
    <definedName name="Z_9531D644_9033_11D2_AB58_00C04F990FED_.wvu.PrintArea" localSheetId="0" hidden="1">'SCH E1 (1) (Proj)'!#REF!</definedName>
    <definedName name="Z_9531D646_9033_11D2_AB58_00C04F990FED_.wvu.PrintArea" localSheetId="0" hidden="1">'SCH E1 (1) (Proj)'!#REF!</definedName>
    <definedName name="Z_9531D648_9033_11D2_AB58_00C04F990FED_.wvu.PrintArea" localSheetId="0" hidden="1">'SCH E1 (1) (Proj)'!#REF!</definedName>
    <definedName name="Z_9531D64A_9033_11D2_AB58_00C04F990FED_.wvu.PrintArea" localSheetId="0" hidden="1">'SCH E1 (1) (Proj)'!#REF!</definedName>
    <definedName name="Z_9531D64C_9033_11D2_AB58_00C04F990FED_.wvu.PrintArea" localSheetId="0" hidden="1">'SCH E1 (1) (Proj)'!#REF!</definedName>
    <definedName name="Z_9531D64E_9033_11D2_AB58_00C04F990FED_.wvu.PrintArea" localSheetId="0" hidden="1">'SCH E1 (1) (Proj)'!$A$1:$K$51</definedName>
    <definedName name="Z_9C29543D_8D59_11D4_A54B_00C04FF35E92_.wvu.PrintArea" localSheetId="0" hidden="1">'SCH E1 (1) (Proj)'!#REF!</definedName>
    <definedName name="Z_9C29543F_8D59_11D4_A54B_00C04FF35E92_.wvu.PrintArea" localSheetId="0" hidden="1">'SCH E1 (1) (Proj)'!#REF!</definedName>
    <definedName name="Z_9C295441_8D59_11D4_A54B_00C04FF35E92_.wvu.PrintArea" localSheetId="0" hidden="1">'SCH E1 (1) (Proj)'!#REF!</definedName>
    <definedName name="Z_9C295443_8D59_11D4_A54B_00C04FF35E92_.wvu.PrintArea" localSheetId="0" hidden="1">'SCH E1 (1) (Proj)'!#REF!</definedName>
    <definedName name="Z_9C295445_8D59_11D4_A54B_00C04FF35E92_.wvu.PrintArea" localSheetId="0" hidden="1">'SCH E1 (1) (Proj)'!#REF!</definedName>
    <definedName name="Z_9C295447_8D59_11D4_A54B_00C04FF35E92_.wvu.PrintArea" localSheetId="0" hidden="1">'SCH E1 (1) (Proj)'!#REF!</definedName>
    <definedName name="Z_9C295449_8D59_11D4_A54B_00C04FF35E92_.wvu.PrintArea" localSheetId="0" hidden="1">'SCH E1 (1) (Proj)'!$A$1:$K$53</definedName>
    <definedName name="Z_9C29545A_8D59_11D4_A54B_00C04FF35E92_.wvu.PrintArea" localSheetId="0" hidden="1">'SCH E1 (1) (Proj)'!#REF!</definedName>
    <definedName name="Z_9C29545C_8D59_11D4_A54B_00C04FF35E92_.wvu.PrintArea" localSheetId="0" hidden="1">'SCH E1 (1) (Proj)'!#REF!</definedName>
    <definedName name="Z_9C29545E_8D59_11D4_A54B_00C04FF35E92_.wvu.PrintArea" localSheetId="0" hidden="1">'SCH E1 (1) (Proj)'!#REF!</definedName>
    <definedName name="Z_9C295460_8D59_11D4_A54B_00C04FF35E92_.wvu.PrintArea" localSheetId="0" hidden="1">'SCH E1 (1) (Proj)'!#REF!</definedName>
    <definedName name="Z_9C295462_8D59_11D4_A54B_00C04FF35E92_.wvu.PrintArea" localSheetId="0" hidden="1">'SCH E1 (1) (Proj)'!#REF!</definedName>
    <definedName name="Z_9C295464_8D59_11D4_A54B_00C04FF35E92_.wvu.PrintArea" localSheetId="0" hidden="1">'SCH E1 (1) (Proj)'!#REF!</definedName>
    <definedName name="Z_9C295466_8D59_11D4_A54B_00C04FF35E92_.wvu.PrintArea" localSheetId="0" hidden="1">'SCH E1 (1) (Proj)'!$A$1:$K$53</definedName>
    <definedName name="Z_9DFBBB2B_3D08_11D2_AB0B_00C04F990FED_.wvu.PrintArea" localSheetId="0" hidden="1">'SCH E1 (1) (Proj)'!#REF!</definedName>
    <definedName name="Z_9DFBBB2D_3D08_11D2_AB0B_00C04F990FED_.wvu.PrintArea" localSheetId="0" hidden="1">'SCH E1 (1) (Proj)'!#REF!</definedName>
    <definedName name="Z_9DFBBB2F_3D08_11D2_AB0B_00C04F990FED_.wvu.PrintArea" localSheetId="0" hidden="1">'SCH E1 (1) (Proj)'!#REF!</definedName>
    <definedName name="Z_9DFBBB31_3D08_11D2_AB0B_00C04F990FED_.wvu.PrintArea" localSheetId="0" hidden="1">'SCH E1 (1) (Proj)'!#REF!</definedName>
    <definedName name="Z_9DFBBB33_3D08_11D2_AB0B_00C04F990FED_.wvu.PrintArea" localSheetId="0" hidden="1">'SCH E1 (1) (Proj)'!#REF!</definedName>
    <definedName name="Z_9DFBBB35_3D08_11D2_AB0B_00C04F990FED_.wvu.PrintArea" localSheetId="0" hidden="1">'SCH E1 (1) (Proj)'!#REF!</definedName>
    <definedName name="Z_9DFBBB37_3D08_11D2_AB0B_00C04F990FED_.wvu.PrintArea" localSheetId="0" hidden="1">'SCH E1 (1) (Proj)'!$A$1:$K$51</definedName>
    <definedName name="Z_A05D90E0_49AE_11D3_AC04_00C04F990FED_.wvu.PrintArea" localSheetId="0" hidden="1">'SCH E1 (1) (Proj)'!#REF!</definedName>
    <definedName name="Z_A05D90E2_49AE_11D3_AC04_00C04F990FED_.wvu.PrintArea" localSheetId="0" hidden="1">'SCH E1 (1) (Proj)'!#REF!</definedName>
    <definedName name="Z_A05D90E4_49AE_11D3_AC04_00C04F990FED_.wvu.PrintArea" localSheetId="0" hidden="1">'SCH E1 (1) (Proj)'!#REF!</definedName>
    <definedName name="Z_A05D90E6_49AE_11D3_AC04_00C04F990FED_.wvu.PrintArea" localSheetId="0" hidden="1">'SCH E1 (1) (Proj)'!#REF!</definedName>
    <definedName name="Z_A05D90E8_49AE_11D3_AC04_00C04F990FED_.wvu.PrintArea" localSheetId="0" hidden="1">'SCH E1 (1) (Proj)'!#REF!</definedName>
    <definedName name="Z_A05D90EA_49AE_11D3_AC04_00C04F990FED_.wvu.PrintArea" localSheetId="0" hidden="1">'SCH E1 (1) (Proj)'!#REF!</definedName>
    <definedName name="Z_A05D90EC_49AE_11D3_AC04_00C04F990FED_.wvu.PrintArea" localSheetId="0" hidden="1">'SCH E1 (1) (Proj)'!$A$1:$K$51</definedName>
    <definedName name="Z_A5AD76AB_CB27_11D2_AB98_00C04F990FED_.wvu.PrintArea" localSheetId="0" hidden="1">'SCH E1 (1) (Proj)'!#REF!</definedName>
    <definedName name="Z_A5AD76AD_CB27_11D2_AB98_00C04F990FED_.wvu.PrintArea" localSheetId="0" hidden="1">'SCH E1 (1) (Proj)'!#REF!</definedName>
    <definedName name="Z_A5AD76AF_CB27_11D2_AB98_00C04F990FED_.wvu.PrintArea" localSheetId="0" hidden="1">'SCH E1 (1) (Proj)'!#REF!</definedName>
    <definedName name="Z_A5AD76B1_CB27_11D2_AB98_00C04F990FED_.wvu.PrintArea" localSheetId="0" hidden="1">'SCH E1 (1) (Proj)'!#REF!</definedName>
    <definedName name="Z_A5AD76B3_CB27_11D2_AB98_00C04F990FED_.wvu.PrintArea" localSheetId="0" hidden="1">'SCH E1 (1) (Proj)'!#REF!</definedName>
    <definedName name="Z_A5AD76B5_CB27_11D2_AB98_00C04F990FED_.wvu.PrintArea" localSheetId="0" hidden="1">'SCH E1 (1) (Proj)'!#REF!</definedName>
    <definedName name="Z_A5AD76B7_CB27_11D2_AB98_00C04F990FED_.wvu.PrintArea" localSheetId="0" hidden="1">'SCH E1 (1) (Proj)'!$A$1:$K$51</definedName>
    <definedName name="Z_A5AD76D7_CB27_11D2_AB98_00C04F990FED_.wvu.PrintArea" localSheetId="0" hidden="1">'SCH E1 (1) (Proj)'!#REF!</definedName>
    <definedName name="Z_A5AD76D9_CB27_11D2_AB98_00C04F990FED_.wvu.PrintArea" localSheetId="0" hidden="1">'SCH E1 (1) (Proj)'!#REF!</definedName>
    <definedName name="Z_A5AD76DB_CB27_11D2_AB98_00C04F990FED_.wvu.PrintArea" localSheetId="0" hidden="1">'SCH E1 (1) (Proj)'!#REF!</definedName>
    <definedName name="Z_A5AD76DD_CB27_11D2_AB98_00C04F990FED_.wvu.PrintArea" localSheetId="0" hidden="1">'SCH E1 (1) (Proj)'!#REF!</definedName>
    <definedName name="Z_A5AD76DF_CB27_11D2_AB98_00C04F990FED_.wvu.PrintArea" localSheetId="0" hidden="1">'SCH E1 (1) (Proj)'!#REF!</definedName>
    <definedName name="Z_A5AD76E1_CB27_11D2_AB98_00C04F990FED_.wvu.PrintArea" localSheetId="0" hidden="1">'SCH E1 (1) (Proj)'!#REF!</definedName>
    <definedName name="Z_A5AD76E3_CB27_11D2_AB98_00C04F990FED_.wvu.PrintArea" localSheetId="0" hidden="1">'SCH E1 (1) (Proj)'!$A$1:$K$51</definedName>
    <definedName name="Z_A8F1C2D0_A989_11D3_AC56_00C04F990FED_.wvu.PrintArea" localSheetId="0" hidden="1">'SCH E1 (1) (Proj)'!#REF!</definedName>
    <definedName name="Z_A8F1C2D2_A989_11D3_AC56_00C04F990FED_.wvu.PrintArea" localSheetId="0" hidden="1">'SCH E1 (1) (Proj)'!#REF!</definedName>
    <definedName name="Z_A8F1C2D4_A989_11D3_AC56_00C04F990FED_.wvu.PrintArea" localSheetId="0" hidden="1">'SCH E1 (1) (Proj)'!#REF!</definedName>
    <definedName name="Z_A8F1C2D6_A989_11D3_AC56_00C04F990FED_.wvu.PrintArea" localSheetId="0" hidden="1">'SCH E1 (1) (Proj)'!#REF!</definedName>
    <definedName name="Z_A8F1C2D8_A989_11D3_AC56_00C04F990FED_.wvu.PrintArea" localSheetId="0" hidden="1">'SCH E1 (1) (Proj)'!#REF!</definedName>
    <definedName name="Z_A8F1C2DA_A989_11D3_AC56_00C04F990FED_.wvu.PrintArea" localSheetId="0" hidden="1">'SCH E1 (1) (Proj)'!#REF!</definedName>
    <definedName name="Z_A8F1C2DC_A989_11D3_AC56_00C04F990FED_.wvu.PrintArea" localSheetId="0" hidden="1">'SCH E1 (1) (Proj)'!$A$1:$K$53</definedName>
    <definedName name="Z_AE8DBEC3_6A9C_11D3_AC20_00C04F990FED_.wvu.PrintArea" localSheetId="0" hidden="1">'SCH E1 (1) (Proj)'!#REF!</definedName>
    <definedName name="Z_AE8DBEC5_6A9C_11D3_AC20_00C04F990FED_.wvu.PrintArea" localSheetId="0" hidden="1">'SCH E1 (1) (Proj)'!#REF!</definedName>
    <definedName name="Z_AE8DBEC7_6A9C_11D3_AC20_00C04F990FED_.wvu.PrintArea" localSheetId="0" hidden="1">'SCH E1 (1) (Proj)'!#REF!</definedName>
    <definedName name="Z_AE8DBEC9_6A9C_11D3_AC20_00C04F990FED_.wvu.PrintArea" localSheetId="0" hidden="1">'SCH E1 (1) (Proj)'!#REF!</definedName>
    <definedName name="Z_AE8DBECB_6A9C_11D3_AC20_00C04F990FED_.wvu.PrintArea" localSheetId="0" hidden="1">'SCH E1 (1) (Proj)'!#REF!</definedName>
    <definedName name="Z_AE8DBECD_6A9C_11D3_AC20_00C04F990FED_.wvu.PrintArea" localSheetId="0" hidden="1">'SCH E1 (1) (Proj)'!#REF!</definedName>
    <definedName name="Z_AE8DBECF_6A9C_11D3_AC20_00C04F990FED_.wvu.PrintArea" localSheetId="0" hidden="1">'SCH E1 (1) (Proj)'!$A$1:$K$53</definedName>
    <definedName name="Z_AE8DBED8_6A9C_11D3_AC20_00C04F990FED_.wvu.PrintArea" localSheetId="0" hidden="1">'SCH E1 (1) (Proj)'!#REF!</definedName>
    <definedName name="Z_AE8DBEDA_6A9C_11D3_AC20_00C04F990FED_.wvu.PrintArea" localSheetId="0" hidden="1">'SCH E1 (1) (Proj)'!#REF!</definedName>
    <definedName name="Z_AE8DBEDC_6A9C_11D3_AC20_00C04F990FED_.wvu.PrintArea" localSheetId="0" hidden="1">'SCH E1 (1) (Proj)'!#REF!</definedName>
    <definedName name="Z_AE8DBEDE_6A9C_11D3_AC20_00C04F990FED_.wvu.PrintArea" localSheetId="0" hidden="1">'SCH E1 (1) (Proj)'!#REF!</definedName>
    <definedName name="Z_AE8DBEE0_6A9C_11D3_AC20_00C04F990FED_.wvu.PrintArea" localSheetId="0" hidden="1">'SCH E1 (1) (Proj)'!#REF!</definedName>
    <definedName name="Z_AE8DBEE2_6A9C_11D3_AC20_00C04F990FED_.wvu.PrintArea" localSheetId="0" hidden="1">'SCH E1 (1) (Proj)'!#REF!</definedName>
    <definedName name="Z_AE8DBEE4_6A9C_11D3_AC20_00C04F990FED_.wvu.PrintArea" localSheetId="0" hidden="1">'SCH E1 (1) (Proj)'!$A$1:$K$53</definedName>
    <definedName name="Z_AE8DBF03_6A9C_11D3_AC20_00C04F990FED_.wvu.PrintArea" localSheetId="0" hidden="1">'SCH E1 (1) (Proj)'!#REF!</definedName>
    <definedName name="Z_AE8DBF05_6A9C_11D3_AC20_00C04F990FED_.wvu.PrintArea" localSheetId="0" hidden="1">'SCH E1 (1) (Proj)'!#REF!</definedName>
    <definedName name="Z_AE8DBF07_6A9C_11D3_AC20_00C04F990FED_.wvu.PrintArea" localSheetId="0" hidden="1">'SCH E1 (1) (Proj)'!#REF!</definedName>
    <definedName name="Z_AE8DBF09_6A9C_11D3_AC20_00C04F990FED_.wvu.PrintArea" localSheetId="0" hidden="1">'SCH E1 (1) (Proj)'!#REF!</definedName>
    <definedName name="Z_AE8DBF0B_6A9C_11D3_AC20_00C04F990FED_.wvu.PrintArea" localSheetId="0" hidden="1">'SCH E1 (1) (Proj)'!#REF!</definedName>
    <definedName name="Z_AE8DBF0D_6A9C_11D3_AC20_00C04F990FED_.wvu.PrintArea" localSheetId="0" hidden="1">'SCH E1 (1) (Proj)'!#REF!</definedName>
    <definedName name="Z_AE8DBF0F_6A9C_11D3_AC20_00C04F990FED_.wvu.PrintArea" localSheetId="0" hidden="1">'SCH E1 (1) (Proj)'!$A$1:$K$53</definedName>
    <definedName name="Z_AEE98196_690D_11D3_AC1E_00C04F990FED_.wvu.PrintArea" localSheetId="0" hidden="1">'SCH E1 (1) (Proj)'!#REF!</definedName>
    <definedName name="Z_AEE98198_690D_11D3_AC1E_00C04F990FED_.wvu.PrintArea" localSheetId="0" hidden="1">'SCH E1 (1) (Proj)'!#REF!</definedName>
    <definedName name="Z_AEE9819A_690D_11D3_AC1E_00C04F990FED_.wvu.PrintArea" localSheetId="0" hidden="1">'SCH E1 (1) (Proj)'!#REF!</definedName>
    <definedName name="Z_AEE9819C_690D_11D3_AC1E_00C04F990FED_.wvu.PrintArea" localSheetId="0" hidden="1">'SCH E1 (1) (Proj)'!#REF!</definedName>
    <definedName name="Z_AEE9819E_690D_11D3_AC1E_00C04F990FED_.wvu.PrintArea" localSheetId="0" hidden="1">'SCH E1 (1) (Proj)'!#REF!</definedName>
    <definedName name="Z_AEE981A0_690D_11D3_AC1E_00C04F990FED_.wvu.PrintArea" localSheetId="0" hidden="1">'SCH E1 (1) (Proj)'!#REF!</definedName>
    <definedName name="Z_AEE981A2_690D_11D3_AC1E_00C04F990FED_.wvu.PrintArea" localSheetId="0" hidden="1">'SCH E1 (1) (Proj)'!$A$1:$K$53</definedName>
    <definedName name="Z_AF85EF52_62E8_11D4_A545_00C04FF35E92_.wvu.PrintArea" localSheetId="0" hidden="1">'SCH E1 (1) (Proj)'!#REF!</definedName>
    <definedName name="Z_AF85EF54_62E8_11D4_A545_00C04FF35E92_.wvu.PrintArea" localSheetId="0" hidden="1">'SCH E1 (1) (Proj)'!#REF!</definedName>
    <definedName name="Z_AF85EF56_62E8_11D4_A545_00C04FF35E92_.wvu.PrintArea" localSheetId="0" hidden="1">'SCH E1 (1) (Proj)'!#REF!</definedName>
    <definedName name="Z_AF85EF58_62E8_11D4_A545_00C04FF35E92_.wvu.PrintArea" localSheetId="0" hidden="1">'SCH E1 (1) (Proj)'!#REF!</definedName>
    <definedName name="Z_AF85EF5A_62E8_11D4_A545_00C04FF35E92_.wvu.PrintArea" localSheetId="0" hidden="1">'SCH E1 (1) (Proj)'!#REF!</definedName>
    <definedName name="Z_AF85EF5C_62E8_11D4_A545_00C04FF35E92_.wvu.PrintArea" localSheetId="0" hidden="1">'SCH E1 (1) (Proj)'!#REF!</definedName>
    <definedName name="Z_AF85EF5E_62E8_11D4_A545_00C04FF35E92_.wvu.PrintArea" localSheetId="0" hidden="1">'SCH E1 (1) (Proj)'!$A$1:$K$53</definedName>
    <definedName name="Z_B0C8E4BD_3828_11D2_AB07_00C04F990FED_.wvu.PrintArea" localSheetId="0" hidden="1">'SCH E1 (1) (Proj)'!#REF!</definedName>
    <definedName name="Z_B0C8E4BF_3828_11D2_AB07_00C04F990FED_.wvu.PrintArea" localSheetId="0" hidden="1">'SCH E1 (1) (Proj)'!#REF!</definedName>
    <definedName name="Z_B0C8E4C1_3828_11D2_AB07_00C04F990FED_.wvu.PrintArea" localSheetId="0" hidden="1">'SCH E1 (1) (Proj)'!#REF!</definedName>
    <definedName name="Z_B0C8E4C3_3828_11D2_AB07_00C04F990FED_.wvu.PrintArea" localSheetId="0" hidden="1">'SCH E1 (1) (Proj)'!#REF!</definedName>
    <definedName name="Z_B0C8E4C5_3828_11D2_AB07_00C04F990FED_.wvu.PrintArea" localSheetId="0" hidden="1">'SCH E1 (1) (Proj)'!#REF!</definedName>
    <definedName name="Z_B0C8E4C7_3828_11D2_AB07_00C04F990FED_.wvu.PrintArea" localSheetId="0" hidden="1">'SCH E1 (1) (Proj)'!#REF!</definedName>
    <definedName name="Z_B0C8E4C9_3828_11D2_AB07_00C04F990FED_.wvu.PrintArea" localSheetId="0" hidden="1">'SCH E1 (1) (Proj)'!$A$1:$K$51</definedName>
    <definedName name="Z_B7ED92DB_3CDC_11D2_AB0B_00C04F990FED_.wvu.PrintArea" localSheetId="0" hidden="1">'SCH E1 (1) (Proj)'!#REF!</definedName>
    <definedName name="Z_B7ED92DD_3CDC_11D2_AB0B_00C04F990FED_.wvu.PrintArea" localSheetId="0" hidden="1">'SCH E1 (1) (Proj)'!#REF!</definedName>
    <definedName name="Z_B7ED92DF_3CDC_11D2_AB0B_00C04F990FED_.wvu.PrintArea" localSheetId="0" hidden="1">'SCH E1 (1) (Proj)'!#REF!</definedName>
    <definedName name="Z_B7ED92E1_3CDC_11D2_AB0B_00C04F990FED_.wvu.PrintArea" localSheetId="0" hidden="1">'SCH E1 (1) (Proj)'!#REF!</definedName>
    <definedName name="Z_B7ED92E3_3CDC_11D2_AB0B_00C04F990FED_.wvu.PrintArea" localSheetId="0" hidden="1">'SCH E1 (1) (Proj)'!#REF!</definedName>
    <definedName name="Z_B7ED92E5_3CDC_11D2_AB0B_00C04F990FED_.wvu.PrintArea" localSheetId="0" hidden="1">'SCH E1 (1) (Proj)'!#REF!</definedName>
    <definedName name="Z_B7ED92E7_3CDC_11D2_AB0B_00C04F990FED_.wvu.PrintArea" localSheetId="0" hidden="1">'SCH E1 (1) (Proj)'!$A$1:$K$51</definedName>
    <definedName name="Z_B7ED92F2_3CDC_11D2_AB0B_00C04F990FED_.wvu.PrintArea" localSheetId="0" hidden="1">'SCH E1 (1) (Proj)'!#REF!</definedName>
    <definedName name="Z_B7ED92F4_3CDC_11D2_AB0B_00C04F990FED_.wvu.PrintArea" localSheetId="0" hidden="1">'SCH E1 (1) (Proj)'!#REF!</definedName>
    <definedName name="Z_B7ED92F6_3CDC_11D2_AB0B_00C04F990FED_.wvu.PrintArea" localSheetId="0" hidden="1">'SCH E1 (1) (Proj)'!#REF!</definedName>
    <definedName name="Z_B7ED92F8_3CDC_11D2_AB0B_00C04F990FED_.wvu.PrintArea" localSheetId="0" hidden="1">'SCH E1 (1) (Proj)'!#REF!</definedName>
    <definedName name="Z_B7ED92FA_3CDC_11D2_AB0B_00C04F990FED_.wvu.PrintArea" localSheetId="0" hidden="1">'SCH E1 (1) (Proj)'!#REF!</definedName>
    <definedName name="Z_B7ED92FC_3CDC_11D2_AB0B_00C04F990FED_.wvu.PrintArea" localSheetId="0" hidden="1">'SCH E1 (1) (Proj)'!#REF!</definedName>
    <definedName name="Z_B7ED92FE_3CDC_11D2_AB0B_00C04F990FED_.wvu.PrintArea" localSheetId="0" hidden="1">'SCH E1 (1) (Proj)'!$A$1:$K$51</definedName>
    <definedName name="Z_B86DA4E0_53A9_11D2_AB21_00C04F990FED_.wvu.PrintArea" localSheetId="0" hidden="1">'SCH E1 (1) (Proj)'!#REF!</definedName>
    <definedName name="Z_B86DA4E2_53A9_11D2_AB21_00C04F990FED_.wvu.PrintArea" localSheetId="0" hidden="1">'SCH E1 (1) (Proj)'!#REF!</definedName>
    <definedName name="Z_B86DA4E4_53A9_11D2_AB21_00C04F990FED_.wvu.PrintArea" localSheetId="0" hidden="1">'SCH E1 (1) (Proj)'!#REF!</definedName>
    <definedName name="Z_B86DA4E6_53A9_11D2_AB21_00C04F990FED_.wvu.PrintArea" localSheetId="0" hidden="1">'SCH E1 (1) (Proj)'!#REF!</definedName>
    <definedName name="Z_B86DA4E8_53A9_11D2_AB21_00C04F990FED_.wvu.PrintArea" localSheetId="0" hidden="1">'SCH E1 (1) (Proj)'!#REF!</definedName>
    <definedName name="Z_B86DA4EA_53A9_11D2_AB21_00C04F990FED_.wvu.PrintArea" localSheetId="0" hidden="1">'SCH E1 (1) (Proj)'!#REF!</definedName>
    <definedName name="Z_B86DA4EC_53A9_11D2_AB21_00C04F990FED_.wvu.PrintArea" localSheetId="0" hidden="1">'SCH E1 (1) (Proj)'!$A$1:$K$51</definedName>
    <definedName name="Z_B86DA4EF_53A9_11D2_AB21_00C04F990FED_.wvu.PrintArea" localSheetId="0" hidden="1">'SCH E1 (1) (Proj)'!#REF!</definedName>
    <definedName name="Z_B86DA4F1_53A9_11D2_AB21_00C04F990FED_.wvu.PrintArea" localSheetId="0" hidden="1">'SCH E1 (1) (Proj)'!#REF!</definedName>
    <definedName name="Z_B86DA4F3_53A9_11D2_AB21_00C04F990FED_.wvu.PrintArea" localSheetId="0" hidden="1">'SCH E1 (1) (Proj)'!#REF!</definedName>
    <definedName name="Z_B86DA4F5_53A9_11D2_AB21_00C04F990FED_.wvu.PrintArea" localSheetId="0" hidden="1">'SCH E1 (1) (Proj)'!#REF!</definedName>
    <definedName name="Z_B86DA4F7_53A9_11D2_AB21_00C04F990FED_.wvu.PrintArea" localSheetId="0" hidden="1">'SCH E1 (1) (Proj)'!#REF!</definedName>
    <definedName name="Z_B86DA4F9_53A9_11D2_AB21_00C04F990FED_.wvu.PrintArea" localSheetId="0" hidden="1">'SCH E1 (1) (Proj)'!#REF!</definedName>
    <definedName name="Z_B86DA4FB_53A9_11D2_AB21_00C04F990FED_.wvu.PrintArea" localSheetId="0" hidden="1">'SCH E1 (1) (Proj)'!$A$1:$K$51</definedName>
    <definedName name="Z_B86DA509_53A9_11D2_AB21_00C04F990FED_.wvu.PrintArea" localSheetId="0" hidden="1">'SCH E1 (1) (Proj)'!#REF!</definedName>
    <definedName name="Z_B86DA50B_53A9_11D2_AB21_00C04F990FED_.wvu.PrintArea" localSheetId="0" hidden="1">'SCH E1 (1) (Proj)'!#REF!</definedName>
    <definedName name="Z_B86DA50D_53A9_11D2_AB21_00C04F990FED_.wvu.PrintArea" localSheetId="0" hidden="1">'SCH E1 (1) (Proj)'!#REF!</definedName>
    <definedName name="Z_B86DA50F_53A9_11D2_AB21_00C04F990FED_.wvu.PrintArea" localSheetId="0" hidden="1">'SCH E1 (1) (Proj)'!#REF!</definedName>
    <definedName name="Z_B86DA511_53A9_11D2_AB21_00C04F990FED_.wvu.PrintArea" localSheetId="0" hidden="1">'SCH E1 (1) (Proj)'!#REF!</definedName>
    <definedName name="Z_B86DA513_53A9_11D2_AB21_00C04F990FED_.wvu.PrintArea" localSheetId="0" hidden="1">'SCH E1 (1) (Proj)'!#REF!</definedName>
    <definedName name="Z_B86DA515_53A9_11D2_AB21_00C04F990FED_.wvu.PrintArea" localSheetId="0" hidden="1">'SCH E1 (1) (Proj)'!$A$1:$K$51</definedName>
    <definedName name="Z_B86DA519_53A9_11D2_AB21_00C04F990FED_.wvu.PrintArea" localSheetId="0" hidden="1">'SCH E1 (1) (Proj)'!#REF!</definedName>
    <definedName name="Z_B86DA51B_53A9_11D2_AB21_00C04F990FED_.wvu.PrintArea" localSheetId="0" hidden="1">'SCH E1 (1) (Proj)'!#REF!</definedName>
    <definedName name="Z_B86DA51D_53A9_11D2_AB21_00C04F990FED_.wvu.PrintArea" localSheetId="0" hidden="1">'SCH E1 (1) (Proj)'!#REF!</definedName>
    <definedName name="Z_B86DA51F_53A9_11D2_AB21_00C04F990FED_.wvu.PrintArea" localSheetId="0" hidden="1">'SCH E1 (1) (Proj)'!#REF!</definedName>
    <definedName name="Z_B86DA521_53A9_11D2_AB21_00C04F990FED_.wvu.PrintArea" localSheetId="0" hidden="1">'SCH E1 (1) (Proj)'!#REF!</definedName>
    <definedName name="Z_B86DA523_53A9_11D2_AB21_00C04F990FED_.wvu.PrintArea" localSheetId="0" hidden="1">'SCH E1 (1) (Proj)'!#REF!</definedName>
    <definedName name="Z_B86DA525_53A9_11D2_AB21_00C04F990FED_.wvu.PrintArea" localSheetId="0" hidden="1">'SCH E1 (1) (Proj)'!$A$1:$K$51</definedName>
    <definedName name="Z_BE76527F_6A98_11D3_AC20_00C04F990FED_.wvu.PrintArea" localSheetId="0" hidden="1">'SCH E1 (1) (Proj)'!#REF!</definedName>
    <definedName name="Z_BE765281_6A98_11D3_AC20_00C04F990FED_.wvu.PrintArea" localSheetId="0" hidden="1">'SCH E1 (1) (Proj)'!#REF!</definedName>
    <definedName name="Z_BE765283_6A98_11D3_AC20_00C04F990FED_.wvu.PrintArea" localSheetId="0" hidden="1">'SCH E1 (1) (Proj)'!#REF!</definedName>
    <definedName name="Z_BE765285_6A98_11D3_AC20_00C04F990FED_.wvu.PrintArea" localSheetId="0" hidden="1">'SCH E1 (1) (Proj)'!#REF!</definedName>
    <definedName name="Z_BE765287_6A98_11D3_AC20_00C04F990FED_.wvu.PrintArea" localSheetId="0" hidden="1">'SCH E1 (1) (Proj)'!#REF!</definedName>
    <definedName name="Z_BE765289_6A98_11D3_AC20_00C04F990FED_.wvu.PrintArea" localSheetId="0" hidden="1">'SCH E1 (1) (Proj)'!#REF!</definedName>
    <definedName name="Z_BE76528B_6A98_11D3_AC20_00C04F990FED_.wvu.PrintArea" localSheetId="0" hidden="1">'SCH E1 (1) (Proj)'!$A$1:$K$53</definedName>
    <definedName name="Z_C7959DC4_7017_11D3_AC25_00C04F990FED_.wvu.PrintArea" localSheetId="0" hidden="1">'SCH E1 (1) (Proj)'!#REF!</definedName>
    <definedName name="Z_C7959DC6_7017_11D3_AC25_00C04F990FED_.wvu.PrintArea" localSheetId="0" hidden="1">'SCH E1 (1) (Proj)'!#REF!</definedName>
    <definedName name="Z_C7959DC8_7017_11D3_AC25_00C04F990FED_.wvu.PrintArea" localSheetId="0" hidden="1">'SCH E1 (1) (Proj)'!#REF!</definedName>
    <definedName name="Z_C7959DCA_7017_11D3_AC25_00C04F990FED_.wvu.PrintArea" localSheetId="0" hidden="1">'SCH E1 (1) (Proj)'!#REF!</definedName>
    <definedName name="Z_C7959DCC_7017_11D3_AC25_00C04F990FED_.wvu.PrintArea" localSheetId="0" hidden="1">'SCH E1 (1) (Proj)'!#REF!</definedName>
    <definedName name="Z_C7959DCE_7017_11D3_AC25_00C04F990FED_.wvu.PrintArea" localSheetId="0" hidden="1">'SCH E1 (1) (Proj)'!#REF!</definedName>
    <definedName name="Z_C7959DD0_7017_11D3_AC25_00C04F990FED_.wvu.PrintArea" localSheetId="0" hidden="1">'SCH E1 (1) (Proj)'!$A$1:$K$53</definedName>
    <definedName name="Z_CB61DC51_7A78_11D4_A549_00C04FF35E92_.wvu.PrintArea" localSheetId="0" hidden="1">'SCH E1 (1) (Proj)'!#REF!</definedName>
    <definedName name="Z_CB61DC53_7A78_11D4_A549_00C04FF35E92_.wvu.PrintArea" localSheetId="0" hidden="1">'SCH E1 (1) (Proj)'!#REF!</definedName>
    <definedName name="Z_CB61DC55_7A78_11D4_A549_00C04FF35E92_.wvu.PrintArea" localSheetId="0" hidden="1">'SCH E1 (1) (Proj)'!#REF!</definedName>
    <definedName name="Z_CB61DC57_7A78_11D4_A549_00C04FF35E92_.wvu.PrintArea" localSheetId="0" hidden="1">'SCH E1 (1) (Proj)'!#REF!</definedName>
    <definedName name="Z_CB61DC59_7A78_11D4_A549_00C04FF35E92_.wvu.PrintArea" localSheetId="0" hidden="1">'SCH E1 (1) (Proj)'!#REF!</definedName>
    <definedName name="Z_CB61DC5B_7A78_11D4_A549_00C04FF35E92_.wvu.PrintArea" localSheetId="0" hidden="1">'SCH E1 (1) (Proj)'!#REF!</definedName>
    <definedName name="Z_CB61DC5D_7A78_11D4_A549_00C04FF35E92_.wvu.PrintArea" localSheetId="0" hidden="1">'SCH E1 (1) (Proj)'!$A$1:$K$53</definedName>
    <definedName name="Z_CB61DC7A_7A78_11D4_A549_00C04FF35E92_.wvu.PrintArea" localSheetId="0" hidden="1">'SCH E1 (1) (Proj)'!#REF!</definedName>
    <definedName name="Z_CB61DC7C_7A78_11D4_A549_00C04FF35E92_.wvu.PrintArea" localSheetId="0" hidden="1">'SCH E1 (1) (Proj)'!#REF!</definedName>
    <definedName name="Z_CB61DC7E_7A78_11D4_A549_00C04FF35E92_.wvu.PrintArea" localSheetId="0" hidden="1">'SCH E1 (1) (Proj)'!#REF!</definedName>
    <definedName name="Z_CB61DC80_7A78_11D4_A549_00C04FF35E92_.wvu.PrintArea" localSheetId="0" hidden="1">'SCH E1 (1) (Proj)'!#REF!</definedName>
    <definedName name="Z_CB61DC82_7A78_11D4_A549_00C04FF35E92_.wvu.PrintArea" localSheetId="0" hidden="1">'SCH E1 (1) (Proj)'!#REF!</definedName>
    <definedName name="Z_CB61DC84_7A78_11D4_A549_00C04FF35E92_.wvu.PrintArea" localSheetId="0" hidden="1">'SCH E1 (1) (Proj)'!#REF!</definedName>
    <definedName name="Z_CB61DC86_7A78_11D4_A549_00C04FF35E92_.wvu.PrintArea" localSheetId="0" hidden="1">'SCH E1 (1) (Proj)'!$A$1:$K$53</definedName>
    <definedName name="Z_DA6134F7_F949_11D1_AABE_00C04F990FED_.wvu.PrintArea" localSheetId="0" hidden="1">'SCH E1 (1) (Proj)'!#REF!</definedName>
    <definedName name="Z_DA6134F8_F949_11D1_AABE_00C04F990FED_.wvu.PrintArea" localSheetId="0" hidden="1">'SCH E1 (1) (Proj)'!#REF!</definedName>
    <definedName name="Z_DA6134F9_F949_11D1_AABE_00C04F990FED_.wvu.PrintArea" localSheetId="0" hidden="1">'SCH E1 (1) (Proj)'!#REF!</definedName>
    <definedName name="Z_DA6134FA_F949_11D1_AABE_00C04F990FED_.wvu.PrintArea" localSheetId="0" hidden="1">'SCH E1 (1) (Proj)'!#REF!</definedName>
    <definedName name="Z_DA6134FB_F949_11D1_AABE_00C04F990FED_.wvu.PrintArea" localSheetId="0" hidden="1">'SCH E1 (1) (Proj)'!#REF!</definedName>
    <definedName name="Z_DA6134FC_F949_11D1_AABE_00C04F990FED_.wvu.PrintArea" localSheetId="0" hidden="1">'SCH E1 (1) (Proj)'!#REF!</definedName>
    <definedName name="Z_DA6134FD_F949_11D1_AABE_00C04F990FED_.wvu.PrintArea" localSheetId="0" hidden="1">'SCH E1 (1) (Proj)'!$A$1:$K$51</definedName>
    <definedName name="Z_DB8CB19B_56D1_11D2_AB22_00C04F990FED_.wvu.PrintArea" localSheetId="0" hidden="1">'SCH E1 (1) (Proj)'!#REF!</definedName>
    <definedName name="Z_DB8CB19D_56D1_11D2_AB22_00C04F990FED_.wvu.PrintArea" localSheetId="0" hidden="1">'SCH E1 (1) (Proj)'!#REF!</definedName>
    <definedName name="Z_DB8CB19F_56D1_11D2_AB22_00C04F990FED_.wvu.PrintArea" localSheetId="0" hidden="1">'SCH E1 (1) (Proj)'!#REF!</definedName>
    <definedName name="Z_DB8CB1A1_56D1_11D2_AB22_00C04F990FED_.wvu.PrintArea" localSheetId="0" hidden="1">'SCH E1 (1) (Proj)'!#REF!</definedName>
    <definedName name="Z_DB8CB1A3_56D1_11D2_AB22_00C04F990FED_.wvu.PrintArea" localSheetId="0" hidden="1">'SCH E1 (1) (Proj)'!#REF!</definedName>
    <definedName name="Z_DB8CB1A5_56D1_11D2_AB22_00C04F990FED_.wvu.PrintArea" localSheetId="0" hidden="1">'SCH E1 (1) (Proj)'!#REF!</definedName>
    <definedName name="Z_DB8CB1A7_56D1_11D2_AB22_00C04F990FED_.wvu.PrintArea" localSheetId="0" hidden="1">'SCH E1 (1) (Proj)'!$A$1:$K$51</definedName>
    <definedName name="Z_DBB648B1_387A_11D4_A53F_00C04FF35E92_.wvu.PrintArea" localSheetId="0" hidden="1">'SCH E1 (1) (Proj)'!#REF!</definedName>
    <definedName name="Z_DBB648B3_387A_11D4_A53F_00C04FF35E92_.wvu.PrintArea" localSheetId="0" hidden="1">'SCH E1 (1) (Proj)'!#REF!</definedName>
    <definedName name="Z_DBB648B5_387A_11D4_A53F_00C04FF35E92_.wvu.PrintArea" localSheetId="0" hidden="1">'SCH E1 (1) (Proj)'!#REF!</definedName>
    <definedName name="Z_DBB648B7_387A_11D4_A53F_00C04FF35E92_.wvu.PrintArea" localSheetId="0" hidden="1">'SCH E1 (1) (Proj)'!#REF!</definedName>
    <definedName name="Z_DBB648B9_387A_11D4_A53F_00C04FF35E92_.wvu.PrintArea" localSheetId="0" hidden="1">'SCH E1 (1) (Proj)'!#REF!</definedName>
    <definedName name="Z_DBB648BB_387A_11D4_A53F_00C04FF35E92_.wvu.PrintArea" localSheetId="0" hidden="1">'SCH E1 (1) (Proj)'!#REF!</definedName>
    <definedName name="Z_DBB648BD_387A_11D4_A53F_00C04FF35E92_.wvu.PrintArea" localSheetId="0" hidden="1">'SCH E1 (1) (Proj)'!$A$1:$K$53</definedName>
    <definedName name="Z_DC0770D8_679F_11D3_AC1C_00C04F990FED_.wvu.PrintArea" localSheetId="0" hidden="1">'SCH E1 (1) (Proj)'!#REF!</definedName>
    <definedName name="Z_DC0770DA_679F_11D3_AC1C_00C04F990FED_.wvu.PrintArea" localSheetId="0" hidden="1">'SCH E1 (1) (Proj)'!#REF!</definedName>
    <definedName name="Z_DC0770DC_679F_11D3_AC1C_00C04F990FED_.wvu.PrintArea" localSheetId="0" hidden="1">'SCH E1 (1) (Proj)'!#REF!</definedName>
    <definedName name="Z_DC0770DE_679F_11D3_AC1C_00C04F990FED_.wvu.PrintArea" localSheetId="0" hidden="1">'SCH E1 (1) (Proj)'!#REF!</definedName>
    <definedName name="Z_DC0770E0_679F_11D3_AC1C_00C04F990FED_.wvu.PrintArea" localSheetId="0" hidden="1">'SCH E1 (1) (Proj)'!#REF!</definedName>
    <definedName name="Z_DC0770E2_679F_11D3_AC1C_00C04F990FED_.wvu.PrintArea" localSheetId="0" hidden="1">'SCH E1 (1) (Proj)'!#REF!</definedName>
    <definedName name="Z_DC0770E4_679F_11D3_AC1C_00C04F990FED_.wvu.PrintArea" localSheetId="0" hidden="1">'SCH E1 (1) (Proj)'!$A$1:$K$53</definedName>
    <definedName name="Z_DC0770EC_679F_11D3_AC1C_00C04F990FED_.wvu.PrintArea" localSheetId="0" hidden="1">'SCH E1 (1) (Proj)'!#REF!</definedName>
    <definedName name="Z_DC0770EE_679F_11D3_AC1C_00C04F990FED_.wvu.PrintArea" localSheetId="0" hidden="1">'SCH E1 (1) (Proj)'!#REF!</definedName>
    <definedName name="Z_DC0770F0_679F_11D3_AC1C_00C04F990FED_.wvu.PrintArea" localSheetId="0" hidden="1">'SCH E1 (1) (Proj)'!#REF!</definedName>
    <definedName name="Z_DC0770F2_679F_11D3_AC1C_00C04F990FED_.wvu.PrintArea" localSheetId="0" hidden="1">'SCH E1 (1) (Proj)'!#REF!</definedName>
    <definedName name="Z_DC0770F4_679F_11D3_AC1C_00C04F990FED_.wvu.PrintArea" localSheetId="0" hidden="1">'SCH E1 (1) (Proj)'!#REF!</definedName>
    <definedName name="Z_DC0770F6_679F_11D3_AC1C_00C04F990FED_.wvu.PrintArea" localSheetId="0" hidden="1">'SCH E1 (1) (Proj)'!#REF!</definedName>
    <definedName name="Z_DC0770F8_679F_11D3_AC1C_00C04F990FED_.wvu.PrintArea" localSheetId="0" hidden="1">'SCH E1 (1) (Proj)'!$A$1:$K$53</definedName>
    <definedName name="Z_DE0EE1A4_5630_11D3_AC10_00C04F990FED_.wvu.PrintArea" localSheetId="0" hidden="1">'SCH E1 (1) (Proj)'!#REF!</definedName>
    <definedName name="Z_DE0EE1A6_5630_11D3_AC10_00C04F990FED_.wvu.PrintArea" localSheetId="0" hidden="1">'SCH E1 (1) (Proj)'!#REF!</definedName>
    <definedName name="Z_DE0EE1A8_5630_11D3_AC10_00C04F990FED_.wvu.PrintArea" localSheetId="0" hidden="1">'SCH E1 (1) (Proj)'!#REF!</definedName>
    <definedName name="Z_DE0EE1AA_5630_11D3_AC10_00C04F990FED_.wvu.PrintArea" localSheetId="0" hidden="1">'SCH E1 (1) (Proj)'!#REF!</definedName>
    <definedName name="Z_DE0EE1AC_5630_11D3_AC10_00C04F990FED_.wvu.PrintArea" localSheetId="0" hidden="1">'SCH E1 (1) (Proj)'!#REF!</definedName>
    <definedName name="Z_DE0EE1AE_5630_11D3_AC10_00C04F990FED_.wvu.PrintArea" localSheetId="0" hidden="1">'SCH E1 (1) (Proj)'!#REF!</definedName>
    <definedName name="Z_DE0EE1B0_5630_11D3_AC10_00C04F990FED_.wvu.PrintArea" localSheetId="0" hidden="1">'SCH E1 (1) (Proj)'!$A$1:$K$51</definedName>
    <definedName name="Z_DE0EE1C2_5630_11D3_AC10_00C04F990FED_.wvu.PrintArea" localSheetId="0" hidden="1">'SCH E1 (1) (Proj)'!#REF!</definedName>
    <definedName name="Z_DE0EE1C4_5630_11D3_AC10_00C04F990FED_.wvu.PrintArea" localSheetId="0" hidden="1">'SCH E1 (1) (Proj)'!#REF!</definedName>
    <definedName name="Z_DE0EE1C6_5630_11D3_AC10_00C04F990FED_.wvu.PrintArea" localSheetId="0" hidden="1">'SCH E1 (1) (Proj)'!#REF!</definedName>
    <definedName name="Z_DE0EE1C8_5630_11D3_AC10_00C04F990FED_.wvu.PrintArea" localSheetId="0" hidden="1">'SCH E1 (1) (Proj)'!#REF!</definedName>
    <definedName name="Z_DE0EE1CA_5630_11D3_AC10_00C04F990FED_.wvu.PrintArea" localSheetId="0" hidden="1">'SCH E1 (1) (Proj)'!#REF!</definedName>
    <definedName name="Z_DE0EE1CC_5630_11D3_AC10_00C04F990FED_.wvu.PrintArea" localSheetId="0" hidden="1">'SCH E1 (1) (Proj)'!#REF!</definedName>
    <definedName name="Z_DE0EE1CE_5630_11D3_AC10_00C04F990FED_.wvu.PrintArea" localSheetId="0" hidden="1">'SCH E1 (1) (Proj)'!$A$1:$K$51</definedName>
    <definedName name="Z_DE0EE1EA_5630_11D3_AC10_00C04F990FED_.wvu.PrintArea" localSheetId="0" hidden="1">'SCH E1 (1) (Proj)'!#REF!</definedName>
    <definedName name="Z_DE0EE1EC_5630_11D3_AC10_00C04F990FED_.wvu.PrintArea" localSheetId="0" hidden="1">'SCH E1 (1) (Proj)'!#REF!</definedName>
    <definedName name="Z_DE0EE1EE_5630_11D3_AC10_00C04F990FED_.wvu.PrintArea" localSheetId="0" hidden="1">'SCH E1 (1) (Proj)'!#REF!</definedName>
    <definedName name="Z_DE0EE1F0_5630_11D3_AC10_00C04F990FED_.wvu.PrintArea" localSheetId="0" hidden="1">'SCH E1 (1) (Proj)'!#REF!</definedName>
    <definedName name="Z_DE0EE1F2_5630_11D3_AC10_00C04F990FED_.wvu.PrintArea" localSheetId="0" hidden="1">'SCH E1 (1) (Proj)'!#REF!</definedName>
    <definedName name="Z_DE0EE1F4_5630_11D3_AC10_00C04F990FED_.wvu.PrintArea" localSheetId="0" hidden="1">'SCH E1 (1) (Proj)'!#REF!</definedName>
    <definedName name="Z_DE0EE1F6_5630_11D3_AC10_00C04F990FED_.wvu.PrintArea" localSheetId="0" hidden="1">'SCH E1 (1) (Proj)'!$A$1:$K$51</definedName>
    <definedName name="Z_DE6A162A_2305_11D2_AAED_00C04F990FED_.wvu.PrintArea" localSheetId="0" hidden="1">'SCH E1 (1) (Proj)'!#REF!</definedName>
    <definedName name="Z_DE6A162B_2305_11D2_AAED_00C04F990FED_.wvu.PrintArea" localSheetId="0" hidden="1">'SCH E1 (1) (Proj)'!#REF!</definedName>
    <definedName name="Z_DE6A162C_2305_11D2_AAED_00C04F990FED_.wvu.PrintArea" localSheetId="0" hidden="1">'SCH E1 (1) (Proj)'!#REF!</definedName>
    <definedName name="Z_DE6A162D_2305_11D2_AAED_00C04F990FED_.wvu.PrintArea" localSheetId="0" hidden="1">'SCH E1 (1) (Proj)'!#REF!</definedName>
    <definedName name="Z_DE6A162E_2305_11D2_AAED_00C04F990FED_.wvu.PrintArea" localSheetId="0" hidden="1">'SCH E1 (1) (Proj)'!#REF!</definedName>
    <definedName name="Z_DE6A162F_2305_11D2_AAED_00C04F990FED_.wvu.PrintArea" localSheetId="0" hidden="1">'SCH E1 (1) (Proj)'!#REF!</definedName>
    <definedName name="Z_DE6A1630_2305_11D2_AAED_00C04F990FED_.wvu.PrintArea" localSheetId="0" hidden="1">'SCH E1 (1) (Proj)'!$A$1:$K$51</definedName>
    <definedName name="Z_DE6A1632_2305_11D2_AAED_00C04F990FED_.wvu.PrintArea" localSheetId="0" hidden="1">'SCH E1 (1) (Proj)'!#REF!</definedName>
    <definedName name="Z_DE6A1632_2305_11D2_AAED_00C04F990FED_.wvu.PrintArea" localSheetId="5" hidden="1">'SCH E2 (Proj)'!$A$1:$Q$35</definedName>
    <definedName name="Z_DE869FFA_5E5D_11D4_A545_00C04FF35E92_.wvu.PrintArea" localSheetId="0" hidden="1">'SCH E1 (1) (Proj)'!#REF!</definedName>
    <definedName name="Z_DE869FFC_5E5D_11D4_A545_00C04FF35E92_.wvu.PrintArea" localSheetId="0" hidden="1">'SCH E1 (1) (Proj)'!#REF!</definedName>
    <definedName name="Z_DE869FFE_5E5D_11D4_A545_00C04FF35E92_.wvu.PrintArea" localSheetId="0" hidden="1">'SCH E1 (1) (Proj)'!#REF!</definedName>
    <definedName name="Z_DE86A000_5E5D_11D4_A545_00C04FF35E92_.wvu.PrintArea" localSheetId="0" hidden="1">'SCH E1 (1) (Proj)'!#REF!</definedName>
    <definedName name="Z_DE86A002_5E5D_11D4_A545_00C04FF35E92_.wvu.PrintArea" localSheetId="0" hidden="1">'SCH E1 (1) (Proj)'!#REF!</definedName>
    <definedName name="Z_DE86A004_5E5D_11D4_A545_00C04FF35E92_.wvu.PrintArea" localSheetId="0" hidden="1">'SCH E1 (1) (Proj)'!#REF!</definedName>
    <definedName name="Z_DE86A006_5E5D_11D4_A545_00C04FF35E92_.wvu.PrintArea" localSheetId="0" hidden="1">'SCH E1 (1) (Proj)'!$A$1:$K$53</definedName>
    <definedName name="Z_E48AED68_02CA_11D2_AAC9_00C04F990FED_.wvu.PrintArea" localSheetId="0" hidden="1">'SCH E1 (1) (Proj)'!#REF!</definedName>
    <definedName name="Z_E48AED69_02CA_11D2_AAC9_00C04F990FED_.wvu.PrintArea" localSheetId="0" hidden="1">'SCH E1 (1) (Proj)'!#REF!</definedName>
    <definedName name="Z_E48AED6A_02CA_11D2_AAC9_00C04F990FED_.wvu.PrintArea" localSheetId="0" hidden="1">'SCH E1 (1) (Proj)'!#REF!</definedName>
    <definedName name="Z_E48AED6B_02CA_11D2_AAC9_00C04F990FED_.wvu.PrintArea" localSheetId="0" hidden="1">'SCH E1 (1) (Proj)'!#REF!</definedName>
    <definedName name="Z_E48AED6C_02CA_11D2_AAC9_00C04F990FED_.wvu.PrintArea" localSheetId="0" hidden="1">'SCH E1 (1) (Proj)'!#REF!</definedName>
    <definedName name="Z_E48AED6D_02CA_11D2_AAC9_00C04F990FED_.wvu.PrintArea" localSheetId="0" hidden="1">'SCH E1 (1) (Proj)'!#REF!</definedName>
    <definedName name="Z_E48AED6E_02CA_11D2_AAC9_00C04F990FED_.wvu.PrintArea" localSheetId="0" hidden="1">'SCH E1 (1) (Proj)'!$A$1:$K$51</definedName>
    <definedName name="Z_E48AED7E_02CA_11D2_AAC9_00C04F990FED_.wvu.PrintArea" localSheetId="0" hidden="1">'SCH E1 (1) (Proj)'!#REF!</definedName>
    <definedName name="Z_E48AED7F_02CA_11D2_AAC9_00C04F990FED_.wvu.PrintArea" localSheetId="0" hidden="1">'SCH E1 (1) (Proj)'!#REF!</definedName>
    <definedName name="Z_E48AED80_02CA_11D2_AAC9_00C04F990FED_.wvu.PrintArea" localSheetId="0" hidden="1">'SCH E1 (1) (Proj)'!#REF!</definedName>
    <definedName name="Z_E48AED81_02CA_11D2_AAC9_00C04F990FED_.wvu.PrintArea" localSheetId="0" hidden="1">'SCH E1 (1) (Proj)'!#REF!</definedName>
    <definedName name="Z_E48AED82_02CA_11D2_AAC9_00C04F990FED_.wvu.PrintArea" localSheetId="0" hidden="1">'SCH E1 (1) (Proj)'!#REF!</definedName>
    <definedName name="Z_E48AED83_02CA_11D2_AAC9_00C04F990FED_.wvu.PrintArea" localSheetId="0" hidden="1">'SCH E1 (1) (Proj)'!#REF!</definedName>
    <definedName name="Z_E48AED84_02CA_11D2_AAC9_00C04F990FED_.wvu.PrintArea" localSheetId="0" hidden="1">'SCH E1 (1) (Proj)'!$A$1:$K$51</definedName>
    <definedName name="Z_E48AED96_02CA_11D2_AAC9_00C04F990FED_.wvu.PrintArea" localSheetId="0" hidden="1">'SCH E1 (1) (Proj)'!#REF!</definedName>
    <definedName name="Z_E48AED97_02CA_11D2_AAC9_00C04F990FED_.wvu.PrintArea" localSheetId="0" hidden="1">'SCH E1 (1) (Proj)'!#REF!</definedName>
    <definedName name="Z_E48AED98_02CA_11D2_AAC9_00C04F990FED_.wvu.PrintArea" localSheetId="0" hidden="1">'SCH E1 (1) (Proj)'!#REF!</definedName>
    <definedName name="Z_E48AED99_02CA_11D2_AAC9_00C04F990FED_.wvu.PrintArea" localSheetId="0" hidden="1">'SCH E1 (1) (Proj)'!#REF!</definedName>
    <definedName name="Z_E48AED9A_02CA_11D2_AAC9_00C04F990FED_.wvu.PrintArea" localSheetId="0" hidden="1">'SCH E1 (1) (Proj)'!#REF!</definedName>
    <definedName name="Z_E48AED9B_02CA_11D2_AAC9_00C04F990FED_.wvu.PrintArea" localSheetId="0" hidden="1">'SCH E1 (1) (Proj)'!#REF!</definedName>
    <definedName name="Z_E48AED9C_02CA_11D2_AAC9_00C04F990FED_.wvu.PrintArea" localSheetId="0" hidden="1">'SCH E1 (1) (Proj)'!$A$1:$K$51</definedName>
    <definedName name="Z_E5B87FFE_693E_11D4_A546_00C04FF35E92_.wvu.PrintArea" localSheetId="0" hidden="1">'SCH E1 (1) (Proj)'!#REF!</definedName>
    <definedName name="Z_E5B88000_693E_11D4_A546_00C04FF35E92_.wvu.PrintArea" localSheetId="0" hidden="1">'SCH E1 (1) (Proj)'!#REF!</definedName>
    <definedName name="Z_E5B88002_693E_11D4_A546_00C04FF35E92_.wvu.PrintArea" localSheetId="0" hidden="1">'SCH E1 (1) (Proj)'!#REF!</definedName>
    <definedName name="Z_E5B88004_693E_11D4_A546_00C04FF35E92_.wvu.PrintArea" localSheetId="0" hidden="1">'SCH E1 (1) (Proj)'!#REF!</definedName>
    <definedName name="Z_E5B88006_693E_11D4_A546_00C04FF35E92_.wvu.PrintArea" localSheetId="0" hidden="1">'SCH E1 (1) (Proj)'!#REF!</definedName>
    <definedName name="Z_E5B88008_693E_11D4_A546_00C04FF35E92_.wvu.PrintArea" localSheetId="0" hidden="1">'SCH E1 (1) (Proj)'!#REF!</definedName>
    <definedName name="Z_E5B8800A_693E_11D4_A546_00C04FF35E92_.wvu.PrintArea" localSheetId="0" hidden="1">'SCH E1 (1) (Proj)'!$A$1:$K$53</definedName>
    <definedName name="Z_E61C658D_AE77_11D4_A54E_00C04FF35E92_.wvu.PrintArea" localSheetId="0" hidden="1">'SCH E1 (1) (Proj)'!#REF!</definedName>
    <definedName name="Z_E61C658F_AE77_11D4_A54E_00C04FF35E92_.wvu.PrintArea" localSheetId="0" hidden="1">'SCH E1 (1) (Proj)'!#REF!</definedName>
    <definedName name="Z_E61C6591_AE77_11D4_A54E_00C04FF35E92_.wvu.PrintArea" localSheetId="0" hidden="1">'SCH E1 (1) (Proj)'!#REF!</definedName>
    <definedName name="Z_E61C6593_AE77_11D4_A54E_00C04FF35E92_.wvu.PrintArea" localSheetId="0" hidden="1">'SCH E1 (1) (Proj)'!#REF!</definedName>
    <definedName name="Z_E61C6595_AE77_11D4_A54E_00C04FF35E92_.wvu.PrintArea" localSheetId="0" hidden="1">'SCH E1 (1) (Proj)'!#REF!</definedName>
    <definedName name="Z_E61C6597_AE77_11D4_A54E_00C04FF35E92_.wvu.PrintArea" localSheetId="0" hidden="1">'SCH E1 (1) (Proj)'!#REF!</definedName>
    <definedName name="Z_E61C6599_AE77_11D4_A54E_00C04FF35E92_.wvu.PrintArea" localSheetId="0" hidden="1">'SCH E1 (1) (Proj)'!$A$1:$K$53</definedName>
    <definedName name="Z_E74B5AF6_4E1F_11D2_AB1C_00C04F990FED_.wvu.PrintArea" localSheetId="0" hidden="1">'SCH E1 (1) (Proj)'!#REF!</definedName>
    <definedName name="Z_E74B5AF8_4E1F_11D2_AB1C_00C04F990FED_.wvu.PrintArea" localSheetId="0" hidden="1">'SCH E1 (1) (Proj)'!#REF!</definedName>
    <definedName name="Z_E74B5AFA_4E1F_11D2_AB1C_00C04F990FED_.wvu.PrintArea" localSheetId="0" hidden="1">'SCH E1 (1) (Proj)'!#REF!</definedName>
    <definedName name="Z_E74B5AFC_4E1F_11D2_AB1C_00C04F990FED_.wvu.PrintArea" localSheetId="0" hidden="1">'SCH E1 (1) (Proj)'!#REF!</definedName>
    <definedName name="Z_E74B5AFE_4E1F_11D2_AB1C_00C04F990FED_.wvu.PrintArea" localSheetId="0" hidden="1">'SCH E1 (1) (Proj)'!#REF!</definedName>
    <definedName name="Z_E74B5B00_4E1F_11D2_AB1C_00C04F990FED_.wvu.PrintArea" localSheetId="0" hidden="1">'SCH E1 (1) (Proj)'!#REF!</definedName>
    <definedName name="Z_E74B5B02_4E1F_11D2_AB1C_00C04F990FED_.wvu.PrintArea" localSheetId="0" hidden="1">'SCH E1 (1) (Proj)'!$A$1:$K$51</definedName>
    <definedName name="Z_E74B5B13_4E1F_11D2_AB1C_00C04F990FED_.wvu.PrintArea" localSheetId="0" hidden="1">'SCH E1 (1) (Proj)'!#REF!</definedName>
    <definedName name="Z_E74B5B15_4E1F_11D2_AB1C_00C04F990FED_.wvu.PrintArea" localSheetId="0" hidden="1">'SCH E1 (1) (Proj)'!#REF!</definedName>
    <definedName name="Z_E74B5B17_4E1F_11D2_AB1C_00C04F990FED_.wvu.PrintArea" localSheetId="0" hidden="1">'SCH E1 (1) (Proj)'!#REF!</definedName>
    <definedName name="Z_E74B5B19_4E1F_11D2_AB1C_00C04F990FED_.wvu.PrintArea" localSheetId="0" hidden="1">'SCH E1 (1) (Proj)'!#REF!</definedName>
    <definedName name="Z_E74B5B1B_4E1F_11D2_AB1C_00C04F990FED_.wvu.PrintArea" localSheetId="0" hidden="1">'SCH E1 (1) (Proj)'!#REF!</definedName>
    <definedName name="Z_E74B5B1D_4E1F_11D2_AB1C_00C04F990FED_.wvu.PrintArea" localSheetId="0" hidden="1">'SCH E1 (1) (Proj)'!#REF!</definedName>
    <definedName name="Z_E74B5B1F_4E1F_11D2_AB1C_00C04F990FED_.wvu.PrintArea" localSheetId="0" hidden="1">'SCH E1 (1) (Proj)'!$A$1:$K$51</definedName>
    <definedName name="Z_E74B5B28_4E1F_11D2_AB1C_00C04F990FED_.wvu.PrintArea" localSheetId="0" hidden="1">'SCH E1 (1) (Proj)'!#REF!</definedName>
    <definedName name="Z_E74B5B2A_4E1F_11D2_AB1C_00C04F990FED_.wvu.PrintArea" localSheetId="0" hidden="1">'SCH E1 (1) (Proj)'!#REF!</definedName>
    <definedName name="Z_E74B5B2C_4E1F_11D2_AB1C_00C04F990FED_.wvu.PrintArea" localSheetId="0" hidden="1">'SCH E1 (1) (Proj)'!#REF!</definedName>
    <definedName name="Z_E74B5B2E_4E1F_11D2_AB1C_00C04F990FED_.wvu.PrintArea" localSheetId="0" hidden="1">'SCH E1 (1) (Proj)'!#REF!</definedName>
    <definedName name="Z_E74B5B30_4E1F_11D2_AB1C_00C04F990FED_.wvu.PrintArea" localSheetId="0" hidden="1">'SCH E1 (1) (Proj)'!#REF!</definedName>
    <definedName name="Z_E74B5B32_4E1F_11D2_AB1C_00C04F990FED_.wvu.PrintArea" localSheetId="0" hidden="1">'SCH E1 (1) (Proj)'!#REF!</definedName>
    <definedName name="Z_E74B5B34_4E1F_11D2_AB1C_00C04F990FED_.wvu.PrintArea" localSheetId="0" hidden="1">'SCH E1 (1) (Proj)'!$A$1:$K$51</definedName>
    <definedName name="Z_E74B5B7C_4E1F_11D2_AB1C_00C04F990FED_.wvu.PrintArea" localSheetId="0" hidden="1">'SCH E1 (1) (Proj)'!#REF!</definedName>
    <definedName name="Z_E74B5B7E_4E1F_11D2_AB1C_00C04F990FED_.wvu.PrintArea" localSheetId="0" hidden="1">'SCH E1 (1) (Proj)'!#REF!</definedName>
    <definedName name="Z_E74B5B80_4E1F_11D2_AB1C_00C04F990FED_.wvu.PrintArea" localSheetId="0" hidden="1">'SCH E1 (1) (Proj)'!#REF!</definedName>
    <definedName name="Z_E74B5B82_4E1F_11D2_AB1C_00C04F990FED_.wvu.PrintArea" localSheetId="0" hidden="1">'SCH E1 (1) (Proj)'!#REF!</definedName>
    <definedName name="Z_E74B5B84_4E1F_11D2_AB1C_00C04F990FED_.wvu.PrintArea" localSheetId="0" hidden="1">'SCH E1 (1) (Proj)'!#REF!</definedName>
    <definedName name="Z_E74B5B86_4E1F_11D2_AB1C_00C04F990FED_.wvu.PrintArea" localSheetId="0" hidden="1">'SCH E1 (1) (Proj)'!#REF!</definedName>
    <definedName name="Z_E74B5B88_4E1F_11D2_AB1C_00C04F990FED_.wvu.PrintArea" localSheetId="0" hidden="1">'SCH E1 (1) (Proj)'!$A$1:$K$51</definedName>
    <definedName name="Z_EB7BA8C4_56FB_11D3_AC11_00C04F990FED_.wvu.PrintArea" localSheetId="0" hidden="1">'SCH E1 (1) (Proj)'!#REF!</definedName>
    <definedName name="Z_EB7BA8C6_56FB_11D3_AC11_00C04F990FED_.wvu.PrintArea" localSheetId="0" hidden="1">'SCH E1 (1) (Proj)'!#REF!</definedName>
    <definedName name="Z_EB7BA8C8_56FB_11D3_AC11_00C04F990FED_.wvu.PrintArea" localSheetId="0" hidden="1">'SCH E1 (1) (Proj)'!#REF!</definedName>
    <definedName name="Z_EB7BA8CA_56FB_11D3_AC11_00C04F990FED_.wvu.PrintArea" localSheetId="0" hidden="1">'SCH E1 (1) (Proj)'!#REF!</definedName>
    <definedName name="Z_EB7BA8CC_56FB_11D3_AC11_00C04F990FED_.wvu.PrintArea" localSheetId="0" hidden="1">'SCH E1 (1) (Proj)'!#REF!</definedName>
    <definedName name="Z_EB7BA8CE_56FB_11D3_AC11_00C04F990FED_.wvu.PrintArea" localSheetId="0" hidden="1">'SCH E1 (1) (Proj)'!#REF!</definedName>
    <definedName name="Z_EB7BA8D0_56FB_11D3_AC11_00C04F990FED_.wvu.PrintArea" localSheetId="0" hidden="1">'SCH E1 (1) (Proj)'!$A$1:$K$51</definedName>
    <definedName name="Z_EDF19682_7D9F_11D4_A549_00C04FF35E92_.wvu.PrintArea" localSheetId="0" hidden="1">'SCH E1 (1) (Proj)'!#REF!</definedName>
    <definedName name="Z_EDF19684_7D9F_11D4_A549_00C04FF35E92_.wvu.PrintArea" localSheetId="0" hidden="1">'SCH E1 (1) (Proj)'!#REF!</definedName>
    <definedName name="Z_EDF19686_7D9F_11D4_A549_00C04FF35E92_.wvu.PrintArea" localSheetId="0" hidden="1">'SCH E1 (1) (Proj)'!#REF!</definedName>
    <definedName name="Z_EDF19688_7D9F_11D4_A549_00C04FF35E92_.wvu.PrintArea" localSheetId="0" hidden="1">'SCH E1 (1) (Proj)'!#REF!</definedName>
    <definedName name="Z_EDF1968A_7D9F_11D4_A549_00C04FF35E92_.wvu.PrintArea" localSheetId="0" hidden="1">'SCH E1 (1) (Proj)'!#REF!</definedName>
    <definedName name="Z_EDF1968C_7D9F_11D4_A549_00C04FF35E92_.wvu.PrintArea" localSheetId="0" hidden="1">'SCH E1 (1) (Proj)'!#REF!</definedName>
    <definedName name="Z_EDF1968E_7D9F_11D4_A549_00C04FF35E92_.wvu.PrintArea" localSheetId="0" hidden="1">'SCH E1 (1) (Proj)'!$A$1:$K$53</definedName>
    <definedName name="Z_EDF1969D_7D9F_11D4_A549_00C04FF35E92_.wvu.PrintArea" localSheetId="0" hidden="1">'SCH E1 (1) (Proj)'!#REF!</definedName>
    <definedName name="Z_EDF1969F_7D9F_11D4_A549_00C04FF35E92_.wvu.PrintArea" localSheetId="0" hidden="1">'SCH E1 (1) (Proj)'!#REF!</definedName>
    <definedName name="Z_EDF196A1_7D9F_11D4_A549_00C04FF35E92_.wvu.PrintArea" localSheetId="0" hidden="1">'SCH E1 (1) (Proj)'!#REF!</definedName>
    <definedName name="Z_EDF196A3_7D9F_11D4_A549_00C04FF35E92_.wvu.PrintArea" localSheetId="0" hidden="1">'SCH E1 (1) (Proj)'!#REF!</definedName>
    <definedName name="Z_EDF196A5_7D9F_11D4_A549_00C04FF35E92_.wvu.PrintArea" localSheetId="0" hidden="1">'SCH E1 (1) (Proj)'!#REF!</definedName>
    <definedName name="Z_EDF196A7_7D9F_11D4_A549_00C04FF35E92_.wvu.PrintArea" localSheetId="0" hidden="1">'SCH E1 (1) (Proj)'!#REF!</definedName>
    <definedName name="Z_EDF196A9_7D9F_11D4_A549_00C04FF35E92_.wvu.PrintArea" localSheetId="0" hidden="1">'SCH E1 (1) (Proj)'!$A$1:$K$53</definedName>
    <definedName name="Z_EDF196C8_7D9F_11D4_A549_00C04FF35E92_.wvu.PrintArea" localSheetId="0" hidden="1">'SCH E1 (1) (Proj)'!#REF!</definedName>
    <definedName name="Z_EDF196CA_7D9F_11D4_A549_00C04FF35E92_.wvu.PrintArea" localSheetId="0" hidden="1">'SCH E1 (1) (Proj)'!#REF!</definedName>
    <definedName name="Z_EDF196CC_7D9F_11D4_A549_00C04FF35E92_.wvu.PrintArea" localSheetId="0" hidden="1">'SCH E1 (1) (Proj)'!#REF!</definedName>
    <definedName name="Z_EDF196CE_7D9F_11D4_A549_00C04FF35E92_.wvu.PrintArea" localSheetId="0" hidden="1">'SCH E1 (1) (Proj)'!#REF!</definedName>
    <definedName name="Z_EDF196D0_7D9F_11D4_A549_00C04FF35E92_.wvu.PrintArea" localSheetId="0" hidden="1">'SCH E1 (1) (Proj)'!#REF!</definedName>
    <definedName name="Z_EDF196D2_7D9F_11D4_A549_00C04FF35E92_.wvu.PrintArea" localSheetId="0" hidden="1">'SCH E1 (1) (Proj)'!#REF!</definedName>
    <definedName name="Z_EDF196D4_7D9F_11D4_A549_00C04FF35E92_.wvu.PrintArea" localSheetId="0" hidden="1">'SCH E1 (1) (Proj)'!$A$1:$K$53</definedName>
    <definedName name="Z_EDF196E2_7D9F_11D4_A549_00C04FF35E92_.wvu.PrintArea" localSheetId="0" hidden="1">'SCH E1 (1) (Proj)'!#REF!</definedName>
    <definedName name="Z_EDF196E4_7D9F_11D4_A549_00C04FF35E92_.wvu.PrintArea" localSheetId="0" hidden="1">'SCH E1 (1) (Proj)'!#REF!</definedName>
    <definedName name="Z_EDF196E6_7D9F_11D4_A549_00C04FF35E92_.wvu.PrintArea" localSheetId="0" hidden="1">'SCH E1 (1) (Proj)'!#REF!</definedName>
    <definedName name="Z_EDF196E8_7D9F_11D4_A549_00C04FF35E92_.wvu.PrintArea" localSheetId="0" hidden="1">'SCH E1 (1) (Proj)'!#REF!</definedName>
    <definedName name="Z_EDF196EA_7D9F_11D4_A549_00C04FF35E92_.wvu.PrintArea" localSheetId="0" hidden="1">'SCH E1 (1) (Proj)'!#REF!</definedName>
    <definedName name="Z_EDF196EC_7D9F_11D4_A549_00C04FF35E92_.wvu.PrintArea" localSheetId="0" hidden="1">'SCH E1 (1) (Proj)'!#REF!</definedName>
    <definedName name="Z_EDF196EE_7D9F_11D4_A549_00C04FF35E92_.wvu.PrintArea" localSheetId="0" hidden="1">'SCH E1 (1) (Proj)'!$A$1:$K$53</definedName>
    <definedName name="Z_EFB4D731_0065_11D2_AAC6_00C04F990FED_.wvu.PrintArea" localSheetId="0" hidden="1">'SCH E1 (1) (Proj)'!#REF!</definedName>
    <definedName name="Z_EFB4D732_0065_11D2_AAC6_00C04F990FED_.wvu.PrintArea" localSheetId="0" hidden="1">'SCH E1 (1) (Proj)'!#REF!</definedName>
    <definedName name="Z_EFB4D733_0065_11D2_AAC6_00C04F990FED_.wvu.PrintArea" localSheetId="0" hidden="1">'SCH E1 (1) (Proj)'!#REF!</definedName>
    <definedName name="Z_EFB4D734_0065_11D2_AAC6_00C04F990FED_.wvu.PrintArea" localSheetId="0" hidden="1">'SCH E1 (1) (Proj)'!#REF!</definedName>
    <definedName name="Z_EFB4D735_0065_11D2_AAC6_00C04F990FED_.wvu.PrintArea" localSheetId="0" hidden="1">'SCH E1 (1) (Proj)'!#REF!</definedName>
    <definedName name="Z_EFB4D736_0065_11D2_AAC6_00C04F990FED_.wvu.PrintArea" localSheetId="0" hidden="1">'SCH E1 (1) (Proj)'!#REF!</definedName>
    <definedName name="Z_EFB4D737_0065_11D2_AAC6_00C04F990FED_.wvu.PrintArea" localSheetId="0" hidden="1">'SCH E1 (1) (Proj)'!$A$1:$K$51</definedName>
    <definedName name="Z_F253B5F4_7668_11D3_AC2B_00C04F990FED_.wvu.PrintArea" localSheetId="0" hidden="1">'SCH E1 (1) (Proj)'!#REF!</definedName>
    <definedName name="Z_F253B5F6_7668_11D3_AC2B_00C04F990FED_.wvu.PrintArea" localSheetId="0" hidden="1">'SCH E1 (1) (Proj)'!#REF!</definedName>
    <definedName name="Z_F253B5F8_7668_11D3_AC2B_00C04F990FED_.wvu.PrintArea" localSheetId="0" hidden="1">'SCH E1 (1) (Proj)'!#REF!</definedName>
    <definedName name="Z_F253B5FA_7668_11D3_AC2B_00C04F990FED_.wvu.PrintArea" localSheetId="0" hidden="1">'SCH E1 (1) (Proj)'!#REF!</definedName>
    <definedName name="Z_F253B5FC_7668_11D3_AC2B_00C04F990FED_.wvu.PrintArea" localSheetId="0" hidden="1">'SCH E1 (1) (Proj)'!#REF!</definedName>
    <definedName name="Z_F253B5FE_7668_11D3_AC2B_00C04F990FED_.wvu.PrintArea" localSheetId="0" hidden="1">'SCH E1 (1) (Proj)'!#REF!</definedName>
    <definedName name="Z_F253B600_7668_11D3_AC2B_00C04F990FED_.wvu.PrintArea" localSheetId="0" hidden="1">'SCH E1 (1) (Proj)'!$A$1:$K$53</definedName>
    <definedName name="Z_FBF06507_6D0A_11D3_AC23_00C04F990FED_.wvu.PrintArea" localSheetId="0" hidden="1">'SCH E1 (1) (Proj)'!#REF!</definedName>
    <definedName name="Z_FBF06509_6D0A_11D3_AC23_00C04F990FED_.wvu.PrintArea" localSheetId="0" hidden="1">'SCH E1 (1) (Proj)'!#REF!</definedName>
    <definedName name="Z_FBF0650B_6D0A_11D3_AC23_00C04F990FED_.wvu.PrintArea" localSheetId="0" hidden="1">'SCH E1 (1) (Proj)'!#REF!</definedName>
    <definedName name="Z_FBF0650D_6D0A_11D3_AC23_00C04F990FED_.wvu.PrintArea" localSheetId="0" hidden="1">'SCH E1 (1) (Proj)'!#REF!</definedName>
    <definedName name="Z_FBF0650F_6D0A_11D3_AC23_00C04F990FED_.wvu.PrintArea" localSheetId="0" hidden="1">'SCH E1 (1) (Proj)'!#REF!</definedName>
    <definedName name="Z_FBF06511_6D0A_11D3_AC23_00C04F990FED_.wvu.PrintArea" localSheetId="0" hidden="1">'SCH E1 (1) (Proj)'!#REF!</definedName>
    <definedName name="Z_FBF06513_6D0A_11D3_AC23_00C04F990FED_.wvu.PrintArea" localSheetId="0" hidden="1">'SCH E1 (1) (Proj)'!$A$1:$K$53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1" l="1"/>
  <c r="D11" i="11" l="1"/>
  <c r="K13" i="4" l="1"/>
  <c r="F17" i="11" l="1"/>
  <c r="H17" i="11" s="1"/>
  <c r="F15" i="11"/>
  <c r="H15" i="11" s="1"/>
  <c r="F14" i="11"/>
  <c r="H14" i="11" s="1"/>
  <c r="B18" i="11"/>
  <c r="F16" i="11"/>
  <c r="H16" i="11" s="1"/>
  <c r="F13" i="11"/>
  <c r="H13" i="11" s="1"/>
  <c r="F10" i="11"/>
  <c r="H10" i="11" s="1"/>
  <c r="C24" i="10"/>
  <c r="C16" i="10" s="1"/>
  <c r="B19" i="11" l="1"/>
  <c r="B20" i="11" s="1"/>
  <c r="H14" i="3" l="1"/>
  <c r="H18" i="3"/>
  <c r="J14" i="2"/>
  <c r="G43" i="1"/>
  <c r="P22" i="7" l="1"/>
  <c r="Q22" i="7" s="1"/>
  <c r="Q26" i="7" s="1"/>
  <c r="O22" i="7"/>
  <c r="N22" i="7"/>
  <c r="M22" i="7"/>
  <c r="L22" i="7"/>
  <c r="K22" i="7"/>
  <c r="C14" i="2"/>
  <c r="C17" i="2" s="1"/>
  <c r="C20" i="2" s="1"/>
  <c r="K10" i="1"/>
  <c r="K9" i="1"/>
  <c r="A4" i="7"/>
  <c r="P33" i="5" l="1"/>
  <c r="J32" i="5"/>
  <c r="Q15" i="7"/>
  <c r="P38" i="5"/>
  <c r="D39" i="5"/>
  <c r="P41" i="5"/>
  <c r="I18" i="1"/>
  <c r="Q17" i="7"/>
  <c r="Q16" i="7"/>
  <c r="K14" i="1"/>
  <c r="K15" i="1"/>
  <c r="J31" i="5"/>
  <c r="E22" i="7"/>
  <c r="F22" i="7" s="1"/>
  <c r="G22" i="7" s="1"/>
  <c r="H22" i="7" s="1"/>
  <c r="I22" i="7" s="1"/>
  <c r="J22" i="7" s="1"/>
  <c r="D31" i="5" l="1"/>
  <c r="T31" i="5"/>
  <c r="D37" i="5"/>
  <c r="T37" i="5"/>
  <c r="P39" i="5"/>
  <c r="T39" i="5"/>
  <c r="J38" i="5"/>
  <c r="P32" i="5"/>
  <c r="T38" i="5"/>
  <c r="N43" i="5"/>
  <c r="J37" i="5"/>
  <c r="P31" i="5"/>
  <c r="V31" i="5" s="1"/>
  <c r="H43" i="5"/>
  <c r="B43" i="5"/>
  <c r="J42" i="5"/>
  <c r="K22" i="1"/>
  <c r="T42" i="5"/>
  <c r="D42" i="5"/>
  <c r="T40" i="5"/>
  <c r="D40" i="5"/>
  <c r="P40" i="5"/>
  <c r="P35" i="5"/>
  <c r="P34" i="5"/>
  <c r="K16" i="1"/>
  <c r="P37" i="5"/>
  <c r="J36" i="5"/>
  <c r="J40" i="5"/>
  <c r="T34" i="5"/>
  <c r="D34" i="5"/>
  <c r="Q12" i="7"/>
  <c r="J33" i="5"/>
  <c r="T33" i="5"/>
  <c r="D33" i="5"/>
  <c r="D38" i="5"/>
  <c r="T35" i="5"/>
  <c r="D35" i="5"/>
  <c r="P36" i="5"/>
  <c r="G18" i="1"/>
  <c r="K18" i="1" s="1"/>
  <c r="P42" i="5"/>
  <c r="T36" i="5"/>
  <c r="D36" i="5"/>
  <c r="J34" i="5"/>
  <c r="D32" i="5"/>
  <c r="T32" i="5"/>
  <c r="T41" i="5"/>
  <c r="D41" i="5"/>
  <c r="J41" i="5"/>
  <c r="J35" i="5"/>
  <c r="J39" i="5"/>
  <c r="V38" i="5" l="1"/>
  <c r="V39" i="5"/>
  <c r="X39" i="5" s="1"/>
  <c r="V32" i="5"/>
  <c r="X38" i="5"/>
  <c r="V37" i="5"/>
  <c r="X37" i="5" s="1"/>
  <c r="D43" i="5"/>
  <c r="F43" i="5" s="1"/>
  <c r="J43" i="5"/>
  <c r="L43" i="5" s="1"/>
  <c r="T43" i="5"/>
  <c r="P43" i="5"/>
  <c r="R43" i="5" s="1"/>
  <c r="V41" i="5"/>
  <c r="X41" i="5" s="1"/>
  <c r="X32" i="5"/>
  <c r="X31" i="5"/>
  <c r="V35" i="5"/>
  <c r="X35" i="5" s="1"/>
  <c r="V34" i="5"/>
  <c r="X34" i="5" s="1"/>
  <c r="V42" i="5"/>
  <c r="X42" i="5" s="1"/>
  <c r="K23" i="1"/>
  <c r="V36" i="5"/>
  <c r="X36" i="5" s="1"/>
  <c r="V33" i="5"/>
  <c r="X33" i="5" s="1"/>
  <c r="V40" i="5"/>
  <c r="X40" i="5" s="1"/>
  <c r="V43" i="5" l="1"/>
  <c r="X43" i="5" s="1"/>
  <c r="X47" i="5" l="1"/>
  <c r="L47" i="5"/>
  <c r="R11" i="5" s="1"/>
  <c r="R47" i="5"/>
  <c r="T11" i="5" s="1"/>
  <c r="F47" i="5"/>
  <c r="P11" i="5" s="1"/>
  <c r="K15" i="4" l="1"/>
  <c r="Q10" i="7" l="1"/>
  <c r="I12" i="1" l="1"/>
  <c r="I20" i="1" s="1"/>
  <c r="K8" i="1"/>
  <c r="H22" i="3" l="1"/>
  <c r="Q19" i="7"/>
  <c r="Q30" i="7" l="1"/>
  <c r="K20" i="4"/>
  <c r="H28" i="3"/>
  <c r="H32" i="3"/>
  <c r="L49" i="4" l="1"/>
  <c r="L48" i="4"/>
  <c r="L47" i="4" l="1"/>
  <c r="L51" i="4" s="1"/>
  <c r="K24" i="4" s="1"/>
  <c r="K51" i="4"/>
  <c r="Q20" i="7" l="1"/>
  <c r="H18" i="7" l="1"/>
  <c r="H21" i="7" s="1"/>
  <c r="H23" i="7" s="1"/>
  <c r="H27" i="7" s="1"/>
  <c r="Q14" i="7"/>
  <c r="I18" i="7"/>
  <c r="I21" i="7" s="1"/>
  <c r="I23" i="7" s="1"/>
  <c r="I27" i="7" s="1"/>
  <c r="G18" i="7"/>
  <c r="G21" i="7" s="1"/>
  <c r="G23" i="7" s="1"/>
  <c r="G27" i="7" s="1"/>
  <c r="P18" i="7"/>
  <c r="M18" i="7"/>
  <c r="N18" i="7"/>
  <c r="L18" i="7"/>
  <c r="O18" i="7"/>
  <c r="Q24" i="7" l="1"/>
  <c r="O21" i="7"/>
  <c r="O23" i="7" s="1"/>
  <c r="O27" i="7" s="1"/>
  <c r="O25" i="7"/>
  <c r="I27" i="1"/>
  <c r="I30" i="1" s="1"/>
  <c r="I36" i="1" s="1"/>
  <c r="I39" i="1" s="1"/>
  <c r="L25" i="7"/>
  <c r="L21" i="7"/>
  <c r="L23" i="7" s="1"/>
  <c r="L27" i="7" s="1"/>
  <c r="F18" i="7"/>
  <c r="F21" i="7" s="1"/>
  <c r="F23" i="7" s="1"/>
  <c r="F27" i="7" s="1"/>
  <c r="N25" i="7"/>
  <c r="N21" i="7"/>
  <c r="N23" i="7" s="1"/>
  <c r="N27" i="7" s="1"/>
  <c r="M21" i="7"/>
  <c r="M23" i="7" s="1"/>
  <c r="M27" i="7" s="1"/>
  <c r="M25" i="7"/>
  <c r="P25" i="7"/>
  <c r="P21" i="7"/>
  <c r="P23" i="7" s="1"/>
  <c r="P27" i="7" s="1"/>
  <c r="E18" i="7"/>
  <c r="E21" i="7" s="1"/>
  <c r="K18" i="7"/>
  <c r="I40" i="1" l="1"/>
  <c r="I45" i="1"/>
  <c r="K45" i="1" s="1"/>
  <c r="I42" i="1"/>
  <c r="I46" i="1"/>
  <c r="I44" i="1"/>
  <c r="K44" i="1" s="1"/>
  <c r="I43" i="1"/>
  <c r="K25" i="7"/>
  <c r="K21" i="7"/>
  <c r="K23" i="7" s="1"/>
  <c r="K27" i="7" s="1"/>
  <c r="K25" i="1"/>
  <c r="Q11" i="7"/>
  <c r="E23" i="7"/>
  <c r="E27" i="7" l="1"/>
  <c r="G12" i="1" l="1"/>
  <c r="K12" i="1" s="1"/>
  <c r="J21" i="2" l="1"/>
  <c r="H16" i="3"/>
  <c r="K42" i="1" l="1"/>
  <c r="Q28" i="7" s="1"/>
  <c r="H30" i="3"/>
  <c r="K11" i="4"/>
  <c r="G29" i="7" l="1"/>
  <c r="G32" i="7" s="1"/>
  <c r="F29" i="7"/>
  <c r="F32" i="7" s="1"/>
  <c r="H29" i="7"/>
  <c r="H32" i="7" s="1"/>
  <c r="E29" i="7"/>
  <c r="E32" i="7" s="1"/>
  <c r="I29" i="7"/>
  <c r="I32" i="7" s="1"/>
  <c r="O29" i="7" l="1"/>
  <c r="O32" i="7" s="1"/>
  <c r="M29" i="7"/>
  <c r="M32" i="7" s="1"/>
  <c r="N29" i="7"/>
  <c r="N32" i="7" s="1"/>
  <c r="L29" i="7"/>
  <c r="L32" i="7" s="1"/>
  <c r="K29" i="7"/>
  <c r="K32" i="7" s="1"/>
  <c r="P29" i="7" l="1"/>
  <c r="P32" i="7" s="1"/>
  <c r="G27" i="1" l="1"/>
  <c r="Q13" i="7"/>
  <c r="Q18" i="7" s="1"/>
  <c r="Q25" i="7" s="1"/>
  <c r="J18" i="7"/>
  <c r="J21" i="7" s="1"/>
  <c r="K34" i="1" l="1"/>
  <c r="J23" i="7"/>
  <c r="Q21" i="7"/>
  <c r="K32" i="1"/>
  <c r="K33" i="1"/>
  <c r="G30" i="1"/>
  <c r="K27" i="1"/>
  <c r="J27" i="7" l="1"/>
  <c r="J29" i="7" s="1"/>
  <c r="J32" i="7" s="1"/>
  <c r="Q23" i="7"/>
  <c r="Q27" i="7" s="1"/>
  <c r="Q29" i="7" s="1"/>
  <c r="Q32" i="7" s="1"/>
  <c r="K30" i="1"/>
  <c r="K36" i="1" s="1"/>
  <c r="G36" i="1"/>
  <c r="K37" i="1" l="1"/>
  <c r="G39" i="1"/>
  <c r="K39" i="1" l="1"/>
  <c r="K40" i="1" l="1"/>
  <c r="K9" i="4"/>
  <c r="K17" i="4" s="1"/>
  <c r="G46" i="1"/>
  <c r="K22" i="4" l="1"/>
  <c r="K29" i="4"/>
  <c r="D13" i="10" s="1"/>
  <c r="K43" i="1"/>
  <c r="E13" i="10" l="1"/>
  <c r="D14" i="10"/>
  <c r="E14" i="10" s="1"/>
  <c r="K46" i="1"/>
  <c r="K48" i="1" s="1"/>
  <c r="K33" i="4"/>
  <c r="N17" i="5" s="1"/>
  <c r="K31" i="4"/>
  <c r="N15" i="5" s="1"/>
  <c r="N13" i="5"/>
  <c r="E16" i="10" l="1"/>
  <c r="G13" i="10" s="1"/>
  <c r="K37" i="4" s="1"/>
  <c r="N19" i="5"/>
  <c r="R13" i="5"/>
  <c r="P13" i="5"/>
  <c r="T13" i="5"/>
  <c r="F21" i="5"/>
  <c r="T15" i="5"/>
  <c r="P15" i="5"/>
  <c r="R15" i="5"/>
  <c r="T17" i="5"/>
  <c r="P17" i="5"/>
  <c r="R17" i="5"/>
  <c r="G14" i="10" l="1"/>
  <c r="H13" i="10"/>
  <c r="K39" i="4"/>
  <c r="L13" i="5" s="1"/>
  <c r="H14" i="10"/>
  <c r="H16" i="10" s="1"/>
  <c r="J13" i="5"/>
  <c r="F11" i="11" l="1"/>
  <c r="H11" i="11" s="1"/>
  <c r="F12" i="11" l="1"/>
  <c r="H12" i="11" s="1"/>
  <c r="D18" i="11"/>
  <c r="F18" i="11" l="1"/>
  <c r="D19" i="11"/>
  <c r="F19" i="11" s="1"/>
  <c r="H19" i="11" s="1"/>
  <c r="D20" i="11" l="1"/>
  <c r="H18" i="11"/>
  <c r="F20" i="11"/>
  <c r="H20" i="11" s="1"/>
</calcChain>
</file>

<file path=xl/sharedStrings.xml><?xml version="1.0" encoding="utf-8"?>
<sst xmlns="http://schemas.openxmlformats.org/spreadsheetml/2006/main" count="383" uniqueCount="240">
  <si>
    <t xml:space="preserve">                                                         Duke Energy Florida, LLC</t>
  </si>
  <si>
    <t>Duke Energy Florida, LLC</t>
  </si>
  <si>
    <t xml:space="preserve">                                Fuel and Purchased Power Cost Recovery Clause</t>
  </si>
  <si>
    <t>Fuel and Purchased Power Cost Recovery Clause</t>
  </si>
  <si>
    <t xml:space="preserve">  </t>
  </si>
  <si>
    <t xml:space="preserve"> </t>
  </si>
  <si>
    <t>DOLLARS</t>
  </si>
  <si>
    <t>mWh</t>
  </si>
  <si>
    <t>CENTS/KWH</t>
  </si>
  <si>
    <t xml:space="preserve">  1.</t>
  </si>
  <si>
    <t>Fuel Cost of System Net Generation (E3)</t>
  </si>
  <si>
    <t xml:space="preserve">  2.</t>
  </si>
  <si>
    <t>Coal Car Investment</t>
  </si>
  <si>
    <t xml:space="preserve">  3.</t>
  </si>
  <si>
    <t>Adjustment to Fuel Cost</t>
  </si>
  <si>
    <t xml:space="preserve">  4.</t>
  </si>
  <si>
    <t>TOTAL COST OF GENERATED POWER</t>
  </si>
  <si>
    <t xml:space="preserve">  5.</t>
  </si>
  <si>
    <t>Energy Cost of Purchased Power (Excl. Econ &amp; Cogens) (E7)</t>
  </si>
  <si>
    <t xml:space="preserve">  6.</t>
  </si>
  <si>
    <t>Energy Cost of Economy Purchases (E9)</t>
  </si>
  <si>
    <t xml:space="preserve">  7.</t>
  </si>
  <si>
    <t>Payments to Qualifying Facilities (E8)</t>
  </si>
  <si>
    <t xml:space="preserve">  8.</t>
  </si>
  <si>
    <t>TOTAL COST OF PURCHASED POWER</t>
  </si>
  <si>
    <t xml:space="preserve">  9.</t>
  </si>
  <si>
    <t>TOTAL AVAILABLE mWh</t>
  </si>
  <si>
    <t xml:space="preserve"> 10.</t>
  </si>
  <si>
    <t>Fuel Cost of Economy Sales</t>
  </si>
  <si>
    <t>(E6)</t>
  </si>
  <si>
    <t xml:space="preserve"> 10a.</t>
  </si>
  <si>
    <t>Gain on Economy Sales</t>
  </si>
  <si>
    <t>*</t>
  </si>
  <si>
    <t xml:space="preserve"> 10b.</t>
  </si>
  <si>
    <t xml:space="preserve">Gain on Total Power Sales - 20% </t>
  </si>
  <si>
    <t xml:space="preserve"> 11.</t>
  </si>
  <si>
    <t>Fuel Cost of Stratified Sales</t>
  </si>
  <si>
    <t xml:space="preserve"> 12.</t>
  </si>
  <si>
    <t>TOTAL FUEL COST AND GAINS ON POWER SALES</t>
  </si>
  <si>
    <t xml:space="preserve"> 13.</t>
  </si>
  <si>
    <t>Net Inadvertent Interchange</t>
  </si>
  <si>
    <t xml:space="preserve"> 14.</t>
  </si>
  <si>
    <t>TOTAL FUEL AND NET POWER TRANSACTIONS</t>
  </si>
  <si>
    <t xml:space="preserve"> 15.</t>
  </si>
  <si>
    <t>Net Unbilled</t>
  </si>
  <si>
    <t xml:space="preserve"> 16.</t>
  </si>
  <si>
    <t>Company Use</t>
  </si>
  <si>
    <t xml:space="preserve"> 17.</t>
  </si>
  <si>
    <t>T &amp; D Losses</t>
  </si>
  <si>
    <t xml:space="preserve"> 18.</t>
  </si>
  <si>
    <t>Adjusted System Sales</t>
  </si>
  <si>
    <t xml:space="preserve"> 19.</t>
  </si>
  <si>
    <t>Wholesale Sales (Excluding Supplemental Sales)</t>
  </si>
  <si>
    <t xml:space="preserve"> 20.</t>
  </si>
  <si>
    <t>Jurisdictional Sales</t>
  </si>
  <si>
    <t xml:space="preserve"> 21.</t>
  </si>
  <si>
    <t>Jurisdictional Sales Adjusted for Line Losses x</t>
  </si>
  <si>
    <t xml:space="preserve"> 22.</t>
  </si>
  <si>
    <t>Prior Period True-Up  (Sch E1-A)</t>
  </si>
  <si>
    <t xml:space="preserve"> 23.</t>
  </si>
  <si>
    <t>Total Jurisdictional Fuel Cost</t>
  </si>
  <si>
    <t xml:space="preserve"> 24.</t>
  </si>
  <si>
    <t>GPIF **</t>
  </si>
  <si>
    <t xml:space="preserve"> 25.</t>
  </si>
  <si>
    <t>CEC Bill Credit</t>
  </si>
  <si>
    <t xml:space="preserve"> 26.</t>
  </si>
  <si>
    <t>Fuel Factor Adjusted including GPIF &amp; CEC Bill Credit</t>
  </si>
  <si>
    <t xml:space="preserve"> 27.</t>
  </si>
  <si>
    <t>Total Fuel Cost Factor (rounded to the nearest .001 cents/ KWH)</t>
  </si>
  <si>
    <t>For Informational Purposes Only</t>
  </si>
  <si>
    <t>**</t>
  </si>
  <si>
    <t>Based on Jurisdictional Sales</t>
  </si>
  <si>
    <t>GPIF</t>
  </si>
  <si>
    <t>Calculation of Total True-Up</t>
  </si>
  <si>
    <t>(Projected Period)</t>
  </si>
  <si>
    <t>$</t>
  </si>
  <si>
    <t>Estimated Over/(Under) Recovery January - December 2021</t>
  </si>
  <si>
    <r>
      <rPr>
        <b/>
        <sz val="8"/>
        <rFont val="Arial"/>
        <family val="2"/>
      </rPr>
      <t xml:space="preserve">( </t>
    </r>
    <r>
      <rPr>
        <sz val="8"/>
        <rFont val="Arial"/>
        <family val="2"/>
      </rPr>
      <t xml:space="preserve">Schedule E1-B, Page 2 of 2, Section C, Lines 8 and 12 - Dec 21 </t>
    </r>
    <r>
      <rPr>
        <b/>
        <sz val="8"/>
        <rFont val="Arial"/>
        <family val="2"/>
      </rPr>
      <t>)</t>
    </r>
  </si>
  <si>
    <t>Jurisdictional mWh Sales</t>
  </si>
  <si>
    <t>True-Up Factor</t>
  </si>
  <si>
    <t>`</t>
  </si>
  <si>
    <t>Cents/kWh</t>
  </si>
  <si>
    <t xml:space="preserve">                               Duke Energy Florida, LLC</t>
  </si>
  <si>
    <t>Calculation of Generating Performance Incentive</t>
  </si>
  <si>
    <t>And True-Up Adjustment Factors</t>
  </si>
  <si>
    <t>1.</t>
  </si>
  <si>
    <t>TOTAL AMOUNT OF ADJUSTMENTS:</t>
  </si>
  <si>
    <t>A.  Generating Performance Incentive Reward / (Penalty)</t>
  </si>
  <si>
    <t>B.  True-Up (Over) / Under Recovery</t>
  </si>
  <si>
    <t>C.  CEC Bill Credit</t>
  </si>
  <si>
    <t>2.</t>
  </si>
  <si>
    <t>JURISDICTIONAL mWh SALES</t>
  </si>
  <si>
    <t>3.</t>
  </si>
  <si>
    <t>ADJUSTMENT FACTORS:</t>
  </si>
  <si>
    <t xml:space="preserve">A.  Generating Performance Incentive Factor </t>
  </si>
  <si>
    <t>B.  True-Up Factor</t>
  </si>
  <si>
    <t xml:space="preserve">                                    Duke Energy Florida, LLC</t>
  </si>
  <si>
    <t>Calculation of Levelized Fuel Adjustment Factors</t>
  </si>
  <si>
    <t>Period Jurisdictional Fuel Cost (Schedule E-1, line 21)</t>
  </si>
  <si>
    <t>1a.</t>
  </si>
  <si>
    <t>Prior Period True-up (E1, Line 22)</t>
  </si>
  <si>
    <t>Generating Performance Incentive Factor (GPIF) (E1, Line 24)</t>
  </si>
  <si>
    <t>4.</t>
  </si>
  <si>
    <t>Total Amount to be Recovered</t>
  </si>
  <si>
    <t>5.</t>
  </si>
  <si>
    <t>6.</t>
  </si>
  <si>
    <t>Jurisdictional Cost per kWh Sold  (Line 4 / Line 5 / 10)</t>
  </si>
  <si>
    <t>7.</t>
  </si>
  <si>
    <t>Effective Jurisdictional Sales  (See Below)</t>
  </si>
  <si>
    <t xml:space="preserve"> LEVELIZED FUEL FACTORS:</t>
  </si>
  <si>
    <t>8.</t>
  </si>
  <si>
    <t>Fuel Factor at Secondary Metering (Line 4 / Line 7 / 10)</t>
  </si>
  <si>
    <t>9.</t>
  </si>
  <si>
    <t xml:space="preserve">Fuel Factor at Primary Metering  </t>
  </si>
  <si>
    <t>10.</t>
  </si>
  <si>
    <t xml:space="preserve">Fuel Factor at Transmission Metering </t>
  </si>
  <si>
    <t>TIERED FUEL FACTORS:</t>
  </si>
  <si>
    <t>11.</t>
  </si>
  <si>
    <t>Fuel Factor - First Tier (0-1000 kWh)</t>
  </si>
  <si>
    <t>12.</t>
  </si>
  <si>
    <t>Fuel Factor - Second Tier (Over 1000 kWh)</t>
  </si>
  <si>
    <t>JURISDICTIONAL SALES (mWh)</t>
  </si>
  <si>
    <t>METERING VOLTAGE:</t>
  </si>
  <si>
    <t xml:space="preserve">        METER      </t>
  </si>
  <si>
    <t>SECONDARY</t>
  </si>
  <si>
    <t>Distribution Secondary</t>
  </si>
  <si>
    <t>Distribution Primary</t>
  </si>
  <si>
    <t>Transmission</t>
  </si>
  <si>
    <t>Total</t>
  </si>
  <si>
    <t xml:space="preserve">                     Duke Energy Florida, LLC</t>
  </si>
  <si>
    <t>Calculation of Final Fuel Cost Factors</t>
  </si>
  <si>
    <t>-------------------------------------Time of Use--------------------------------------</t>
  </si>
  <si>
    <t>First Tier</t>
  </si>
  <si>
    <t>Second Tier</t>
  </si>
  <si>
    <t>Levelized</t>
  </si>
  <si>
    <t>On-Peak</t>
  </si>
  <si>
    <t>Off-Peak</t>
  </si>
  <si>
    <t>Super Off-Peak</t>
  </si>
  <si>
    <t>Factor</t>
  </si>
  <si>
    <t>Factors</t>
  </si>
  <si>
    <t>Multiplier</t>
  </si>
  <si>
    <t>Line:</t>
  </si>
  <si>
    <t>Metering Voltage</t>
  </si>
  <si>
    <t xml:space="preserve"> --</t>
  </si>
  <si>
    <t xml:space="preserve">      </t>
  </si>
  <si>
    <t>Lighting Service</t>
  </si>
  <si>
    <t xml:space="preserve"> D E V E L O P M E N T   O F   T I M E   O F   U S E   M U L T I P L I E R S</t>
  </si>
  <si>
    <t>ON-PEAK PERIOD</t>
  </si>
  <si>
    <t>OFF-PEAK PERIOD</t>
  </si>
  <si>
    <t>SUPER OFF-PEAK PERIOD</t>
  </si>
  <si>
    <t>TOTAL</t>
  </si>
  <si>
    <t xml:space="preserve"> Average</t>
  </si>
  <si>
    <t>System mWh</t>
  </si>
  <si>
    <t>Marginal</t>
  </si>
  <si>
    <t xml:space="preserve"> Marginal</t>
  </si>
  <si>
    <t>Mo/Yr</t>
  </si>
  <si>
    <t>Requirements</t>
  </si>
  <si>
    <t xml:space="preserve"> Cost</t>
  </si>
  <si>
    <t>Cost (¢/kWh)</t>
  </si>
  <si>
    <t>MARGINAL FUEL COST</t>
  </si>
  <si>
    <t>ON-PEAK</t>
  </si>
  <si>
    <t>OFF-PEAK</t>
  </si>
  <si>
    <t>AVERAGE</t>
  </si>
  <si>
    <t>WEIGHTING MULTIPLIER</t>
  </si>
  <si>
    <t xml:space="preserve">                                         Duke Energy Florida, LLC</t>
  </si>
  <si>
    <t>Fuel Cost of System Net Generation</t>
  </si>
  <si>
    <t>1a</t>
  </si>
  <si>
    <t>Adjustments to Fuel Cost</t>
  </si>
  <si>
    <t>Fuel Cost of Power Sold</t>
  </si>
  <si>
    <t>2a</t>
  </si>
  <si>
    <t>2b</t>
  </si>
  <si>
    <t>Fuel Cost of Purchased Power (Excl Economy)</t>
  </si>
  <si>
    <t>3a</t>
  </si>
  <si>
    <t>Energy Payments to Qualifying Facilities</t>
  </si>
  <si>
    <t>Energy Cost of Economy Purchases</t>
  </si>
  <si>
    <t>Total System Fuel &amp; Net Power Transactions</t>
  </si>
  <si>
    <t>Jurisdictional mWh Sold</t>
  </si>
  <si>
    <t>Jurisdictional % of Total Sales</t>
  </si>
  <si>
    <t>Jurisdicitonal Fuel &amp; Net Power Transactions</t>
  </si>
  <si>
    <t>Jurisdictional Loss Multiplier</t>
  </si>
  <si>
    <t>Jurisdictional Fuel &amp; Net Power Transactions</t>
  </si>
  <si>
    <t>System Cost per kWh Sold</t>
  </si>
  <si>
    <t>c/kWh</t>
  </si>
  <si>
    <t>x</t>
  </si>
  <si>
    <t>Jurisdictional Cost per kWh Sold</t>
  </si>
  <si>
    <t xml:space="preserve">Prior Period True-Up   </t>
  </si>
  <si>
    <t>+</t>
  </si>
  <si>
    <t>Total Jurisdictional Fuel Expense</t>
  </si>
  <si>
    <t>Total Recovery Factor (rounded .001)</t>
  </si>
  <si>
    <t>Over/(Under) Recovery to be Included in 2022 Rates</t>
  </si>
  <si>
    <t>(Line 2 / Line 3)</t>
  </si>
  <si>
    <t>Calculation of Inverted Residential Fuel Factors</t>
  </si>
  <si>
    <t>Annual</t>
  </si>
  <si>
    <t>Inverted</t>
  </si>
  <si>
    <t>Units</t>
  </si>
  <si>
    <t>Fuel Rate</t>
  </si>
  <si>
    <t>Annual Fuel</t>
  </si>
  <si>
    <t>Fuel Rates</t>
  </si>
  <si>
    <t>Revenues</t>
  </si>
  <si>
    <t>Residential Excluding TOU:</t>
  </si>
  <si>
    <t>0 - 1,000 kWh</t>
  </si>
  <si>
    <t>Over 1,000 kWh</t>
  </si>
  <si>
    <t>Rate Differential by Tier - Cents per kWh</t>
  </si>
  <si>
    <t>Residential Sales:</t>
  </si>
  <si>
    <t>Time of Use</t>
  </si>
  <si>
    <t>Residential Bill Comparison</t>
  </si>
  <si>
    <t>Current</t>
  </si>
  <si>
    <t xml:space="preserve">Difference </t>
  </si>
  <si>
    <t>Sep-Dec - 2021</t>
  </si>
  <si>
    <t>from Current</t>
  </si>
  <si>
    <t>($/1000 kWh)</t>
  </si>
  <si>
    <t>%</t>
  </si>
  <si>
    <t>Fuel Cost Recovery</t>
  </si>
  <si>
    <t>Energy Conservation Cost Recovery (ECCR)</t>
  </si>
  <si>
    <t xml:space="preserve">Environmental Cost Recovery (ECRC) </t>
  </si>
  <si>
    <t>Storm Protection Plan Cost Recovery Charge (SPPCRC)</t>
  </si>
  <si>
    <t xml:space="preserve">Asset Securitization Charge (ASC) </t>
  </si>
  <si>
    <t xml:space="preserve">  Subtotal</t>
  </si>
  <si>
    <t xml:space="preserve">  Total</t>
  </si>
  <si>
    <t xml:space="preserve">    </t>
  </si>
  <si>
    <t xml:space="preserve">    included on customer bills on the same line as Gross Reciepts Tax beginning with January 2022 billing.</t>
  </si>
  <si>
    <t>Estimated for the Period of :  January 2022 through December 2022</t>
  </si>
  <si>
    <t>Estimated</t>
  </si>
  <si>
    <r>
      <rPr>
        <vertAlign val="superscript"/>
        <sz val="8"/>
        <rFont val="Arial"/>
        <family val="2"/>
      </rPr>
      <t xml:space="preserve">2  </t>
    </r>
    <r>
      <rPr>
        <sz val="8"/>
        <rFont val="Arial"/>
        <family val="2"/>
      </rPr>
      <t>Base Rate is in accordance with the 2021 Settlement Agreement approved in Order No. PSC-2021-0202-AS-EI.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</si>
  <si>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For 2022, reflects the average bill impact for a Residential customer using 1,000 kWh.</t>
    </r>
  </si>
  <si>
    <t>Note:  Commission approved DEF's approximate $39.5M recovery of prior year true-up in Order No. PSC-2021-0328-PCO-EI.  Therefore,</t>
  </si>
  <si>
    <t xml:space="preserve">           the estimated $246.8M above is the only remaining under-recovery, and is for the current year (2021).</t>
  </si>
  <si>
    <t>Jurisdictional Sales (January - December 2022)</t>
  </si>
  <si>
    <t xml:space="preserve">                                            Duke Energy Florida, LLC</t>
  </si>
  <si>
    <r>
      <t>Base Rate</t>
    </r>
    <r>
      <rPr>
        <vertAlign val="superscript"/>
        <sz val="8"/>
        <rFont val="Arial"/>
        <family val="2"/>
      </rPr>
      <t xml:space="preserve"> 2</t>
    </r>
  </si>
  <si>
    <t xml:space="preserve">Average -2022  </t>
  </si>
  <si>
    <r>
      <t xml:space="preserve">Requested  </t>
    </r>
    <r>
      <rPr>
        <vertAlign val="superscript"/>
        <sz val="8"/>
        <rFont val="Arial"/>
        <family val="2"/>
      </rPr>
      <t>1</t>
    </r>
  </si>
  <si>
    <r>
      <t xml:space="preserve">Interim Storm Charge 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</si>
  <si>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 Per the 2021 Settlement Agreement, the Regulatory Assessment Fee (RAF) has been removed from base rates and recovery clauses and</t>
    </r>
  </si>
  <si>
    <r>
      <t xml:space="preserve">Capacity Cost Recovery (CCR) </t>
    </r>
    <r>
      <rPr>
        <vertAlign val="superscript"/>
        <sz val="8"/>
        <rFont val="Arial"/>
        <family val="2"/>
      </rPr>
      <t>3</t>
    </r>
  </si>
  <si>
    <r>
      <t xml:space="preserve">Gross Receipts Tax and Regulatory Assessment Fee </t>
    </r>
    <r>
      <rPr>
        <vertAlign val="superscript"/>
        <sz val="8"/>
        <rFont val="Arial"/>
        <family val="2"/>
      </rPr>
      <t>5</t>
    </r>
  </si>
  <si>
    <t xml:space="preserve">   on the 2022 CCR average.</t>
  </si>
  <si>
    <r>
      <t xml:space="preserve">3 </t>
    </r>
    <r>
      <rPr>
        <sz val="8"/>
        <rFont val="Arial"/>
        <family val="2"/>
      </rPr>
      <t xml:space="preserve"> If the Commission were to deny the Rate Mitigation Plan, DEF would still propose treating the SoBRA adjustments in the same manner, which has a ($0.26) impact</t>
    </r>
  </si>
  <si>
    <t xml:space="preserve">   The included Hurricane Elsa estimated impact of $0.53 to the 2022 Interim Storm Charge average, based on an $18 million storm cost estimate, effective with Jan-2022 billing.</t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</si>
  <si>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The 2022 average interim storm charge includes Hurricanes Eta &amp; Isaias, as approved in Order No. PSC-2021-0271-PCO-EI and an estimate for Hurricane Elsa.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</si>
</sst>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#,##0.0000_);\(#,##0.0000\)"/>
    <numFmt numFmtId="167" formatCode="#,##0.00000_);\(#,##0.00000\)"/>
    <numFmt numFmtId="168" formatCode="0.00000"/>
    <numFmt numFmtId="169" formatCode="0.000"/>
    <numFmt numFmtId="170" formatCode="#,##0.000_);\(#,##0.000\)"/>
    <numFmt numFmtId="171" formatCode="0.\ "/>
    <numFmt numFmtId="172" formatCode="0.000_);\(0.000\)"/>
    <numFmt numFmtId="173" formatCode="_(* #,##0.000_);_(* \(#,##0.000\);_(* &quot;-&quot;??_);_(@_)"/>
    <numFmt numFmtId="174" formatCode="0.00000\ "/>
    <numFmt numFmtId="175" formatCode="mmm\-yy_)"/>
    <numFmt numFmtId="176" formatCode="0.000_)"/>
    <numFmt numFmtId="177" formatCode="0.0000%"/>
    <numFmt numFmtId="178" formatCode="_(&quot;$&quot;* #,##0_);_(&quot;$&quot;* \(#,##0\);_(&quot;$&quot;* &quot;-&quot;??_);_(@_)"/>
    <numFmt numFmtId="179" formatCode="_(&quot;$&quot;* #,##0.0000_);_(&quot;$&quot;* \(#,##0.0000\);_(&quot;$&quot;* &quot;-&quot;??_);_(@_)"/>
    <numFmt numFmtId="180" formatCode="0.00_);\(0.00\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8"/>
      <color rgb="FFFF0000"/>
      <name val="Arial"/>
      <family val="2"/>
    </font>
    <font>
      <u/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9">
    <xf numFmtId="0" fontId="0" fillId="0" borderId="0" xfId="0"/>
    <xf numFmtId="0" fontId="2" fillId="0" borderId="0" xfId="4" applyFont="1"/>
    <xf numFmtId="38" fontId="2" fillId="0" borderId="0" xfId="4" applyNumberFormat="1" applyFont="1"/>
    <xf numFmtId="0" fontId="2" fillId="0" borderId="0" xfId="4" applyFont="1" applyAlignment="1">
      <alignment horizontal="right"/>
    </xf>
    <xf numFmtId="164" fontId="2" fillId="0" borderId="0" xfId="4" applyNumberFormat="1" applyFont="1"/>
    <xf numFmtId="0" fontId="2" fillId="0" borderId="0" xfId="4" applyFont="1" applyAlignment="1">
      <alignment horizontal="centerContinuous"/>
    </xf>
    <xf numFmtId="38" fontId="2" fillId="0" borderId="0" xfId="4" applyNumberFormat="1" applyFont="1" applyAlignment="1">
      <alignment horizontal="centerContinuous"/>
    </xf>
    <xf numFmtId="0" fontId="2" fillId="0" borderId="0" xfId="5" applyFont="1" applyAlignment="1">
      <alignment horizontal="right"/>
    </xf>
    <xf numFmtId="0" fontId="2" fillId="0" borderId="0" xfId="5" applyFont="1" applyAlignment="1">
      <alignment horizontal="left"/>
    </xf>
    <xf numFmtId="0" fontId="2" fillId="0" borderId="0" xfId="4" applyFont="1" applyAlignment="1">
      <alignment horizontal="center"/>
    </xf>
    <xf numFmtId="0" fontId="2" fillId="0" borderId="0" xfId="4" applyFont="1" applyAlignment="1">
      <alignment horizontal="left"/>
    </xf>
    <xf numFmtId="165" fontId="2" fillId="0" borderId="0" xfId="1" applyNumberFormat="1" applyFont="1" applyFill="1"/>
    <xf numFmtId="0" fontId="2" fillId="0" borderId="0" xfId="4" quotePrefix="1" applyFont="1"/>
    <xf numFmtId="0" fontId="2" fillId="0" borderId="1" xfId="4" applyFont="1" applyBorder="1" applyAlignment="1">
      <alignment horizontal="center"/>
    </xf>
    <xf numFmtId="38" fontId="2" fillId="0" borderId="0" xfId="4" applyNumberFormat="1" applyFont="1" applyAlignment="1">
      <alignment horizontal="center"/>
    </xf>
    <xf numFmtId="0" fontId="2" fillId="0" borderId="1" xfId="4" applyFont="1" applyBorder="1" applyAlignment="1">
      <alignment horizontal="right"/>
    </xf>
    <xf numFmtId="0" fontId="2" fillId="0" borderId="0" xfId="4" quotePrefix="1" applyFont="1" applyAlignment="1">
      <alignment horizontal="left"/>
    </xf>
    <xf numFmtId="37" fontId="2" fillId="0" borderId="0" xfId="4" applyNumberFormat="1" applyFont="1"/>
    <xf numFmtId="166" fontId="2" fillId="0" borderId="0" xfId="4" applyNumberFormat="1" applyFont="1"/>
    <xf numFmtId="167" fontId="2" fillId="0" borderId="0" xfId="4" applyNumberFormat="1" applyFont="1"/>
    <xf numFmtId="37" fontId="2" fillId="0" borderId="1" xfId="4" applyNumberFormat="1" applyFont="1" applyBorder="1"/>
    <xf numFmtId="166" fontId="2" fillId="0" borderId="1" xfId="4" applyNumberFormat="1" applyFont="1" applyBorder="1"/>
    <xf numFmtId="167" fontId="2" fillId="0" borderId="1" xfId="4" applyNumberFormat="1" applyFont="1" applyBorder="1"/>
    <xf numFmtId="37" fontId="2" fillId="0" borderId="0" xfId="4" applyNumberFormat="1" applyFont="1" applyAlignment="1">
      <alignment horizontal="left"/>
    </xf>
    <xf numFmtId="10" fontId="2" fillId="0" borderId="0" xfId="3" applyNumberFormat="1" applyFont="1" applyFill="1"/>
    <xf numFmtId="168" fontId="2" fillId="0" borderId="0" xfId="4" applyNumberFormat="1" applyFont="1"/>
    <xf numFmtId="170" fontId="2" fillId="0" borderId="0" xfId="4" applyNumberFormat="1" applyFont="1"/>
    <xf numFmtId="44" fontId="2" fillId="0" borderId="0" xfId="2" applyFont="1" applyFill="1"/>
    <xf numFmtId="39" fontId="2" fillId="0" borderId="0" xfId="4" applyNumberFormat="1" applyFont="1"/>
    <xf numFmtId="9" fontId="2" fillId="0" borderId="0" xfId="3" applyFont="1" applyFill="1"/>
    <xf numFmtId="43" fontId="2" fillId="0" borderId="0" xfId="1" applyFont="1" applyFill="1"/>
    <xf numFmtId="0" fontId="2" fillId="0" borderId="0" xfId="6" applyFont="1"/>
    <xf numFmtId="0" fontId="2" fillId="0" borderId="0" xfId="4" quotePrefix="1" applyFont="1" applyAlignment="1">
      <alignment horizontal="right"/>
    </xf>
    <xf numFmtId="0" fontId="2" fillId="0" borderId="0" xfId="4" applyFont="1" applyAlignment="1">
      <alignment wrapText="1"/>
    </xf>
    <xf numFmtId="0" fontId="2" fillId="0" borderId="0" xfId="6" applyFont="1" applyAlignment="1">
      <alignment horizontal="centerContinuous"/>
    </xf>
    <xf numFmtId="0" fontId="4" fillId="0" borderId="0" xfId="5" applyFont="1" applyAlignment="1">
      <alignment horizontal="right"/>
    </xf>
    <xf numFmtId="0" fontId="2" fillId="0" borderId="0" xfId="6" applyFont="1" applyAlignment="1">
      <alignment horizontal="center"/>
    </xf>
    <xf numFmtId="0" fontId="4" fillId="0" borderId="0" xfId="4" applyFont="1"/>
    <xf numFmtId="0" fontId="5" fillId="0" borderId="0" xfId="6" applyFont="1" applyAlignment="1">
      <alignment horizontal="center"/>
    </xf>
    <xf numFmtId="17" fontId="6" fillId="0" borderId="0" xfId="6" applyNumberFormat="1" applyFont="1" applyAlignment="1" applyProtection="1">
      <alignment horizontal="center"/>
      <protection locked="0"/>
    </xf>
    <xf numFmtId="17" fontId="5" fillId="0" borderId="0" xfId="6" applyNumberFormat="1" applyFont="1" applyAlignment="1">
      <alignment horizontal="center"/>
    </xf>
    <xf numFmtId="37" fontId="2" fillId="0" borderId="0" xfId="6" applyNumberFormat="1" applyFont="1"/>
    <xf numFmtId="0" fontId="2" fillId="0" borderId="0" xfId="6" quotePrefix="1" applyFont="1" applyAlignment="1">
      <alignment horizontal="left"/>
    </xf>
    <xf numFmtId="6" fontId="2" fillId="0" borderId="0" xfId="6" applyNumberFormat="1" applyFont="1" applyAlignment="1">
      <alignment horizontal="right"/>
    </xf>
    <xf numFmtId="165" fontId="2" fillId="2" borderId="0" xfId="1" applyNumberFormat="1" applyFont="1" applyFill="1" applyBorder="1"/>
    <xf numFmtId="0" fontId="2" fillId="0" borderId="0" xfId="6" applyFont="1" applyAlignment="1">
      <alignment horizontal="right"/>
    </xf>
    <xf numFmtId="0" fontId="2" fillId="0" borderId="0" xfId="6" applyFont="1" applyAlignment="1">
      <alignment horizontal="left"/>
    </xf>
    <xf numFmtId="37" fontId="2" fillId="0" borderId="0" xfId="6" applyNumberFormat="1" applyFont="1" applyAlignment="1">
      <alignment horizontal="right"/>
    </xf>
    <xf numFmtId="2" fontId="2" fillId="0" borderId="0" xfId="6" applyNumberFormat="1" applyFont="1" applyAlignment="1">
      <alignment horizontal="right"/>
    </xf>
    <xf numFmtId="171" fontId="2" fillId="0" borderId="0" xfId="6" quotePrefix="1" applyNumberFormat="1" applyFont="1" applyAlignment="1">
      <alignment horizontal="right"/>
    </xf>
    <xf numFmtId="0" fontId="2" fillId="0" borderId="0" xfId="6" quotePrefix="1" applyFont="1" applyAlignment="1">
      <alignment horizontal="right"/>
    </xf>
    <xf numFmtId="165" fontId="2" fillId="2" borderId="0" xfId="1" applyNumberFormat="1" applyFont="1" applyFill="1"/>
    <xf numFmtId="165" fontId="2" fillId="0" borderId="0" xfId="1" applyNumberFormat="1" applyFont="1" applyBorder="1"/>
    <xf numFmtId="2" fontId="2" fillId="0" borderId="0" xfId="6" applyNumberFormat="1" applyFont="1"/>
    <xf numFmtId="172" fontId="2" fillId="2" borderId="0" xfId="6" applyNumberFormat="1" applyFont="1" applyFill="1"/>
    <xf numFmtId="172" fontId="2" fillId="0" borderId="0" xfId="6" applyNumberFormat="1" applyFont="1"/>
    <xf numFmtId="37" fontId="4" fillId="0" borderId="0" xfId="6" applyNumberFormat="1" applyFont="1"/>
    <xf numFmtId="37" fontId="3" fillId="0" borderId="0" xfId="6" applyNumberFormat="1" applyFont="1"/>
    <xf numFmtId="2" fontId="4" fillId="0" borderId="0" xfId="6" applyNumberFormat="1" applyFont="1"/>
    <xf numFmtId="2" fontId="3" fillId="0" borderId="0" xfId="6" applyNumberFormat="1" applyFont="1"/>
    <xf numFmtId="1" fontId="2" fillId="0" borderId="0" xfId="6" applyNumberFormat="1" applyFont="1"/>
    <xf numFmtId="0" fontId="5" fillId="0" borderId="0" xfId="6" applyFont="1"/>
    <xf numFmtId="0" fontId="3" fillId="0" borderId="0" xfId="6" applyFont="1"/>
    <xf numFmtId="17" fontId="4" fillId="0" borderId="0" xfId="6" applyNumberFormat="1" applyFont="1" applyAlignment="1" applyProtection="1">
      <alignment horizontal="center"/>
      <protection locked="0"/>
    </xf>
    <xf numFmtId="17" fontId="2" fillId="0" borderId="0" xfId="6" applyNumberFormat="1" applyFont="1" applyAlignment="1">
      <alignment horizontal="center"/>
    </xf>
    <xf numFmtId="0" fontId="2" fillId="0" borderId="0" xfId="6" quotePrefix="1" applyFont="1" applyAlignment="1">
      <alignment horizontal="center"/>
    </xf>
    <xf numFmtId="6" fontId="2" fillId="0" borderId="0" xfId="6" applyNumberFormat="1" applyFont="1"/>
    <xf numFmtId="42" fontId="4" fillId="0" borderId="0" xfId="6" applyNumberFormat="1" applyFont="1" applyAlignment="1">
      <alignment horizontal="right"/>
    </xf>
    <xf numFmtId="173" fontId="2" fillId="0" borderId="0" xfId="1" applyNumberFormat="1" applyFont="1"/>
    <xf numFmtId="1" fontId="2" fillId="0" borderId="0" xfId="6" applyNumberFormat="1" applyFont="1" applyAlignment="1">
      <alignment horizontal="right"/>
    </xf>
    <xf numFmtId="3" fontId="4" fillId="0" borderId="0" xfId="6" applyNumberFormat="1" applyFont="1"/>
    <xf numFmtId="168" fontId="2" fillId="0" borderId="0" xfId="6" applyNumberFormat="1" applyFont="1"/>
    <xf numFmtId="173" fontId="2" fillId="0" borderId="0" xfId="1" applyNumberFormat="1" applyFont="1" applyBorder="1"/>
    <xf numFmtId="170" fontId="2" fillId="0" borderId="0" xfId="6" applyNumberFormat="1" applyFont="1"/>
    <xf numFmtId="174" fontId="2" fillId="0" borderId="0" xfId="6" applyNumberFormat="1" applyFont="1"/>
    <xf numFmtId="6" fontId="4" fillId="0" borderId="0" xfId="6" applyNumberFormat="1" applyFont="1"/>
    <xf numFmtId="42" fontId="4" fillId="0" borderId="0" xfId="6" applyNumberFormat="1" applyFont="1"/>
    <xf numFmtId="38" fontId="2" fillId="0" borderId="0" xfId="6" applyNumberFormat="1" applyFont="1"/>
    <xf numFmtId="17" fontId="2" fillId="0" borderId="0" xfId="6" applyNumberFormat="1" applyFont="1" applyAlignment="1" applyProtection="1">
      <alignment horizontal="center"/>
      <protection locked="0"/>
    </xf>
    <xf numFmtId="37" fontId="2" fillId="0" borderId="1" xfId="6" applyNumberFormat="1" applyFont="1" applyBorder="1"/>
    <xf numFmtId="173" fontId="2" fillId="0" borderId="0" xfId="1" applyNumberFormat="1" applyFont="1" applyFill="1" applyBorder="1"/>
    <xf numFmtId="37" fontId="2" fillId="0" borderId="0" xfId="6" applyNumberFormat="1" applyFont="1" applyAlignment="1">
      <alignment horizontal="left"/>
    </xf>
    <xf numFmtId="169" fontId="2" fillId="0" borderId="0" xfId="6" applyNumberFormat="1" applyFont="1"/>
    <xf numFmtId="2" fontId="2" fillId="0" borderId="0" xfId="6" applyNumberFormat="1" applyFont="1" applyAlignment="1">
      <alignment horizontal="left"/>
    </xf>
    <xf numFmtId="1" fontId="2" fillId="0" borderId="0" xfId="6" applyNumberFormat="1" applyFont="1" applyAlignment="1">
      <alignment horizontal="left"/>
    </xf>
    <xf numFmtId="10" fontId="2" fillId="0" borderId="0" xfId="6" applyNumberFormat="1" applyFont="1"/>
    <xf numFmtId="0" fontId="2" fillId="0" borderId="0" xfId="6" quotePrefix="1" applyFont="1"/>
    <xf numFmtId="37" fontId="2" fillId="0" borderId="1" xfId="6" applyNumberFormat="1" applyFont="1" applyBorder="1" applyAlignment="1">
      <alignment horizontal="centerContinuous"/>
    </xf>
    <xf numFmtId="37" fontId="8" fillId="0" borderId="0" xfId="6" applyNumberFormat="1" applyFont="1"/>
    <xf numFmtId="37" fontId="8" fillId="0" borderId="0" xfId="6" applyNumberFormat="1" applyFont="1" applyAlignment="1">
      <alignment horizontal="right"/>
    </xf>
    <xf numFmtId="37" fontId="8" fillId="0" borderId="0" xfId="6" applyNumberFormat="1" applyFont="1" applyAlignment="1">
      <alignment horizontal="center"/>
    </xf>
    <xf numFmtId="37" fontId="2" fillId="0" borderId="2" xfId="6" applyNumberFormat="1" applyFont="1" applyBorder="1"/>
    <xf numFmtId="166" fontId="2" fillId="0" borderId="0" xfId="6" applyNumberFormat="1" applyFont="1"/>
    <xf numFmtId="0" fontId="2" fillId="0" borderId="0" xfId="4" applyFont="1" applyAlignment="1">
      <alignment horizontal="right" wrapText="1"/>
    </xf>
    <xf numFmtId="0" fontId="2" fillId="0" borderId="0" xfId="6" quotePrefix="1" applyFont="1" applyAlignment="1">
      <alignment horizontal="centerContinuous"/>
    </xf>
    <xf numFmtId="0" fontId="8" fillId="0" borderId="0" xfId="6" applyFont="1" applyAlignment="1">
      <alignment horizontal="right"/>
    </xf>
    <xf numFmtId="0" fontId="8" fillId="0" borderId="0" xfId="6" applyFont="1" applyAlignment="1">
      <alignment horizontal="left"/>
    </xf>
    <xf numFmtId="0" fontId="8" fillId="0" borderId="0" xfId="6" applyFont="1"/>
    <xf numFmtId="0" fontId="2" fillId="0" borderId="1" xfId="6" applyFont="1" applyBorder="1" applyAlignment="1">
      <alignment horizontal="center"/>
    </xf>
    <xf numFmtId="170" fontId="2" fillId="0" borderId="1" xfId="6" applyNumberFormat="1" applyFont="1" applyBorder="1" applyAlignment="1">
      <alignment horizontal="center"/>
    </xf>
    <xf numFmtId="169" fontId="2" fillId="0" borderId="0" xfId="6" quotePrefix="1" applyNumberFormat="1" applyFont="1" applyAlignment="1">
      <alignment horizontal="center"/>
    </xf>
    <xf numFmtId="169" fontId="2" fillId="0" borderId="0" xfId="6" applyNumberFormat="1" applyFont="1" applyAlignment="1">
      <alignment horizontal="center"/>
    </xf>
    <xf numFmtId="0" fontId="8" fillId="0" borderId="0" xfId="6" applyFont="1" applyAlignment="1">
      <alignment horizontal="centerContinuous"/>
    </xf>
    <xf numFmtId="0" fontId="2" fillId="0" borderId="0" xfId="6" applyFont="1" applyAlignment="1">
      <alignment horizontal="left" indent="1"/>
    </xf>
    <xf numFmtId="0" fontId="8" fillId="0" borderId="1" xfId="6" applyFont="1" applyBorder="1" applyAlignment="1">
      <alignment horizontal="centerContinuous"/>
    </xf>
    <xf numFmtId="0" fontId="2" fillId="0" borderId="1" xfId="6" applyFont="1" applyBorder="1" applyAlignment="1">
      <alignment horizontal="centerContinuous"/>
    </xf>
    <xf numFmtId="0" fontId="8" fillId="0" borderId="0" xfId="6" applyFont="1" applyAlignment="1">
      <alignment horizontal="center"/>
    </xf>
    <xf numFmtId="175" fontId="2" fillId="0" borderId="0" xfId="6" quotePrefix="1" applyNumberFormat="1" applyFont="1" applyAlignment="1">
      <alignment horizontal="left"/>
    </xf>
    <xf numFmtId="0" fontId="2" fillId="0" borderId="1" xfId="6" applyFont="1" applyBorder="1"/>
    <xf numFmtId="176" fontId="2" fillId="0" borderId="0" xfId="6" applyNumberFormat="1" applyFont="1"/>
    <xf numFmtId="43" fontId="2" fillId="0" borderId="0" xfId="1" applyFont="1"/>
    <xf numFmtId="165" fontId="2" fillId="0" borderId="0" xfId="1" applyNumberFormat="1" applyFont="1"/>
    <xf numFmtId="165" fontId="2" fillId="0" borderId="0" xfId="1" applyNumberFormat="1" applyFont="1" applyFill="1" applyBorder="1"/>
    <xf numFmtId="10" fontId="2" fillId="0" borderId="0" xfId="3" applyNumberFormat="1" applyFont="1"/>
    <xf numFmtId="0" fontId="2" fillId="0" borderId="5" xfId="4" applyFont="1" applyBorder="1"/>
    <xf numFmtId="0" fontId="2" fillId="0" borderId="6" xfId="4" applyFont="1" applyBorder="1"/>
    <xf numFmtId="0" fontId="2" fillId="0" borderId="6" xfId="5" applyFont="1" applyBorder="1" applyAlignment="1">
      <alignment horizontal="center"/>
    </xf>
    <xf numFmtId="0" fontId="2" fillId="0" borderId="7" xfId="4" applyFont="1" applyBorder="1"/>
    <xf numFmtId="0" fontId="2" fillId="0" borderId="8" xfId="4" applyFont="1" applyBorder="1"/>
    <xf numFmtId="0" fontId="2" fillId="0" borderId="1" xfId="4" applyFont="1" applyBorder="1"/>
    <xf numFmtId="17" fontId="2" fillId="0" borderId="1" xfId="5" applyNumberFormat="1" applyFont="1" applyBorder="1" applyAlignment="1">
      <alignment horizontal="center"/>
    </xf>
    <xf numFmtId="0" fontId="2" fillId="0" borderId="9" xfId="4" applyFont="1" applyBorder="1" applyAlignment="1">
      <alignment horizontal="center"/>
    </xf>
    <xf numFmtId="5" fontId="2" fillId="0" borderId="0" xfId="4" applyNumberFormat="1" applyFont="1"/>
    <xf numFmtId="37" fontId="2" fillId="0" borderId="0" xfId="1" applyNumberFormat="1" applyFont="1"/>
    <xf numFmtId="37" fontId="2" fillId="0" borderId="0" xfId="4" quotePrefix="1" applyNumberFormat="1" applyFont="1" applyAlignment="1">
      <alignment horizontal="left"/>
    </xf>
    <xf numFmtId="37" fontId="2" fillId="0" borderId="1" xfId="1" applyNumberFormat="1" applyFont="1" applyBorder="1"/>
    <xf numFmtId="6" fontId="2" fillId="0" borderId="0" xfId="4" applyNumberFormat="1" applyFont="1"/>
    <xf numFmtId="177" fontId="2" fillId="0" borderId="0" xfId="3" applyNumberFormat="1" applyFont="1"/>
    <xf numFmtId="37" fontId="2" fillId="0" borderId="6" xfId="4" applyNumberFormat="1" applyFont="1" applyBorder="1"/>
    <xf numFmtId="164" fontId="2" fillId="0" borderId="1" xfId="4" applyNumberFormat="1" applyFont="1" applyBorder="1"/>
    <xf numFmtId="169" fontId="2" fillId="0" borderId="3" xfId="4" applyNumberFormat="1" applyFont="1" applyBorder="1"/>
    <xf numFmtId="169" fontId="2" fillId="0" borderId="4" xfId="4" applyNumberFormat="1" applyFont="1" applyBorder="1"/>
    <xf numFmtId="178" fontId="2" fillId="0" borderId="0" xfId="2" applyNumberFormat="1" applyFont="1" applyBorder="1"/>
    <xf numFmtId="0" fontId="2" fillId="0" borderId="0" xfId="8" applyFont="1"/>
    <xf numFmtId="0" fontId="2" fillId="0" borderId="0" xfId="8" applyFont="1" applyAlignment="1">
      <alignment horizontal="right"/>
    </xf>
    <xf numFmtId="0" fontId="7" fillId="0" borderId="0" xfId="8" applyFont="1" applyAlignment="1">
      <alignment horizontal="center"/>
    </xf>
    <xf numFmtId="0" fontId="2" fillId="0" borderId="0" xfId="8" applyFont="1" applyAlignment="1">
      <alignment horizontal="center"/>
    </xf>
    <xf numFmtId="0" fontId="2" fillId="0" borderId="1" xfId="8" applyFont="1" applyBorder="1" applyAlignment="1">
      <alignment horizontal="center"/>
    </xf>
    <xf numFmtId="0" fontId="2" fillId="0" borderId="0" xfId="8" quotePrefix="1" applyFont="1" applyAlignment="1">
      <alignment horizontal="left"/>
    </xf>
    <xf numFmtId="44" fontId="2" fillId="0" borderId="0" xfId="8" applyNumberFormat="1" applyFont="1"/>
    <xf numFmtId="43" fontId="2" fillId="0" borderId="0" xfId="8" applyNumberFormat="1" applyFont="1"/>
    <xf numFmtId="173" fontId="2" fillId="0" borderId="0" xfId="8" applyNumberFormat="1" applyFont="1"/>
    <xf numFmtId="0" fontId="2" fillId="0" borderId="0" xfId="8" applyFont="1" applyAlignment="1">
      <alignment horizontal="left"/>
    </xf>
    <xf numFmtId="44" fontId="2" fillId="0" borderId="0" xfId="1" applyNumberFormat="1" applyFont="1" applyBorder="1"/>
    <xf numFmtId="165" fontId="2" fillId="0" borderId="10" xfId="1" applyNumberFormat="1" applyFont="1" applyBorder="1"/>
    <xf numFmtId="178" fontId="2" fillId="0" borderId="10" xfId="2" applyNumberFormat="1" applyFont="1" applyBorder="1"/>
    <xf numFmtId="178" fontId="2" fillId="0" borderId="0" xfId="8" applyNumberFormat="1" applyFont="1"/>
    <xf numFmtId="0" fontId="2" fillId="0" borderId="0" xfId="8" applyFont="1" applyFill="1"/>
    <xf numFmtId="179" fontId="2" fillId="0" borderId="0" xfId="8" applyNumberFormat="1" applyFont="1" applyFill="1"/>
    <xf numFmtId="173" fontId="2" fillId="0" borderId="0" xfId="8" applyNumberFormat="1" applyFont="1" applyFill="1"/>
    <xf numFmtId="43" fontId="2" fillId="0" borderId="0" xfId="8" applyNumberFormat="1" applyFont="1" applyFill="1"/>
    <xf numFmtId="165" fontId="2" fillId="0" borderId="10" xfId="1" applyNumberFormat="1" applyFont="1" applyFill="1" applyBorder="1"/>
    <xf numFmtId="16" fontId="2" fillId="0" borderId="0" xfId="4" quotePrefix="1" applyNumberFormat="1" applyFont="1" applyAlignment="1">
      <alignment horizontal="center" wrapText="1"/>
    </xf>
    <xf numFmtId="0" fontId="2" fillId="0" borderId="0" xfId="4" applyFont="1" applyAlignment="1">
      <alignment horizontal="center" vertical="center" wrapText="1"/>
    </xf>
    <xf numFmtId="0" fontId="2" fillId="0" borderId="0" xfId="4" applyFont="1" applyAlignment="1">
      <alignment horizontal="center" wrapText="1"/>
    </xf>
    <xf numFmtId="0" fontId="2" fillId="0" borderId="0" xfId="4" applyFont="1" applyAlignment="1">
      <alignment horizontal="centerContinuous" vertical="center"/>
    </xf>
    <xf numFmtId="0" fontId="2" fillId="0" borderId="0" xfId="4" quotePrefix="1" applyFont="1" applyAlignment="1">
      <alignment horizontal="center" wrapText="1"/>
    </xf>
    <xf numFmtId="7" fontId="2" fillId="0" borderId="0" xfId="4" applyNumberFormat="1" applyFont="1" applyAlignment="1">
      <alignment horizontal="right" indent="2"/>
    </xf>
    <xf numFmtId="0" fontId="2" fillId="0" borderId="0" xfId="4" applyFont="1" applyAlignment="1">
      <alignment horizontal="right" indent="2"/>
    </xf>
    <xf numFmtId="7" fontId="2" fillId="0" borderId="0" xfId="4" applyNumberFormat="1" applyFont="1"/>
    <xf numFmtId="10" fontId="2" fillId="0" borderId="6" xfId="3" applyNumberFormat="1" applyFont="1" applyBorder="1"/>
    <xf numFmtId="180" fontId="2" fillId="0" borderId="0" xfId="4" applyNumberFormat="1" applyFont="1" applyAlignment="1">
      <alignment horizontal="right" indent="2"/>
    </xf>
    <xf numFmtId="39" fontId="2" fillId="0" borderId="0" xfId="4" applyNumberFormat="1" applyFont="1" applyAlignment="1">
      <alignment horizontal="right" indent="2"/>
    </xf>
    <xf numFmtId="180" fontId="2" fillId="0" borderId="0" xfId="4" applyNumberFormat="1" applyFont="1"/>
    <xf numFmtId="10" fontId="2" fillId="0" borderId="0" xfId="3" applyNumberFormat="1" applyFont="1" applyBorder="1"/>
    <xf numFmtId="180" fontId="2" fillId="0" borderId="1" xfId="4" applyNumberFormat="1" applyFont="1" applyBorder="1" applyAlignment="1">
      <alignment horizontal="right" indent="2"/>
    </xf>
    <xf numFmtId="39" fontId="2" fillId="0" borderId="1" xfId="4" applyNumberFormat="1" applyFont="1" applyBorder="1"/>
    <xf numFmtId="10" fontId="2" fillId="0" borderId="1" xfId="3" applyNumberFormat="1" applyFont="1" applyBorder="1"/>
    <xf numFmtId="39" fontId="2" fillId="0" borderId="1" xfId="4" applyNumberFormat="1" applyFont="1" applyBorder="1" applyAlignment="1">
      <alignment horizontal="right" indent="2"/>
    </xf>
    <xf numFmtId="7" fontId="2" fillId="0" borderId="10" xfId="4" applyNumberFormat="1" applyFont="1" applyBorder="1" applyAlignment="1">
      <alignment horizontal="right" indent="2"/>
    </xf>
    <xf numFmtId="7" fontId="2" fillId="0" borderId="10" xfId="4" applyNumberFormat="1" applyFont="1" applyBorder="1"/>
    <xf numFmtId="10" fontId="2" fillId="0" borderId="10" xfId="3" applyNumberFormat="1" applyFont="1" applyBorder="1"/>
    <xf numFmtId="37" fontId="2" fillId="0" borderId="0" xfId="4" applyNumberFormat="1" applyFont="1" applyFill="1"/>
    <xf numFmtId="37" fontId="2" fillId="0" borderId="1" xfId="4" applyNumberFormat="1" applyFont="1" applyFill="1" applyBorder="1"/>
    <xf numFmtId="0" fontId="9" fillId="0" borderId="0" xfId="4" applyFont="1"/>
    <xf numFmtId="180" fontId="2" fillId="0" borderId="0" xfId="4" applyNumberFormat="1" applyFont="1" applyFill="1" applyAlignment="1">
      <alignment horizontal="right" indent="2"/>
    </xf>
    <xf numFmtId="0" fontId="2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0" xfId="4" applyFont="1"/>
  </cellXfs>
  <cellStyles count="9">
    <cellStyle name="_x0013_ 2" xfId="4" xr:uid="{7042F7E0-9DC8-4E8F-95BD-B09DAE8D1A1E}"/>
    <cellStyle name="Comma" xfId="1" builtinId="3"/>
    <cellStyle name="Currency" xfId="2" builtinId="4"/>
    <cellStyle name="Normal" xfId="0" builtinId="0"/>
    <cellStyle name="Normal 2" xfId="7" xr:uid="{D76DFDF9-3F0F-4498-AC2F-0F4B2601D73E}"/>
    <cellStyle name="Normal_e1a-e1f" xfId="5" xr:uid="{5DFEEE1B-A634-41C4-842C-0063EE7D8CDC}"/>
    <cellStyle name="Normal_e1a-e1f Revised" xfId="6" xr:uid="{8C56AE0D-6DB7-4492-AFC5-1C3F21E9DA5B}"/>
    <cellStyle name="Normal_Part F - Inverted Rates" xfId="8" xr:uid="{91C011BB-1464-4FE6-B8A8-E65408B80296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%20Closing\2004\May\Monthly%20Fuel-update%20varia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AIL FAC"/>
      <sheetName val="FUEL VAR p1"/>
      <sheetName val="FUEL VAR p2"/>
      <sheetName val="FUEL VAR P1-apr"/>
      <sheetName val="FUEL VAR P2-apr"/>
      <sheetName val="UNBILLED"/>
      <sheetName val="GEN EXP ADJ"/>
      <sheetName val="FUEL REV"/>
      <sheetName val="CCR"/>
      <sheetName val="COGEN"/>
      <sheetName val="Jan"/>
      <sheetName val="Feb"/>
      <sheetName val="Mar"/>
      <sheetName val="Apr"/>
      <sheetName val="May"/>
      <sheetName val="Module2"/>
      <sheetName val="1"/>
      <sheetName val="2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8CE09-E0AE-4EF6-891F-3F49A5D65F38}">
  <sheetPr>
    <pageSetUpPr fitToPage="1"/>
  </sheetPr>
  <dimension ref="A1:K58"/>
  <sheetViews>
    <sheetView showGridLines="0" zoomScaleNormal="100" workbookViewId="0"/>
  </sheetViews>
  <sheetFormatPr defaultColWidth="9.08984375" defaultRowHeight="10" x14ac:dyDescent="0.2"/>
  <cols>
    <col min="1" max="1" width="4.08984375" style="1" customWidth="1"/>
    <col min="2" max="2" width="9.6328125" style="1" bestFit="1" customWidth="1"/>
    <col min="3" max="4" width="10.54296875" style="1" bestFit="1" customWidth="1"/>
    <col min="5" max="6" width="11.453125" style="1" bestFit="1" customWidth="1"/>
    <col min="7" max="7" width="12.6328125" style="1" customWidth="1"/>
    <col min="8" max="8" width="3.90625" style="1" customWidth="1"/>
    <col min="9" max="9" width="12.54296875" style="1" customWidth="1"/>
    <col min="10" max="10" width="4" style="1" customWidth="1"/>
    <col min="11" max="11" width="9.6328125" style="1" customWidth="1"/>
    <col min="12" max="16384" width="9.08984375" style="1"/>
  </cols>
  <sheetData>
    <row r="1" spans="1:11" x14ac:dyDescent="0.2">
      <c r="H1" s="2"/>
      <c r="K1" s="3"/>
    </row>
    <row r="2" spans="1:11" x14ac:dyDescent="0.2">
      <c r="A2" s="5" t="s">
        <v>0</v>
      </c>
      <c r="B2" s="5"/>
      <c r="C2" s="5"/>
      <c r="D2" s="5"/>
      <c r="E2" s="5"/>
      <c r="F2" s="5"/>
      <c r="G2" s="5"/>
      <c r="H2" s="6"/>
      <c r="I2" s="5"/>
      <c r="J2" s="6"/>
      <c r="K2" s="7"/>
    </row>
    <row r="3" spans="1:11" x14ac:dyDescent="0.2">
      <c r="A3" s="5" t="s">
        <v>2</v>
      </c>
      <c r="B3" s="5"/>
      <c r="C3" s="5"/>
      <c r="D3" s="5"/>
      <c r="E3" s="5"/>
      <c r="F3" s="5"/>
      <c r="G3" s="5"/>
      <c r="H3" s="6"/>
      <c r="I3" s="5"/>
      <c r="J3" s="6"/>
      <c r="K3" s="5"/>
    </row>
    <row r="4" spans="1:11" x14ac:dyDescent="0.2">
      <c r="A4" s="1" t="s">
        <v>4</v>
      </c>
      <c r="B4" s="5"/>
      <c r="C4" s="5"/>
      <c r="D4" s="5"/>
      <c r="E4" s="8" t="s">
        <v>221</v>
      </c>
      <c r="F4" s="9"/>
      <c r="G4" s="9"/>
      <c r="H4" s="6"/>
      <c r="I4" s="5"/>
      <c r="J4" s="6"/>
      <c r="K4" s="5"/>
    </row>
    <row r="5" spans="1:11" x14ac:dyDescent="0.2">
      <c r="A5" s="176" t="s">
        <v>5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</row>
    <row r="6" spans="1:11" ht="29.25" customHeight="1" x14ac:dyDescent="0.2">
      <c r="H6" s="2"/>
      <c r="I6" s="11"/>
      <c r="J6" s="2"/>
    </row>
    <row r="7" spans="1:11" x14ac:dyDescent="0.2">
      <c r="A7" s="12"/>
      <c r="G7" s="13" t="s">
        <v>6</v>
      </c>
      <c r="H7" s="14"/>
      <c r="I7" s="13" t="s">
        <v>7</v>
      </c>
      <c r="J7" s="14"/>
      <c r="K7" s="15" t="s">
        <v>8</v>
      </c>
    </row>
    <row r="8" spans="1:11" x14ac:dyDescent="0.2">
      <c r="A8" s="16" t="s">
        <v>9</v>
      </c>
      <c r="B8" s="1" t="s">
        <v>10</v>
      </c>
      <c r="G8" s="17">
        <v>1342122966</v>
      </c>
      <c r="H8" s="17"/>
      <c r="I8" s="17">
        <v>40554861.100059927</v>
      </c>
      <c r="J8" s="2"/>
      <c r="K8" s="18">
        <f>IF(I8=0,0,(G8/I8)/10)</f>
        <v>3.3094009684526249</v>
      </c>
    </row>
    <row r="9" spans="1:11" x14ac:dyDescent="0.2">
      <c r="A9" s="16" t="s">
        <v>11</v>
      </c>
      <c r="B9" s="1" t="s">
        <v>12</v>
      </c>
      <c r="G9" s="17">
        <v>0</v>
      </c>
      <c r="H9" s="17"/>
      <c r="I9" s="17">
        <v>0</v>
      </c>
      <c r="J9" s="2"/>
      <c r="K9" s="18">
        <f>IF(I9=0,0,(G9/I9)/10)</f>
        <v>0</v>
      </c>
    </row>
    <row r="10" spans="1:11" x14ac:dyDescent="0.2">
      <c r="A10" s="16" t="s">
        <v>13</v>
      </c>
      <c r="B10" s="1" t="s">
        <v>14</v>
      </c>
      <c r="G10" s="20">
        <v>12294429.464140145</v>
      </c>
      <c r="H10" s="17"/>
      <c r="I10" s="20">
        <v>0</v>
      </c>
      <c r="J10" s="2"/>
      <c r="K10" s="21">
        <f>IF(I10=0,0,(G10/I10)/10)</f>
        <v>0</v>
      </c>
    </row>
    <row r="11" spans="1:11" ht="9" customHeight="1" x14ac:dyDescent="0.2">
      <c r="A11" s="10"/>
      <c r="G11" s="17"/>
      <c r="H11" s="17"/>
      <c r="I11" s="17"/>
      <c r="J11" s="2"/>
      <c r="K11" s="18"/>
    </row>
    <row r="12" spans="1:11" x14ac:dyDescent="0.2">
      <c r="A12" s="16" t="s">
        <v>15</v>
      </c>
      <c r="B12" s="1" t="s">
        <v>16</v>
      </c>
      <c r="G12" s="17">
        <f>SUM(G8:G10)</f>
        <v>1354417395.4641402</v>
      </c>
      <c r="H12" s="17"/>
      <c r="I12" s="17">
        <f>SUM(I8:I10)</f>
        <v>40554861.100059927</v>
      </c>
      <c r="J12" s="2"/>
      <c r="K12" s="18">
        <f>IF(I12=0,0,(G12/I12)/10)</f>
        <v>3.3397165191181948</v>
      </c>
    </row>
    <row r="13" spans="1:11" ht="9.9" customHeight="1" x14ac:dyDescent="0.2">
      <c r="A13" s="10"/>
      <c r="G13" s="17"/>
      <c r="H13" s="17"/>
      <c r="I13" s="17"/>
      <c r="J13" s="2"/>
      <c r="K13" s="18"/>
    </row>
    <row r="14" spans="1:11" x14ac:dyDescent="0.2">
      <c r="A14" s="16" t="s">
        <v>17</v>
      </c>
      <c r="B14" s="1" t="s">
        <v>18</v>
      </c>
      <c r="G14" s="17">
        <v>11259068</v>
      </c>
      <c r="H14" s="17"/>
      <c r="I14" s="17">
        <v>166907.1</v>
      </c>
      <c r="J14" s="2"/>
      <c r="K14" s="18">
        <f>IF(I14=0,0,(G14/I14)/10)</f>
        <v>6.7457094395624866</v>
      </c>
    </row>
    <row r="15" spans="1:11" x14ac:dyDescent="0.2">
      <c r="A15" s="16" t="s">
        <v>19</v>
      </c>
      <c r="B15" s="1" t="s">
        <v>20</v>
      </c>
      <c r="G15" s="17">
        <v>2973141</v>
      </c>
      <c r="H15" s="17"/>
      <c r="I15" s="17">
        <v>66432.200000000012</v>
      </c>
      <c r="J15" s="2"/>
      <c r="K15" s="18">
        <f>IF(I15=0,0,(G15/I15)/10)</f>
        <v>4.4754516635005306</v>
      </c>
    </row>
    <row r="16" spans="1:11" x14ac:dyDescent="0.2">
      <c r="A16" s="16" t="s">
        <v>21</v>
      </c>
      <c r="B16" s="1" t="s">
        <v>22</v>
      </c>
      <c r="G16" s="20">
        <v>114130162.97999999</v>
      </c>
      <c r="H16" s="17"/>
      <c r="I16" s="20">
        <v>2664397.4000000004</v>
      </c>
      <c r="J16" s="2"/>
      <c r="K16" s="21">
        <f>IF(I16=0,0,(G16/I16)/10)</f>
        <v>4.2835262855308285</v>
      </c>
    </row>
    <row r="17" spans="1:11" ht="9.9" customHeight="1" x14ac:dyDescent="0.2">
      <c r="A17" s="10"/>
      <c r="G17" s="17"/>
      <c r="H17" s="17"/>
      <c r="I17" s="17"/>
      <c r="J17" s="2"/>
      <c r="K17" s="18"/>
    </row>
    <row r="18" spans="1:11" x14ac:dyDescent="0.2">
      <c r="A18" s="16" t="s">
        <v>23</v>
      </c>
      <c r="B18" s="1" t="s">
        <v>24</v>
      </c>
      <c r="G18" s="17">
        <f>SUM(G14:G16)</f>
        <v>128362371.97999999</v>
      </c>
      <c r="H18" s="17"/>
      <c r="I18" s="17">
        <f>SUM(I14:I16)</f>
        <v>2897736.7</v>
      </c>
      <c r="J18" s="2"/>
      <c r="K18" s="18">
        <f>IF(I18=0,0,(G18/I18)/10)</f>
        <v>4.4297458764973365</v>
      </c>
    </row>
    <row r="19" spans="1:11" ht="9.9" customHeight="1" x14ac:dyDescent="0.2">
      <c r="A19" s="10"/>
      <c r="G19" s="17"/>
      <c r="H19" s="17"/>
      <c r="I19" s="17"/>
      <c r="J19" s="2"/>
      <c r="K19" s="18"/>
    </row>
    <row r="20" spans="1:11" x14ac:dyDescent="0.2">
      <c r="A20" s="16" t="s">
        <v>25</v>
      </c>
      <c r="B20" s="1" t="s">
        <v>26</v>
      </c>
      <c r="G20" s="17"/>
      <c r="H20" s="17"/>
      <c r="I20" s="17">
        <f>+I12+I18</f>
        <v>43452597.800059929</v>
      </c>
      <c r="J20" s="2"/>
      <c r="K20" s="18"/>
    </row>
    <row r="21" spans="1:11" ht="9.9" customHeight="1" x14ac:dyDescent="0.2">
      <c r="G21" s="172"/>
      <c r="H21" s="17"/>
      <c r="I21" s="17"/>
      <c r="J21" s="2"/>
      <c r="K21" s="18"/>
    </row>
    <row r="22" spans="1:11" x14ac:dyDescent="0.2">
      <c r="A22" s="12" t="s">
        <v>27</v>
      </c>
      <c r="B22" s="1" t="s">
        <v>28</v>
      </c>
      <c r="E22" s="1" t="s">
        <v>29</v>
      </c>
      <c r="G22" s="172">
        <v>-9080256</v>
      </c>
      <c r="H22" s="17"/>
      <c r="I22" s="17">
        <v>-251830.9</v>
      </c>
      <c r="J22" s="2"/>
      <c r="K22" s="18">
        <f>IF(I22=0,0,(G22/I22)/10)</f>
        <v>3.6056957267753882</v>
      </c>
    </row>
    <row r="23" spans="1:11" x14ac:dyDescent="0.2">
      <c r="A23" s="12" t="s">
        <v>30</v>
      </c>
      <c r="B23" s="1" t="s">
        <v>31</v>
      </c>
      <c r="E23" s="1" t="s">
        <v>29</v>
      </c>
      <c r="G23" s="172">
        <v>-2460928</v>
      </c>
      <c r="H23" s="17"/>
      <c r="I23" s="17">
        <v>-251830.9</v>
      </c>
      <c r="J23" s="2" t="s">
        <v>32</v>
      </c>
      <c r="K23" s="18">
        <f>IF(I23=0,0,(G23/I23)/10)</f>
        <v>0.97721447209218559</v>
      </c>
    </row>
    <row r="24" spans="1:11" x14ac:dyDescent="0.2">
      <c r="A24" s="12" t="s">
        <v>33</v>
      </c>
      <c r="B24" s="1" t="s">
        <v>34</v>
      </c>
      <c r="E24" s="1" t="s">
        <v>29</v>
      </c>
      <c r="G24" s="172">
        <v>172656.24733333333</v>
      </c>
      <c r="H24" s="17"/>
      <c r="I24" s="17"/>
      <c r="J24" s="2"/>
      <c r="K24" s="18"/>
    </row>
    <row r="25" spans="1:11" x14ac:dyDescent="0.2">
      <c r="A25" s="12" t="s">
        <v>35</v>
      </c>
      <c r="B25" s="1" t="s">
        <v>36</v>
      </c>
      <c r="E25" s="1" t="s">
        <v>29</v>
      </c>
      <c r="G25" s="173">
        <v>-39687741.895635799</v>
      </c>
      <c r="H25" s="17"/>
      <c r="I25" s="20">
        <v>-1411321</v>
      </c>
      <c r="J25" s="2"/>
      <c r="K25" s="21">
        <f>IF(I25=0,0,(G25/I25)/10)</f>
        <v>2.8120988701816101</v>
      </c>
    </row>
    <row r="26" spans="1:11" ht="9.9" customHeight="1" x14ac:dyDescent="0.2">
      <c r="G26" s="172"/>
      <c r="H26" s="17"/>
      <c r="I26" s="17"/>
      <c r="J26" s="2"/>
      <c r="K26" s="18"/>
    </row>
    <row r="27" spans="1:11" x14ac:dyDescent="0.2">
      <c r="A27" s="12" t="s">
        <v>37</v>
      </c>
      <c r="B27" s="1" t="s">
        <v>38</v>
      </c>
      <c r="G27" s="172">
        <f>SUM(G22:G25)</f>
        <v>-51056269.648302466</v>
      </c>
      <c r="H27" s="17"/>
      <c r="I27" s="17">
        <f>SUM(I22:I25)-I23</f>
        <v>-1663151.9000000001</v>
      </c>
      <c r="J27" s="2"/>
      <c r="K27" s="18">
        <f>IF(I27=0,0,(G27/I27)/10)</f>
        <v>3.0698500629017991</v>
      </c>
    </row>
    <row r="28" spans="1:11" x14ac:dyDescent="0.2">
      <c r="A28" s="12" t="s">
        <v>39</v>
      </c>
      <c r="B28" s="1" t="s">
        <v>40</v>
      </c>
      <c r="G28" s="172"/>
      <c r="H28" s="17"/>
      <c r="I28" s="17"/>
      <c r="J28" s="2"/>
      <c r="K28" s="18"/>
    </row>
    <row r="29" spans="1:11" ht="9.9" customHeight="1" x14ac:dyDescent="0.2">
      <c r="G29" s="172"/>
      <c r="H29" s="17"/>
      <c r="I29" s="17"/>
      <c r="J29" s="2"/>
      <c r="K29" s="18"/>
    </row>
    <row r="30" spans="1:11" x14ac:dyDescent="0.2">
      <c r="A30" s="12" t="s">
        <v>41</v>
      </c>
      <c r="B30" s="1" t="s">
        <v>42</v>
      </c>
      <c r="G30" s="172">
        <f>+G12+G18+G27</f>
        <v>1431723497.7958376</v>
      </c>
      <c r="H30" s="17"/>
      <c r="I30" s="17">
        <f>+I12+I18+I27+I28</f>
        <v>41789445.900059931</v>
      </c>
      <c r="J30" s="2"/>
      <c r="K30" s="18">
        <f>IF(I30=0,0,(G30/I30)/10)</f>
        <v>3.4260408745782973</v>
      </c>
    </row>
    <row r="31" spans="1:11" ht="9.9" customHeight="1" x14ac:dyDescent="0.2">
      <c r="G31" s="172"/>
      <c r="H31" s="17"/>
      <c r="I31" s="17"/>
      <c r="J31" s="2"/>
      <c r="K31" s="18"/>
    </row>
    <row r="32" spans="1:11" x14ac:dyDescent="0.2">
      <c r="A32" s="12" t="s">
        <v>43</v>
      </c>
      <c r="B32" s="1" t="s">
        <v>44</v>
      </c>
      <c r="G32" s="172">
        <v>652674</v>
      </c>
      <c r="H32" s="23" t="s">
        <v>32</v>
      </c>
      <c r="I32" s="17">
        <v>-46267.341867740601</v>
      </c>
      <c r="J32" s="2"/>
      <c r="K32" s="18">
        <f>(G32/I36)/10</f>
        <v>1.6577022741886503E-3</v>
      </c>
    </row>
    <row r="33" spans="1:11" x14ac:dyDescent="0.2">
      <c r="A33" s="12" t="s">
        <v>45</v>
      </c>
      <c r="B33" s="1" t="s">
        <v>46</v>
      </c>
      <c r="G33" s="172">
        <v>5706535</v>
      </c>
      <c r="H33" s="23" t="s">
        <v>32</v>
      </c>
      <c r="I33" s="17">
        <v>-164697.78000000009</v>
      </c>
      <c r="J33" s="2"/>
      <c r="K33" s="18">
        <f>(G33/I36)/10</f>
        <v>1.4493814748614362E-2</v>
      </c>
    </row>
    <row r="34" spans="1:11" x14ac:dyDescent="0.2">
      <c r="A34" s="12" t="s">
        <v>47</v>
      </c>
      <c r="B34" s="1" t="s">
        <v>48</v>
      </c>
      <c r="G34" s="172">
        <v>75588626</v>
      </c>
      <c r="H34" s="23" t="s">
        <v>32</v>
      </c>
      <c r="I34" s="17">
        <v>-2206272.0189657342</v>
      </c>
      <c r="J34" s="2"/>
      <c r="K34" s="18">
        <f>(G34/I36)/10</f>
        <v>0.19198472318951781</v>
      </c>
    </row>
    <row r="35" spans="1:11" ht="9.9" customHeight="1" x14ac:dyDescent="0.2">
      <c r="G35" s="172"/>
      <c r="H35" s="17"/>
      <c r="I35" s="24"/>
      <c r="J35" s="2"/>
      <c r="K35" s="18"/>
    </row>
    <row r="36" spans="1:11" x14ac:dyDescent="0.2">
      <c r="A36" s="12" t="s">
        <v>49</v>
      </c>
      <c r="B36" s="1" t="s">
        <v>50</v>
      </c>
      <c r="G36" s="172">
        <f>+G30</f>
        <v>1431723497.7958376</v>
      </c>
      <c r="H36" s="17"/>
      <c r="I36" s="17">
        <f>I30+I32+I33+I34</f>
        <v>39372208.759226456</v>
      </c>
      <c r="J36" s="2"/>
      <c r="K36" s="18">
        <f>K30+K32+K33+K34</f>
        <v>3.6341771147906181</v>
      </c>
    </row>
    <row r="37" spans="1:11" x14ac:dyDescent="0.2">
      <c r="A37" s="12" t="s">
        <v>51</v>
      </c>
      <c r="B37" s="1" t="s">
        <v>52</v>
      </c>
      <c r="G37" s="172">
        <v>-597064.15537805296</v>
      </c>
      <c r="H37" s="17"/>
      <c r="I37" s="17">
        <v>-17150.199999999997</v>
      </c>
      <c r="J37" s="2"/>
      <c r="K37" s="18">
        <f>IF(I37=0,0,(G37/I37)/10)</f>
        <v>3.4813830473000493</v>
      </c>
    </row>
    <row r="38" spans="1:11" ht="9.9" customHeight="1" x14ac:dyDescent="0.2">
      <c r="A38" s="12"/>
      <c r="G38" s="172"/>
      <c r="H38" s="17"/>
      <c r="I38" s="17"/>
      <c r="J38" s="2"/>
      <c r="K38" s="18"/>
    </row>
    <row r="39" spans="1:11" x14ac:dyDescent="0.2">
      <c r="A39" s="12" t="s">
        <v>53</v>
      </c>
      <c r="B39" s="1" t="s">
        <v>54</v>
      </c>
      <c r="G39" s="172">
        <f>G36+G37</f>
        <v>1431126433.6404595</v>
      </c>
      <c r="H39" s="17"/>
      <c r="I39" s="17">
        <f>I36+I37</f>
        <v>39355058.559226453</v>
      </c>
      <c r="J39" s="2"/>
      <c r="K39" s="18">
        <f>IF(I39=0,0,(G39/I39)/10)</f>
        <v>3.6364484923500244</v>
      </c>
    </row>
    <row r="40" spans="1:11" x14ac:dyDescent="0.2">
      <c r="A40" s="12" t="s">
        <v>55</v>
      </c>
      <c r="B40" s="1" t="s">
        <v>56</v>
      </c>
      <c r="F40" s="10">
        <v>1.0002800000000001</v>
      </c>
      <c r="G40" s="172">
        <v>1431527149.0418792</v>
      </c>
      <c r="H40" s="17"/>
      <c r="I40" s="17">
        <f>I39</f>
        <v>39355058.559226453</v>
      </c>
      <c r="J40" s="2"/>
      <c r="K40" s="18">
        <f>IF(I40=0,0,(G40/I40)/10)</f>
        <v>3.6374666979278829</v>
      </c>
    </row>
    <row r="41" spans="1:11" ht="9.9" customHeight="1" x14ac:dyDescent="0.2">
      <c r="F41" s="10" t="s">
        <v>5</v>
      </c>
      <c r="G41" s="172"/>
      <c r="H41" s="17"/>
      <c r="I41" s="17"/>
      <c r="J41" s="2"/>
      <c r="K41" s="18"/>
    </row>
    <row r="42" spans="1:11" x14ac:dyDescent="0.2">
      <c r="A42" s="12" t="s">
        <v>57</v>
      </c>
      <c r="B42" s="1" t="s">
        <v>58</v>
      </c>
      <c r="F42" s="10" t="s">
        <v>5</v>
      </c>
      <c r="G42" s="172">
        <v>246837576.3922137</v>
      </c>
      <c r="H42" s="17"/>
      <c r="I42" s="17">
        <f>+I39</f>
        <v>39355058.559226453</v>
      </c>
      <c r="J42" s="2"/>
      <c r="K42" s="18">
        <f>IF(I42=0,0,(G42/I42)/10)</f>
        <v>0.62720673130429072</v>
      </c>
    </row>
    <row r="43" spans="1:11" x14ac:dyDescent="0.2">
      <c r="A43" s="12" t="s">
        <v>59</v>
      </c>
      <c r="B43" s="1" t="s">
        <v>60</v>
      </c>
      <c r="F43" s="17" t="s">
        <v>5</v>
      </c>
      <c r="G43" s="172">
        <f>G40+G42</f>
        <v>1678364725.434093</v>
      </c>
      <c r="H43" s="17"/>
      <c r="I43" s="17">
        <f>+I39</f>
        <v>39355058.559226453</v>
      </c>
      <c r="J43" s="2"/>
      <c r="K43" s="18">
        <f>+K40+K42</f>
        <v>4.2646734292321735</v>
      </c>
    </row>
    <row r="44" spans="1:11" x14ac:dyDescent="0.2">
      <c r="A44" s="12" t="s">
        <v>61</v>
      </c>
      <c r="B44" s="1" t="s">
        <v>62</v>
      </c>
      <c r="G44" s="17">
        <v>2657279</v>
      </c>
      <c r="H44" s="17"/>
      <c r="I44" s="17">
        <f>+I39</f>
        <v>39355058.559226453</v>
      </c>
      <c r="J44" s="2"/>
      <c r="K44" s="18">
        <f>IF(I44=0,0,(G44/I44)/10)</f>
        <v>6.752064657713548E-3</v>
      </c>
    </row>
    <row r="45" spans="1:11" x14ac:dyDescent="0.2">
      <c r="A45" s="12" t="s">
        <v>63</v>
      </c>
      <c r="B45" s="1" t="s">
        <v>64</v>
      </c>
      <c r="G45" s="17">
        <v>11109749.125165554</v>
      </c>
      <c r="H45" s="17"/>
      <c r="I45" s="17">
        <f>+I39</f>
        <v>39355058.559226453</v>
      </c>
      <c r="J45" s="2"/>
      <c r="K45" s="18">
        <f>IF(I45=0,0,(G45/I45)/10)</f>
        <v>2.8229532700214898E-2</v>
      </c>
    </row>
    <row r="46" spans="1:11" x14ac:dyDescent="0.2">
      <c r="A46" s="12" t="s">
        <v>65</v>
      </c>
      <c r="B46" s="1" t="s">
        <v>66</v>
      </c>
      <c r="G46" s="17">
        <f>SUM(G43:G45)</f>
        <v>1692131753.5592585</v>
      </c>
      <c r="H46" s="17"/>
      <c r="I46" s="17">
        <f>+I39</f>
        <v>39355058.559226453</v>
      </c>
      <c r="J46" s="2"/>
      <c r="K46" s="18">
        <f>SUM(K43:K45)</f>
        <v>4.2996550265901021</v>
      </c>
    </row>
    <row r="47" spans="1:11" ht="9.9" customHeight="1" x14ac:dyDescent="0.2">
      <c r="G47" s="17"/>
      <c r="H47" s="17"/>
      <c r="I47" s="17"/>
      <c r="J47" s="2"/>
      <c r="K47" s="25"/>
    </row>
    <row r="48" spans="1:11" x14ac:dyDescent="0.2">
      <c r="A48" s="12" t="s">
        <v>67</v>
      </c>
      <c r="B48" s="1" t="s">
        <v>68</v>
      </c>
      <c r="G48" s="17" t="s">
        <v>5</v>
      </c>
      <c r="H48" s="17"/>
      <c r="I48" s="19"/>
      <c r="J48" s="2"/>
      <c r="K48" s="4">
        <f>ROUND(K46,3)</f>
        <v>4.3</v>
      </c>
    </row>
    <row r="49" spans="1:11" ht="11.15" customHeight="1" x14ac:dyDescent="0.2">
      <c r="H49" s="17"/>
      <c r="I49" s="26" t="s">
        <v>5</v>
      </c>
      <c r="J49" s="2"/>
      <c r="K49" s="25" t="s">
        <v>5</v>
      </c>
    </row>
    <row r="50" spans="1:11" x14ac:dyDescent="0.2">
      <c r="A50" s="3" t="s">
        <v>32</v>
      </c>
      <c r="B50" s="1" t="s">
        <v>69</v>
      </c>
      <c r="G50" s="27"/>
      <c r="H50" s="28"/>
      <c r="I50" s="17"/>
      <c r="J50" s="2"/>
      <c r="K50" s="25" t="s">
        <v>5</v>
      </c>
    </row>
    <row r="51" spans="1:11" x14ac:dyDescent="0.2">
      <c r="A51" s="3" t="s">
        <v>70</v>
      </c>
      <c r="B51" s="1" t="s">
        <v>71</v>
      </c>
      <c r="H51" s="28"/>
      <c r="I51" s="17"/>
      <c r="J51" s="2"/>
      <c r="K51" s="25"/>
    </row>
    <row r="52" spans="1:11" x14ac:dyDescent="0.2">
      <c r="G52" s="2"/>
      <c r="H52" s="2"/>
      <c r="I52" s="2"/>
      <c r="J52" s="2"/>
      <c r="K52" s="25"/>
    </row>
    <row r="53" spans="1:11" x14ac:dyDescent="0.2">
      <c r="G53" s="29"/>
      <c r="H53" s="2"/>
      <c r="I53" s="2"/>
      <c r="J53" s="2"/>
      <c r="K53" s="25"/>
    </row>
    <row r="54" spans="1:11" x14ac:dyDescent="0.2">
      <c r="E54" s="2"/>
      <c r="G54" s="2"/>
      <c r="H54" s="2"/>
      <c r="I54" s="2"/>
      <c r="J54" s="2"/>
    </row>
    <row r="55" spans="1:11" x14ac:dyDescent="0.2">
      <c r="E55" s="2"/>
      <c r="G55" s="2"/>
      <c r="H55" s="2"/>
      <c r="I55" s="2"/>
      <c r="J55" s="2"/>
    </row>
    <row r="56" spans="1:11" x14ac:dyDescent="0.2">
      <c r="E56" s="2"/>
      <c r="G56" s="2"/>
      <c r="H56" s="2"/>
      <c r="I56" s="2"/>
      <c r="J56" s="2"/>
    </row>
    <row r="57" spans="1:11" x14ac:dyDescent="0.2">
      <c r="E57" s="2"/>
      <c r="G57" s="2"/>
      <c r="H57" s="2"/>
      <c r="I57" s="2"/>
      <c r="J57" s="2"/>
    </row>
    <row r="58" spans="1:11" x14ac:dyDescent="0.2">
      <c r="I58" s="2"/>
    </row>
  </sheetData>
  <mergeCells count="1">
    <mergeCell ref="A5:K5"/>
  </mergeCells>
  <printOptions horizontalCentered="1" gridLinesSet="0"/>
  <pageMargins left="0.5" right="0.5" top="0.75" bottom="0.5" header="0.5" footer="0.5"/>
  <pageSetup scale="97" orientation="portrait" r:id="rId1"/>
  <headerFooter alignWithMargins="0">
    <oddHeader xml:space="preserve">&amp;R&amp;8DEF's Response to Staff's 1st POD - Q1
Docket No. 20210001-EI
Alternative Schedule E1
Page 1 of 1&amp;10
</oddHeader>
  </headerFooter>
  <ignoredErrors>
    <ignoredError sqref="K4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20492-C622-4455-B6E7-7591800DE099}">
  <sheetPr>
    <tabColor rgb="FF92D050"/>
  </sheetPr>
  <dimension ref="A1:M59"/>
  <sheetViews>
    <sheetView showGridLines="0" zoomScaleNormal="100" workbookViewId="0">
      <selection activeCell="J53" sqref="J53"/>
    </sheetView>
  </sheetViews>
  <sheetFormatPr defaultColWidth="9.08984375" defaultRowHeight="10" x14ac:dyDescent="0.2"/>
  <cols>
    <col min="1" max="1" width="1.08984375" style="31" customWidth="1"/>
    <col min="2" max="2" width="1.36328125" style="31" customWidth="1"/>
    <col min="3" max="3" width="3.08984375" style="31" bestFit="1" customWidth="1"/>
    <col min="4" max="4" width="7.08984375" style="31" customWidth="1"/>
    <col min="5" max="5" width="10" style="31" customWidth="1"/>
    <col min="6" max="6" width="12.08984375" style="31" customWidth="1"/>
    <col min="7" max="7" width="13.6328125" style="31" customWidth="1"/>
    <col min="8" max="8" width="18.90625" style="31" customWidth="1"/>
    <col min="9" max="9" width="9.1796875" style="31" customWidth="1"/>
    <col min="10" max="10" width="17.54296875" style="31" customWidth="1"/>
    <col min="11" max="11" width="10.08984375" style="31" bestFit="1" customWidth="1"/>
    <col min="12" max="12" width="17.36328125" style="31" customWidth="1"/>
    <col min="13" max="13" width="12.54296875" style="31" customWidth="1"/>
    <col min="14" max="14" width="11.54296875" style="31" customWidth="1"/>
    <col min="15" max="15" width="10.453125" style="31" bestFit="1" customWidth="1"/>
    <col min="16" max="16384" width="9.08984375" style="31"/>
  </cols>
  <sheetData>
    <row r="1" spans="1:13" x14ac:dyDescent="0.2">
      <c r="J1" s="32"/>
      <c r="K1" s="33"/>
    </row>
    <row r="2" spans="1:13" x14ac:dyDescent="0.2">
      <c r="A2" s="34" t="s">
        <v>228</v>
      </c>
      <c r="B2" s="34"/>
      <c r="C2" s="34"/>
      <c r="D2" s="34"/>
      <c r="E2" s="34"/>
      <c r="F2" s="34"/>
      <c r="G2" s="34"/>
      <c r="H2" s="34"/>
      <c r="I2" s="34"/>
      <c r="J2" s="35"/>
    </row>
    <row r="3" spans="1:13" x14ac:dyDescent="0.2">
      <c r="A3" s="34" t="s">
        <v>73</v>
      </c>
      <c r="B3" s="34"/>
      <c r="C3" s="34"/>
      <c r="D3" s="34"/>
      <c r="E3" s="34"/>
      <c r="F3" s="34"/>
      <c r="G3" s="34"/>
      <c r="H3" s="34"/>
      <c r="I3" s="34"/>
      <c r="J3" s="34"/>
    </row>
    <row r="4" spans="1:13" x14ac:dyDescent="0.2">
      <c r="A4" s="34" t="s">
        <v>74</v>
      </c>
      <c r="B4" s="34"/>
      <c r="C4" s="34"/>
      <c r="D4" s="34"/>
      <c r="E4" s="34"/>
      <c r="F4" s="34"/>
      <c r="G4" s="34"/>
      <c r="H4" s="34"/>
      <c r="I4" s="34"/>
      <c r="J4" s="34"/>
    </row>
    <row r="5" spans="1:13" x14ac:dyDescent="0.2">
      <c r="A5" s="34" t="s">
        <v>221</v>
      </c>
      <c r="B5" s="34"/>
      <c r="C5" s="34"/>
      <c r="D5" s="34"/>
      <c r="E5" s="34"/>
      <c r="F5" s="34"/>
      <c r="G5" s="34"/>
      <c r="H5" s="34"/>
      <c r="I5" s="34"/>
      <c r="J5" s="34"/>
    </row>
    <row r="6" spans="1:13" ht="12.75" customHeight="1" x14ac:dyDescent="0.2">
      <c r="B6" s="36"/>
      <c r="C6" s="37" t="s">
        <v>5</v>
      </c>
      <c r="D6" s="1"/>
      <c r="E6" s="1"/>
      <c r="F6" s="1"/>
      <c r="G6" s="1"/>
      <c r="H6" s="1"/>
      <c r="I6" s="1"/>
      <c r="J6" s="1"/>
      <c r="L6" s="9"/>
      <c r="M6" s="9"/>
    </row>
    <row r="7" spans="1:13" ht="11.4" customHeight="1" x14ac:dyDescent="0.25">
      <c r="C7" s="38"/>
      <c r="E7" s="39"/>
      <c r="F7" s="40"/>
      <c r="G7" s="40"/>
      <c r="H7" s="40"/>
      <c r="I7" s="40"/>
      <c r="J7" s="40"/>
      <c r="L7" s="9"/>
      <c r="M7" s="9"/>
    </row>
    <row r="8" spans="1:13" ht="11.4" customHeight="1" x14ac:dyDescent="0.2">
      <c r="L8" s="9"/>
      <c r="M8" s="9"/>
    </row>
    <row r="9" spans="1:13" ht="11.4" customHeight="1" x14ac:dyDescent="0.2">
      <c r="E9" s="41"/>
      <c r="F9" s="41"/>
      <c r="G9" s="41"/>
      <c r="H9" s="41"/>
      <c r="I9" s="41"/>
      <c r="J9" s="41"/>
      <c r="L9" s="9"/>
      <c r="M9" s="9"/>
    </row>
    <row r="10" spans="1:13" ht="11.4" customHeight="1" x14ac:dyDescent="0.2">
      <c r="E10" s="41"/>
      <c r="F10" s="41"/>
      <c r="G10" s="41"/>
      <c r="H10" s="41"/>
      <c r="I10" s="41"/>
      <c r="J10" s="41"/>
      <c r="L10" s="9"/>
      <c r="M10" s="9"/>
    </row>
    <row r="11" spans="1:13" ht="11.4" customHeight="1" x14ac:dyDescent="0.2">
      <c r="C11" s="49">
        <v>1</v>
      </c>
      <c r="D11" s="42" t="s">
        <v>76</v>
      </c>
      <c r="I11" s="43" t="s">
        <v>75</v>
      </c>
      <c r="J11" s="44">
        <v>-246837575.76406437</v>
      </c>
      <c r="L11" s="9"/>
      <c r="M11" s="9"/>
    </row>
    <row r="12" spans="1:13" ht="11.4" customHeight="1" x14ac:dyDescent="0.25">
      <c r="C12" s="45"/>
      <c r="D12" s="46" t="s">
        <v>77</v>
      </c>
      <c r="J12" s="51"/>
      <c r="L12" s="9"/>
      <c r="M12" s="9"/>
    </row>
    <row r="13" spans="1:13" ht="11.4" customHeight="1" x14ac:dyDescent="0.2">
      <c r="C13" s="45"/>
      <c r="J13" s="51"/>
      <c r="L13" s="9"/>
      <c r="M13" s="9"/>
    </row>
    <row r="14" spans="1:13" ht="11.4" customHeight="1" x14ac:dyDescent="0.2">
      <c r="C14" s="49">
        <f>+C11+1</f>
        <v>2</v>
      </c>
      <c r="D14" s="46" t="s">
        <v>189</v>
      </c>
      <c r="I14" s="43" t="s">
        <v>75</v>
      </c>
      <c r="J14" s="52">
        <f>J11</f>
        <v>-246837575.76406437</v>
      </c>
      <c r="L14" s="9"/>
      <c r="M14" s="9"/>
    </row>
    <row r="15" spans="1:13" ht="11.4" customHeight="1" x14ac:dyDescent="0.2">
      <c r="C15" s="45"/>
      <c r="D15" s="46" t="s">
        <v>5</v>
      </c>
      <c r="J15" s="51"/>
      <c r="L15" s="9"/>
      <c r="M15" s="9"/>
    </row>
    <row r="16" spans="1:13" ht="11.4" customHeight="1" x14ac:dyDescent="0.2">
      <c r="C16" s="45"/>
      <c r="D16" s="46"/>
      <c r="J16" s="51"/>
      <c r="L16" s="9"/>
      <c r="M16" s="9"/>
    </row>
    <row r="17" spans="3:13" ht="11.4" customHeight="1" x14ac:dyDescent="0.2">
      <c r="C17" s="49">
        <f>C14+1</f>
        <v>3</v>
      </c>
      <c r="D17" s="31" t="s">
        <v>78</v>
      </c>
      <c r="E17" s="41"/>
      <c r="F17" s="41"/>
      <c r="G17" s="41"/>
      <c r="H17" s="41"/>
      <c r="J17" s="51"/>
      <c r="L17" s="9"/>
      <c r="M17" s="9"/>
    </row>
    <row r="18" spans="3:13" ht="11.4" customHeight="1" x14ac:dyDescent="0.2">
      <c r="C18" s="45"/>
      <c r="D18" s="46" t="s">
        <v>74</v>
      </c>
      <c r="E18" s="53"/>
      <c r="F18" s="53"/>
      <c r="G18" s="53"/>
      <c r="H18" s="53"/>
      <c r="I18" s="48" t="s">
        <v>7</v>
      </c>
      <c r="J18" s="51">
        <v>39355058.559226461</v>
      </c>
      <c r="L18" s="9"/>
      <c r="M18" s="9"/>
    </row>
    <row r="19" spans="3:13" ht="11.4" customHeight="1" x14ac:dyDescent="0.2">
      <c r="C19" s="45"/>
      <c r="E19" s="41"/>
      <c r="F19" s="41"/>
      <c r="G19" s="41"/>
      <c r="H19" s="41"/>
      <c r="I19" s="41"/>
      <c r="J19" s="41"/>
      <c r="L19" s="9"/>
      <c r="M19" s="9"/>
    </row>
    <row r="20" spans="3:13" ht="11" customHeight="1" x14ac:dyDescent="0.2">
      <c r="C20" s="49">
        <f>+C17+1</f>
        <v>4</v>
      </c>
      <c r="D20" s="46" t="s">
        <v>79</v>
      </c>
      <c r="E20" s="41"/>
      <c r="F20" s="41"/>
      <c r="G20" s="41"/>
      <c r="H20" s="41"/>
      <c r="I20" s="47"/>
      <c r="J20" s="54" t="s">
        <v>80</v>
      </c>
      <c r="L20" s="9"/>
      <c r="M20" s="9"/>
    </row>
    <row r="21" spans="3:13" ht="11.4" customHeight="1" x14ac:dyDescent="0.2">
      <c r="D21" s="46" t="s">
        <v>190</v>
      </c>
      <c r="E21" s="41"/>
      <c r="F21" s="41"/>
      <c r="G21" s="41"/>
      <c r="H21" s="41"/>
      <c r="I21" s="47" t="s">
        <v>81</v>
      </c>
      <c r="J21" s="55">
        <f>ROUND((J14/J18)/-10,3)</f>
        <v>0.627</v>
      </c>
      <c r="L21" s="9" t="s">
        <v>5</v>
      </c>
      <c r="M21" s="9"/>
    </row>
    <row r="22" spans="3:13" ht="11.4" customHeight="1" x14ac:dyDescent="0.2">
      <c r="C22" s="36"/>
      <c r="L22" s="9"/>
      <c r="M22" s="9"/>
    </row>
    <row r="23" spans="3:13" ht="11.4" customHeight="1" x14ac:dyDescent="0.2">
      <c r="L23" s="9"/>
      <c r="M23" s="9"/>
    </row>
    <row r="24" spans="3:13" ht="11.4" customHeight="1" x14ac:dyDescent="0.2">
      <c r="E24" s="56"/>
      <c r="F24" s="56"/>
      <c r="G24" s="56"/>
      <c r="H24" s="56"/>
      <c r="I24" s="56"/>
      <c r="J24" s="56"/>
      <c r="K24" s="57"/>
    </row>
    <row r="25" spans="3:13" ht="11.4" customHeight="1" x14ac:dyDescent="0.2">
      <c r="D25" s="31" t="s">
        <v>225</v>
      </c>
      <c r="F25" s="58"/>
      <c r="G25" s="58"/>
      <c r="H25" s="58"/>
      <c r="I25" s="58"/>
      <c r="J25" s="58"/>
      <c r="K25" s="59"/>
    </row>
    <row r="26" spans="3:13" ht="11.4" customHeight="1" x14ac:dyDescent="0.2">
      <c r="D26" s="31" t="s">
        <v>226</v>
      </c>
      <c r="F26" s="57"/>
      <c r="G26" s="57"/>
      <c r="H26" s="57"/>
      <c r="I26" s="57"/>
      <c r="J26" s="57"/>
      <c r="K26" s="57"/>
    </row>
    <row r="27" spans="3:13" ht="11.4" customHeight="1" x14ac:dyDescent="0.2"/>
    <row r="28" spans="3:13" ht="11.4" customHeight="1" x14ac:dyDescent="0.2">
      <c r="E28" s="41"/>
      <c r="F28" s="41"/>
      <c r="G28" s="41"/>
      <c r="H28" s="41"/>
      <c r="I28" s="41"/>
      <c r="J28" s="41"/>
      <c r="K28" s="41"/>
    </row>
    <row r="29" spans="3:13" ht="11.4" customHeight="1" x14ac:dyDescent="0.2">
      <c r="E29" s="53"/>
      <c r="F29" s="53"/>
      <c r="G29" s="53"/>
      <c r="H29" s="53"/>
      <c r="I29" s="53"/>
      <c r="J29" s="53"/>
      <c r="K29" s="53"/>
    </row>
    <row r="30" spans="3:13" ht="11.4" customHeight="1" x14ac:dyDescent="0.2">
      <c r="E30" s="41"/>
      <c r="F30" s="41"/>
      <c r="G30" s="41"/>
      <c r="H30" s="41"/>
      <c r="I30" s="41"/>
      <c r="J30" s="41"/>
      <c r="K30" s="41"/>
    </row>
    <row r="31" spans="3:13" ht="11.4" customHeight="1" x14ac:dyDescent="0.2"/>
    <row r="32" spans="3:13" ht="11.4" customHeight="1" x14ac:dyDescent="0.2">
      <c r="E32" s="56"/>
      <c r="F32" s="41"/>
      <c r="G32" s="41"/>
      <c r="H32" s="41"/>
      <c r="I32" s="41"/>
      <c r="J32" s="41"/>
      <c r="K32" s="41"/>
    </row>
    <row r="33" spans="3:11" ht="11.4" customHeight="1" x14ac:dyDescent="0.2">
      <c r="E33" s="53"/>
      <c r="F33" s="53"/>
      <c r="G33" s="53"/>
      <c r="H33" s="53"/>
      <c r="I33" s="53"/>
      <c r="J33" s="53"/>
      <c r="K33" s="53"/>
    </row>
    <row r="34" spans="3:11" ht="11.4" customHeight="1" x14ac:dyDescent="0.2">
      <c r="E34" s="41"/>
      <c r="F34" s="41"/>
      <c r="G34" s="41"/>
      <c r="H34" s="41"/>
      <c r="I34" s="41"/>
      <c r="J34" s="41"/>
      <c r="K34" s="41"/>
    </row>
    <row r="35" spans="3:11" ht="11.4" customHeight="1" x14ac:dyDescent="0.2"/>
    <row r="36" spans="3:11" ht="11.4" customHeight="1" x14ac:dyDescent="0.2">
      <c r="E36" s="60"/>
      <c r="F36" s="60"/>
      <c r="G36" s="60"/>
      <c r="H36" s="60"/>
      <c r="I36" s="60"/>
      <c r="J36" s="60"/>
    </row>
    <row r="37" spans="3:11" ht="11.4" customHeight="1" x14ac:dyDescent="0.2"/>
    <row r="38" spans="3:11" ht="11.4" customHeight="1" x14ac:dyDescent="0.2">
      <c r="C38" s="36"/>
    </row>
    <row r="39" spans="3:11" ht="11.4" customHeight="1" x14ac:dyDescent="0.2"/>
    <row r="40" spans="3:11" ht="11.4" customHeight="1" x14ac:dyDescent="0.2">
      <c r="E40" s="41"/>
      <c r="F40" s="41"/>
      <c r="G40" s="41"/>
      <c r="H40" s="41"/>
      <c r="I40" s="41"/>
      <c r="J40" s="41"/>
      <c r="K40" s="41"/>
    </row>
    <row r="41" spans="3:11" ht="11.4" customHeight="1" x14ac:dyDescent="0.2">
      <c r="E41" s="53"/>
      <c r="F41" s="53"/>
      <c r="G41" s="53"/>
      <c r="H41" s="53"/>
      <c r="I41" s="53"/>
      <c r="J41" s="53"/>
      <c r="K41" s="53"/>
    </row>
    <row r="42" spans="3:11" ht="11.4" customHeight="1" x14ac:dyDescent="0.2">
      <c r="E42" s="41"/>
      <c r="F42" s="41"/>
      <c r="G42" s="41"/>
      <c r="H42" s="41"/>
      <c r="I42" s="41"/>
      <c r="J42" s="41"/>
      <c r="K42" s="41"/>
    </row>
    <row r="43" spans="3:11" ht="11.4" customHeight="1" x14ac:dyDescent="0.2"/>
    <row r="44" spans="3:11" ht="11.4" customHeight="1" x14ac:dyDescent="0.2"/>
    <row r="45" spans="3:11" ht="11.4" customHeight="1" x14ac:dyDescent="0.2">
      <c r="E45" s="41"/>
      <c r="F45" s="41"/>
      <c r="G45" s="41"/>
      <c r="H45" s="41"/>
      <c r="I45" s="41"/>
      <c r="J45" s="41"/>
      <c r="K45" s="41"/>
    </row>
    <row r="46" spans="3:11" ht="11.4" customHeight="1" x14ac:dyDescent="0.2">
      <c r="E46" s="53"/>
      <c r="F46" s="53"/>
      <c r="G46" s="53"/>
      <c r="H46" s="53"/>
      <c r="I46" s="53"/>
      <c r="J46" s="53"/>
      <c r="K46" s="53"/>
    </row>
    <row r="47" spans="3:11" ht="11.4" customHeight="1" x14ac:dyDescent="0.2">
      <c r="E47" s="41"/>
      <c r="F47" s="41"/>
      <c r="G47" s="41"/>
      <c r="H47" s="41"/>
      <c r="I47" s="41"/>
      <c r="J47" s="41"/>
      <c r="K47" s="41"/>
    </row>
    <row r="48" spans="3:11" ht="12.75" customHeight="1" x14ac:dyDescent="0.2"/>
    <row r="49" spans="1:11" ht="12.75" customHeight="1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</row>
    <row r="50" spans="1:11" ht="12.75" customHeight="1" x14ac:dyDescent="0.2"/>
    <row r="51" spans="1:11" ht="12.75" customHeight="1" x14ac:dyDescent="0.2"/>
    <row r="52" spans="1:11" ht="12.75" customHeight="1" x14ac:dyDescent="0.2">
      <c r="E52" s="62"/>
      <c r="F52" s="62"/>
      <c r="G52" s="62"/>
      <c r="H52" s="62"/>
      <c r="I52" s="62"/>
      <c r="J52" s="62"/>
    </row>
    <row r="53" spans="1:11" ht="12.75" customHeight="1" x14ac:dyDescent="0.2"/>
    <row r="54" spans="1:11" ht="12.75" customHeight="1" x14ac:dyDescent="0.2"/>
    <row r="55" spans="1:11" ht="12.75" customHeight="1" x14ac:dyDescent="0.2"/>
    <row r="56" spans="1:11" ht="12.75" customHeight="1" x14ac:dyDescent="0.2"/>
    <row r="57" spans="1:11" ht="12.75" customHeight="1" x14ac:dyDescent="0.2"/>
    <row r="58" spans="1:11" ht="12.75" customHeight="1" x14ac:dyDescent="0.2"/>
    <row r="59" spans="1:11" ht="12.75" customHeight="1" x14ac:dyDescent="0.2"/>
  </sheetData>
  <printOptions horizontalCentered="1" gridLinesSet="0"/>
  <pageMargins left="0.5" right="0.5" top="1.25" bottom="0.5" header="0.5" footer="0.5"/>
  <pageSetup orientation="portrait" r:id="rId1"/>
  <headerFooter alignWithMargins="0">
    <oddHeader xml:space="preserve">&amp;R&amp;8STAFF 1st POD - Q1
Docket No. 20210001-EI
Alternative Schedule E1-A
Page 1 of 1&amp;10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452B-FCF2-45B2-BB46-6DC96809EAC2}">
  <sheetPr>
    <tabColor rgb="FF92D050"/>
  </sheetPr>
  <dimension ref="A1:K77"/>
  <sheetViews>
    <sheetView showGridLines="0" zoomScale="80" zoomScaleNormal="80" workbookViewId="0">
      <selection activeCell="B1" sqref="B1"/>
    </sheetView>
  </sheetViews>
  <sheetFormatPr defaultColWidth="9.08984375" defaultRowHeight="10" x14ac:dyDescent="0.2"/>
  <cols>
    <col min="1" max="1" width="1.90625" style="31" customWidth="1"/>
    <col min="2" max="2" width="3.54296875" style="31" customWidth="1"/>
    <col min="3" max="3" width="7.08984375" style="31" customWidth="1"/>
    <col min="4" max="5" width="10" style="31" customWidth="1"/>
    <col min="6" max="6" width="21.6328125" style="31" customWidth="1"/>
    <col min="7" max="7" width="9.6328125" style="31" bestFit="1" customWidth="1"/>
    <col min="8" max="8" width="14.90625" style="31" customWidth="1"/>
    <col min="9" max="9" width="4.6328125" style="31" customWidth="1"/>
    <col min="10" max="10" width="6.08984375" style="31" customWidth="1"/>
    <col min="11" max="11" width="12" style="31" bestFit="1" customWidth="1"/>
    <col min="12" max="16384" width="9.08984375" style="31"/>
  </cols>
  <sheetData>
    <row r="1" spans="1:10" x14ac:dyDescent="0.2">
      <c r="H1" s="32"/>
    </row>
    <row r="2" spans="1:10" x14ac:dyDescent="0.2">
      <c r="A2" s="34" t="s">
        <v>82</v>
      </c>
      <c r="B2" s="34"/>
      <c r="C2" s="34"/>
      <c r="D2" s="34"/>
      <c r="E2" s="34"/>
      <c r="F2" s="34"/>
      <c r="G2" s="34"/>
      <c r="H2" s="35"/>
      <c r="J2" s="34"/>
    </row>
    <row r="3" spans="1:10" x14ac:dyDescent="0.2">
      <c r="A3" s="34" t="s">
        <v>83</v>
      </c>
      <c r="B3" s="34"/>
      <c r="C3" s="34"/>
      <c r="D3" s="34"/>
      <c r="E3" s="34"/>
      <c r="F3" s="34"/>
      <c r="G3" s="34"/>
      <c r="H3" s="34"/>
      <c r="J3" s="34"/>
    </row>
    <row r="4" spans="1:10" x14ac:dyDescent="0.2">
      <c r="A4" s="34" t="s">
        <v>84</v>
      </c>
      <c r="B4" s="34"/>
      <c r="C4" s="34"/>
      <c r="D4" s="34"/>
      <c r="E4" s="34"/>
      <c r="F4" s="34"/>
      <c r="G4" s="34"/>
      <c r="H4" s="34"/>
      <c r="J4" s="34"/>
    </row>
    <row r="5" spans="1:10" ht="13.5" customHeight="1" x14ac:dyDescent="0.2">
      <c r="A5" s="34" t="s">
        <v>221</v>
      </c>
      <c r="B5" s="34"/>
      <c r="C5" s="34"/>
      <c r="D5" s="34"/>
      <c r="E5" s="34"/>
      <c r="F5" s="34"/>
      <c r="G5" s="34"/>
      <c r="H5" s="34"/>
      <c r="J5" s="34"/>
    </row>
    <row r="6" spans="1:10" ht="12.75" customHeight="1" x14ac:dyDescent="0.2">
      <c r="A6" s="37" t="s">
        <v>5</v>
      </c>
      <c r="B6" s="1"/>
      <c r="C6" s="1"/>
      <c r="D6" s="1"/>
      <c r="E6" s="1"/>
      <c r="F6" s="1"/>
      <c r="G6" s="1"/>
      <c r="H6" s="1"/>
    </row>
    <row r="7" spans="1:10" ht="11.4" customHeight="1" x14ac:dyDescent="0.2">
      <c r="B7" s="36"/>
      <c r="D7" s="63"/>
      <c r="E7" s="64"/>
      <c r="F7" s="64"/>
      <c r="G7" s="64"/>
      <c r="H7" s="64"/>
      <c r="J7" s="36"/>
    </row>
    <row r="8" spans="1:10" ht="11.4" customHeight="1" x14ac:dyDescent="0.2"/>
    <row r="9" spans="1:10" ht="11.4" customHeight="1" x14ac:dyDescent="0.2">
      <c r="D9" s="41"/>
      <c r="E9" s="41"/>
      <c r="F9" s="41"/>
      <c r="G9" s="41"/>
      <c r="H9" s="41"/>
      <c r="J9" s="41"/>
    </row>
    <row r="10" spans="1:10" ht="11.4" customHeight="1" x14ac:dyDescent="0.2">
      <c r="D10" s="53"/>
      <c r="E10" s="53"/>
      <c r="F10" s="53"/>
      <c r="G10" s="53"/>
      <c r="H10" s="53"/>
      <c r="J10" s="53"/>
    </row>
    <row r="11" spans="1:10" ht="11.4" customHeight="1" x14ac:dyDescent="0.2">
      <c r="J11" s="41"/>
    </row>
    <row r="12" spans="1:10" ht="11.4" customHeight="1" x14ac:dyDescent="0.2">
      <c r="B12" s="65" t="s">
        <v>85</v>
      </c>
      <c r="C12" s="31" t="s">
        <v>86</v>
      </c>
      <c r="D12" s="41"/>
      <c r="E12" s="41"/>
      <c r="F12" s="41"/>
      <c r="G12" s="41"/>
      <c r="H12" s="66"/>
    </row>
    <row r="13" spans="1:10" ht="11.4" customHeight="1" x14ac:dyDescent="0.2">
      <c r="J13" s="47"/>
    </row>
    <row r="14" spans="1:10" ht="14.25" customHeight="1" x14ac:dyDescent="0.2">
      <c r="C14" s="31" t="s">
        <v>87</v>
      </c>
      <c r="D14" s="47"/>
      <c r="E14" s="47"/>
      <c r="F14" s="47"/>
      <c r="G14" s="47" t="s">
        <v>75</v>
      </c>
      <c r="H14" s="47">
        <f>'SCH E1 (1) (Proj)'!G44</f>
        <v>2657279</v>
      </c>
      <c r="J14" s="48"/>
    </row>
    <row r="15" spans="1:10" ht="11.4" customHeight="1" x14ac:dyDescent="0.2">
      <c r="D15" s="48"/>
      <c r="E15" s="48"/>
      <c r="F15" s="48"/>
      <c r="G15" s="48"/>
      <c r="H15" s="67"/>
      <c r="J15" s="47"/>
    </row>
    <row r="16" spans="1:10" ht="11.4" customHeight="1" x14ac:dyDescent="0.2">
      <c r="C16" s="42" t="s">
        <v>88</v>
      </c>
      <c r="D16" s="47"/>
      <c r="E16" s="47"/>
      <c r="F16" s="47"/>
      <c r="G16" s="47" t="s">
        <v>75</v>
      </c>
      <c r="H16" s="47">
        <f>-'SCH E1-A (Proj)'!J14</f>
        <v>246837575.76406437</v>
      </c>
    </row>
    <row r="17" spans="1:11" ht="11.4" customHeight="1" x14ac:dyDescent="0.2">
      <c r="C17" s="42"/>
      <c r="D17" s="47"/>
      <c r="E17" s="47"/>
      <c r="F17" s="47"/>
      <c r="G17" s="47"/>
      <c r="H17" s="47"/>
      <c r="I17" s="47"/>
    </row>
    <row r="18" spans="1:11" ht="11.4" customHeight="1" x14ac:dyDescent="0.2">
      <c r="C18" s="42" t="s">
        <v>89</v>
      </c>
      <c r="D18" s="47"/>
      <c r="E18" s="47"/>
      <c r="F18" s="47"/>
      <c r="G18" s="47" t="s">
        <v>75</v>
      </c>
      <c r="H18" s="47">
        <f>'SCH E1 (1) (Proj)'!G45</f>
        <v>11109749.125165554</v>
      </c>
      <c r="I18" s="47"/>
    </row>
    <row r="19" spans="1:11" ht="11.4" customHeight="1" x14ac:dyDescent="0.2">
      <c r="B19" s="65"/>
      <c r="H19" s="41"/>
    </row>
    <row r="20" spans="1:11" ht="11.4" customHeight="1" x14ac:dyDescent="0.2">
      <c r="D20" s="41"/>
      <c r="E20" s="41"/>
      <c r="F20" s="41"/>
      <c r="G20" s="41"/>
      <c r="H20" s="41"/>
      <c r="I20" s="41"/>
    </row>
    <row r="21" spans="1:11" ht="11.4" customHeight="1" x14ac:dyDescent="0.2">
      <c r="H21" s="41"/>
    </row>
    <row r="22" spans="1:11" ht="11.4" customHeight="1" x14ac:dyDescent="0.2">
      <c r="B22" s="65" t="s">
        <v>90</v>
      </c>
      <c r="C22" s="42" t="s">
        <v>91</v>
      </c>
      <c r="G22" s="45" t="s">
        <v>7</v>
      </c>
      <c r="H22" s="41">
        <f>'SCH E1-A (Proj)'!J18</f>
        <v>39355058.559226461</v>
      </c>
      <c r="K22" s="68"/>
    </row>
    <row r="23" spans="1:11" ht="11.4" customHeight="1" x14ac:dyDescent="0.2">
      <c r="B23" s="36"/>
      <c r="D23" s="60"/>
      <c r="E23" s="60"/>
      <c r="F23" s="60"/>
      <c r="G23" s="69"/>
      <c r="H23" s="41"/>
    </row>
    <row r="24" spans="1:11" ht="11.4" customHeight="1" x14ac:dyDescent="0.2">
      <c r="B24" s="36"/>
      <c r="C24" s="42"/>
      <c r="D24" s="60"/>
      <c r="E24" s="60"/>
      <c r="F24" s="60"/>
      <c r="G24" s="45"/>
      <c r="H24" s="70"/>
    </row>
    <row r="25" spans="1:11" ht="11.4" customHeight="1" x14ac:dyDescent="0.2">
      <c r="G25" s="45"/>
      <c r="J25" s="41"/>
    </row>
    <row r="26" spans="1:11" ht="11.4" customHeight="1" x14ac:dyDescent="0.2">
      <c r="B26" s="65" t="s">
        <v>92</v>
      </c>
      <c r="C26" s="31" t="s">
        <v>93</v>
      </c>
      <c r="G26" s="45"/>
      <c r="H26" s="71"/>
      <c r="J26" s="53"/>
    </row>
    <row r="27" spans="1:11" ht="11.4" customHeight="1" x14ac:dyDescent="0.2">
      <c r="B27" s="65"/>
      <c r="D27" s="41"/>
      <c r="E27" s="41"/>
      <c r="F27" s="41"/>
      <c r="G27" s="47"/>
      <c r="H27" s="71"/>
      <c r="J27" s="41"/>
    </row>
    <row r="28" spans="1:11" ht="11.4" customHeight="1" x14ac:dyDescent="0.2">
      <c r="C28" s="42" t="s">
        <v>94</v>
      </c>
      <c r="D28" s="53"/>
      <c r="E28" s="53"/>
      <c r="F28" s="53"/>
      <c r="G28" s="45" t="s">
        <v>81</v>
      </c>
      <c r="H28" s="72">
        <f>ROUND((H14/H$22)/10,3)</f>
        <v>7.0000000000000001E-3</v>
      </c>
    </row>
    <row r="29" spans="1:11" ht="11.4" customHeight="1" x14ac:dyDescent="0.2">
      <c r="D29" s="41"/>
      <c r="E29" s="41"/>
      <c r="F29" s="41"/>
      <c r="G29" s="47"/>
      <c r="H29" s="73"/>
      <c r="J29" s="41"/>
    </row>
    <row r="30" spans="1:11" ht="11.4" customHeight="1" x14ac:dyDescent="0.2">
      <c r="C30" s="42" t="s">
        <v>95</v>
      </c>
      <c r="G30" s="45" t="s">
        <v>81</v>
      </c>
      <c r="H30" s="73">
        <f>ROUND((H16/H$22)/10,3)</f>
        <v>0.627</v>
      </c>
      <c r="J30" s="53"/>
    </row>
    <row r="31" spans="1:11" ht="11.4" customHeight="1" x14ac:dyDescent="0.2">
      <c r="H31" s="32"/>
      <c r="J31" s="53"/>
    </row>
    <row r="32" spans="1:11" ht="11.4" customHeight="1" x14ac:dyDescent="0.2">
      <c r="A32" s="34"/>
      <c r="B32" s="34"/>
      <c r="C32" s="42" t="s">
        <v>89</v>
      </c>
      <c r="G32" s="45" t="s">
        <v>81</v>
      </c>
      <c r="H32" s="73">
        <f>ROUND((H18/H$22)/10,3)</f>
        <v>2.8000000000000001E-2</v>
      </c>
      <c r="J32" s="53"/>
    </row>
    <row r="33" spans="2:10" ht="11.4" customHeight="1" x14ac:dyDescent="0.2">
      <c r="B33" s="65"/>
      <c r="D33" s="41"/>
      <c r="E33" s="41"/>
      <c r="F33" s="41"/>
      <c r="G33" s="41"/>
      <c r="H33" s="71"/>
      <c r="I33" s="41"/>
      <c r="J33" s="41"/>
    </row>
    <row r="34" spans="2:10" ht="11.4" customHeight="1" x14ac:dyDescent="0.2">
      <c r="C34" s="42"/>
      <c r="D34" s="53"/>
      <c r="E34" s="53"/>
      <c r="F34" s="53"/>
      <c r="G34" s="53"/>
      <c r="H34" s="74"/>
      <c r="J34" s="53"/>
    </row>
    <row r="35" spans="2:10" ht="11.4" customHeight="1" x14ac:dyDescent="0.2">
      <c r="D35" s="41"/>
      <c r="E35" s="41"/>
      <c r="F35" s="41"/>
      <c r="G35" s="41"/>
      <c r="H35" s="41"/>
      <c r="I35" s="41"/>
      <c r="J35" s="41"/>
    </row>
    <row r="36" spans="2:10" ht="11.4" customHeight="1" x14ac:dyDescent="0.2"/>
    <row r="37" spans="2:10" ht="11.4" customHeight="1" x14ac:dyDescent="0.2"/>
    <row r="38" spans="2:10" ht="11.4" customHeight="1" x14ac:dyDescent="0.2"/>
    <row r="39" spans="2:10" ht="11.4" customHeight="1" x14ac:dyDescent="0.2"/>
    <row r="40" spans="2:10" ht="11.4" customHeight="1" x14ac:dyDescent="0.2"/>
    <row r="41" spans="2:10" ht="11.4" customHeight="1" x14ac:dyDescent="0.2">
      <c r="D41" s="60"/>
      <c r="E41" s="60"/>
      <c r="F41" s="60"/>
      <c r="G41" s="60"/>
      <c r="H41" s="60"/>
      <c r="I41" s="60"/>
    </row>
    <row r="42" spans="2:10" ht="11.4" customHeight="1" x14ac:dyDescent="0.2"/>
    <row r="43" spans="2:10" ht="11.4" customHeight="1" x14ac:dyDescent="0.2">
      <c r="B43" s="36"/>
    </row>
    <row r="44" spans="2:10" ht="11.4" customHeight="1" x14ac:dyDescent="0.2"/>
    <row r="45" spans="2:10" ht="11.4" customHeight="1" x14ac:dyDescent="0.2">
      <c r="B45" s="42"/>
      <c r="D45" s="56"/>
      <c r="E45" s="56"/>
      <c r="F45" s="75"/>
      <c r="G45" s="56"/>
      <c r="H45" s="56"/>
      <c r="I45" s="56"/>
      <c r="J45" s="57"/>
    </row>
    <row r="46" spans="2:10" ht="11.4" customHeight="1" x14ac:dyDescent="0.2">
      <c r="B46" s="42"/>
      <c r="D46" s="56"/>
      <c r="E46" s="56"/>
      <c r="F46" s="76"/>
      <c r="G46" s="56"/>
      <c r="H46" s="56"/>
      <c r="I46" s="56"/>
      <c r="J46" s="57"/>
    </row>
    <row r="47" spans="2:10" ht="11.4" customHeight="1" x14ac:dyDescent="0.2">
      <c r="G47" s="58"/>
      <c r="H47" s="58"/>
      <c r="I47" s="58"/>
      <c r="J47" s="59"/>
    </row>
    <row r="48" spans="2:10" ht="11.4" customHeight="1" x14ac:dyDescent="0.2">
      <c r="C48" s="42"/>
      <c r="D48" s="57"/>
      <c r="E48" s="57"/>
      <c r="F48" s="56"/>
      <c r="G48" s="57"/>
      <c r="H48" s="57"/>
      <c r="I48" s="57"/>
      <c r="J48" s="57"/>
    </row>
    <row r="49" spans="2:10" ht="11.4" customHeight="1" x14ac:dyDescent="0.2"/>
    <row r="50" spans="2:10" ht="11.4" customHeight="1" x14ac:dyDescent="0.2">
      <c r="C50" s="42"/>
      <c r="D50" s="57"/>
      <c r="E50" s="57"/>
      <c r="F50" s="56"/>
      <c r="G50" s="41"/>
      <c r="H50" s="41"/>
      <c r="I50" s="41"/>
      <c r="J50" s="41"/>
    </row>
    <row r="51" spans="2:10" ht="11.4" customHeight="1" x14ac:dyDescent="0.2">
      <c r="C51" s="42"/>
      <c r="F51" s="76"/>
      <c r="G51" s="53"/>
      <c r="H51" s="53"/>
      <c r="I51" s="53"/>
      <c r="J51" s="53"/>
    </row>
    <row r="52" spans="2:10" ht="11.4" customHeight="1" x14ac:dyDescent="0.2">
      <c r="C52" s="46"/>
      <c r="D52" s="41"/>
      <c r="E52" s="41"/>
      <c r="F52" s="77"/>
      <c r="G52" s="41"/>
      <c r="H52" s="41"/>
      <c r="I52" s="41"/>
      <c r="J52" s="41"/>
    </row>
    <row r="53" spans="2:10" ht="11.4" customHeight="1" x14ac:dyDescent="0.2"/>
    <row r="54" spans="2:10" ht="11.4" customHeight="1" x14ac:dyDescent="0.2">
      <c r="D54" s="56"/>
      <c r="E54" s="41"/>
      <c r="F54" s="41"/>
      <c r="G54" s="41"/>
      <c r="H54" s="41"/>
      <c r="I54" s="41"/>
      <c r="J54" s="41"/>
    </row>
    <row r="55" spans="2:10" ht="11.4" customHeight="1" x14ac:dyDescent="0.2">
      <c r="D55" s="53"/>
      <c r="E55" s="53"/>
      <c r="F55" s="53"/>
      <c r="G55" s="53"/>
      <c r="H55" s="53"/>
      <c r="I55" s="53"/>
      <c r="J55" s="53"/>
    </row>
    <row r="56" spans="2:10" ht="11.4" customHeight="1" x14ac:dyDescent="0.2">
      <c r="C56" s="42"/>
      <c r="D56" s="41"/>
      <c r="E56" s="41"/>
      <c r="F56" s="66"/>
      <c r="G56" s="41"/>
      <c r="H56" s="41"/>
      <c r="I56" s="41"/>
      <c r="J56" s="41"/>
    </row>
    <row r="57" spans="2:10" ht="11.4" customHeight="1" x14ac:dyDescent="0.2"/>
    <row r="58" spans="2:10" ht="11.4" customHeight="1" x14ac:dyDescent="0.2">
      <c r="D58" s="60"/>
      <c r="E58" s="60"/>
      <c r="F58" s="60"/>
      <c r="G58" s="60"/>
      <c r="H58" s="60"/>
      <c r="I58" s="60"/>
    </row>
    <row r="59" spans="2:10" ht="11.4" customHeight="1" x14ac:dyDescent="0.2">
      <c r="D59" s="41"/>
      <c r="E59" s="41"/>
      <c r="F59" s="41"/>
      <c r="G59" s="41"/>
      <c r="H59" s="41"/>
      <c r="I59" s="41"/>
      <c r="J59" s="41"/>
    </row>
    <row r="60" spans="2:10" ht="11.4" customHeight="1" x14ac:dyDescent="0.2"/>
    <row r="61" spans="2:10" ht="11.4" customHeight="1" x14ac:dyDescent="0.2">
      <c r="B61" s="36"/>
    </row>
    <row r="62" spans="2:10" ht="11.4" customHeight="1" x14ac:dyDescent="0.2"/>
    <row r="63" spans="2:10" ht="11.4" customHeight="1" x14ac:dyDescent="0.2">
      <c r="D63" s="41"/>
      <c r="E63" s="41"/>
      <c r="F63" s="41"/>
      <c r="G63" s="41"/>
      <c r="H63" s="41"/>
      <c r="I63" s="41"/>
      <c r="J63" s="41"/>
    </row>
    <row r="64" spans="2:10" ht="11.4" customHeight="1" x14ac:dyDescent="0.2">
      <c r="D64" s="53"/>
      <c r="E64" s="53"/>
      <c r="F64" s="53"/>
      <c r="G64" s="53"/>
      <c r="H64" s="53"/>
      <c r="I64" s="53"/>
      <c r="J64" s="53"/>
    </row>
    <row r="65" spans="4:10" ht="11.4" customHeight="1" x14ac:dyDescent="0.2">
      <c r="D65" s="41"/>
      <c r="E65" s="41"/>
      <c r="F65" s="41"/>
      <c r="G65" s="41"/>
      <c r="H65" s="41"/>
      <c r="I65" s="41"/>
      <c r="J65" s="41"/>
    </row>
    <row r="66" spans="4:10" ht="12.75" customHeight="1" x14ac:dyDescent="0.2"/>
    <row r="67" spans="4:10" ht="12.75" customHeight="1" x14ac:dyDescent="0.2"/>
    <row r="68" spans="4:10" ht="12.75" customHeight="1" x14ac:dyDescent="0.2"/>
    <row r="69" spans="4:10" ht="12.75" customHeight="1" x14ac:dyDescent="0.2"/>
    <row r="70" spans="4:10" ht="12.75" customHeight="1" x14ac:dyDescent="0.2">
      <c r="D70" s="62"/>
      <c r="E70" s="62"/>
      <c r="F70" s="62"/>
      <c r="G70" s="62"/>
      <c r="H70" s="62"/>
      <c r="I70" s="62"/>
    </row>
    <row r="71" spans="4:10" ht="12.75" customHeight="1" x14ac:dyDescent="0.2"/>
    <row r="72" spans="4:10" ht="12.75" customHeight="1" x14ac:dyDescent="0.2"/>
    <row r="73" spans="4:10" ht="12.75" customHeight="1" x14ac:dyDescent="0.2"/>
    <row r="74" spans="4:10" ht="12.75" customHeight="1" x14ac:dyDescent="0.2"/>
    <row r="75" spans="4:10" ht="12.75" customHeight="1" x14ac:dyDescent="0.2"/>
    <row r="76" spans="4:10" ht="12.75" customHeight="1" x14ac:dyDescent="0.2"/>
    <row r="77" spans="4:10" ht="12.75" customHeight="1" x14ac:dyDescent="0.2"/>
  </sheetData>
  <printOptions horizontalCentered="1" gridLinesSet="0"/>
  <pageMargins left="0.75" right="0.75" top="1.25" bottom="0.5" header="0.5" footer="0.5"/>
  <pageSetup scale="105" orientation="portrait" r:id="rId1"/>
  <headerFooter alignWithMargins="0">
    <oddHeader xml:space="preserve">&amp;R&amp;8STAFF 1st POD - Q1
Docket No. 20210001-EI
Alternative Schedule E1-C
Page 1 of 1&amp;10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DDFE3-64A5-48A1-8A42-B997BDAAAC0E}">
  <sheetPr>
    <tabColor rgb="FF92D050"/>
    <pageSetUpPr fitToPage="1"/>
  </sheetPr>
  <dimension ref="A1:T72"/>
  <sheetViews>
    <sheetView zoomScale="80" zoomScaleNormal="80" workbookViewId="0">
      <selection activeCell="K37" sqref="K37"/>
    </sheetView>
  </sheetViews>
  <sheetFormatPr defaultColWidth="9.08984375" defaultRowHeight="10" x14ac:dyDescent="0.2"/>
  <cols>
    <col min="1" max="1" width="1.54296875" style="31" customWidth="1"/>
    <col min="2" max="2" width="1.90625" style="31" customWidth="1"/>
    <col min="3" max="3" width="4.36328125" style="31" customWidth="1"/>
    <col min="4" max="4" width="7.08984375" style="31" customWidth="1"/>
    <col min="5" max="6" width="10" style="31" customWidth="1"/>
    <col min="7" max="7" width="40.36328125" style="31" customWidth="1"/>
    <col min="8" max="8" width="3.6328125" style="31" customWidth="1"/>
    <col min="9" max="9" width="16.36328125" style="31" bestFit="1" customWidth="1"/>
    <col min="10" max="10" width="4" style="31" customWidth="1"/>
    <col min="11" max="11" width="15.453125" style="31" customWidth="1"/>
    <col min="12" max="12" width="14.6328125" style="31" customWidth="1"/>
    <col min="13" max="13" width="2" style="31" customWidth="1"/>
    <col min="14" max="15" width="10.6328125" style="31" customWidth="1"/>
    <col min="16" max="16" width="11.6328125" style="31" customWidth="1"/>
    <col min="17" max="17" width="11" style="31" customWidth="1"/>
    <col min="18" max="19" width="9.36328125" style="31" bestFit="1" customWidth="1"/>
    <col min="20" max="16384" width="9.08984375" style="31"/>
  </cols>
  <sheetData>
    <row r="1" spans="1:13" x14ac:dyDescent="0.2">
      <c r="K1" s="32"/>
    </row>
    <row r="2" spans="1:13" x14ac:dyDescent="0.2">
      <c r="A2" s="34" t="s">
        <v>96</v>
      </c>
      <c r="B2" s="34"/>
      <c r="C2" s="34"/>
      <c r="D2" s="34"/>
      <c r="E2" s="34"/>
      <c r="F2" s="34"/>
      <c r="G2" s="34"/>
      <c r="H2" s="34"/>
      <c r="I2" s="34"/>
      <c r="J2" s="34"/>
      <c r="K2" s="7"/>
      <c r="M2" s="34"/>
    </row>
    <row r="3" spans="1:13" x14ac:dyDescent="0.2">
      <c r="A3" s="34" t="s">
        <v>97</v>
      </c>
      <c r="B3" s="34"/>
      <c r="C3" s="34"/>
      <c r="D3" s="34"/>
      <c r="E3" s="34"/>
      <c r="F3" s="34"/>
      <c r="G3" s="34"/>
      <c r="H3" s="34"/>
      <c r="I3" s="34"/>
      <c r="J3" s="34"/>
      <c r="K3" s="34"/>
      <c r="M3" s="34"/>
    </row>
    <row r="4" spans="1:13" ht="13.5" customHeight="1" x14ac:dyDescent="0.2">
      <c r="A4" s="34" t="s">
        <v>221</v>
      </c>
      <c r="B4" s="34"/>
      <c r="C4" s="34"/>
      <c r="D4" s="34"/>
      <c r="E4" s="34"/>
      <c r="F4" s="34"/>
      <c r="G4" s="34"/>
      <c r="H4" s="34"/>
      <c r="I4" s="34"/>
      <c r="J4" s="34"/>
      <c r="K4" s="34"/>
      <c r="M4" s="34"/>
    </row>
    <row r="5" spans="1:13" ht="12.75" customHeight="1" x14ac:dyDescent="0.25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</row>
    <row r="6" spans="1:13" ht="11.4" customHeight="1" x14ac:dyDescent="0.2">
      <c r="C6" s="36"/>
      <c r="E6" s="78"/>
      <c r="F6" s="64"/>
      <c r="G6" s="64"/>
      <c r="H6" s="64"/>
      <c r="I6" s="64"/>
      <c r="J6" s="64"/>
      <c r="K6" s="64"/>
      <c r="M6" s="36"/>
    </row>
    <row r="7" spans="1:13" ht="11.4" customHeight="1" x14ac:dyDescent="0.2"/>
    <row r="8" spans="1:13" ht="11.4" customHeight="1" x14ac:dyDescent="0.2">
      <c r="E8" s="41"/>
      <c r="F8" s="41"/>
      <c r="G8" s="41"/>
      <c r="H8" s="41"/>
      <c r="I8" s="41"/>
      <c r="J8" s="41"/>
      <c r="K8" s="41"/>
      <c r="L8" s="41"/>
      <c r="M8" s="41"/>
    </row>
    <row r="9" spans="1:13" ht="13.5" customHeight="1" x14ac:dyDescent="0.2">
      <c r="C9" s="65" t="s">
        <v>85</v>
      </c>
      <c r="D9" s="31" t="s">
        <v>98</v>
      </c>
      <c r="E9" s="41"/>
      <c r="F9" s="41"/>
      <c r="G9" s="41"/>
      <c r="H9" s="41"/>
      <c r="I9" s="45"/>
      <c r="J9" s="45" t="s">
        <v>75</v>
      </c>
      <c r="K9" s="41">
        <f>+'SCH E1 (1) (Proj)'!G40</f>
        <v>1431527149.0418792</v>
      </c>
      <c r="L9" s="41"/>
    </row>
    <row r="10" spans="1:13" ht="11.4" customHeight="1" x14ac:dyDescent="0.2">
      <c r="C10" s="65"/>
      <c r="E10" s="41"/>
      <c r="F10" s="41"/>
      <c r="G10" s="41"/>
      <c r="H10" s="41"/>
      <c r="I10" s="45"/>
      <c r="J10" s="45"/>
      <c r="K10" s="41"/>
      <c r="L10" s="41"/>
    </row>
    <row r="11" spans="1:13" ht="12" customHeight="1" x14ac:dyDescent="0.2">
      <c r="C11" s="65" t="s">
        <v>99</v>
      </c>
      <c r="D11" s="31" t="s">
        <v>100</v>
      </c>
      <c r="E11" s="41"/>
      <c r="F11" s="41"/>
      <c r="G11" s="41"/>
      <c r="H11" s="41"/>
      <c r="I11" s="45"/>
      <c r="J11" s="45" t="s">
        <v>75</v>
      </c>
      <c r="K11" s="41">
        <f>'SCH E1-C (Proj)'!H16</f>
        <v>246837575.76406437</v>
      </c>
      <c r="L11" s="41"/>
    </row>
    <row r="12" spans="1:13" ht="11.4" customHeight="1" x14ac:dyDescent="0.2">
      <c r="M12" s="41"/>
    </row>
    <row r="13" spans="1:13" ht="15.75" customHeight="1" x14ac:dyDescent="0.2">
      <c r="C13" s="65" t="s">
        <v>90</v>
      </c>
      <c r="D13" s="31" t="s">
        <v>101</v>
      </c>
      <c r="I13" s="45"/>
      <c r="J13" s="45" t="s">
        <v>75</v>
      </c>
      <c r="K13" s="41">
        <f>'SCH E1 (1) (Proj)'!G44</f>
        <v>2657279</v>
      </c>
    </row>
    <row r="14" spans="1:13" ht="11.4" customHeight="1" x14ac:dyDescent="0.2">
      <c r="C14" s="65"/>
      <c r="K14" s="41"/>
    </row>
    <row r="15" spans="1:13" ht="11.4" customHeight="1" x14ac:dyDescent="0.2">
      <c r="C15" s="65" t="s">
        <v>92</v>
      </c>
      <c r="D15" s="31" t="s">
        <v>64</v>
      </c>
      <c r="I15" s="45"/>
      <c r="J15" s="45" t="s">
        <v>75</v>
      </c>
      <c r="K15" s="79">
        <f>'SCH E1 (1) (Proj)'!G45</f>
        <v>11109749.125165554</v>
      </c>
    </row>
    <row r="16" spans="1:13" ht="11.4" customHeight="1" x14ac:dyDescent="0.2">
      <c r="C16" s="65"/>
      <c r="K16" s="41"/>
    </row>
    <row r="17" spans="3:13" ht="13.5" customHeight="1" x14ac:dyDescent="0.2">
      <c r="C17" s="65" t="s">
        <v>102</v>
      </c>
      <c r="D17" s="31" t="s">
        <v>103</v>
      </c>
      <c r="I17" s="45"/>
      <c r="J17" s="45" t="s">
        <v>75</v>
      </c>
      <c r="K17" s="41">
        <f>SUM(K9:K15)+1</f>
        <v>1692131753.931109</v>
      </c>
    </row>
    <row r="18" spans="3:13" ht="11.25" customHeight="1" x14ac:dyDescent="0.2">
      <c r="C18" s="65"/>
      <c r="E18" s="60"/>
      <c r="F18" s="60"/>
      <c r="G18" s="60"/>
      <c r="H18" s="60"/>
      <c r="I18" s="60"/>
      <c r="J18" s="60"/>
      <c r="K18" s="60"/>
      <c r="L18" s="60"/>
    </row>
    <row r="19" spans="3:13" ht="11.4" customHeight="1" x14ac:dyDescent="0.2">
      <c r="C19" s="65"/>
      <c r="E19" s="60"/>
      <c r="F19" s="60"/>
      <c r="G19" s="60"/>
      <c r="H19" s="60"/>
      <c r="I19" s="60"/>
      <c r="J19" s="60"/>
      <c r="K19" s="41"/>
      <c r="L19" s="60"/>
    </row>
    <row r="20" spans="3:13" ht="15.75" customHeight="1" x14ac:dyDescent="0.2">
      <c r="C20" s="65" t="s">
        <v>104</v>
      </c>
      <c r="D20" s="31" t="s">
        <v>227</v>
      </c>
      <c r="K20" s="41">
        <f>+'SCH E1-C (Proj)'!H22</f>
        <v>39355058.559226461</v>
      </c>
      <c r="L20" s="46" t="s">
        <v>7</v>
      </c>
      <c r="M20" s="41"/>
    </row>
    <row r="21" spans="3:13" ht="9.75" customHeight="1" x14ac:dyDescent="0.2">
      <c r="C21" s="65"/>
      <c r="K21" s="71"/>
      <c r="L21" s="46"/>
      <c r="M21" s="53"/>
    </row>
    <row r="22" spans="3:13" ht="12" customHeight="1" x14ac:dyDescent="0.2">
      <c r="C22" s="65" t="s">
        <v>105</v>
      </c>
      <c r="D22" s="42" t="s">
        <v>106</v>
      </c>
      <c r="E22" s="41"/>
      <c r="F22" s="41"/>
      <c r="G22" s="41"/>
      <c r="H22" s="41"/>
      <c r="K22" s="80">
        <f>+K17/K20/10</f>
        <v>4.2996550275349623</v>
      </c>
      <c r="L22" s="81" t="s">
        <v>81</v>
      </c>
      <c r="M22" s="41"/>
    </row>
    <row r="23" spans="3:13" ht="8.25" customHeight="1" x14ac:dyDescent="0.2">
      <c r="E23" s="53"/>
      <c r="F23" s="53"/>
      <c r="G23" s="53"/>
      <c r="H23" s="53"/>
      <c r="K23" s="71"/>
      <c r="L23" s="46"/>
    </row>
    <row r="24" spans="3:13" ht="14.25" customHeight="1" x14ac:dyDescent="0.2">
      <c r="C24" s="65" t="s">
        <v>107</v>
      </c>
      <c r="D24" s="31" t="s">
        <v>108</v>
      </c>
      <c r="E24" s="41"/>
      <c r="F24" s="41"/>
      <c r="G24" s="41"/>
      <c r="H24" s="41"/>
      <c r="K24" s="41">
        <f>L51</f>
        <v>39299751.667353317</v>
      </c>
      <c r="L24" s="46" t="s">
        <v>7</v>
      </c>
      <c r="M24" s="41"/>
    </row>
    <row r="25" spans="3:13" ht="11.4" customHeight="1" x14ac:dyDescent="0.2">
      <c r="K25" s="71"/>
      <c r="L25" s="46"/>
      <c r="M25" s="53"/>
    </row>
    <row r="26" spans="3:13" ht="11.4" customHeight="1" x14ac:dyDescent="0.2">
      <c r="E26" s="53"/>
      <c r="F26" s="53"/>
      <c r="G26" s="53"/>
      <c r="H26" s="53"/>
      <c r="K26" s="53"/>
      <c r="L26" s="83"/>
      <c r="M26" s="59"/>
    </row>
    <row r="27" spans="3:13" ht="11.4" customHeight="1" x14ac:dyDescent="0.2">
      <c r="D27" s="31" t="s">
        <v>109</v>
      </c>
      <c r="E27" s="53"/>
      <c r="F27" s="53"/>
      <c r="G27" s="53"/>
      <c r="I27" s="48"/>
      <c r="J27" s="48"/>
      <c r="K27" s="48"/>
      <c r="L27" s="83"/>
      <c r="M27" s="53"/>
    </row>
    <row r="28" spans="3:13" ht="11.4" customHeight="1" x14ac:dyDescent="0.2">
      <c r="E28" s="41"/>
      <c r="F28" s="41"/>
      <c r="G28" s="41"/>
      <c r="H28" s="41"/>
      <c r="K28" s="41"/>
      <c r="L28" s="81"/>
      <c r="M28" s="41"/>
    </row>
    <row r="29" spans="3:13" ht="11.4" customHeight="1" x14ac:dyDescent="0.2">
      <c r="C29" s="65" t="s">
        <v>110</v>
      </c>
      <c r="D29" s="42" t="s">
        <v>111</v>
      </c>
      <c r="K29" s="82">
        <f>ROUND((K17/K24)/10,3)</f>
        <v>4.306</v>
      </c>
      <c r="L29" s="81" t="s">
        <v>81</v>
      </c>
    </row>
    <row r="30" spans="3:13" ht="11.4" customHeight="1" x14ac:dyDescent="0.2">
      <c r="C30" s="36"/>
      <c r="E30" s="60"/>
      <c r="F30" s="60"/>
      <c r="G30" s="60"/>
      <c r="K30" s="82"/>
      <c r="L30" s="84"/>
    </row>
    <row r="31" spans="3:13" ht="11.4" customHeight="1" x14ac:dyDescent="0.2">
      <c r="C31" s="65" t="s">
        <v>112</v>
      </c>
      <c r="D31" s="42" t="s">
        <v>113</v>
      </c>
      <c r="K31" s="82">
        <f>ROUND(K29*0.99,3)</f>
        <v>4.2629999999999999</v>
      </c>
      <c r="L31" s="81" t="s">
        <v>81</v>
      </c>
    </row>
    <row r="32" spans="3:13" ht="11.4" customHeight="1" x14ac:dyDescent="0.2">
      <c r="K32" s="82"/>
      <c r="L32" s="46"/>
    </row>
    <row r="33" spans="1:20" ht="11.4" customHeight="1" x14ac:dyDescent="0.2">
      <c r="C33" s="65" t="s">
        <v>114</v>
      </c>
      <c r="D33" s="42" t="s">
        <v>115</v>
      </c>
      <c r="K33" s="82">
        <f>ROUND(K29*0.98,3)</f>
        <v>4.22</v>
      </c>
      <c r="L33" s="81" t="s">
        <v>81</v>
      </c>
    </row>
    <row r="34" spans="1:20" ht="11.4" customHeight="1" x14ac:dyDescent="0.2">
      <c r="C34" s="65"/>
      <c r="E34" s="60"/>
      <c r="F34" s="60"/>
      <c r="G34" s="60"/>
      <c r="H34" s="60"/>
      <c r="I34" s="60"/>
      <c r="J34" s="60"/>
      <c r="K34" s="41"/>
      <c r="L34" s="60"/>
    </row>
    <row r="35" spans="1:20" ht="11.4" customHeight="1" x14ac:dyDescent="0.2">
      <c r="D35" s="31" t="s">
        <v>116</v>
      </c>
      <c r="E35" s="53"/>
      <c r="F35" s="53"/>
      <c r="G35" s="53"/>
      <c r="H35" s="53"/>
      <c r="I35" s="53"/>
      <c r="J35" s="53"/>
      <c r="L35" s="53"/>
    </row>
    <row r="36" spans="1:20" ht="11.4" customHeight="1" x14ac:dyDescent="0.2">
      <c r="E36" s="41"/>
      <c r="F36" s="41"/>
      <c r="G36" s="41"/>
      <c r="H36" s="41"/>
      <c r="I36" s="41"/>
      <c r="J36" s="41"/>
      <c r="L36" s="41"/>
    </row>
    <row r="37" spans="1:20" ht="11.4" customHeight="1" x14ac:dyDescent="0.2">
      <c r="C37" s="65" t="s">
        <v>117</v>
      </c>
      <c r="D37" s="42" t="s">
        <v>118</v>
      </c>
      <c r="K37" s="82">
        <f>'Inv Fuel Rate (Proj)'!G13</f>
        <v>3.9949447177200965</v>
      </c>
      <c r="L37" s="47" t="s">
        <v>81</v>
      </c>
      <c r="M37" s="47"/>
    </row>
    <row r="38" spans="1:20" ht="11.4" customHeight="1" x14ac:dyDescent="0.2">
      <c r="C38" s="36"/>
      <c r="E38" s="60"/>
      <c r="F38" s="60"/>
      <c r="G38" s="60"/>
      <c r="H38" s="60"/>
      <c r="K38" s="82"/>
      <c r="L38" s="69"/>
      <c r="M38" s="69"/>
    </row>
    <row r="39" spans="1:20" ht="11.4" customHeight="1" x14ac:dyDescent="0.2">
      <c r="C39" s="65" t="s">
        <v>119</v>
      </c>
      <c r="D39" s="42" t="s">
        <v>120</v>
      </c>
      <c r="K39" s="82">
        <f>'Inv Fuel Rate (Proj)'!G14</f>
        <v>5.0649447177200964</v>
      </c>
      <c r="L39" s="47" t="s">
        <v>81</v>
      </c>
      <c r="M39" s="47"/>
      <c r="S39" s="85"/>
    </row>
    <row r="41" spans="1:20" ht="11.4" customHeight="1" x14ac:dyDescent="0.2"/>
    <row r="42" spans="1:20" ht="11.4" customHeight="1" x14ac:dyDescent="0.2">
      <c r="A42" s="86"/>
    </row>
    <row r="43" spans="1:20" x14ac:dyDescent="0.2">
      <c r="H43" s="41"/>
      <c r="K43" s="87" t="s">
        <v>121</v>
      </c>
      <c r="L43" s="87"/>
      <c r="M43" s="41"/>
    </row>
    <row r="44" spans="1:20" ht="11.4" customHeight="1" x14ac:dyDescent="0.2">
      <c r="E44" s="53"/>
      <c r="F44" s="53"/>
      <c r="M44" s="53"/>
    </row>
    <row r="45" spans="1:20" ht="11.4" customHeight="1" x14ac:dyDescent="0.2">
      <c r="A45" s="86"/>
      <c r="H45" s="88"/>
      <c r="I45" s="89" t="s">
        <v>122</v>
      </c>
      <c r="J45" s="89"/>
      <c r="K45" s="90" t="s">
        <v>123</v>
      </c>
      <c r="L45" s="89" t="s">
        <v>124</v>
      </c>
      <c r="M45" s="41"/>
    </row>
    <row r="46" spans="1:20" ht="11.4" customHeight="1" x14ac:dyDescent="0.2">
      <c r="H46" s="53"/>
      <c r="I46" s="48"/>
      <c r="J46" s="48"/>
      <c r="K46" s="53"/>
      <c r="L46" s="53"/>
    </row>
    <row r="47" spans="1:20" ht="11.4" customHeight="1" x14ac:dyDescent="0.2">
      <c r="E47" s="41"/>
      <c r="F47" s="41"/>
      <c r="G47" s="41"/>
      <c r="H47" s="41"/>
      <c r="I47" s="47" t="s">
        <v>125</v>
      </c>
      <c r="J47" s="47"/>
      <c r="K47" s="41">
        <v>34832106.08035332</v>
      </c>
      <c r="L47" s="41">
        <f>+K47</f>
        <v>34832106.08035332</v>
      </c>
      <c r="T47" s="41"/>
    </row>
    <row r="48" spans="1:20" ht="11.4" customHeight="1" x14ac:dyDescent="0.2">
      <c r="H48" s="41"/>
      <c r="I48" s="47" t="s">
        <v>126</v>
      </c>
      <c r="J48" s="47"/>
      <c r="K48" s="41">
        <v>3514929.2640284142</v>
      </c>
      <c r="L48" s="41">
        <f>ROUND(K48*0.99,3)</f>
        <v>3479779.9709999999</v>
      </c>
      <c r="T48" s="41"/>
    </row>
    <row r="49" spans="3:20" ht="11.4" customHeight="1" x14ac:dyDescent="0.2">
      <c r="E49" s="41"/>
      <c r="F49" s="41"/>
      <c r="G49" s="41"/>
      <c r="H49" s="60"/>
      <c r="I49" s="69" t="s">
        <v>127</v>
      </c>
      <c r="J49" s="69"/>
      <c r="K49" s="79">
        <v>1008026.1392065327</v>
      </c>
      <c r="L49" s="79">
        <f>ROUND(K49*0.98,3)</f>
        <v>987865.61600000004</v>
      </c>
      <c r="T49" s="41"/>
    </row>
    <row r="50" spans="3:20" ht="11.4" customHeight="1" x14ac:dyDescent="0.2">
      <c r="I50" s="45"/>
      <c r="J50" s="45"/>
      <c r="K50" s="41"/>
      <c r="L50" s="41"/>
    </row>
    <row r="51" spans="3:20" ht="10.5" thickBot="1" x14ac:dyDescent="0.25">
      <c r="E51" s="41"/>
      <c r="F51" s="41"/>
      <c r="I51" s="45" t="s">
        <v>128</v>
      </c>
      <c r="J51" s="45"/>
      <c r="K51" s="91">
        <f>SUM(K47:K50)</f>
        <v>39355061.483588271</v>
      </c>
      <c r="L51" s="91">
        <f>SUM(L47:L49)</f>
        <v>39299751.667353317</v>
      </c>
      <c r="M51" s="41"/>
    </row>
    <row r="52" spans="3:20" ht="11.4" customHeight="1" thickTop="1" x14ac:dyDescent="0.2">
      <c r="E52" s="53"/>
      <c r="F52" s="53"/>
      <c r="G52" s="53"/>
      <c r="H52" s="53"/>
      <c r="I52" s="41"/>
      <c r="J52" s="41"/>
      <c r="K52" s="41"/>
      <c r="L52" s="53"/>
      <c r="M52" s="53"/>
    </row>
    <row r="53" spans="3:20" ht="11.4" customHeight="1" x14ac:dyDescent="0.2">
      <c r="E53" s="53"/>
      <c r="F53" s="53"/>
      <c r="G53" s="53"/>
      <c r="H53" s="53"/>
      <c r="I53" s="41"/>
      <c r="J53" s="41"/>
      <c r="K53" s="73"/>
      <c r="L53" s="53"/>
      <c r="M53" s="53"/>
    </row>
    <row r="54" spans="3:20" ht="11.4" customHeight="1" x14ac:dyDescent="0.2">
      <c r="E54" s="41"/>
      <c r="F54" s="41"/>
      <c r="G54" s="41"/>
      <c r="H54" s="41"/>
      <c r="I54" s="92"/>
      <c r="J54" s="92"/>
      <c r="K54" s="92"/>
      <c r="L54" s="41"/>
      <c r="M54" s="41"/>
    </row>
    <row r="55" spans="3:20" ht="11.4" customHeight="1" x14ac:dyDescent="0.2">
      <c r="I55" s="41"/>
      <c r="J55" s="41"/>
      <c r="K55" s="41"/>
    </row>
    <row r="56" spans="3:20" ht="11.4" customHeight="1" x14ac:dyDescent="0.2">
      <c r="C56" s="36"/>
      <c r="I56" s="41"/>
      <c r="J56" s="41"/>
    </row>
    <row r="57" spans="3:20" ht="11.4" customHeight="1" x14ac:dyDescent="0.2"/>
    <row r="58" spans="3:20" ht="11.4" customHeight="1" x14ac:dyDescent="0.2">
      <c r="E58" s="41"/>
      <c r="F58" s="41"/>
      <c r="G58" s="41"/>
      <c r="H58" s="41"/>
      <c r="I58" s="41"/>
      <c r="J58" s="41"/>
      <c r="K58" s="41"/>
      <c r="L58" s="41"/>
      <c r="M58" s="41"/>
    </row>
    <row r="59" spans="3:20" ht="11.4" customHeight="1" x14ac:dyDescent="0.2">
      <c r="E59" s="53"/>
      <c r="F59" s="53"/>
      <c r="G59" s="53"/>
      <c r="H59" s="53"/>
      <c r="I59" s="53"/>
      <c r="J59" s="53"/>
      <c r="K59" s="53"/>
      <c r="L59" s="53"/>
      <c r="M59" s="53"/>
    </row>
    <row r="60" spans="3:20" ht="11.4" customHeight="1" x14ac:dyDescent="0.2">
      <c r="E60" s="41"/>
      <c r="F60" s="41"/>
      <c r="G60" s="41"/>
      <c r="H60" s="41"/>
      <c r="I60" s="41"/>
      <c r="J60" s="41"/>
      <c r="K60" s="41"/>
      <c r="L60" s="41"/>
      <c r="M60" s="41"/>
    </row>
    <row r="61" spans="3:20" ht="12.75" customHeight="1" x14ac:dyDescent="0.2"/>
    <row r="62" spans="3:20" ht="12.75" customHeight="1" x14ac:dyDescent="0.2"/>
    <row r="63" spans="3:20" ht="12.75" customHeight="1" x14ac:dyDescent="0.2"/>
    <row r="64" spans="3:20" ht="12.75" customHeight="1" x14ac:dyDescent="0.2"/>
    <row r="65" spans="5:12" ht="12.75" customHeight="1" x14ac:dyDescent="0.2">
      <c r="E65" s="62"/>
      <c r="F65" s="62"/>
      <c r="G65" s="62"/>
      <c r="H65" s="62"/>
      <c r="I65" s="62"/>
      <c r="J65" s="62"/>
      <c r="K65" s="62"/>
      <c r="L65" s="62"/>
    </row>
    <row r="66" spans="5:12" ht="12.75" customHeight="1" x14ac:dyDescent="0.2"/>
    <row r="67" spans="5:12" ht="12.75" customHeight="1" x14ac:dyDescent="0.2"/>
    <row r="68" spans="5:12" ht="12.75" customHeight="1" x14ac:dyDescent="0.2"/>
    <row r="69" spans="5:12" ht="12.75" customHeight="1" x14ac:dyDescent="0.2"/>
    <row r="70" spans="5:12" ht="12.75" customHeight="1" x14ac:dyDescent="0.2"/>
    <row r="71" spans="5:12" ht="12.75" customHeight="1" x14ac:dyDescent="0.2"/>
    <row r="72" spans="5:12" ht="12.75" customHeight="1" x14ac:dyDescent="0.2"/>
  </sheetData>
  <mergeCells count="1">
    <mergeCell ref="A5:K5"/>
  </mergeCells>
  <pageMargins left="0.5" right="0.75" top="1.25" bottom="0.5" header="0.5" footer="0.3"/>
  <pageSetup scale="72" orientation="portrait" r:id="rId1"/>
  <headerFooter>
    <oddHeader xml:space="preserve">&amp;R&amp;8STAFF 1st POD - Q1
Docket No. 20210001-EI
Alternative Schedule E1-D
Page 1 of 1&amp;10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2BDB-EFC9-4625-B2A1-422AA74B6B3D}">
  <sheetPr>
    <tabColor rgb="FF92D050"/>
    <pageSetUpPr fitToPage="1"/>
  </sheetPr>
  <dimension ref="A1:X50"/>
  <sheetViews>
    <sheetView zoomScale="80" zoomScaleNormal="80" workbookViewId="0">
      <selection activeCell="P19" sqref="P19"/>
    </sheetView>
  </sheetViews>
  <sheetFormatPr defaultColWidth="9.08984375" defaultRowHeight="10" x14ac:dyDescent="0.2"/>
  <cols>
    <col min="1" max="1" width="7.90625" style="31" customWidth="1"/>
    <col min="2" max="2" width="11.6328125" style="31" customWidth="1"/>
    <col min="3" max="3" width="2.6328125" style="31" customWidth="1"/>
    <col min="4" max="4" width="13.08984375" style="31" customWidth="1"/>
    <col min="5" max="5" width="2.6328125" style="31" customWidth="1"/>
    <col min="6" max="6" width="11.453125" style="31" customWidth="1"/>
    <col min="7" max="7" width="2.6328125" style="31" customWidth="1"/>
    <col min="8" max="8" width="11" style="31" customWidth="1"/>
    <col min="9" max="9" width="2.6328125" style="31" customWidth="1"/>
    <col min="10" max="10" width="15" style="31" customWidth="1"/>
    <col min="11" max="11" width="2.6328125" style="31" customWidth="1"/>
    <col min="12" max="12" width="13.36328125" style="31" customWidth="1"/>
    <col min="13" max="13" width="2.6328125" style="31" customWidth="1"/>
    <col min="14" max="14" width="12.6328125" style="31" customWidth="1"/>
    <col min="15" max="15" width="3.08984375" style="31" customWidth="1"/>
    <col min="16" max="16" width="12.90625" style="31" bestFit="1" customWidth="1"/>
    <col min="17" max="17" width="2.90625" style="31" customWidth="1"/>
    <col min="18" max="18" width="12.6328125" style="31" bestFit="1" customWidth="1"/>
    <col min="19" max="19" width="3" style="31" customWidth="1"/>
    <col min="20" max="20" width="11.453125" style="31" customWidth="1"/>
    <col min="21" max="21" width="2.453125" style="31" customWidth="1"/>
    <col min="22" max="22" width="11.1796875" style="31" bestFit="1" customWidth="1"/>
    <col min="23" max="23" width="2.90625" style="31" customWidth="1"/>
    <col min="24" max="16384" width="9.08984375" style="31"/>
  </cols>
  <sheetData>
    <row r="1" spans="1:20" x14ac:dyDescent="0.2">
      <c r="Q1" s="93"/>
      <c r="R1" s="3"/>
      <c r="S1" s="45"/>
      <c r="T1" s="45"/>
    </row>
    <row r="2" spans="1:20" x14ac:dyDescent="0.2">
      <c r="A2" s="34" t="s">
        <v>129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94"/>
      <c r="R2" s="7"/>
    </row>
    <row r="3" spans="1:20" x14ac:dyDescent="0.2">
      <c r="A3" s="34" t="s">
        <v>130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20" x14ac:dyDescent="0.2">
      <c r="A4" s="34" t="s">
        <v>221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20" ht="10.5" x14ac:dyDescent="0.25">
      <c r="A5" s="177"/>
      <c r="B5" s="177"/>
      <c r="C5" s="177"/>
      <c r="D5" s="177"/>
      <c r="E5" s="177"/>
      <c r="F5" s="177"/>
      <c r="G5" s="177"/>
      <c r="H5" s="177"/>
      <c r="I5" s="177"/>
      <c r="J5" s="178"/>
      <c r="K5" s="178"/>
      <c r="L5" s="178"/>
      <c r="M5" s="178"/>
      <c r="N5" s="178"/>
      <c r="O5" s="178"/>
      <c r="P5" s="178"/>
      <c r="Q5" s="178"/>
      <c r="R5" s="178"/>
    </row>
    <row r="6" spans="1:20" x14ac:dyDescent="0.2">
      <c r="A6" s="46"/>
    </row>
    <row r="7" spans="1:20" x14ac:dyDescent="0.2">
      <c r="A7" s="46"/>
      <c r="N7" s="65"/>
      <c r="O7" s="36"/>
      <c r="P7" s="65"/>
      <c r="Q7" s="36"/>
      <c r="R7" s="65"/>
    </row>
    <row r="8" spans="1:20" x14ac:dyDescent="0.2">
      <c r="B8" s="46"/>
      <c r="F8" s="46"/>
      <c r="O8" s="36"/>
      <c r="P8" s="94" t="s">
        <v>131</v>
      </c>
      <c r="Q8" s="34"/>
      <c r="R8" s="34"/>
      <c r="S8" s="34"/>
      <c r="T8" s="34"/>
    </row>
    <row r="9" spans="1:20" x14ac:dyDescent="0.2">
      <c r="B9" s="46"/>
      <c r="F9" s="46"/>
      <c r="J9" s="36" t="s">
        <v>132</v>
      </c>
      <c r="L9" s="36" t="s">
        <v>133</v>
      </c>
      <c r="N9" s="36" t="s">
        <v>134</v>
      </c>
      <c r="O9" s="36"/>
      <c r="P9" s="36" t="s">
        <v>135</v>
      </c>
      <c r="R9" s="65" t="s">
        <v>136</v>
      </c>
      <c r="T9" s="65" t="s">
        <v>137</v>
      </c>
    </row>
    <row r="10" spans="1:20" x14ac:dyDescent="0.2">
      <c r="B10" s="46"/>
      <c r="F10" s="46"/>
      <c r="J10" s="36" t="s">
        <v>138</v>
      </c>
      <c r="L10" s="36" t="s">
        <v>138</v>
      </c>
      <c r="N10" s="36" t="s">
        <v>139</v>
      </c>
      <c r="O10" s="36"/>
      <c r="P10" s="36" t="s">
        <v>140</v>
      </c>
      <c r="R10" s="65" t="s">
        <v>140</v>
      </c>
      <c r="T10" s="65" t="s">
        <v>140</v>
      </c>
    </row>
    <row r="11" spans="1:20" x14ac:dyDescent="0.2">
      <c r="B11" s="46"/>
      <c r="D11" s="95" t="s">
        <v>141</v>
      </c>
      <c r="F11" s="96" t="s">
        <v>142</v>
      </c>
      <c r="G11" s="97"/>
      <c r="J11" s="98" t="s">
        <v>81</v>
      </c>
      <c r="L11" s="98" t="s">
        <v>81</v>
      </c>
      <c r="N11" s="98" t="s">
        <v>81</v>
      </c>
      <c r="P11" s="99">
        <f>+F47</f>
        <v>1.2809999999999999</v>
      </c>
      <c r="R11" s="99">
        <f>ROUND(+L47,3)</f>
        <v>0.98399999999999999</v>
      </c>
      <c r="T11" s="99">
        <f>ROUND(+R47,3)</f>
        <v>0.73199999999999998</v>
      </c>
    </row>
    <row r="12" spans="1:20" ht="9.65" customHeight="1" x14ac:dyDescent="0.2"/>
    <row r="13" spans="1:20" x14ac:dyDescent="0.2">
      <c r="D13" s="50" t="s">
        <v>85</v>
      </c>
      <c r="F13" s="31" t="s">
        <v>125</v>
      </c>
      <c r="J13" s="100">
        <f>'Sch E1-D (Proj)'!K37</f>
        <v>3.9949447177200965</v>
      </c>
      <c r="K13" s="100"/>
      <c r="L13" s="100">
        <f>'Sch E1-D (Proj)'!K39</f>
        <v>5.0649447177200964</v>
      </c>
      <c r="N13" s="101">
        <f>'Sch E1-D (Proj)'!K29</f>
        <v>4.306</v>
      </c>
      <c r="O13" s="101"/>
      <c r="P13" s="101">
        <f>ROUND(N13*P11,3)</f>
        <v>5.516</v>
      </c>
      <c r="Q13" s="101"/>
      <c r="R13" s="101">
        <f>ROUND(N13*R11,3)</f>
        <v>4.2370000000000001</v>
      </c>
      <c r="T13" s="101">
        <f>ROUND(N13*T11,3)</f>
        <v>3.1520000000000001</v>
      </c>
    </row>
    <row r="14" spans="1:20" ht="9.65" customHeight="1" x14ac:dyDescent="0.2">
      <c r="D14" s="50"/>
      <c r="J14" s="82"/>
      <c r="K14" s="82"/>
      <c r="L14" s="82"/>
      <c r="N14" s="101"/>
      <c r="O14" s="101"/>
      <c r="P14" s="101"/>
      <c r="Q14" s="101"/>
      <c r="R14" s="101"/>
      <c r="T14" s="101"/>
    </row>
    <row r="15" spans="1:20" x14ac:dyDescent="0.2">
      <c r="D15" s="50" t="s">
        <v>90</v>
      </c>
      <c r="F15" s="42" t="s">
        <v>126</v>
      </c>
      <c r="J15" s="100" t="s">
        <v>143</v>
      </c>
      <c r="K15" s="100"/>
      <c r="L15" s="100" t="s">
        <v>143</v>
      </c>
      <c r="N15" s="101">
        <f>'Sch E1-D (Proj)'!K31</f>
        <v>4.2629999999999999</v>
      </c>
      <c r="O15" s="101"/>
      <c r="P15" s="101">
        <f>ROUND(N15*P11,3)</f>
        <v>5.4610000000000003</v>
      </c>
      <c r="Q15" s="101"/>
      <c r="R15" s="101">
        <f>ROUND(N15*R11,3)</f>
        <v>4.1950000000000003</v>
      </c>
      <c r="T15" s="101">
        <f>ROUND(N15*T11,3)</f>
        <v>3.121</v>
      </c>
    </row>
    <row r="16" spans="1:20" ht="9.65" customHeight="1" x14ac:dyDescent="0.2">
      <c r="B16" s="46" t="s">
        <v>144</v>
      </c>
      <c r="D16" s="50"/>
      <c r="F16" s="46" t="s">
        <v>144</v>
      </c>
      <c r="J16" s="100"/>
      <c r="K16" s="100"/>
      <c r="L16" s="100"/>
      <c r="N16" s="101"/>
      <c r="O16" s="101"/>
      <c r="P16" s="101"/>
      <c r="Q16" s="101"/>
      <c r="R16" s="101"/>
      <c r="T16" s="101"/>
    </row>
    <row r="17" spans="1:24" x14ac:dyDescent="0.2">
      <c r="D17" s="50" t="s">
        <v>92</v>
      </c>
      <c r="F17" s="31" t="s">
        <v>127</v>
      </c>
      <c r="J17" s="100" t="s">
        <v>143</v>
      </c>
      <c r="K17" s="100"/>
      <c r="L17" s="100" t="s">
        <v>143</v>
      </c>
      <c r="N17" s="101">
        <f>'Sch E1-D (Proj)'!K33</f>
        <v>4.22</v>
      </c>
      <c r="O17" s="101"/>
      <c r="P17" s="101">
        <f>ROUND(N17*P11,3)</f>
        <v>5.4059999999999997</v>
      </c>
      <c r="Q17" s="101"/>
      <c r="R17" s="101">
        <f>ROUND(N17*R11,3)</f>
        <v>4.1520000000000001</v>
      </c>
      <c r="T17" s="101">
        <f>ROUND(N17*T11,3)</f>
        <v>3.089</v>
      </c>
    </row>
    <row r="18" spans="1:24" ht="9" customHeight="1" x14ac:dyDescent="0.2">
      <c r="D18" s="50"/>
      <c r="J18" s="100"/>
      <c r="K18" s="100"/>
      <c r="L18" s="100"/>
      <c r="N18" s="101"/>
      <c r="O18" s="101"/>
      <c r="P18" s="101"/>
      <c r="Q18" s="101"/>
      <c r="R18" s="101"/>
      <c r="T18" s="101"/>
    </row>
    <row r="19" spans="1:24" x14ac:dyDescent="0.2">
      <c r="D19" s="50" t="s">
        <v>102</v>
      </c>
      <c r="F19" s="31" t="s">
        <v>145</v>
      </c>
      <c r="J19" s="100" t="s">
        <v>143</v>
      </c>
      <c r="K19" s="100"/>
      <c r="L19" s="100" t="s">
        <v>143</v>
      </c>
      <c r="N19" s="101">
        <f>(N13*0.132*P11)+(N13*0.486*R11+N13*0.382*T11)</f>
        <v>3.9914036399999997</v>
      </c>
      <c r="O19" s="101"/>
      <c r="P19" s="100" t="s">
        <v>143</v>
      </c>
      <c r="Q19" s="101"/>
      <c r="R19" s="100" t="s">
        <v>143</v>
      </c>
      <c r="T19" s="100" t="s">
        <v>143</v>
      </c>
    </row>
    <row r="20" spans="1:24" ht="9" customHeight="1" x14ac:dyDescent="0.2">
      <c r="D20" s="50"/>
      <c r="J20" s="82"/>
      <c r="K20" s="82"/>
      <c r="L20" s="82"/>
      <c r="M20" s="82"/>
      <c r="N20" s="82"/>
    </row>
    <row r="21" spans="1:24" x14ac:dyDescent="0.2">
      <c r="D21" s="50"/>
      <c r="F21" s="42" t="str">
        <f>"Line 4 calculated at secondary rate of " &amp;+N13&amp; " * (13.2% * On-Peak Multiplier " &amp;+P11&amp; " + 48.6% * Off-Peak Multiplier " &amp;+R11&amp;"+ 38.2% * Super Off-Peak Multiplier " &amp;+T11&amp;")."</f>
        <v>Line 4 calculated at secondary rate of 4.306 * (13.2% * On-Peak Multiplier 1.281 + 48.6% * Off-Peak Multiplier 0.984+ 38.2% * Super Off-Peak Multiplier 0.732).</v>
      </c>
    </row>
    <row r="22" spans="1:24" x14ac:dyDescent="0.2">
      <c r="A22" s="42"/>
      <c r="N22" s="82"/>
    </row>
    <row r="24" spans="1:24" x14ac:dyDescent="0.2">
      <c r="A24" s="102" t="s">
        <v>146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  <row r="25" spans="1:24" x14ac:dyDescent="0.2">
      <c r="A25" s="46" t="s">
        <v>5</v>
      </c>
    </row>
    <row r="26" spans="1:24" x14ac:dyDescent="0.2">
      <c r="B26" s="34" t="s">
        <v>5</v>
      </c>
      <c r="C26" s="102"/>
      <c r="D26" s="98" t="s">
        <v>147</v>
      </c>
      <c r="E26" s="102"/>
      <c r="F26" s="102"/>
      <c r="G26" s="97"/>
      <c r="H26" s="34" t="s">
        <v>5</v>
      </c>
      <c r="I26" s="34"/>
      <c r="J26" s="98" t="s">
        <v>148</v>
      </c>
      <c r="K26" s="34"/>
      <c r="L26" s="34"/>
      <c r="N26" s="103" t="s">
        <v>5</v>
      </c>
      <c r="O26" s="104"/>
      <c r="P26" s="98" t="s">
        <v>149</v>
      </c>
      <c r="Q26" s="105"/>
      <c r="R26" s="34"/>
      <c r="U26" s="34"/>
      <c r="V26" s="106" t="s">
        <v>150</v>
      </c>
      <c r="W26" s="34"/>
      <c r="X26" s="34"/>
    </row>
    <row r="27" spans="1:24" x14ac:dyDescent="0.2">
      <c r="B27" s="46"/>
      <c r="H27" s="46"/>
      <c r="N27" s="46"/>
    </row>
    <row r="28" spans="1:24" x14ac:dyDescent="0.2">
      <c r="F28" s="36" t="s">
        <v>151</v>
      </c>
      <c r="L28" s="36" t="s">
        <v>151</v>
      </c>
      <c r="R28" s="36" t="s">
        <v>151</v>
      </c>
      <c r="X28" s="36" t="s">
        <v>151</v>
      </c>
    </row>
    <row r="29" spans="1:24" x14ac:dyDescent="0.2">
      <c r="B29" s="36" t="s">
        <v>152</v>
      </c>
      <c r="D29" s="36" t="s">
        <v>153</v>
      </c>
      <c r="F29" s="36" t="s">
        <v>154</v>
      </c>
      <c r="H29" s="36" t="s">
        <v>152</v>
      </c>
      <c r="J29" s="36" t="s">
        <v>153</v>
      </c>
      <c r="L29" s="36" t="s">
        <v>154</v>
      </c>
      <c r="N29" s="36" t="s">
        <v>152</v>
      </c>
      <c r="P29" s="36" t="s">
        <v>153</v>
      </c>
      <c r="R29" s="36" t="s">
        <v>154</v>
      </c>
      <c r="T29" s="36" t="s">
        <v>152</v>
      </c>
      <c r="V29" s="36" t="s">
        <v>153</v>
      </c>
      <c r="X29" s="36" t="s">
        <v>154</v>
      </c>
    </row>
    <row r="30" spans="1:24" x14ac:dyDescent="0.2">
      <c r="A30" s="96" t="s">
        <v>155</v>
      </c>
      <c r="B30" s="106" t="s">
        <v>156</v>
      </c>
      <c r="C30" s="97"/>
      <c r="D30" s="98" t="s">
        <v>157</v>
      </c>
      <c r="E30" s="97"/>
      <c r="F30" s="106" t="s">
        <v>158</v>
      </c>
      <c r="G30" s="97"/>
      <c r="H30" s="106" t="s">
        <v>156</v>
      </c>
      <c r="I30" s="97"/>
      <c r="J30" s="98" t="s">
        <v>157</v>
      </c>
      <c r="K30" s="97"/>
      <c r="L30" s="106" t="s">
        <v>158</v>
      </c>
      <c r="M30" s="97"/>
      <c r="N30" s="106" t="s">
        <v>156</v>
      </c>
      <c r="O30" s="97"/>
      <c r="P30" s="98" t="s">
        <v>157</v>
      </c>
      <c r="Q30" s="97"/>
      <c r="R30" s="106" t="s">
        <v>158</v>
      </c>
      <c r="T30" s="106" t="s">
        <v>156</v>
      </c>
      <c r="U30" s="97"/>
      <c r="V30" s="98" t="s">
        <v>157</v>
      </c>
      <c r="W30" s="97"/>
      <c r="X30" s="106" t="s">
        <v>158</v>
      </c>
    </row>
    <row r="31" spans="1:24" x14ac:dyDescent="0.2">
      <c r="A31" s="107">
        <v>44562</v>
      </c>
      <c r="B31" s="41">
        <v>783442.09000000032</v>
      </c>
      <c r="D31" s="41">
        <f>B31*F31*10</f>
        <v>31251504.970100008</v>
      </c>
      <c r="F31" s="82">
        <v>3.9889999999999999</v>
      </c>
      <c r="H31" s="41">
        <v>2216953.2100000009</v>
      </c>
      <c r="J31" s="41">
        <f>H31*L31*10</f>
        <v>63419991.100403406</v>
      </c>
      <c r="L31" s="82">
        <v>2.8606824363425956</v>
      </c>
      <c r="N31" s="41">
        <v>0</v>
      </c>
      <c r="P31" s="41">
        <f>N31*R31*10</f>
        <v>0</v>
      </c>
      <c r="R31" s="82">
        <v>0</v>
      </c>
      <c r="T31" s="41">
        <f>B31+H31+N31</f>
        <v>3000395.3000000012</v>
      </c>
      <c r="V31" s="41">
        <f>D31+J31+P31</f>
        <v>94671496.070503414</v>
      </c>
      <c r="X31" s="82">
        <f t="shared" ref="X31:X43" si="0">ROUND(+V31/T31/10,3)</f>
        <v>3.1549999999999998</v>
      </c>
    </row>
    <row r="32" spans="1:24" x14ac:dyDescent="0.2">
      <c r="A32" s="107">
        <v>44593</v>
      </c>
      <c r="B32" s="41">
        <v>704914.12999999966</v>
      </c>
      <c r="D32" s="41">
        <f t="shared" ref="D32:D42" si="1">B32*F32*10</f>
        <v>27139194.004999988</v>
      </c>
      <c r="F32" s="82">
        <v>3.85</v>
      </c>
      <c r="H32" s="41">
        <v>1956338.5799999998</v>
      </c>
      <c r="J32" s="41">
        <f t="shared" ref="J32:J42" si="2">H32*L32*10</f>
        <v>55501385.785912737</v>
      </c>
      <c r="L32" s="82">
        <v>2.8370030808221727</v>
      </c>
      <c r="N32" s="41">
        <v>0</v>
      </c>
      <c r="P32" s="41">
        <f t="shared" ref="P32:P42" si="3">N32*R32*10</f>
        <v>0</v>
      </c>
      <c r="R32" s="82">
        <v>0</v>
      </c>
      <c r="T32" s="41">
        <f t="shared" ref="T32:T42" si="4">B32+H32+N32</f>
        <v>2661252.7099999995</v>
      </c>
      <c r="V32" s="41">
        <f t="shared" ref="V32:V42" si="5">D32+J32+P32</f>
        <v>82640579.790912718</v>
      </c>
      <c r="X32" s="82">
        <f t="shared" si="0"/>
        <v>3.105</v>
      </c>
    </row>
    <row r="33" spans="1:24" x14ac:dyDescent="0.2">
      <c r="A33" s="107">
        <v>44621</v>
      </c>
      <c r="B33" s="41">
        <v>314865.94</v>
      </c>
      <c r="D33" s="41">
        <f t="shared" si="1"/>
        <v>14779807.2236</v>
      </c>
      <c r="F33" s="82">
        <v>4.694</v>
      </c>
      <c r="H33" s="41">
        <v>2206200.2199999979</v>
      </c>
      <c r="J33" s="41">
        <f t="shared" si="2"/>
        <v>65117469.478291862</v>
      </c>
      <c r="L33" s="82">
        <v>2.9515666297183092</v>
      </c>
      <c r="N33" s="41">
        <v>402123.23999999982</v>
      </c>
      <c r="P33" s="41">
        <f t="shared" si="3"/>
        <v>9422315.7308217306</v>
      </c>
      <c r="R33" s="82">
        <v>2.3431413043478253</v>
      </c>
      <c r="T33" s="41">
        <f t="shared" si="4"/>
        <v>2923189.3999999976</v>
      </c>
      <c r="V33" s="41">
        <f t="shared" si="5"/>
        <v>89319592.432713598</v>
      </c>
      <c r="X33" s="82">
        <f t="shared" si="0"/>
        <v>3.056</v>
      </c>
    </row>
    <row r="34" spans="1:24" x14ac:dyDescent="0.2">
      <c r="A34" s="107">
        <v>44652</v>
      </c>
      <c r="B34" s="41">
        <v>323206.49999999988</v>
      </c>
      <c r="D34" s="41">
        <f t="shared" si="1"/>
        <v>11829357.899999995</v>
      </c>
      <c r="F34" s="82">
        <v>3.66</v>
      </c>
      <c r="H34" s="41">
        <v>2278967.6800000006</v>
      </c>
      <c r="J34" s="41">
        <f t="shared" si="2"/>
        <v>57882288.544797517</v>
      </c>
      <c r="L34" s="82">
        <v>2.539846837353898</v>
      </c>
      <c r="N34" s="41">
        <v>365467.23999999987</v>
      </c>
      <c r="P34" s="41">
        <f t="shared" si="3"/>
        <v>7267516.2042219043</v>
      </c>
      <c r="R34" s="82">
        <v>1.9885547619047625</v>
      </c>
      <c r="T34" s="41">
        <f t="shared" si="4"/>
        <v>2967641.4200000004</v>
      </c>
      <c r="V34" s="41">
        <f t="shared" si="5"/>
        <v>76979162.64901942</v>
      </c>
      <c r="X34" s="82">
        <f t="shared" si="0"/>
        <v>2.5939999999999999</v>
      </c>
    </row>
    <row r="35" spans="1:24" x14ac:dyDescent="0.2">
      <c r="A35" s="107">
        <v>44682</v>
      </c>
      <c r="B35" s="41">
        <v>374052.41000000015</v>
      </c>
      <c r="D35" s="41">
        <f t="shared" si="1"/>
        <v>13510773.049200006</v>
      </c>
      <c r="F35" s="82">
        <v>3.6119999999999997</v>
      </c>
      <c r="H35" s="41">
        <v>2798562.4200000018</v>
      </c>
      <c r="J35" s="41">
        <f t="shared" si="2"/>
        <v>77746762.201147914</v>
      </c>
      <c r="L35" s="82">
        <v>2.7780964128414136</v>
      </c>
      <c r="N35" s="41">
        <v>413800.86000000022</v>
      </c>
      <c r="P35" s="41">
        <f t="shared" si="3"/>
        <v>8502589.5915190522</v>
      </c>
      <c r="R35" s="82">
        <v>2.0547539682539684</v>
      </c>
      <c r="T35" s="41">
        <f t="shared" si="4"/>
        <v>3586415.6900000023</v>
      </c>
      <c r="V35" s="41">
        <f t="shared" si="5"/>
        <v>99760124.84186697</v>
      </c>
      <c r="X35" s="82">
        <f t="shared" si="0"/>
        <v>2.782</v>
      </c>
    </row>
    <row r="36" spans="1:24" x14ac:dyDescent="0.2">
      <c r="A36" s="107">
        <v>44713</v>
      </c>
      <c r="B36" s="41">
        <v>434820.80999999994</v>
      </c>
      <c r="D36" s="41">
        <f t="shared" si="1"/>
        <v>14379524.186699998</v>
      </c>
      <c r="F36" s="82">
        <v>3.3069999999999999</v>
      </c>
      <c r="H36" s="41">
        <v>3025507.2199999993</v>
      </c>
      <c r="J36" s="41">
        <f t="shared" si="2"/>
        <v>86746635.739957377</v>
      </c>
      <c r="L36" s="82">
        <v>2.8671766230310762</v>
      </c>
      <c r="N36" s="41">
        <v>515355.52000000008</v>
      </c>
      <c r="P36" s="41">
        <f t="shared" si="3"/>
        <v>10535077.133430308</v>
      </c>
      <c r="R36" s="82">
        <v>2.0442348484848489</v>
      </c>
      <c r="T36" s="41">
        <f t="shared" si="4"/>
        <v>3975683.5499999993</v>
      </c>
      <c r="V36" s="41">
        <f t="shared" si="5"/>
        <v>111661237.06008768</v>
      </c>
      <c r="X36" s="82">
        <f t="shared" si="0"/>
        <v>2.8090000000000002</v>
      </c>
    </row>
    <row r="37" spans="1:24" x14ac:dyDescent="0.2">
      <c r="A37" s="107">
        <v>44743</v>
      </c>
      <c r="B37" s="41">
        <v>408902.44</v>
      </c>
      <c r="D37" s="41">
        <f t="shared" si="1"/>
        <v>14246161.009600002</v>
      </c>
      <c r="F37" s="82">
        <v>3.4840000000000004</v>
      </c>
      <c r="H37" s="41">
        <v>3353845.9600000004</v>
      </c>
      <c r="J37" s="41">
        <f t="shared" si="2"/>
        <v>96822734.217988685</v>
      </c>
      <c r="L37" s="82">
        <v>2.8869165540920867</v>
      </c>
      <c r="N37" s="41">
        <v>497822.79000000004</v>
      </c>
      <c r="P37" s="41">
        <f t="shared" si="3"/>
        <v>10345653.657222003</v>
      </c>
      <c r="R37" s="82">
        <v>2.0781800000000006</v>
      </c>
      <c r="T37" s="41">
        <f t="shared" si="4"/>
        <v>4260571.1900000004</v>
      </c>
      <c r="V37" s="41">
        <f t="shared" si="5"/>
        <v>121414548.88481069</v>
      </c>
      <c r="X37" s="82">
        <f t="shared" si="0"/>
        <v>2.85</v>
      </c>
    </row>
    <row r="38" spans="1:24" x14ac:dyDescent="0.2">
      <c r="A38" s="107">
        <v>44774</v>
      </c>
      <c r="B38" s="41">
        <v>467054.71999999991</v>
      </c>
      <c r="D38" s="41">
        <f t="shared" si="1"/>
        <v>14576777.811199997</v>
      </c>
      <c r="F38" s="82">
        <v>3.121</v>
      </c>
      <c r="H38" s="41">
        <v>3245263.0100000021</v>
      </c>
      <c r="J38" s="41">
        <f t="shared" si="2"/>
        <v>94449368.292468458</v>
      </c>
      <c r="L38" s="82">
        <v>2.9103763855635352</v>
      </c>
      <c r="N38" s="41">
        <v>560614.17999999982</v>
      </c>
      <c r="P38" s="41">
        <f t="shared" si="3"/>
        <v>11539706.655649558</v>
      </c>
      <c r="R38" s="82">
        <v>2.0584043478260861</v>
      </c>
      <c r="T38" s="41">
        <f t="shared" si="4"/>
        <v>4272931.910000002</v>
      </c>
      <c r="V38" s="41">
        <f t="shared" si="5"/>
        <v>120565852.75931801</v>
      </c>
      <c r="X38" s="82">
        <f t="shared" si="0"/>
        <v>2.8220000000000001</v>
      </c>
    </row>
    <row r="39" spans="1:24" x14ac:dyDescent="0.2">
      <c r="A39" s="107">
        <v>44805</v>
      </c>
      <c r="B39" s="41">
        <v>411272.37</v>
      </c>
      <c r="D39" s="41">
        <f t="shared" si="1"/>
        <v>14509689.2136</v>
      </c>
      <c r="F39" s="82">
        <v>3.528</v>
      </c>
      <c r="H39" s="41">
        <v>3040642.5200000033</v>
      </c>
      <c r="J39" s="41">
        <f t="shared" si="2"/>
        <v>87001260.993426621</v>
      </c>
      <c r="L39" s="82">
        <v>2.8612788389681052</v>
      </c>
      <c r="N39" s="41">
        <v>493842.85999999993</v>
      </c>
      <c r="P39" s="41">
        <f t="shared" si="3"/>
        <v>10088711.867552217</v>
      </c>
      <c r="R39" s="82">
        <v>2.0428992063492055</v>
      </c>
      <c r="T39" s="41">
        <f t="shared" si="4"/>
        <v>3945757.7500000033</v>
      </c>
      <c r="V39" s="41">
        <f t="shared" si="5"/>
        <v>111599662.07457884</v>
      </c>
      <c r="X39" s="82">
        <f t="shared" si="0"/>
        <v>2.8279999999999998</v>
      </c>
    </row>
    <row r="40" spans="1:24" x14ac:dyDescent="0.2">
      <c r="A40" s="107">
        <v>44835</v>
      </c>
      <c r="B40" s="41">
        <v>347782.73</v>
      </c>
      <c r="D40" s="41">
        <f t="shared" si="1"/>
        <v>13302689.422500001</v>
      </c>
      <c r="F40" s="82">
        <v>3.8250000000000002</v>
      </c>
      <c r="H40" s="41">
        <v>2667037.7400000016</v>
      </c>
      <c r="J40" s="41">
        <f t="shared" si="2"/>
        <v>73438937.023372427</v>
      </c>
      <c r="L40" s="82">
        <v>2.7535769712569715</v>
      </c>
      <c r="N40" s="41">
        <v>413368.27000000019</v>
      </c>
      <c r="P40" s="41">
        <f t="shared" si="3"/>
        <v>8369080.2400244493</v>
      </c>
      <c r="R40" s="82">
        <v>2.0246063492063495</v>
      </c>
      <c r="T40" s="41">
        <f t="shared" si="4"/>
        <v>3428188.7400000016</v>
      </c>
      <c r="V40" s="41">
        <f t="shared" si="5"/>
        <v>95110706.685896873</v>
      </c>
      <c r="X40" s="82">
        <f t="shared" si="0"/>
        <v>2.774</v>
      </c>
    </row>
    <row r="41" spans="1:24" x14ac:dyDescent="0.2">
      <c r="A41" s="107">
        <v>44866</v>
      </c>
      <c r="B41" s="41">
        <v>287395.2699999999</v>
      </c>
      <c r="D41" s="41">
        <f t="shared" si="1"/>
        <v>10639372.895399999</v>
      </c>
      <c r="F41" s="82">
        <v>3.7020000000000004</v>
      </c>
      <c r="H41" s="41">
        <v>2123406.5100000016</v>
      </c>
      <c r="J41" s="41">
        <f t="shared" si="2"/>
        <v>56825339.675869942</v>
      </c>
      <c r="L41" s="82">
        <v>2.6761404096792516</v>
      </c>
      <c r="N41" s="41">
        <v>353445.35</v>
      </c>
      <c r="P41" s="41">
        <f t="shared" si="3"/>
        <v>7058917.9611797631</v>
      </c>
      <c r="R41" s="82">
        <v>1.9971738095238099</v>
      </c>
      <c r="T41" s="41">
        <f t="shared" si="4"/>
        <v>2764247.1300000018</v>
      </c>
      <c r="V41" s="41">
        <f t="shared" si="5"/>
        <v>74523630.532449707</v>
      </c>
      <c r="X41" s="82">
        <f t="shared" si="0"/>
        <v>2.6960000000000002</v>
      </c>
    </row>
    <row r="42" spans="1:24" x14ac:dyDescent="0.2">
      <c r="A42" s="107">
        <v>44896</v>
      </c>
      <c r="B42" s="79">
        <v>773406.83</v>
      </c>
      <c r="C42" s="108"/>
      <c r="D42" s="79">
        <f t="shared" si="1"/>
        <v>23975611.73</v>
      </c>
      <c r="F42" s="82">
        <v>3.1</v>
      </c>
      <c r="H42" s="79">
        <v>2162087.4599999995</v>
      </c>
      <c r="I42" s="108"/>
      <c r="J42" s="79">
        <f t="shared" si="2"/>
        <v>49948456.302083403</v>
      </c>
      <c r="L42" s="82">
        <v>2.3101959206628679</v>
      </c>
      <c r="N42" s="79">
        <v>0</v>
      </c>
      <c r="O42" s="108"/>
      <c r="P42" s="79">
        <f t="shared" si="3"/>
        <v>0</v>
      </c>
      <c r="R42" s="82">
        <v>0</v>
      </c>
      <c r="T42" s="79">
        <f t="shared" si="4"/>
        <v>2935494.2899999996</v>
      </c>
      <c r="V42" s="79">
        <f t="shared" si="5"/>
        <v>73924068.032083407</v>
      </c>
      <c r="X42" s="82">
        <f t="shared" si="0"/>
        <v>2.5179999999999998</v>
      </c>
    </row>
    <row r="43" spans="1:24" x14ac:dyDescent="0.2">
      <c r="A43" s="46" t="s">
        <v>150</v>
      </c>
      <c r="B43" s="41">
        <f>SUM(B31:B42)</f>
        <v>5631116.2399999984</v>
      </c>
      <c r="D43" s="41">
        <f>SUM(D31:D42)</f>
        <v>204140463.41689998</v>
      </c>
      <c r="F43" s="82">
        <f>ROUND(+D43/B43/10,3)</f>
        <v>3.625</v>
      </c>
      <c r="H43" s="41">
        <f>SUM(H31:H42)</f>
        <v>31074812.530000009</v>
      </c>
      <c r="J43" s="41">
        <f>SUM(J31:J42)</f>
        <v>864900629.3557204</v>
      </c>
      <c r="L43" s="82">
        <f>ROUND(+J43/H43/10,3)</f>
        <v>2.7829999999999999</v>
      </c>
      <c r="N43" s="41">
        <f>SUM(N31:N42)</f>
        <v>4015840.3099999996</v>
      </c>
      <c r="P43" s="41">
        <f>SUM(P31:P42)</f>
        <v>83129569.041620985</v>
      </c>
      <c r="R43" s="82">
        <f>ROUND(+P43/N43/10,3)</f>
        <v>2.0699999999999998</v>
      </c>
      <c r="T43" s="41">
        <f>SUM(T31:T42)</f>
        <v>40721769.080000006</v>
      </c>
      <c r="V43" s="41">
        <f>SUM(V31:V42)</f>
        <v>1152170661.8142414</v>
      </c>
      <c r="X43" s="82">
        <f t="shared" si="0"/>
        <v>2.8290000000000002</v>
      </c>
    </row>
    <row r="44" spans="1:24" x14ac:dyDescent="0.2">
      <c r="A44" s="46"/>
      <c r="B44" s="41"/>
      <c r="D44" s="41"/>
      <c r="F44" s="82"/>
      <c r="H44" s="41"/>
      <c r="J44" s="41"/>
      <c r="L44" s="82"/>
      <c r="N44" s="41"/>
      <c r="P44" s="41"/>
      <c r="R44" s="82"/>
      <c r="T44" s="41"/>
      <c r="V44" s="41"/>
      <c r="X44" s="109"/>
    </row>
    <row r="46" spans="1:24" x14ac:dyDescent="0.2">
      <c r="A46" s="46" t="s">
        <v>159</v>
      </c>
      <c r="F46" s="95" t="s">
        <v>160</v>
      </c>
      <c r="L46" s="95" t="s">
        <v>161</v>
      </c>
      <c r="R46" s="95" t="s">
        <v>161</v>
      </c>
      <c r="X46" s="95" t="s">
        <v>162</v>
      </c>
    </row>
    <row r="47" spans="1:24" x14ac:dyDescent="0.2">
      <c r="A47" s="46" t="s">
        <v>163</v>
      </c>
      <c r="F47" s="82">
        <f>ROUND(+F43/X43,3)</f>
        <v>1.2809999999999999</v>
      </c>
      <c r="G47" s="82"/>
      <c r="H47" s="82"/>
      <c r="I47" s="82"/>
      <c r="J47" s="82"/>
      <c r="K47" s="82"/>
      <c r="L47" s="82">
        <f>ROUND(+L43/X43,3)</f>
        <v>0.98399999999999999</v>
      </c>
      <c r="M47" s="82"/>
      <c r="N47" s="82"/>
      <c r="O47" s="82"/>
      <c r="P47" s="82"/>
      <c r="Q47" s="82"/>
      <c r="R47" s="82">
        <f>ROUND(+R43/X43,3)</f>
        <v>0.73199999999999998</v>
      </c>
      <c r="T47" s="82"/>
      <c r="U47" s="82"/>
      <c r="V47" s="82"/>
      <c r="W47" s="82"/>
      <c r="X47" s="82">
        <f>ROUND(+X43/X43,3)</f>
        <v>1</v>
      </c>
    </row>
    <row r="48" spans="1:24" x14ac:dyDescent="0.2">
      <c r="A48" s="46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T48" s="82"/>
      <c r="U48" s="82"/>
      <c r="V48" s="82"/>
      <c r="W48" s="82"/>
      <c r="X48" s="82"/>
    </row>
    <row r="49" spans="1:24" x14ac:dyDescent="0.2">
      <c r="A49" s="46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T49" s="82"/>
      <c r="U49" s="82"/>
      <c r="V49" s="82"/>
      <c r="W49" s="82"/>
      <c r="X49" s="82"/>
    </row>
    <row r="50" spans="1:24" x14ac:dyDescent="0.2">
      <c r="B50" s="41" t="s">
        <v>5</v>
      </c>
    </row>
  </sheetData>
  <mergeCells count="1">
    <mergeCell ref="A5:R5"/>
  </mergeCells>
  <pageMargins left="0.5" right="1" top="1" bottom="0.5" header="0.55000000000000004" footer="0.3"/>
  <pageSetup scale="67" orientation="landscape" r:id="rId1"/>
  <headerFooter>
    <oddHeader xml:space="preserve">&amp;R&amp;8STAFF 1st POD - Q1
Docket No. 20210001-EI
Alternative Schedule E1-E
Page 1 of 1&amp;10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1E03F-7BBB-410F-BD3E-9A005EB174D9}">
  <sheetPr>
    <tabColor rgb="FF92D050"/>
    <pageSetUpPr autoPageBreaks="0" fitToPage="1"/>
  </sheetPr>
  <dimension ref="A1:Q42"/>
  <sheetViews>
    <sheetView showGridLines="0" topLeftCell="E7" zoomScaleNormal="100" workbookViewId="0">
      <selection activeCell="Q13" sqref="Q13"/>
    </sheetView>
  </sheetViews>
  <sheetFormatPr defaultColWidth="9.08984375" defaultRowHeight="10" x14ac:dyDescent="0.2"/>
  <cols>
    <col min="1" max="1" width="4.54296875" style="1" customWidth="1"/>
    <col min="2" max="2" width="9.08984375" style="1"/>
    <col min="3" max="3" width="23.90625" style="1" customWidth="1"/>
    <col min="4" max="4" width="6.453125" style="1" customWidth="1"/>
    <col min="5" max="6" width="12.453125" style="1" bestFit="1" customWidth="1"/>
    <col min="7" max="16" width="12.36328125" style="1" customWidth="1"/>
    <col min="17" max="17" width="14" style="1" bestFit="1" customWidth="1"/>
    <col min="18" max="16384" width="9.08984375" style="1"/>
  </cols>
  <sheetData>
    <row r="1" spans="1:17" x14ac:dyDescent="0.2">
      <c r="P1" s="5"/>
      <c r="Q1" s="3"/>
    </row>
    <row r="2" spans="1:17" x14ac:dyDescent="0.2">
      <c r="A2" s="5" t="s">
        <v>164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</row>
    <row r="3" spans="1:17" x14ac:dyDescent="0.2">
      <c r="A3" s="5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">
      <c r="A4" s="5" t="str">
        <f>+'SCH E1 (1) (Proj)'!E4</f>
        <v>Estimated for the Period of :  January 2022 through December 2022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s="10" customFormat="1" x14ac:dyDescent="0.2">
      <c r="A5" s="176" t="s">
        <v>5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</row>
    <row r="7" spans="1:17" x14ac:dyDescent="0.2">
      <c r="A7" s="114"/>
      <c r="B7" s="115"/>
      <c r="C7" s="115"/>
      <c r="D7" s="115"/>
      <c r="E7" s="116" t="s">
        <v>222</v>
      </c>
      <c r="F7" s="116" t="s">
        <v>222</v>
      </c>
      <c r="G7" s="116" t="s">
        <v>222</v>
      </c>
      <c r="H7" s="116" t="s">
        <v>222</v>
      </c>
      <c r="I7" s="116" t="s">
        <v>222</v>
      </c>
      <c r="J7" s="116" t="s">
        <v>222</v>
      </c>
      <c r="K7" s="116" t="s">
        <v>222</v>
      </c>
      <c r="L7" s="116" t="s">
        <v>222</v>
      </c>
      <c r="M7" s="116" t="s">
        <v>222</v>
      </c>
      <c r="N7" s="116" t="s">
        <v>222</v>
      </c>
      <c r="O7" s="116" t="s">
        <v>222</v>
      </c>
      <c r="P7" s="116" t="s">
        <v>222</v>
      </c>
      <c r="Q7" s="117"/>
    </row>
    <row r="8" spans="1:17" x14ac:dyDescent="0.2">
      <c r="A8" s="118"/>
      <c r="B8" s="119"/>
      <c r="C8" s="119"/>
      <c r="D8" s="119"/>
      <c r="E8" s="120">
        <v>44562</v>
      </c>
      <c r="F8" s="120">
        <v>44593</v>
      </c>
      <c r="G8" s="120">
        <v>44621</v>
      </c>
      <c r="H8" s="120">
        <v>44652</v>
      </c>
      <c r="I8" s="120">
        <v>44682</v>
      </c>
      <c r="J8" s="120">
        <v>44713</v>
      </c>
      <c r="K8" s="120">
        <v>44743</v>
      </c>
      <c r="L8" s="120">
        <v>44774</v>
      </c>
      <c r="M8" s="120">
        <v>44805</v>
      </c>
      <c r="N8" s="120">
        <v>44835</v>
      </c>
      <c r="O8" s="120">
        <v>44866</v>
      </c>
      <c r="P8" s="120">
        <v>44896</v>
      </c>
      <c r="Q8" s="121" t="s">
        <v>150</v>
      </c>
    </row>
    <row r="10" spans="1:17" ht="15.9" customHeight="1" x14ac:dyDescent="0.2">
      <c r="A10" s="10">
        <v>1</v>
      </c>
      <c r="B10" s="1" t="s">
        <v>165</v>
      </c>
      <c r="E10" s="122">
        <v>113799787</v>
      </c>
      <c r="F10" s="122">
        <v>99804117</v>
      </c>
      <c r="G10" s="122">
        <v>115722673</v>
      </c>
      <c r="H10" s="122">
        <v>94776397</v>
      </c>
      <c r="I10" s="122">
        <v>112546922</v>
      </c>
      <c r="J10" s="122">
        <v>120985329</v>
      </c>
      <c r="K10" s="122">
        <v>129745432</v>
      </c>
      <c r="L10" s="122">
        <v>132098034</v>
      </c>
      <c r="M10" s="122">
        <v>122516669</v>
      </c>
      <c r="N10" s="122">
        <v>108106826</v>
      </c>
      <c r="O10" s="122">
        <v>93200947</v>
      </c>
      <c r="P10" s="122">
        <v>98819833</v>
      </c>
      <c r="Q10" s="122">
        <f t="shared" ref="Q10:Q17" si="0">SUM(E10:P10)</f>
        <v>1342122966</v>
      </c>
    </row>
    <row r="11" spans="1:17" s="17" customFormat="1" ht="15.9" customHeight="1" x14ac:dyDescent="0.2">
      <c r="A11" s="17" t="s">
        <v>166</v>
      </c>
      <c r="B11" s="17" t="s">
        <v>167</v>
      </c>
      <c r="E11" s="17">
        <v>1058537.0595585068</v>
      </c>
      <c r="F11" s="17">
        <v>872354.2911040833</v>
      </c>
      <c r="G11" s="17">
        <v>1051634.9340025054</v>
      </c>
      <c r="H11" s="17">
        <v>1048288.7210665798</v>
      </c>
      <c r="I11" s="17">
        <v>1045150.9524562887</v>
      </c>
      <c r="J11" s="17">
        <v>1041698.5084244243</v>
      </c>
      <c r="K11" s="17">
        <v>1038142.1878478485</v>
      </c>
      <c r="L11" s="17">
        <v>1034690.0892330961</v>
      </c>
      <c r="M11" s="17">
        <v>1031237.9906183437</v>
      </c>
      <c r="N11" s="17">
        <v>1027888.7322969675</v>
      </c>
      <c r="O11" s="17">
        <v>1024026.4317785001</v>
      </c>
      <c r="P11" s="17">
        <v>1020779.5657530004</v>
      </c>
      <c r="Q11" s="123">
        <f t="shared" si="0"/>
        <v>12294429.464140143</v>
      </c>
    </row>
    <row r="12" spans="1:17" s="17" customFormat="1" ht="15.9" customHeight="1" x14ac:dyDescent="0.2">
      <c r="A12" s="23">
        <v>2</v>
      </c>
      <c r="B12" s="17" t="s">
        <v>168</v>
      </c>
      <c r="E12" s="17">
        <v>-2243052</v>
      </c>
      <c r="F12" s="17">
        <v>-1431152</v>
      </c>
      <c r="G12" s="17">
        <v>-1309603</v>
      </c>
      <c r="H12" s="17">
        <v>-625223</v>
      </c>
      <c r="I12" s="17">
        <v>-737119</v>
      </c>
      <c r="J12" s="17">
        <v>-707444</v>
      </c>
      <c r="K12" s="17">
        <v>-617339</v>
      </c>
      <c r="L12" s="17">
        <v>-957543</v>
      </c>
      <c r="M12" s="17">
        <v>-866661</v>
      </c>
      <c r="N12" s="17">
        <v>-755420</v>
      </c>
      <c r="O12" s="17">
        <v>-613995</v>
      </c>
      <c r="P12" s="17">
        <v>-676633</v>
      </c>
      <c r="Q12" s="123">
        <f t="shared" si="0"/>
        <v>-11541184</v>
      </c>
    </row>
    <row r="13" spans="1:17" s="17" customFormat="1" ht="15.9" customHeight="1" x14ac:dyDescent="0.2">
      <c r="A13" s="17" t="s">
        <v>169</v>
      </c>
      <c r="B13" s="1" t="s">
        <v>34</v>
      </c>
      <c r="E13" s="123">
        <v>0</v>
      </c>
      <c r="F13" s="123">
        <v>0</v>
      </c>
      <c r="G13" s="123">
        <v>0</v>
      </c>
      <c r="H13" s="123">
        <v>0</v>
      </c>
      <c r="I13" s="123">
        <v>0</v>
      </c>
      <c r="J13" s="123">
        <v>19192.669999999973</v>
      </c>
      <c r="K13" s="123">
        <v>26327.200000000001</v>
      </c>
      <c r="L13" s="123">
        <v>40835.4</v>
      </c>
      <c r="M13" s="123">
        <v>36959.599999999999</v>
      </c>
      <c r="N13" s="123">
        <v>32215.600000000002</v>
      </c>
      <c r="O13" s="123">
        <v>26184.400000000001</v>
      </c>
      <c r="P13" s="123">
        <v>28855.600000000002</v>
      </c>
      <c r="Q13" s="123">
        <f t="shared" si="0"/>
        <v>210570.46999999997</v>
      </c>
    </row>
    <row r="14" spans="1:17" s="17" customFormat="1" ht="15.9" customHeight="1" x14ac:dyDescent="0.2">
      <c r="A14" s="17" t="s">
        <v>170</v>
      </c>
      <c r="B14" s="17" t="s">
        <v>36</v>
      </c>
      <c r="E14" s="17">
        <v>-2442070.1430179831</v>
      </c>
      <c r="F14" s="17">
        <v>-2487936.0959388078</v>
      </c>
      <c r="G14" s="17">
        <v>-4413998.6458150633</v>
      </c>
      <c r="H14" s="17">
        <v>-2170529.7122209617</v>
      </c>
      <c r="I14" s="17">
        <v>-2428864.4989131321</v>
      </c>
      <c r="J14" s="17">
        <v>-3434300.0644412022</v>
      </c>
      <c r="K14" s="17">
        <v>-5134464.8778948728</v>
      </c>
      <c r="L14" s="17">
        <v>-4834350.182824851</v>
      </c>
      <c r="M14" s="17">
        <v>-3759657.3343410343</v>
      </c>
      <c r="N14" s="17">
        <v>-3658544.8407581793</v>
      </c>
      <c r="O14" s="17">
        <v>-2169559.4493836043</v>
      </c>
      <c r="P14" s="17">
        <v>-2753466.0500861024</v>
      </c>
      <c r="Q14" s="123">
        <f t="shared" si="0"/>
        <v>-39687741.895635791</v>
      </c>
    </row>
    <row r="15" spans="1:17" s="17" customFormat="1" ht="15.9" customHeight="1" x14ac:dyDescent="0.2">
      <c r="A15" s="23">
        <v>3</v>
      </c>
      <c r="B15" s="124" t="s">
        <v>171</v>
      </c>
      <c r="E15" s="17">
        <v>402859</v>
      </c>
      <c r="F15" s="17">
        <v>75561</v>
      </c>
      <c r="G15" s="17">
        <v>201125</v>
      </c>
      <c r="H15" s="17">
        <v>499356</v>
      </c>
      <c r="I15" s="17">
        <v>1764382</v>
      </c>
      <c r="J15" s="17">
        <v>1268435</v>
      </c>
      <c r="K15" s="17">
        <v>1833608</v>
      </c>
      <c r="L15" s="17">
        <v>1105000</v>
      </c>
      <c r="M15" s="17">
        <v>1551296</v>
      </c>
      <c r="N15" s="17">
        <v>1306864</v>
      </c>
      <c r="O15" s="17">
        <v>1200194</v>
      </c>
      <c r="P15" s="17">
        <v>50388</v>
      </c>
      <c r="Q15" s="123">
        <f t="shared" si="0"/>
        <v>11259068</v>
      </c>
    </row>
    <row r="16" spans="1:17" s="17" customFormat="1" ht="15.9" customHeight="1" x14ac:dyDescent="0.2">
      <c r="A16" s="17" t="s">
        <v>172</v>
      </c>
      <c r="B16" s="17" t="s">
        <v>173</v>
      </c>
      <c r="E16" s="17">
        <v>10295501.869999999</v>
      </c>
      <c r="F16" s="17">
        <v>8720904.0199999996</v>
      </c>
      <c r="G16" s="17">
        <v>8889131.5899999999</v>
      </c>
      <c r="H16" s="17">
        <v>8358582.7000000002</v>
      </c>
      <c r="I16" s="17">
        <v>9871035.0299999993</v>
      </c>
      <c r="J16" s="17">
        <v>9570424.2300000004</v>
      </c>
      <c r="K16" s="17">
        <v>9892304.589999998</v>
      </c>
      <c r="L16" s="17">
        <v>9855910.5099999998</v>
      </c>
      <c r="M16" s="17">
        <v>9546077.6699999999</v>
      </c>
      <c r="N16" s="17">
        <v>9555749</v>
      </c>
      <c r="O16" s="17">
        <v>9539620.2100000009</v>
      </c>
      <c r="P16" s="17">
        <v>10034921.560000001</v>
      </c>
      <c r="Q16" s="123">
        <f t="shared" si="0"/>
        <v>114130162.97999999</v>
      </c>
    </row>
    <row r="17" spans="1:17" s="17" customFormat="1" ht="15.9" customHeight="1" x14ac:dyDescent="0.2">
      <c r="A17" s="23">
        <v>4</v>
      </c>
      <c r="B17" s="124" t="s">
        <v>174</v>
      </c>
      <c r="E17" s="20">
        <v>255518</v>
      </c>
      <c r="F17" s="20">
        <v>244320</v>
      </c>
      <c r="G17" s="20">
        <v>496365</v>
      </c>
      <c r="H17" s="20">
        <v>153968</v>
      </c>
      <c r="I17" s="20">
        <v>213081</v>
      </c>
      <c r="J17" s="20">
        <v>162977</v>
      </c>
      <c r="K17" s="20">
        <v>226632</v>
      </c>
      <c r="L17" s="20">
        <v>242983</v>
      </c>
      <c r="M17" s="20">
        <v>248573</v>
      </c>
      <c r="N17" s="20">
        <v>281761</v>
      </c>
      <c r="O17" s="20">
        <v>225562</v>
      </c>
      <c r="P17" s="20">
        <v>221401</v>
      </c>
      <c r="Q17" s="125">
        <f t="shared" si="0"/>
        <v>2973141</v>
      </c>
    </row>
    <row r="18" spans="1:17" ht="15.9" customHeight="1" x14ac:dyDescent="0.2">
      <c r="A18" s="10">
        <v>5</v>
      </c>
      <c r="B18" s="1" t="s">
        <v>175</v>
      </c>
      <c r="E18" s="126">
        <f t="shared" ref="E18:Q18" si="1">SUM(E10:E17)</f>
        <v>121127080.78654054</v>
      </c>
      <c r="F18" s="126">
        <f t="shared" si="1"/>
        <v>105798168.21516527</v>
      </c>
      <c r="G18" s="126">
        <f t="shared" si="1"/>
        <v>120637327.87818745</v>
      </c>
      <c r="H18" s="126">
        <f t="shared" si="1"/>
        <v>102040839.70884562</v>
      </c>
      <c r="I18" s="126">
        <f t="shared" si="1"/>
        <v>122274587.48354316</v>
      </c>
      <c r="J18" s="126">
        <f t="shared" si="1"/>
        <v>128906312.34398323</v>
      </c>
      <c r="K18" s="126">
        <f t="shared" si="1"/>
        <v>137010642.09995297</v>
      </c>
      <c r="L18" s="126">
        <f t="shared" si="1"/>
        <v>138585559.81640825</v>
      </c>
      <c r="M18" s="126">
        <f t="shared" si="1"/>
        <v>130304494.92627731</v>
      </c>
      <c r="N18" s="126">
        <f t="shared" si="1"/>
        <v>115897339.49153879</v>
      </c>
      <c r="O18" s="126">
        <f t="shared" si="1"/>
        <v>102432979.59239492</v>
      </c>
      <c r="P18" s="126">
        <f t="shared" si="1"/>
        <v>106746079.6756669</v>
      </c>
      <c r="Q18" s="126">
        <f t="shared" si="1"/>
        <v>1431761412.0185044</v>
      </c>
    </row>
    <row r="19" spans="1:17" ht="15.9" customHeight="1" x14ac:dyDescent="0.2">
      <c r="A19" s="10">
        <v>6</v>
      </c>
      <c r="B19" s="1" t="s">
        <v>176</v>
      </c>
      <c r="E19" s="17">
        <v>3058717.5123061198</v>
      </c>
      <c r="F19" s="17">
        <v>2679834.0763306101</v>
      </c>
      <c r="G19" s="17">
        <v>2672814.97135096</v>
      </c>
      <c r="H19" s="17">
        <v>2700862.7101217899</v>
      </c>
      <c r="I19" s="17">
        <v>3064338.6516991402</v>
      </c>
      <c r="J19" s="17">
        <v>3593949.9040362202</v>
      </c>
      <c r="K19" s="17">
        <v>3907432.9534930601</v>
      </c>
      <c r="L19" s="17">
        <v>4123437.38456045</v>
      </c>
      <c r="M19" s="17">
        <v>4004058.0473771398</v>
      </c>
      <c r="N19" s="17">
        <v>3675247.7873070901</v>
      </c>
      <c r="O19" s="17">
        <v>3059412.7033990598</v>
      </c>
      <c r="P19" s="17">
        <v>2814951.8572448199</v>
      </c>
      <c r="Q19" s="123">
        <f>SUM(E19:P19)</f>
        <v>39355058.559226461</v>
      </c>
    </row>
    <row r="20" spans="1:17" s="127" customFormat="1" ht="15.9" customHeight="1" x14ac:dyDescent="0.2">
      <c r="A20" s="10">
        <v>7</v>
      </c>
      <c r="B20" s="127" t="s">
        <v>177</v>
      </c>
      <c r="E20" s="113">
        <v>0.99980000000000002</v>
      </c>
      <c r="F20" s="113">
        <v>0.99970000000000003</v>
      </c>
      <c r="G20" s="113">
        <v>0.99980000000000002</v>
      </c>
      <c r="H20" s="113">
        <v>0.99970000000000003</v>
      </c>
      <c r="I20" s="113">
        <v>0.99939999999999996</v>
      </c>
      <c r="J20" s="113">
        <v>0.99939999999999996</v>
      </c>
      <c r="K20" s="113">
        <v>0.99950000000000006</v>
      </c>
      <c r="L20" s="113">
        <v>0.99950000000000006</v>
      </c>
      <c r="M20" s="113">
        <v>0.99950000000000006</v>
      </c>
      <c r="N20" s="113">
        <v>0.99939999999999996</v>
      </c>
      <c r="O20" s="113">
        <v>0.99980000000000002</v>
      </c>
      <c r="P20" s="113">
        <v>0.99960000000000004</v>
      </c>
      <c r="Q20" s="113">
        <f>P20</f>
        <v>0.99960000000000004</v>
      </c>
    </row>
    <row r="21" spans="1:17" ht="15.9" customHeight="1" x14ac:dyDescent="0.2">
      <c r="A21" s="10">
        <v>8</v>
      </c>
      <c r="B21" s="1" t="s">
        <v>178</v>
      </c>
      <c r="E21" s="17">
        <f t="shared" ref="E21:P21" si="2">+E18*E20</f>
        <v>121102855.37038323</v>
      </c>
      <c r="F21" s="17">
        <f t="shared" si="2"/>
        <v>105766428.76470073</v>
      </c>
      <c r="G21" s="17">
        <f t="shared" si="2"/>
        <v>120613200.41261181</v>
      </c>
      <c r="H21" s="17">
        <f t="shared" si="2"/>
        <v>102010227.45693296</v>
      </c>
      <c r="I21" s="17">
        <f t="shared" si="2"/>
        <v>122201222.73105302</v>
      </c>
      <c r="J21" s="17">
        <f t="shared" si="2"/>
        <v>128828968.55657683</v>
      </c>
      <c r="K21" s="17">
        <f t="shared" si="2"/>
        <v>136942136.77890301</v>
      </c>
      <c r="L21" s="17">
        <f t="shared" si="2"/>
        <v>138516267.03650004</v>
      </c>
      <c r="M21" s="17">
        <f t="shared" si="2"/>
        <v>130239342.67881417</v>
      </c>
      <c r="N21" s="17">
        <f t="shared" si="2"/>
        <v>115827801.08784387</v>
      </c>
      <c r="O21" s="17">
        <f t="shared" si="2"/>
        <v>102412492.99647644</v>
      </c>
      <c r="P21" s="17">
        <f t="shared" si="2"/>
        <v>106703381.24379663</v>
      </c>
      <c r="Q21" s="17">
        <f>SUM(E21:P21)</f>
        <v>1431164325.1145928</v>
      </c>
    </row>
    <row r="22" spans="1:17" ht="15.9" customHeight="1" x14ac:dyDescent="0.2">
      <c r="A22" s="10">
        <v>9</v>
      </c>
      <c r="B22" s="1" t="s">
        <v>179</v>
      </c>
      <c r="E22" s="19">
        <f>'SCH E1 (1) (Proj)'!F40</f>
        <v>1.0002800000000001</v>
      </c>
      <c r="F22" s="19">
        <f>E22</f>
        <v>1.0002800000000001</v>
      </c>
      <c r="G22" s="19">
        <f t="shared" ref="G22:J22" si="3">F22</f>
        <v>1.0002800000000001</v>
      </c>
      <c r="H22" s="19">
        <f t="shared" si="3"/>
        <v>1.0002800000000001</v>
      </c>
      <c r="I22" s="19">
        <f t="shared" si="3"/>
        <v>1.0002800000000001</v>
      </c>
      <c r="J22" s="19">
        <f t="shared" si="3"/>
        <v>1.0002800000000001</v>
      </c>
      <c r="K22" s="19">
        <f t="shared" ref="K22:P22" si="4">+K26</f>
        <v>1.0002800000000001</v>
      </c>
      <c r="L22" s="19">
        <f t="shared" si="4"/>
        <v>1.0002800000000001</v>
      </c>
      <c r="M22" s="19">
        <f t="shared" si="4"/>
        <v>1.0002800000000001</v>
      </c>
      <c r="N22" s="19">
        <f t="shared" si="4"/>
        <v>1.0002800000000001</v>
      </c>
      <c r="O22" s="19">
        <f t="shared" si="4"/>
        <v>1.0002800000000001</v>
      </c>
      <c r="P22" s="19">
        <f t="shared" si="4"/>
        <v>1.0002800000000001</v>
      </c>
      <c r="Q22" s="19">
        <f>+P22</f>
        <v>1.0002800000000001</v>
      </c>
    </row>
    <row r="23" spans="1:17" ht="15.9" customHeight="1" x14ac:dyDescent="0.2">
      <c r="A23" s="10">
        <v>10</v>
      </c>
      <c r="B23" s="1" t="s">
        <v>180</v>
      </c>
      <c r="E23" s="128">
        <f t="shared" ref="E23:P23" si="5">+E21*E22</f>
        <v>121136764.16988695</v>
      </c>
      <c r="F23" s="128">
        <f t="shared" si="5"/>
        <v>105796043.36475484</v>
      </c>
      <c r="G23" s="128">
        <f t="shared" si="5"/>
        <v>120646972.10872735</v>
      </c>
      <c r="H23" s="128">
        <f t="shared" si="5"/>
        <v>102038790.32062091</v>
      </c>
      <c r="I23" s="128">
        <f t="shared" si="5"/>
        <v>122235439.07341772</v>
      </c>
      <c r="J23" s="128">
        <f t="shared" si="5"/>
        <v>128865040.66777268</v>
      </c>
      <c r="K23" s="128">
        <f t="shared" si="5"/>
        <v>136980480.5772011</v>
      </c>
      <c r="L23" s="128">
        <f t="shared" si="5"/>
        <v>138555051.59127027</v>
      </c>
      <c r="M23" s="128">
        <f t="shared" si="5"/>
        <v>130275809.69476424</v>
      </c>
      <c r="N23" s="128">
        <f t="shared" si="5"/>
        <v>115860232.87214847</v>
      </c>
      <c r="O23" s="128">
        <f t="shared" si="5"/>
        <v>102441168.49451546</v>
      </c>
      <c r="P23" s="128">
        <f t="shared" si="5"/>
        <v>106733258.1905449</v>
      </c>
      <c r="Q23" s="128">
        <f>SUM(E23:P23)</f>
        <v>1431565051.1256247</v>
      </c>
    </row>
    <row r="24" spans="1:17" ht="15.9" customHeight="1" x14ac:dyDescent="0.2">
      <c r="A24" s="10">
        <v>11</v>
      </c>
      <c r="B24" s="1" t="s">
        <v>50</v>
      </c>
      <c r="D24" s="3" t="s">
        <v>7</v>
      </c>
      <c r="E24" s="17">
        <v>3059456.8123061196</v>
      </c>
      <c r="F24" s="17">
        <v>2680699.8763306099</v>
      </c>
      <c r="G24" s="17">
        <v>2673343.5713509601</v>
      </c>
      <c r="H24" s="17">
        <v>2701558.5101217898</v>
      </c>
      <c r="I24" s="17">
        <v>3066321.7516991403</v>
      </c>
      <c r="J24" s="17">
        <v>3596251.3040362201</v>
      </c>
      <c r="K24" s="17">
        <v>3909421.6534930603</v>
      </c>
      <c r="L24" s="17">
        <v>4125427.0845604502</v>
      </c>
      <c r="M24" s="17">
        <v>4005983.4473771397</v>
      </c>
      <c r="N24" s="17">
        <v>3677433.8873070902</v>
      </c>
      <c r="O24" s="17">
        <v>3060104.5033990596</v>
      </c>
      <c r="P24" s="17">
        <v>2816206.3572448199</v>
      </c>
      <c r="Q24" s="2">
        <f>SUM(E24:P24)</f>
        <v>39372208.759226464</v>
      </c>
    </row>
    <row r="25" spans="1:17" ht="15.9" customHeight="1" x14ac:dyDescent="0.2">
      <c r="A25" s="10">
        <v>12</v>
      </c>
      <c r="B25" s="1" t="s">
        <v>181</v>
      </c>
      <c r="D25" s="3" t="s">
        <v>182</v>
      </c>
      <c r="E25" s="4">
        <v>3.9590976485617899</v>
      </c>
      <c r="F25" s="4">
        <v>3.9466669470141502</v>
      </c>
      <c r="G25" s="4">
        <v>4.5125806712208938</v>
      </c>
      <c r="H25" s="4">
        <v>3.777106040888027</v>
      </c>
      <c r="I25" s="4">
        <v>3.9876270680381141</v>
      </c>
      <c r="J25" s="4">
        <v>3.5844490094956276</v>
      </c>
      <c r="K25" s="4">
        <f t="shared" ref="K25:Q25" si="6">+K18/K24/10</f>
        <v>3.5046268794652589</v>
      </c>
      <c r="L25" s="4">
        <f t="shared" si="6"/>
        <v>3.3593021274105022</v>
      </c>
      <c r="M25" s="4">
        <f t="shared" si="6"/>
        <v>3.2527467134591461</v>
      </c>
      <c r="N25" s="4">
        <f t="shared" si="6"/>
        <v>3.1515818650490557</v>
      </c>
      <c r="O25" s="4">
        <f t="shared" si="6"/>
        <v>3.3473686757630619</v>
      </c>
      <c r="P25" s="4">
        <f t="shared" si="6"/>
        <v>3.7904210890319781</v>
      </c>
      <c r="Q25" s="4">
        <f t="shared" si="6"/>
        <v>3.6364772440738067</v>
      </c>
    </row>
    <row r="26" spans="1:17" ht="15.9" customHeight="1" x14ac:dyDescent="0.2">
      <c r="A26" s="10">
        <v>13</v>
      </c>
      <c r="B26" s="1" t="s">
        <v>179</v>
      </c>
      <c r="D26" s="3" t="s">
        <v>183</v>
      </c>
      <c r="E26" s="119">
        <v>1.0002800000000001</v>
      </c>
      <c r="F26" s="119">
        <v>1.0002800000000001</v>
      </c>
      <c r="G26" s="119">
        <v>1.0002800000000001</v>
      </c>
      <c r="H26" s="119">
        <v>1.0002800000000001</v>
      </c>
      <c r="I26" s="119">
        <v>1.0002800000000001</v>
      </c>
      <c r="J26" s="119">
        <v>1.0002800000000001</v>
      </c>
      <c r="K26" s="119">
        <v>1.0002800000000001</v>
      </c>
      <c r="L26" s="119">
        <v>1.0002800000000001</v>
      </c>
      <c r="M26" s="119">
        <v>1.0002800000000001</v>
      </c>
      <c r="N26" s="119">
        <v>1.0002800000000001</v>
      </c>
      <c r="O26" s="119">
        <v>1.0002800000000001</v>
      </c>
      <c r="P26" s="119">
        <v>1.0002800000000001</v>
      </c>
      <c r="Q26" s="22">
        <f>Q22</f>
        <v>1.0002800000000001</v>
      </c>
    </row>
    <row r="27" spans="1:17" ht="15.9" customHeight="1" x14ac:dyDescent="0.2">
      <c r="A27" s="10">
        <v>14</v>
      </c>
      <c r="B27" s="1" t="s">
        <v>184</v>
      </c>
      <c r="D27" s="3" t="s">
        <v>182</v>
      </c>
      <c r="E27" s="4">
        <f t="shared" ref="E27:Q27" si="7">+E23/E19/10</f>
        <v>3.9603776315569563</v>
      </c>
      <c r="F27" s="4">
        <f t="shared" si="7"/>
        <v>3.9478579774467653</v>
      </c>
      <c r="G27" s="4">
        <f t="shared" si="7"/>
        <v>4.513854247372274</v>
      </c>
      <c r="H27" s="4">
        <f t="shared" si="7"/>
        <v>3.7780072988611728</v>
      </c>
      <c r="I27" s="4">
        <f t="shared" si="7"/>
        <v>3.9889663959184012</v>
      </c>
      <c r="J27" s="4">
        <f t="shared" si="7"/>
        <v>3.5856103760113505</v>
      </c>
      <c r="K27" s="4">
        <f t="shared" si="7"/>
        <v>3.5056386688541137</v>
      </c>
      <c r="L27" s="4">
        <f t="shared" si="7"/>
        <v>3.3601832323213499</v>
      </c>
      <c r="M27" s="4">
        <f t="shared" si="7"/>
        <v>3.2535944322810573</v>
      </c>
      <c r="N27" s="4">
        <f t="shared" si="7"/>
        <v>3.1524468437824984</v>
      </c>
      <c r="O27" s="4">
        <f t="shared" si="7"/>
        <v>3.3483932514466446</v>
      </c>
      <c r="P27" s="4">
        <f t="shared" si="7"/>
        <v>3.7916548347299917</v>
      </c>
      <c r="Q27" s="4">
        <f t="shared" si="7"/>
        <v>3.6375630059633246</v>
      </c>
    </row>
    <row r="28" spans="1:17" ht="15.9" customHeight="1" x14ac:dyDescent="0.2">
      <c r="A28" s="10">
        <v>15</v>
      </c>
      <c r="B28" s="1" t="s">
        <v>185</v>
      </c>
      <c r="D28" s="3" t="s">
        <v>186</v>
      </c>
      <c r="E28" s="129">
        <v>0.67249999999999999</v>
      </c>
      <c r="F28" s="129">
        <v>0.76757999999999993</v>
      </c>
      <c r="G28" s="129">
        <v>0.76959</v>
      </c>
      <c r="H28" s="129">
        <v>0.76159999999999994</v>
      </c>
      <c r="I28" s="129">
        <v>0.67125999999999997</v>
      </c>
      <c r="J28" s="129">
        <v>0.57234999999999991</v>
      </c>
      <c r="K28" s="129">
        <v>0.52643000000000006</v>
      </c>
      <c r="L28" s="129">
        <v>0.49885000000000002</v>
      </c>
      <c r="M28" s="129">
        <v>0.51371999999999995</v>
      </c>
      <c r="N28" s="129">
        <v>0.55967999999999996</v>
      </c>
      <c r="O28" s="129">
        <v>0.67233999999999994</v>
      </c>
      <c r="P28" s="129">
        <v>0.73072999999999999</v>
      </c>
      <c r="Q28" s="129">
        <f>+'SCH E1 (1) (Proj)'!K42</f>
        <v>0.62720673130429072</v>
      </c>
    </row>
    <row r="29" spans="1:17" ht="15.9" customHeight="1" x14ac:dyDescent="0.2">
      <c r="A29" s="10">
        <v>16</v>
      </c>
      <c r="B29" s="1" t="s">
        <v>187</v>
      </c>
      <c r="D29" s="3" t="s">
        <v>182</v>
      </c>
      <c r="E29" s="4">
        <f t="shared" ref="E29:Q29" si="8">SUM(E27:E28)</f>
        <v>4.6328776315569566</v>
      </c>
      <c r="F29" s="4">
        <f t="shared" si="8"/>
        <v>4.715437977446765</v>
      </c>
      <c r="G29" s="4">
        <f t="shared" si="8"/>
        <v>5.283444247372274</v>
      </c>
      <c r="H29" s="4">
        <f t="shared" si="8"/>
        <v>4.5396072988611724</v>
      </c>
      <c r="I29" s="4">
        <f t="shared" si="8"/>
        <v>4.6602263959184009</v>
      </c>
      <c r="J29" s="4">
        <f t="shared" si="8"/>
        <v>4.1579603760113502</v>
      </c>
      <c r="K29" s="4">
        <f t="shared" si="8"/>
        <v>4.0320686688541141</v>
      </c>
      <c r="L29" s="4">
        <f t="shared" si="8"/>
        <v>3.8590332323213499</v>
      </c>
      <c r="M29" s="4">
        <f t="shared" si="8"/>
        <v>3.767314432281057</v>
      </c>
      <c r="N29" s="4">
        <f t="shared" si="8"/>
        <v>3.7121268437824986</v>
      </c>
      <c r="O29" s="4">
        <f t="shared" si="8"/>
        <v>4.0207332514466447</v>
      </c>
      <c r="P29" s="4">
        <f t="shared" si="8"/>
        <v>4.5223848347299915</v>
      </c>
      <c r="Q29" s="4">
        <f t="shared" si="8"/>
        <v>4.2647697372676152</v>
      </c>
    </row>
    <row r="30" spans="1:17" ht="15.9" customHeight="1" x14ac:dyDescent="0.2">
      <c r="A30" s="10">
        <v>17</v>
      </c>
      <c r="B30" s="1" t="s">
        <v>72</v>
      </c>
      <c r="D30" s="3" t="s">
        <v>186</v>
      </c>
      <c r="E30" s="4">
        <v>7.2396355370864347E-3</v>
      </c>
      <c r="F30" s="4">
        <v>8.2631981567757723E-3</v>
      </c>
      <c r="G30" s="4">
        <v>8.2848982205481411E-3</v>
      </c>
      <c r="H30" s="4">
        <v>8.1988617625815795E-3</v>
      </c>
      <c r="I30" s="4">
        <v>7.226355346763455E-3</v>
      </c>
      <c r="J30" s="4">
        <v>6.1614659612063503E-3</v>
      </c>
      <c r="K30" s="4">
        <v>5.6671477830999798E-3</v>
      </c>
      <c r="L30" s="4">
        <v>5.3702767702777923E-3</v>
      </c>
      <c r="M30" s="4">
        <v>5.530389354496356E-3</v>
      </c>
      <c r="N30" s="4">
        <v>6.0251719833631255E-3</v>
      </c>
      <c r="O30" s="4">
        <v>7.2379904729419587E-3</v>
      </c>
      <c r="P30" s="4">
        <v>7.8665288512868928E-3</v>
      </c>
      <c r="Q30" s="4">
        <f>+'SCH E1 (1) (Proj)'!G44/Q19/10</f>
        <v>6.7520646577135471E-3</v>
      </c>
    </row>
    <row r="31" spans="1:17" ht="15.9" customHeight="1" x14ac:dyDescent="0.2">
      <c r="A31" s="10">
        <v>18</v>
      </c>
      <c r="B31" s="1" t="s">
        <v>64</v>
      </c>
      <c r="D31" s="3" t="s">
        <v>186</v>
      </c>
      <c r="E31" s="4">
        <v>0</v>
      </c>
      <c r="F31" s="4">
        <v>0</v>
      </c>
      <c r="G31" s="4">
        <v>1.3152256490706138E-2</v>
      </c>
      <c r="H31" s="4">
        <v>2.7292396337833237E-2</v>
      </c>
      <c r="I31" s="4">
        <v>5.0718447415349345E-2</v>
      </c>
      <c r="J31" s="4">
        <v>3.8203642939755852E-2</v>
      </c>
      <c r="K31" s="4">
        <v>3.4946087648609042E-2</v>
      </c>
      <c r="L31" s="4">
        <v>3.1956912844663392E-2</v>
      </c>
      <c r="M31" s="4">
        <v>3.0671269218211023E-2</v>
      </c>
      <c r="N31" s="4">
        <v>3.3228696776901608E-2</v>
      </c>
      <c r="O31" s="4">
        <v>3.3808559177493237E-2</v>
      </c>
      <c r="P31" s="4">
        <v>3.2930749907109279E-2</v>
      </c>
      <c r="Q31" s="25">
        <v>2.8229532700214895E-2</v>
      </c>
    </row>
    <row r="32" spans="1:17" ht="15.9" customHeight="1" x14ac:dyDescent="0.2">
      <c r="A32" s="10">
        <v>19</v>
      </c>
      <c r="B32" s="1" t="s">
        <v>188</v>
      </c>
      <c r="D32" s="3" t="s">
        <v>182</v>
      </c>
      <c r="E32" s="130">
        <f>ROUND(E29+E30+E31,3)</f>
        <v>4.6399999999999997</v>
      </c>
      <c r="F32" s="131">
        <f>ROUND(F29+F30+F31,3)</f>
        <v>4.7240000000000002</v>
      </c>
      <c r="G32" s="131">
        <f t="shared" ref="G32:Q32" si="9">ROUND(G29+G30+G31,3)</f>
        <v>5.3049999999999997</v>
      </c>
      <c r="H32" s="131">
        <f t="shared" si="9"/>
        <v>4.5750000000000002</v>
      </c>
      <c r="I32" s="131">
        <f t="shared" si="9"/>
        <v>4.718</v>
      </c>
      <c r="J32" s="131">
        <f t="shared" si="9"/>
        <v>4.202</v>
      </c>
      <c r="K32" s="131">
        <f t="shared" si="9"/>
        <v>4.0730000000000004</v>
      </c>
      <c r="L32" s="131">
        <f t="shared" si="9"/>
        <v>3.8959999999999999</v>
      </c>
      <c r="M32" s="131">
        <f t="shared" si="9"/>
        <v>3.8039999999999998</v>
      </c>
      <c r="N32" s="131">
        <f t="shared" si="9"/>
        <v>3.7509999999999999</v>
      </c>
      <c r="O32" s="131">
        <f t="shared" si="9"/>
        <v>4.0620000000000003</v>
      </c>
      <c r="P32" s="131">
        <f t="shared" si="9"/>
        <v>4.5629999999999997</v>
      </c>
      <c r="Q32" s="131">
        <f t="shared" si="9"/>
        <v>4.3</v>
      </c>
    </row>
    <row r="36" spans="1:17" x14ac:dyDescent="0.2">
      <c r="Q36" s="17"/>
    </row>
    <row r="40" spans="1:17" x14ac:dyDescent="0.2">
      <c r="A40" s="10"/>
    </row>
    <row r="41" spans="1:17" x14ac:dyDescent="0.2">
      <c r="A41" s="10"/>
    </row>
    <row r="42" spans="1:17" x14ac:dyDescent="0.2">
      <c r="A42" s="10"/>
    </row>
  </sheetData>
  <mergeCells count="1">
    <mergeCell ref="A5:Q5"/>
  </mergeCells>
  <printOptions horizontalCentered="1" gridLinesSet="0"/>
  <pageMargins left="0.1" right="0.1" top="0.75" bottom="0.25" header="0.5" footer="0.5"/>
  <pageSetup orientation="landscape" r:id="rId1"/>
  <headerFooter alignWithMargins="0">
    <oddHeader xml:space="preserve">&amp;R&amp;8STAFF 1st POD - Q1
Docket No. 20210001-EI
Alternative Schedule E2
Page 1 of 1&amp;10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AE3EF-D3F4-4FB8-A4EF-C7109A6ED5B5}">
  <sheetPr>
    <tabColor rgb="FF92D050"/>
    <pageSetUpPr fitToPage="1"/>
  </sheetPr>
  <dimension ref="A1:M34"/>
  <sheetViews>
    <sheetView showGridLines="0" tabSelected="1" topLeftCell="A13" zoomScale="90" zoomScaleNormal="90" workbookViewId="0">
      <selection activeCell="A30" sqref="A30"/>
    </sheetView>
  </sheetViews>
  <sheetFormatPr defaultColWidth="9.08984375" defaultRowHeight="10" x14ac:dyDescent="0.2"/>
  <cols>
    <col min="1" max="1" width="48" style="1" customWidth="1"/>
    <col min="2" max="2" width="17.7265625" style="1" customWidth="1"/>
    <col min="3" max="3" width="1.54296875" style="1" customWidth="1"/>
    <col min="4" max="4" width="17.7265625" style="1" customWidth="1"/>
    <col min="5" max="5" width="1" style="1" customWidth="1"/>
    <col min="6" max="6" width="17.7265625" style="1" customWidth="1"/>
    <col min="7" max="7" width="1.08984375" style="1" customWidth="1"/>
    <col min="8" max="8" width="17.7265625" style="1" customWidth="1"/>
    <col min="9" max="9" width="1.453125" style="1" customWidth="1"/>
    <col min="10" max="10" width="8.90625" style="1" customWidth="1"/>
    <col min="11" max="11" width="7.36328125" style="1" customWidth="1"/>
    <col min="12" max="12" width="14.453125" style="1" bestFit="1" customWidth="1"/>
    <col min="13" max="13" width="9.08984375" style="1"/>
    <col min="14" max="14" width="11.81640625" style="1" customWidth="1"/>
    <col min="15" max="15" width="14.81640625" style="1" customWidth="1"/>
    <col min="16" max="16384" width="9.08984375" style="1"/>
  </cols>
  <sheetData>
    <row r="1" spans="1:10" ht="36.75" customHeight="1" x14ac:dyDescent="0.2"/>
    <row r="2" spans="1:10" x14ac:dyDescent="0.2">
      <c r="A2" s="176" t="s">
        <v>1</v>
      </c>
      <c r="B2" s="176"/>
      <c r="C2" s="176"/>
      <c r="D2" s="176"/>
      <c r="E2" s="176"/>
      <c r="F2" s="176"/>
      <c r="G2" s="176"/>
      <c r="H2" s="176"/>
      <c r="I2" s="176"/>
      <c r="J2" s="35"/>
    </row>
    <row r="3" spans="1:10" x14ac:dyDescent="0.2">
      <c r="A3" s="176" t="s">
        <v>3</v>
      </c>
      <c r="B3" s="176"/>
      <c r="C3" s="176"/>
      <c r="D3" s="176"/>
      <c r="E3" s="176"/>
      <c r="F3" s="176"/>
      <c r="G3" s="176"/>
      <c r="H3" s="176"/>
      <c r="I3" s="176"/>
    </row>
    <row r="4" spans="1:10" x14ac:dyDescent="0.2">
      <c r="A4" s="176" t="s">
        <v>205</v>
      </c>
      <c r="B4" s="176"/>
      <c r="C4" s="176"/>
      <c r="D4" s="176"/>
      <c r="E4" s="176"/>
      <c r="F4" s="176"/>
      <c r="G4" s="176"/>
      <c r="H4" s="176"/>
      <c r="I4" s="176"/>
    </row>
    <row r="5" spans="1:10" x14ac:dyDescent="0.2">
      <c r="A5" s="5" t="s">
        <v>5</v>
      </c>
      <c r="B5" s="5"/>
      <c r="C5" s="5"/>
      <c r="D5" s="5"/>
      <c r="E5" s="5"/>
      <c r="F5" s="5"/>
      <c r="G5" s="5"/>
      <c r="H5" s="5"/>
      <c r="I5" s="5"/>
    </row>
    <row r="6" spans="1:10" ht="69" customHeight="1" x14ac:dyDescent="0.2">
      <c r="A6" s="37" t="s">
        <v>5</v>
      </c>
    </row>
    <row r="7" spans="1:10" ht="12" x14ac:dyDescent="0.2">
      <c r="B7" s="152" t="s">
        <v>206</v>
      </c>
      <c r="C7" s="9"/>
      <c r="D7" s="153" t="s">
        <v>231</v>
      </c>
      <c r="E7" s="154"/>
      <c r="F7" s="155" t="s">
        <v>207</v>
      </c>
      <c r="G7" s="155"/>
      <c r="H7" s="5"/>
    </row>
    <row r="8" spans="1:10" ht="10.5" customHeight="1" x14ac:dyDescent="0.2">
      <c r="B8" s="152" t="s">
        <v>208</v>
      </c>
      <c r="D8" s="156" t="s">
        <v>230</v>
      </c>
      <c r="E8" s="154"/>
      <c r="F8" s="155" t="s">
        <v>209</v>
      </c>
      <c r="G8" s="155"/>
      <c r="H8" s="5"/>
    </row>
    <row r="9" spans="1:10" x14ac:dyDescent="0.2">
      <c r="B9" s="13" t="s">
        <v>210</v>
      </c>
      <c r="D9" s="13" t="s">
        <v>210</v>
      </c>
      <c r="F9" s="13" t="s">
        <v>75</v>
      </c>
      <c r="G9" s="13"/>
      <c r="H9" s="13" t="s">
        <v>211</v>
      </c>
    </row>
    <row r="10" spans="1:10" ht="18" customHeight="1" x14ac:dyDescent="0.2">
      <c r="A10" s="1" t="s">
        <v>229</v>
      </c>
      <c r="B10" s="157">
        <v>74.89</v>
      </c>
      <c r="C10" s="158"/>
      <c r="D10" s="157">
        <v>80.910000000000011</v>
      </c>
      <c r="E10" s="159"/>
      <c r="F10" s="159">
        <f t="shared" ref="F10:F19" si="0">+D10-B10</f>
        <v>6.0200000000000102</v>
      </c>
      <c r="G10" s="159"/>
      <c r="H10" s="160">
        <f t="shared" ref="H10:H20" si="1">+F10/B10</f>
        <v>8.0384564027240091E-2</v>
      </c>
    </row>
    <row r="11" spans="1:10" ht="18" customHeight="1" x14ac:dyDescent="0.2">
      <c r="A11" s="1" t="s">
        <v>212</v>
      </c>
      <c r="B11" s="161">
        <v>32.28</v>
      </c>
      <c r="C11" s="162"/>
      <c r="D11" s="161">
        <f>ROUND('Sch E1-D (Proj)'!K37*10,2)</f>
        <v>39.950000000000003</v>
      </c>
      <c r="E11" s="163"/>
      <c r="F11" s="28">
        <f t="shared" si="0"/>
        <v>7.6700000000000017</v>
      </c>
      <c r="G11" s="28"/>
      <c r="H11" s="164">
        <f t="shared" si="1"/>
        <v>0.23760842627013634</v>
      </c>
    </row>
    <row r="12" spans="1:10" ht="18" customHeight="1" x14ac:dyDescent="0.2">
      <c r="A12" s="1" t="s">
        <v>234</v>
      </c>
      <c r="B12" s="161">
        <v>14.05</v>
      </c>
      <c r="C12" s="162"/>
      <c r="D12" s="161">
        <v>11.549999999999997</v>
      </c>
      <c r="E12" s="163"/>
      <c r="F12" s="28">
        <f t="shared" si="0"/>
        <v>-2.5000000000000036</v>
      </c>
      <c r="G12" s="28"/>
      <c r="H12" s="164">
        <f t="shared" si="1"/>
        <v>-0.17793594306049845</v>
      </c>
    </row>
    <row r="13" spans="1:10" ht="18" customHeight="1" x14ac:dyDescent="0.2">
      <c r="A13" s="1" t="s">
        <v>213</v>
      </c>
      <c r="B13" s="161">
        <v>3.38</v>
      </c>
      <c r="C13" s="162"/>
      <c r="D13" s="161">
        <v>2.83</v>
      </c>
      <c r="E13" s="163" t="s">
        <v>5</v>
      </c>
      <c r="F13" s="28">
        <f t="shared" si="0"/>
        <v>-0.54999999999999982</v>
      </c>
      <c r="G13" s="28"/>
      <c r="H13" s="164">
        <f t="shared" si="1"/>
        <v>-0.1627218934911242</v>
      </c>
    </row>
    <row r="14" spans="1:10" ht="18" customHeight="1" x14ac:dyDescent="0.2">
      <c r="A14" s="1" t="s">
        <v>214</v>
      </c>
      <c r="B14" s="161">
        <v>0.99</v>
      </c>
      <c r="C14" s="162"/>
      <c r="D14" s="161">
        <v>0.28000000000000003</v>
      </c>
      <c r="E14" s="163" t="s">
        <v>5</v>
      </c>
      <c r="F14" s="28">
        <f t="shared" si="0"/>
        <v>-0.71</v>
      </c>
      <c r="G14" s="28"/>
      <c r="H14" s="164">
        <f t="shared" si="1"/>
        <v>-0.71717171717171713</v>
      </c>
    </row>
    <row r="15" spans="1:10" ht="18" customHeight="1" x14ac:dyDescent="0.2">
      <c r="A15" s="1" t="s">
        <v>215</v>
      </c>
      <c r="B15" s="161">
        <v>0.31</v>
      </c>
      <c r="C15" s="162"/>
      <c r="D15" s="161">
        <v>3.2899999999999996</v>
      </c>
      <c r="E15" s="163"/>
      <c r="F15" s="28">
        <f t="shared" si="0"/>
        <v>2.9799999999999995</v>
      </c>
      <c r="G15" s="28"/>
      <c r="H15" s="164">
        <f t="shared" si="1"/>
        <v>9.6129032258064502</v>
      </c>
    </row>
    <row r="16" spans="1:10" ht="18" customHeight="1" x14ac:dyDescent="0.2">
      <c r="A16" s="1" t="s">
        <v>232</v>
      </c>
      <c r="B16" s="161">
        <v>0.55000000000000004</v>
      </c>
      <c r="C16" s="162"/>
      <c r="D16" s="175">
        <f>0.32+0.53</f>
        <v>0.85000000000000009</v>
      </c>
      <c r="E16" s="163"/>
      <c r="F16" s="28">
        <f t="shared" si="0"/>
        <v>0.30000000000000004</v>
      </c>
      <c r="G16" s="28"/>
      <c r="H16" s="164">
        <f t="shared" si="1"/>
        <v>0.54545454545454553</v>
      </c>
    </row>
    <row r="17" spans="1:13" ht="18" customHeight="1" x14ac:dyDescent="0.2">
      <c r="A17" s="1" t="s">
        <v>216</v>
      </c>
      <c r="B17" s="165">
        <v>2.48</v>
      </c>
      <c r="C17" s="162"/>
      <c r="D17" s="165">
        <v>2.48</v>
      </c>
      <c r="E17" s="163"/>
      <c r="F17" s="166">
        <f t="shared" si="0"/>
        <v>0</v>
      </c>
      <c r="G17" s="28"/>
      <c r="H17" s="167">
        <f t="shared" si="1"/>
        <v>0</v>
      </c>
    </row>
    <row r="18" spans="1:13" ht="18" customHeight="1" x14ac:dyDescent="0.2">
      <c r="A18" s="1" t="s">
        <v>217</v>
      </c>
      <c r="B18" s="162">
        <f>SUM(B10:B17)</f>
        <v>128.92999999999998</v>
      </c>
      <c r="C18" s="162"/>
      <c r="D18" s="162">
        <f>SUM(D10:D17)</f>
        <v>142.14000000000001</v>
      </c>
      <c r="E18" s="163"/>
      <c r="F18" s="28">
        <f>+D18-B18</f>
        <v>13.210000000000036</v>
      </c>
      <c r="G18" s="28"/>
      <c r="H18" s="164">
        <f t="shared" si="1"/>
        <v>0.10245869851857627</v>
      </c>
    </row>
    <row r="19" spans="1:13" ht="18" customHeight="1" x14ac:dyDescent="0.2">
      <c r="A19" s="1" t="s">
        <v>235</v>
      </c>
      <c r="B19" s="168">
        <f>ROUND(+B18/(1-0.025)-B18,2)</f>
        <v>3.31</v>
      </c>
      <c r="C19" s="162"/>
      <c r="D19" s="168">
        <f>ROUND((+D18/(1-0.025)-D18)+(D18*0.00072),2)</f>
        <v>3.75</v>
      </c>
      <c r="E19" s="28"/>
      <c r="F19" s="166">
        <f t="shared" si="0"/>
        <v>0.43999999999999995</v>
      </c>
      <c r="G19" s="28"/>
      <c r="H19" s="167">
        <f t="shared" si="1"/>
        <v>0.13293051359516614</v>
      </c>
    </row>
    <row r="20" spans="1:13" ht="18" customHeight="1" thickBot="1" x14ac:dyDescent="0.25">
      <c r="A20" s="1" t="s">
        <v>218</v>
      </c>
      <c r="B20" s="169">
        <f>+B18+B19</f>
        <v>132.23999999999998</v>
      </c>
      <c r="C20" s="162"/>
      <c r="D20" s="169">
        <f>+D18+D19</f>
        <v>145.89000000000001</v>
      </c>
      <c r="E20" s="28"/>
      <c r="F20" s="170">
        <f>+F18+F19</f>
        <v>13.650000000000036</v>
      </c>
      <c r="G20" s="28"/>
      <c r="H20" s="171">
        <f t="shared" si="1"/>
        <v>0.10322141560798577</v>
      </c>
    </row>
    <row r="21" spans="1:13" ht="21.75" customHeight="1" thickTop="1" x14ac:dyDescent="0.2">
      <c r="G21" s="28"/>
      <c r="L21" s="111"/>
    </row>
    <row r="22" spans="1:13" x14ac:dyDescent="0.2">
      <c r="B22" s="159"/>
      <c r="D22" s="159"/>
      <c r="F22" s="159"/>
      <c r="G22" s="159"/>
      <c r="L22" s="111"/>
    </row>
    <row r="23" spans="1:13" ht="12" x14ac:dyDescent="0.2">
      <c r="A23" s="1" t="s">
        <v>224</v>
      </c>
      <c r="L23" s="111"/>
      <c r="M23" s="113"/>
    </row>
    <row r="24" spans="1:13" x14ac:dyDescent="0.2">
      <c r="L24" s="111"/>
      <c r="M24" s="113"/>
    </row>
    <row r="25" spans="1:13" ht="12" x14ac:dyDescent="0.2">
      <c r="A25" s="1" t="s">
        <v>223</v>
      </c>
    </row>
    <row r="26" spans="1:13" x14ac:dyDescent="0.2">
      <c r="A26" s="1" t="s">
        <v>219</v>
      </c>
    </row>
    <row r="27" spans="1:13" ht="12" x14ac:dyDescent="0.2">
      <c r="A27" s="174" t="s">
        <v>237</v>
      </c>
    </row>
    <row r="28" spans="1:13" x14ac:dyDescent="0.2">
      <c r="A28" s="1" t="s">
        <v>236</v>
      </c>
    </row>
    <row r="30" spans="1:13" ht="12" x14ac:dyDescent="0.2">
      <c r="A30" s="1" t="s">
        <v>239</v>
      </c>
    </row>
    <row r="31" spans="1:13" x14ac:dyDescent="0.2">
      <c r="A31" s="1" t="s">
        <v>238</v>
      </c>
    </row>
    <row r="33" spans="1:1" ht="12" x14ac:dyDescent="0.2">
      <c r="A33" s="1" t="s">
        <v>233</v>
      </c>
    </row>
    <row r="34" spans="1:1" x14ac:dyDescent="0.2">
      <c r="A34" s="1" t="s">
        <v>220</v>
      </c>
    </row>
  </sheetData>
  <mergeCells count="3">
    <mergeCell ref="A2:I2"/>
    <mergeCell ref="A3:I3"/>
    <mergeCell ref="A4:I4"/>
  </mergeCells>
  <printOptions horizontalCentered="1"/>
  <pageMargins left="0.75" right="0.75" top="2" bottom="1" header="1" footer="1"/>
  <pageSetup scale="83" orientation="portrait" r:id="rId1"/>
  <headerFooter alignWithMargins="0">
    <oddHeader xml:space="preserve">&amp;R&amp;8STAFF 1st POD - Q1
Docket No. 20210001-EI
Alternative Schedule E10
Page 1 of 1&amp;10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DBBD7-E4D2-4262-A3BC-60FB3306E274}">
  <sheetPr>
    <tabColor rgb="FF92D050"/>
    <pageSetUpPr fitToPage="1"/>
  </sheetPr>
  <dimension ref="A1:AB34"/>
  <sheetViews>
    <sheetView showGridLines="0" zoomScaleNormal="100" workbookViewId="0">
      <selection activeCell="G13" sqref="G13"/>
    </sheetView>
  </sheetViews>
  <sheetFormatPr defaultColWidth="9.08984375" defaultRowHeight="10" x14ac:dyDescent="0.2"/>
  <cols>
    <col min="1" max="1" width="5.36328125" style="133" customWidth="1"/>
    <col min="2" max="2" width="12.54296875" style="133" customWidth="1"/>
    <col min="3" max="3" width="16.08984375" style="133" bestFit="1" customWidth="1"/>
    <col min="4" max="4" width="10.36328125" style="133" bestFit="1" customWidth="1"/>
    <col min="5" max="5" width="14.54296875" style="133" bestFit="1" customWidth="1"/>
    <col min="6" max="6" width="0.90625" style="133" customWidth="1"/>
    <col min="7" max="7" width="10.36328125" style="133" bestFit="1" customWidth="1"/>
    <col min="8" max="8" width="14.54296875" style="133" bestFit="1" customWidth="1"/>
    <col min="9" max="9" width="9.36328125" style="133" bestFit="1" customWidth="1"/>
    <col min="10" max="10" width="16.08984375" style="133" bestFit="1" customWidth="1"/>
    <col min="11" max="11" width="9.08984375" style="133"/>
    <col min="12" max="12" width="12" style="133" bestFit="1" customWidth="1"/>
    <col min="13" max="14" width="12.08984375" style="133" bestFit="1" customWidth="1"/>
    <col min="15" max="16384" width="9.08984375" style="133"/>
  </cols>
  <sheetData>
    <row r="1" spans="1:28" ht="18.75" customHeight="1" x14ac:dyDescent="0.2">
      <c r="E1" s="134"/>
      <c r="H1" s="3"/>
      <c r="I1" s="134"/>
      <c r="K1" s="134"/>
      <c r="L1" s="134"/>
      <c r="M1" s="134"/>
      <c r="N1" s="134"/>
      <c r="O1" s="134"/>
      <c r="P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</row>
    <row r="2" spans="1:28" x14ac:dyDescent="0.2">
      <c r="A2" s="5" t="s">
        <v>1</v>
      </c>
      <c r="B2" s="5"/>
      <c r="C2" s="5"/>
      <c r="D2" s="5"/>
      <c r="E2" s="5"/>
      <c r="F2" s="5"/>
      <c r="G2" s="5"/>
      <c r="H2" s="5"/>
      <c r="I2" s="5"/>
      <c r="K2" s="134"/>
      <c r="L2" s="134"/>
      <c r="M2" s="134"/>
      <c r="N2" s="134"/>
      <c r="O2" s="134"/>
      <c r="P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</row>
    <row r="3" spans="1:28" x14ac:dyDescent="0.2">
      <c r="A3" s="176" t="s">
        <v>3</v>
      </c>
      <c r="B3" s="176"/>
      <c r="C3" s="176"/>
      <c r="D3" s="176"/>
      <c r="E3" s="176"/>
      <c r="F3" s="176"/>
      <c r="G3" s="176"/>
      <c r="H3" s="176"/>
      <c r="I3" s="176"/>
      <c r="K3" s="134"/>
      <c r="L3" s="134"/>
      <c r="M3" s="134"/>
      <c r="N3" s="134"/>
      <c r="O3" s="134"/>
      <c r="P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</row>
    <row r="4" spans="1:28" x14ac:dyDescent="0.2">
      <c r="A4" s="5" t="s">
        <v>191</v>
      </c>
      <c r="B4" s="5"/>
      <c r="C4" s="5"/>
      <c r="D4" s="5"/>
      <c r="E4" s="5"/>
      <c r="F4" s="5"/>
      <c r="G4" s="5"/>
      <c r="H4" s="5"/>
      <c r="I4" s="5"/>
    </row>
    <row r="5" spans="1:28" ht="10.5" x14ac:dyDescent="0.25">
      <c r="A5" s="135"/>
      <c r="B5" s="135"/>
      <c r="C5" s="135"/>
      <c r="D5" s="135"/>
      <c r="E5" s="135"/>
      <c r="F5" s="135"/>
      <c r="G5" s="135"/>
      <c r="H5" s="135"/>
      <c r="I5" s="136"/>
      <c r="J5" s="136"/>
    </row>
    <row r="7" spans="1:28" x14ac:dyDescent="0.2">
      <c r="J7" s="136"/>
    </row>
    <row r="9" spans="1:28" x14ac:dyDescent="0.2">
      <c r="C9" s="136" t="s">
        <v>192</v>
      </c>
      <c r="D9" s="136" t="s">
        <v>134</v>
      </c>
      <c r="E9" s="136"/>
      <c r="F9" s="136"/>
      <c r="G9" s="136" t="s">
        <v>193</v>
      </c>
      <c r="H9" s="136"/>
      <c r="J9" s="136"/>
    </row>
    <row r="10" spans="1:28" x14ac:dyDescent="0.2">
      <c r="C10" s="136" t="s">
        <v>194</v>
      </c>
      <c r="D10" s="136" t="s">
        <v>195</v>
      </c>
      <c r="E10" s="136" t="s">
        <v>196</v>
      </c>
      <c r="F10" s="136"/>
      <c r="G10" s="136" t="s">
        <v>197</v>
      </c>
      <c r="H10" s="136" t="s">
        <v>196</v>
      </c>
    </row>
    <row r="11" spans="1:28" x14ac:dyDescent="0.2">
      <c r="C11" s="137" t="s">
        <v>7</v>
      </c>
      <c r="D11" s="137" t="s">
        <v>81</v>
      </c>
      <c r="E11" s="137" t="s">
        <v>198</v>
      </c>
      <c r="F11" s="137"/>
      <c r="G11" s="137" t="s">
        <v>81</v>
      </c>
      <c r="H11" s="137" t="s">
        <v>198</v>
      </c>
      <c r="J11" s="136"/>
    </row>
    <row r="12" spans="1:28" ht="18" customHeight="1" x14ac:dyDescent="0.2">
      <c r="A12" s="133" t="s">
        <v>199</v>
      </c>
      <c r="B12" s="138"/>
      <c r="D12" s="139"/>
      <c r="E12" s="132"/>
      <c r="G12" s="139"/>
      <c r="H12" s="132"/>
    </row>
    <row r="13" spans="1:28" x14ac:dyDescent="0.2">
      <c r="B13" s="138" t="s">
        <v>200</v>
      </c>
      <c r="C13" s="52">
        <v>13066656.66384357</v>
      </c>
      <c r="D13" s="80">
        <f>'Sch E1-D (Proj)'!K29</f>
        <v>4.306</v>
      </c>
      <c r="E13" s="132">
        <f>C13*D13*10</f>
        <v>562650235.94510412</v>
      </c>
      <c r="G13" s="72">
        <f>(E16-(C14*G19*10))/C16/10</f>
        <v>3.9949447177200965</v>
      </c>
      <c r="H13" s="132">
        <f>+G13*C13*10</f>
        <v>522005710.17483974</v>
      </c>
      <c r="J13" s="136"/>
    </row>
    <row r="14" spans="1:28" x14ac:dyDescent="0.2">
      <c r="B14" s="142" t="s">
        <v>201</v>
      </c>
      <c r="C14" s="52">
        <v>5355406.0531156482</v>
      </c>
      <c r="D14" s="72">
        <f>+D13</f>
        <v>4.306</v>
      </c>
      <c r="E14" s="52">
        <f>C14*D14*10</f>
        <v>230603784.64715981</v>
      </c>
      <c r="G14" s="72">
        <f>+G13+G19</f>
        <v>5.0649447177200964</v>
      </c>
      <c r="H14" s="52">
        <f>+G14*C14*10</f>
        <v>271248355.99974328</v>
      </c>
    </row>
    <row r="15" spans="1:28" x14ac:dyDescent="0.2">
      <c r="B15" s="142"/>
      <c r="C15" s="52"/>
      <c r="D15" s="143"/>
      <c r="E15" s="52"/>
      <c r="G15" s="72"/>
      <c r="H15" s="52"/>
      <c r="J15" s="136"/>
    </row>
    <row r="16" spans="1:28" ht="10.5" thickBot="1" x14ac:dyDescent="0.25">
      <c r="B16" s="133" t="s">
        <v>128</v>
      </c>
      <c r="C16" s="144">
        <f>C24</f>
        <v>18422061.575959221</v>
      </c>
      <c r="D16" s="139"/>
      <c r="E16" s="145">
        <f>SUM(E13:E14)</f>
        <v>793254020.59226394</v>
      </c>
      <c r="F16" s="146"/>
      <c r="G16" s="72"/>
      <c r="H16" s="145">
        <f>SUM(H13:H14)</f>
        <v>793254066.17458296</v>
      </c>
    </row>
    <row r="17" spans="1:14" ht="10.5" thickTop="1" x14ac:dyDescent="0.2">
      <c r="G17" s="72"/>
      <c r="J17" s="136"/>
    </row>
    <row r="18" spans="1:14" x14ac:dyDescent="0.2">
      <c r="F18" s="141"/>
      <c r="G18" s="72"/>
    </row>
    <row r="19" spans="1:14" x14ac:dyDescent="0.2">
      <c r="A19" s="133" t="s">
        <v>202</v>
      </c>
      <c r="D19" s="141"/>
      <c r="G19" s="80">
        <v>1.07</v>
      </c>
      <c r="J19" s="136"/>
    </row>
    <row r="20" spans="1:14" x14ac:dyDescent="0.2">
      <c r="D20" s="113"/>
      <c r="G20" s="72"/>
    </row>
    <row r="21" spans="1:14" s="147" customFormat="1" x14ac:dyDescent="0.2">
      <c r="A21" s="147" t="s">
        <v>203</v>
      </c>
      <c r="G21" s="80"/>
      <c r="J21" s="148"/>
    </row>
    <row r="22" spans="1:14" s="147" customFormat="1" x14ac:dyDescent="0.2">
      <c r="B22" s="147" t="s">
        <v>128</v>
      </c>
      <c r="C22" s="11">
        <v>21211129.200000003</v>
      </c>
      <c r="G22" s="80"/>
      <c r="J22" s="30"/>
      <c r="L22" s="11"/>
    </row>
    <row r="23" spans="1:14" s="147" customFormat="1" x14ac:dyDescent="0.2">
      <c r="B23" s="147" t="s">
        <v>204</v>
      </c>
      <c r="C23" s="11">
        <v>2789067.624040782</v>
      </c>
      <c r="D23" s="11"/>
      <c r="G23" s="149"/>
      <c r="J23" s="30"/>
      <c r="L23" s="11"/>
      <c r="M23" s="150"/>
    </row>
    <row r="24" spans="1:14" s="147" customFormat="1" ht="10.5" thickBot="1" x14ac:dyDescent="0.25">
      <c r="B24" s="147" t="s">
        <v>134</v>
      </c>
      <c r="C24" s="151">
        <f>+C22-C23</f>
        <v>18422061.575959221</v>
      </c>
      <c r="G24" s="149"/>
      <c r="J24" s="30"/>
      <c r="L24" s="11"/>
      <c r="M24" s="150"/>
    </row>
    <row r="25" spans="1:14" ht="10.5" thickTop="1" x14ac:dyDescent="0.2">
      <c r="C25" s="112"/>
      <c r="E25" s="111"/>
      <c r="J25" s="110"/>
    </row>
    <row r="26" spans="1:14" x14ac:dyDescent="0.2">
      <c r="M26" s="140"/>
      <c r="N26" s="140"/>
    </row>
    <row r="34" spans="7:7" x14ac:dyDescent="0.2">
      <c r="G34" s="140" t="s">
        <v>5</v>
      </c>
    </row>
  </sheetData>
  <mergeCells count="1">
    <mergeCell ref="A3:I3"/>
  </mergeCells>
  <printOptions horizontalCentered="1"/>
  <pageMargins left="0.5" right="0.5" top="1" bottom="1" header="0.5" footer="0.5"/>
  <pageSetup orientation="portrait" r:id="rId1"/>
  <headerFooter alignWithMargins="0">
    <oddHeader xml:space="preserve">&amp;R&amp;8STAFF 1st POD - Q1  
Docket No. 20210001-EI
Alternative Inverted Fuel Rate
 Page 1 of 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SCH E1 (1) (Proj)</vt:lpstr>
      <vt:lpstr>SCH E1-A (Proj)</vt:lpstr>
      <vt:lpstr>SCH E1-C (Proj)</vt:lpstr>
      <vt:lpstr>Sch E1-D (Proj)</vt:lpstr>
      <vt:lpstr>Sch E1-E (Proj)</vt:lpstr>
      <vt:lpstr>SCH E2 (Proj)</vt:lpstr>
      <vt:lpstr>E10 (Proj)</vt:lpstr>
      <vt:lpstr>Inv Fuel Rate (Proj)</vt:lpstr>
      <vt:lpstr>'E10 (Proj)'!Print_Area</vt:lpstr>
      <vt:lpstr>'Inv Fuel Rate (Proj)'!Print_Area</vt:lpstr>
      <vt:lpstr>'SCH E1 (1) (Proj)'!Print_Area</vt:lpstr>
      <vt:lpstr>'SCH E1-A (Proj)'!Print_Area</vt:lpstr>
      <vt:lpstr>'SCH E1-C (Proj)'!Print_Area</vt:lpstr>
      <vt:lpstr>'Sch E1-D (Proj)'!Print_Area</vt:lpstr>
      <vt:lpstr>'Sch E1-E (Proj)'!Print_Area</vt:lpstr>
      <vt:lpstr>'SCH E2 (Proj)'!Print_Area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Wateska, Karen A</dc:creator>
  <cp:lastModifiedBy>West, Monique</cp:lastModifiedBy>
  <cp:lastPrinted>2021-10-01T18:17:54Z</cp:lastPrinted>
  <dcterms:created xsi:type="dcterms:W3CDTF">2021-09-27T12:19:05Z</dcterms:created>
  <dcterms:modified xsi:type="dcterms:W3CDTF">2021-10-01T19:00:36Z</dcterms:modified>
</cp:coreProperties>
</file>