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(PROJ)\F16-01 FIRST COAST REGIONAL UTILITY\FPSC Discovery\8th PODs\"/>
    </mc:Choice>
  </mc:AlternateContent>
  <xr:revisionPtr revIDLastSave="0" documentId="13_ncr:1_{E9FDBC66-A05F-4EFF-9539-16B112B59C39}" xr6:coauthVersionLast="47" xr6:coauthVersionMax="47" xr10:uidLastSave="{00000000-0000-0000-0000-000000000000}"/>
  <bookViews>
    <workbookView xWindow="-108" yWindow="-108" windowWidth="23256" windowHeight="12576" xr2:uid="{101422AE-C5CB-46E5-82F4-804703A569C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B12" i="1"/>
  <c r="B11" i="1"/>
  <c r="B8" i="1"/>
  <c r="B30" i="1"/>
  <c r="B36" i="1"/>
  <c r="B26" i="1"/>
  <c r="B13" i="1" l="1"/>
  <c r="B14" i="1" s="1"/>
  <c r="B31" i="1"/>
  <c r="B32" i="1" s="1"/>
  <c r="B15" i="1" l="1"/>
  <c r="B16" i="1" s="1"/>
  <c r="B17" i="1" s="1"/>
  <c r="B33" i="1"/>
  <c r="B34" i="1" s="1"/>
  <c r="B35" i="1" s="1"/>
</calcChain>
</file>

<file path=xl/sharedStrings.xml><?xml version="1.0" encoding="utf-8"?>
<sst xmlns="http://schemas.openxmlformats.org/spreadsheetml/2006/main" count="60" uniqueCount="23">
  <si>
    <t>Revenues</t>
  </si>
  <si>
    <t>Operating Expenses</t>
  </si>
  <si>
    <t>RAF + Franchise</t>
  </si>
  <si>
    <t>Depreciation</t>
  </si>
  <si>
    <t>Amortization</t>
  </si>
  <si>
    <t>Taxes Other Than Income not incl RAF</t>
  </si>
  <si>
    <t>Interest Expense</t>
  </si>
  <si>
    <t>Net Income Before Taxes</t>
  </si>
  <si>
    <t>Federal / State Income Tax @ 25.345</t>
  </si>
  <si>
    <t xml:space="preserve">Net Income </t>
  </si>
  <si>
    <t>Net Operating Income (Before Interest)</t>
  </si>
  <si>
    <t>ROR</t>
  </si>
  <si>
    <t>Wastewater Revenue Requirement</t>
  </si>
  <si>
    <t>Cost of Capital: .04 weighted cost x WW Rate base</t>
  </si>
  <si>
    <t>Income Tax Rate</t>
  </si>
  <si>
    <t>Rate Base</t>
  </si>
  <si>
    <t>(calculation)</t>
  </si>
  <si>
    <t>RAFs</t>
  </si>
  <si>
    <t>Water Revenue Requirement</t>
  </si>
  <si>
    <t>DDS-1 page 24</t>
  </si>
  <si>
    <t>Cost of Capital: .04 weighted cost of customer deposits x Water Rate base</t>
  </si>
  <si>
    <t>Staff 8th PODs Number 27</t>
  </si>
  <si>
    <t>Income Tax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</si>
</sst>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  <numFmt numFmtId="167" formatCode="0.00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Garmond (W1)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5" fillId="0" borderId="0"/>
  </cellStyleXfs>
  <cellXfs count="15">
    <xf numFmtId="0" fontId="0" fillId="0" borderId="0" xfId="0"/>
    <xf numFmtId="0" fontId="4" fillId="0" borderId="0" xfId="3" applyFont="1" applyFill="1"/>
    <xf numFmtId="5" fontId="4" fillId="0" borderId="0" xfId="3" applyNumberFormat="1" applyFont="1" applyFill="1"/>
    <xf numFmtId="0" fontId="0" fillId="0" borderId="0" xfId="0" applyFill="1"/>
    <xf numFmtId="165" fontId="4" fillId="0" borderId="0" xfId="1" applyNumberFormat="1" applyFont="1" applyFill="1"/>
    <xf numFmtId="41" fontId="4" fillId="0" borderId="0" xfId="3" applyNumberFormat="1" applyFont="1" applyFill="1"/>
    <xf numFmtId="0" fontId="4" fillId="0" borderId="0" xfId="4" applyFont="1" applyFill="1"/>
    <xf numFmtId="41" fontId="4" fillId="0" borderId="0" xfId="4" applyNumberFormat="1" applyFont="1" applyFill="1"/>
    <xf numFmtId="10" fontId="4" fillId="0" borderId="0" xfId="2" applyNumberFormat="1" applyFont="1" applyFill="1"/>
    <xf numFmtId="167" fontId="0" fillId="0" borderId="0" xfId="2" applyNumberFormat="1" applyFont="1" applyFill="1"/>
    <xf numFmtId="0" fontId="6" fillId="0" borderId="0" xfId="3" applyFont="1" applyFill="1"/>
    <xf numFmtId="0" fontId="2" fillId="0" borderId="0" xfId="0" applyFont="1"/>
    <xf numFmtId="0" fontId="8" fillId="0" borderId="0" xfId="0" applyFont="1"/>
    <xf numFmtId="41" fontId="7" fillId="0" borderId="0" xfId="0" applyNumberFormat="1" applyFont="1" applyFill="1"/>
    <xf numFmtId="10" fontId="4" fillId="0" borderId="0" xfId="4" applyNumberFormat="1" applyFont="1" applyFill="1"/>
  </cellXfs>
  <cellStyles count="5">
    <cellStyle name="Comma" xfId="1" builtinId="3"/>
    <cellStyle name="Normal" xfId="0" builtinId="0"/>
    <cellStyle name="Normal 4" xfId="4" xr:uid="{FEA6B62F-1963-43A3-8544-7BD3C2108433}"/>
    <cellStyle name="Normal_Sheet1_1" xfId="3" xr:uid="{4F7D3F52-69EB-4789-A8CA-EF117A6756D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(PROJ)/F16-01%20FIRST%20COAST%20REGIONAL%20UTILITY/FILED/First%20Coast%20Regional%20Utilities_with%20Taxes_ReclaimedWTR_5-24-19_DS2%20_5-29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Schedule 1 Rate Base"/>
      <sheetName val="Schedule No. 1A Water "/>
      <sheetName val="Schedule No. 1B Wastewater"/>
      <sheetName val="Schedule No. 2"/>
      <sheetName val="Schedule No. 3A Water "/>
      <sheetName val="Schedule No. 3 B Wastewater"/>
      <sheetName val="Schedule No. 4 SVC Avail- WTR"/>
      <sheetName val="Schedule No. 4 SVC Avail- SWR"/>
      <sheetName val="Schedule No. 5 Meter Install "/>
      <sheetName val="Schedule No. 6 Misc Svc Chrg"/>
      <sheetName val="Schedule No. 7 Rev Proof"/>
      <sheetName val="SUPPORT TO INCLUDE--&gt;"/>
      <sheetName val="Sched 1 Dist_WTP Estimate "/>
      <sheetName val="Sched 1 Coll _Trans Estimate"/>
      <sheetName val="Schedule 7  NOI"/>
      <sheetName val="Schedule No. 7 Water Support"/>
      <sheetName val="Schedule No. 7 WW Support"/>
      <sheetName val="Cost of Capital"/>
      <sheetName val="NOT INCLUDED---&gt;"/>
      <sheetName val="Factored ERC"/>
      <sheetName val=" Meter Install Fee _a"/>
      <sheetName val="Sched 11 Adjustments"/>
      <sheetName val="Water Rev Requirements  "/>
      <sheetName val="Sewer Rev Requirements "/>
      <sheetName val="TABLE-D_9-22"/>
      <sheetName val="Depreciation Schedule"/>
      <sheetName val="Org Costs"/>
      <sheetName val="Rate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C16">
            <v>2000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6EA8-5B5C-4B46-BC15-D8B7D8DEFC4C}">
  <dimension ref="A1:C36"/>
  <sheetViews>
    <sheetView tabSelected="1" workbookViewId="0">
      <selection activeCell="D16" sqref="D16"/>
    </sheetView>
  </sheetViews>
  <sheetFormatPr defaultRowHeight="14.4"/>
  <cols>
    <col min="1" max="1" width="31.5546875" bestFit="1" customWidth="1"/>
    <col min="2" max="2" width="11" bestFit="1" customWidth="1"/>
    <col min="3" max="3" width="43" bestFit="1" customWidth="1"/>
  </cols>
  <sheetData>
    <row r="1" spans="1:3">
      <c r="A1" s="11" t="s">
        <v>21</v>
      </c>
    </row>
    <row r="2" spans="1:3">
      <c r="A2" s="11" t="s">
        <v>22</v>
      </c>
    </row>
    <row r="4" spans="1:3">
      <c r="A4" s="12" t="s">
        <v>18</v>
      </c>
    </row>
    <row r="5" spans="1:3">
      <c r="A5" s="3" t="s">
        <v>15</v>
      </c>
      <c r="B5" s="5">
        <v>5760140.8799999999</v>
      </c>
      <c r="C5" s="3" t="s">
        <v>19</v>
      </c>
    </row>
    <row r="6" spans="1:3">
      <c r="A6" s="1" t="s">
        <v>0</v>
      </c>
      <c r="B6" s="5">
        <v>1566216</v>
      </c>
      <c r="C6" s="3" t="s">
        <v>19</v>
      </c>
    </row>
    <row r="7" spans="1:3">
      <c r="A7" s="1" t="s">
        <v>1</v>
      </c>
      <c r="B7" s="5">
        <v>294600</v>
      </c>
      <c r="C7" s="3" t="s">
        <v>19</v>
      </c>
    </row>
    <row r="8" spans="1:3">
      <c r="A8" s="1" t="s">
        <v>17</v>
      </c>
      <c r="B8" s="5">
        <f>+B6*0.045</f>
        <v>70479.72</v>
      </c>
      <c r="C8" s="3" t="s">
        <v>16</v>
      </c>
    </row>
    <row r="9" spans="1:3">
      <c r="A9" s="1" t="s">
        <v>5</v>
      </c>
      <c r="B9" s="5">
        <v>259161</v>
      </c>
      <c r="C9" s="3" t="s">
        <v>19</v>
      </c>
    </row>
    <row r="10" spans="1:3">
      <c r="A10" s="1" t="s">
        <v>3</v>
      </c>
      <c r="B10" s="5">
        <v>324216</v>
      </c>
      <c r="C10" s="3" t="s">
        <v>19</v>
      </c>
    </row>
    <row r="11" spans="1:3">
      <c r="A11" s="1" t="s">
        <v>4</v>
      </c>
      <c r="B11" s="5">
        <f>+'[1]Schedule 7  NOI'!C16</f>
        <v>2000</v>
      </c>
      <c r="C11" s="3" t="s">
        <v>19</v>
      </c>
    </row>
    <row r="12" spans="1:3">
      <c r="A12" s="1" t="s">
        <v>6</v>
      </c>
      <c r="B12" s="4">
        <f>ROUND(0.0004*B5,4)</f>
        <v>2304.0563999999999</v>
      </c>
      <c r="C12" s="3" t="s">
        <v>20</v>
      </c>
    </row>
    <row r="13" spans="1:3">
      <c r="A13" s="6" t="s">
        <v>7</v>
      </c>
      <c r="B13" s="7">
        <f>+B6-B7-B8-B12-B9-B10-B11</f>
        <v>613455.22360000014</v>
      </c>
      <c r="C13" s="3" t="s">
        <v>16</v>
      </c>
    </row>
    <row r="14" spans="1:3">
      <c r="A14" s="1" t="s">
        <v>8</v>
      </c>
      <c r="B14" s="13">
        <f>+B13*B18</f>
        <v>155480.22642142005</v>
      </c>
      <c r="C14" s="3" t="s">
        <v>16</v>
      </c>
    </row>
    <row r="15" spans="1:3">
      <c r="A15" s="6" t="s">
        <v>9</v>
      </c>
      <c r="B15" s="7">
        <f>+B13-B14</f>
        <v>457974.99717858009</v>
      </c>
      <c r="C15" s="3" t="s">
        <v>16</v>
      </c>
    </row>
    <row r="16" spans="1:3">
      <c r="A16" s="6" t="s">
        <v>10</v>
      </c>
      <c r="B16" s="7">
        <f>+B15+B12</f>
        <v>460279.05357858009</v>
      </c>
      <c r="C16" s="3" t="s">
        <v>16</v>
      </c>
    </row>
    <row r="17" spans="1:3">
      <c r="A17" s="6" t="s">
        <v>11</v>
      </c>
      <c r="B17" s="14">
        <f>+B16/B5</f>
        <v>7.9907603506145508E-2</v>
      </c>
      <c r="C17" s="3" t="s">
        <v>16</v>
      </c>
    </row>
    <row r="18" spans="1:3">
      <c r="A18" s="6" t="s">
        <v>14</v>
      </c>
      <c r="B18" s="9">
        <f>ROUND(0.055+(0.945*0.21),5)</f>
        <v>0.25345000000000001</v>
      </c>
      <c r="C18" s="3" t="s">
        <v>16</v>
      </c>
    </row>
    <row r="22" spans="1:3">
      <c r="A22" s="10" t="s">
        <v>12</v>
      </c>
      <c r="B22" s="2"/>
      <c r="C22" s="3"/>
    </row>
    <row r="23" spans="1:3">
      <c r="A23" s="1" t="s">
        <v>15</v>
      </c>
      <c r="B23" s="4">
        <v>17231322</v>
      </c>
      <c r="C23" s="3" t="s">
        <v>19</v>
      </c>
    </row>
    <row r="24" spans="1:3">
      <c r="A24" s="1" t="s">
        <v>0</v>
      </c>
      <c r="B24" s="5">
        <v>4249079.4160000002</v>
      </c>
      <c r="C24" s="3" t="s">
        <v>19</v>
      </c>
    </row>
    <row r="25" spans="1:3">
      <c r="A25" s="1" t="s">
        <v>1</v>
      </c>
      <c r="B25" s="5">
        <v>599580</v>
      </c>
      <c r="C25" s="3" t="s">
        <v>19</v>
      </c>
    </row>
    <row r="26" spans="1:3">
      <c r="A26" s="1" t="s">
        <v>2</v>
      </c>
      <c r="B26" s="5">
        <f>+B24*0.045</f>
        <v>191208.57372000001</v>
      </c>
      <c r="C26" s="3" t="s">
        <v>16</v>
      </c>
    </row>
    <row r="27" spans="1:3">
      <c r="A27" s="1" t="s">
        <v>3</v>
      </c>
      <c r="B27" s="5">
        <v>1063762.4641860465</v>
      </c>
      <c r="C27" s="3" t="s">
        <v>19</v>
      </c>
    </row>
    <row r="28" spans="1:3">
      <c r="A28" s="1" t="s">
        <v>4</v>
      </c>
      <c r="B28" s="5">
        <v>2000</v>
      </c>
      <c r="C28" s="3" t="s">
        <v>19</v>
      </c>
    </row>
    <row r="29" spans="1:3">
      <c r="A29" s="1" t="s">
        <v>5</v>
      </c>
      <c r="B29" s="5">
        <v>550500.07799999998</v>
      </c>
      <c r="C29" s="3" t="s">
        <v>19</v>
      </c>
    </row>
    <row r="30" spans="1:3">
      <c r="A30" s="1" t="s">
        <v>6</v>
      </c>
      <c r="B30" s="4">
        <f>ROUND(0.0004*B23,4)</f>
        <v>6892.5288</v>
      </c>
      <c r="C30" s="3" t="s">
        <v>13</v>
      </c>
    </row>
    <row r="31" spans="1:3">
      <c r="A31" s="6" t="s">
        <v>7</v>
      </c>
      <c r="B31" s="7">
        <f>+B24-B25-B26-B30-B27-B28-B29</f>
        <v>1835135.7712939538</v>
      </c>
      <c r="C31" s="3" t="s">
        <v>16</v>
      </c>
    </row>
    <row r="32" spans="1:3">
      <c r="A32" s="1" t="s">
        <v>8</v>
      </c>
      <c r="B32" s="7">
        <f>ROUND(B31*B36,4)</f>
        <v>465115.16119999997</v>
      </c>
      <c r="C32" s="3" t="s">
        <v>16</v>
      </c>
    </row>
    <row r="33" spans="1:3">
      <c r="A33" s="6" t="s">
        <v>9</v>
      </c>
      <c r="B33" s="7">
        <f>+B31-B32</f>
        <v>1370020.6100939538</v>
      </c>
      <c r="C33" s="3" t="s">
        <v>16</v>
      </c>
    </row>
    <row r="34" spans="1:3">
      <c r="A34" s="6" t="s">
        <v>10</v>
      </c>
      <c r="B34" s="7">
        <f>+B33+B30</f>
        <v>1376913.1388939538</v>
      </c>
      <c r="C34" s="3" t="s">
        <v>16</v>
      </c>
    </row>
    <row r="35" spans="1:3">
      <c r="A35" s="6" t="s">
        <v>11</v>
      </c>
      <c r="B35" s="8">
        <f>+B34/B23</f>
        <v>7.9907574061581221E-2</v>
      </c>
      <c r="C35" s="3" t="s">
        <v>16</v>
      </c>
    </row>
    <row r="36" spans="1:3">
      <c r="A36" s="6" t="s">
        <v>14</v>
      </c>
      <c r="B36" s="9">
        <f>ROUND(0.055+(0.945*0.21),5)</f>
        <v>0.25345000000000001</v>
      </c>
      <c r="C36" s="3" t="s">
        <v>16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Swain</dc:creator>
  <cp:lastModifiedBy>Deborah Swain</cp:lastModifiedBy>
  <dcterms:created xsi:type="dcterms:W3CDTF">2021-10-14T18:05:46Z</dcterms:created>
  <dcterms:modified xsi:type="dcterms:W3CDTF">2021-10-14T18:35:16Z</dcterms:modified>
</cp:coreProperties>
</file>