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2022\20220050-EI SPP DUKE\Discovery\DEF to OPC\"/>
    </mc:Choice>
  </mc:AlternateContent>
  <bookViews>
    <workbookView xWindow="-120" yWindow="-120" windowWidth="24240" windowHeight="13140" activeTab="1"/>
  </bookViews>
  <sheets>
    <sheet name="Table" sheetId="1" r:id="rId1"/>
    <sheet name="FV-DEF" sheetId="4" r:id="rId2"/>
    <sheet name="Sheet3" sheetId="3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T16" i="1" l="1"/>
  <c r="AA16" i="1"/>
  <c r="AE16" i="1" s="1"/>
  <c r="F14" i="1"/>
  <c r="A4" i="4" s="1"/>
  <c r="D20" i="1"/>
  <c r="A20" i="4" l="1"/>
  <c r="C20" i="4" s="1"/>
  <c r="C4" i="4"/>
  <c r="F16" i="1"/>
  <c r="A5" i="4" l="1"/>
  <c r="C5" i="4" s="1"/>
  <c r="A6" i="4" s="1"/>
  <c r="C6" i="4" s="1"/>
  <c r="A7" i="4" s="1"/>
  <c r="C7" i="4" s="1"/>
  <c r="A8" i="4" s="1"/>
  <c r="C8" i="4" s="1"/>
  <c r="A9" i="4" s="1"/>
  <c r="C9" i="4" s="1"/>
  <c r="A10" i="4" s="1"/>
  <c r="C10" i="4" s="1"/>
  <c r="A11" i="4" s="1"/>
  <c r="C11" i="4" s="1"/>
  <c r="A12" i="4" s="1"/>
  <c r="C12" i="4" s="1"/>
  <c r="A13" i="4" s="1"/>
  <c r="C13" i="4" s="1"/>
  <c r="A21" i="4"/>
  <c r="C21" i="4" s="1"/>
  <c r="A22" i="4" s="1"/>
  <c r="C22" i="4" s="1"/>
  <c r="A23" i="4" s="1"/>
  <c r="C23" i="4" s="1"/>
  <c r="A24" i="4" s="1"/>
  <c r="C24" i="4" s="1"/>
  <c r="A25" i="4" s="1"/>
  <c r="C25" i="4" s="1"/>
  <c r="A26" i="4" s="1"/>
  <c r="C26" i="4" s="1"/>
  <c r="A27" i="4" s="1"/>
  <c r="C27" i="4" s="1"/>
  <c r="A28" i="4" s="1"/>
  <c r="C28" i="4" s="1"/>
  <c r="A29" i="4" s="1"/>
  <c r="C29" i="4" s="1"/>
  <c r="A30" i="4" s="1"/>
  <c r="C30" i="4" s="1"/>
  <c r="A31" i="4" s="1"/>
  <c r="C31" i="4" s="1"/>
  <c r="A32" i="4" s="1"/>
  <c r="C32" i="4" s="1"/>
  <c r="A33" i="4" s="1"/>
  <c r="C33" i="4" s="1"/>
  <c r="A34" i="4" s="1"/>
  <c r="C34" i="4" s="1"/>
  <c r="A35" i="4" s="1"/>
  <c r="C35" i="4" s="1"/>
  <c r="A36" i="4" s="1"/>
  <c r="C36" i="4" s="1"/>
  <c r="A37" i="4" s="1"/>
  <c r="C37" i="4" s="1"/>
  <c r="A38" i="4" s="1"/>
  <c r="C38" i="4" s="1"/>
  <c r="A39" i="4" s="1"/>
  <c r="C39" i="4" s="1"/>
  <c r="A40" i="4" s="1"/>
  <c r="C40" i="4" s="1"/>
  <c r="A41" i="4" s="1"/>
  <c r="C41" i="4" s="1"/>
  <c r="A42" i="4" s="1"/>
  <c r="C42" i="4" s="1"/>
  <c r="A43" i="4" s="1"/>
  <c r="C43" i="4" s="1"/>
  <c r="A44" i="4" s="1"/>
  <c r="C44" i="4" s="1"/>
  <c r="A45" i="4" s="1"/>
  <c r="C45" i="4" s="1"/>
  <c r="A46" i="4" s="1"/>
  <c r="C46" i="4" s="1"/>
  <c r="A47" i="4" s="1"/>
  <c r="C47" i="4" s="1"/>
  <c r="A48" i="4" s="1"/>
  <c r="C48" i="4" s="1"/>
  <c r="A49" i="4" s="1"/>
  <c r="C49" i="4" s="1"/>
  <c r="A50" i="4" s="1"/>
  <c r="C50" i="4" s="1"/>
  <c r="A51" i="4" s="1"/>
  <c r="C51" i="4" s="1"/>
  <c r="A52" i="4" s="1"/>
  <c r="C52" i="4" s="1"/>
  <c r="A53" i="4" s="1"/>
  <c r="C53" i="4" s="1"/>
  <c r="A54" i="4" s="1"/>
  <c r="C54" i="4" s="1"/>
  <c r="A55" i="4" s="1"/>
  <c r="C55" i="4" s="1"/>
  <c r="A56" i="4" s="1"/>
  <c r="C56" i="4" s="1"/>
  <c r="A57" i="4" s="1"/>
  <c r="C57" i="4" s="1"/>
  <c r="A58" i="4" s="1"/>
  <c r="C58" i="4" s="1"/>
  <c r="A59" i="4" s="1"/>
  <c r="C59" i="4" s="1"/>
  <c r="A60" i="4" s="1"/>
  <c r="C60" i="4" s="1"/>
  <c r="A61" i="4" s="1"/>
  <c r="C61" i="4" s="1"/>
  <c r="A62" i="4" s="1"/>
  <c r="C62" i="4" s="1"/>
  <c r="A63" i="4" s="1"/>
  <c r="C63" i="4" s="1"/>
  <c r="A64" i="4" s="1"/>
  <c r="C64" i="4" s="1"/>
  <c r="A65" i="4" s="1"/>
  <c r="C65" i="4" s="1"/>
  <c r="A66" i="4" s="1"/>
  <c r="C66" i="4" s="1"/>
  <c r="A67" i="4" s="1"/>
  <c r="C67" i="4" s="1"/>
  <c r="A68" i="4" s="1"/>
  <c r="C68" i="4" s="1"/>
  <c r="A69" i="4" s="1"/>
  <c r="C69" i="4" s="1"/>
  <c r="F20" i="1"/>
  <c r="C72" i="4" l="1"/>
  <c r="L14" i="1" s="1"/>
  <c r="C15" i="4"/>
  <c r="H14" i="1" s="1"/>
  <c r="L16" i="1" l="1"/>
  <c r="N16" i="1" s="1"/>
  <c r="H16" i="1"/>
  <c r="J16" i="1" s="1"/>
  <c r="J14" i="1"/>
  <c r="H20" i="1"/>
  <c r="N14" i="1"/>
  <c r="L20" i="1"/>
</calcChain>
</file>

<file path=xl/sharedStrings.xml><?xml version="1.0" encoding="utf-8"?>
<sst xmlns="http://schemas.openxmlformats.org/spreadsheetml/2006/main" count="156" uniqueCount="101">
  <si>
    <t>FPL</t>
  </si>
  <si>
    <t>Duke</t>
  </si>
  <si>
    <t>TEC</t>
  </si>
  <si>
    <t>FPUC</t>
  </si>
  <si>
    <t xml:space="preserve">Projected </t>
  </si>
  <si>
    <t xml:space="preserve">Total </t>
  </si>
  <si>
    <t>Investment</t>
  </si>
  <si>
    <t>10-Year</t>
  </si>
  <si>
    <t>$ Millions</t>
  </si>
  <si>
    <t>Source for Costs</t>
  </si>
  <si>
    <t>SPP Plan Appendix A and Excel Rate Impact Model - Tab Appendix A</t>
  </si>
  <si>
    <t>Includes Capital and O&amp;M Investment</t>
  </si>
  <si>
    <t>Excel Rate Impact Model - Tab SPP 2.0 10-Year Cap Ex &amp; OM</t>
  </si>
  <si>
    <t>Pickles Testimony Tables - POD 1 (BS 58) Master Charts Excel File</t>
  </si>
  <si>
    <t>POD 1 - Excel Exhibit MJ-1 APPENDIX C (Page 2 of 2) lists total costs of $14.854.2 million.  O&amp;M is $946.2 million on Appendix C million and listed as $947.4 million in POD 1 Revenue Requirement Calc.</t>
  </si>
  <si>
    <t>Restoration</t>
  </si>
  <si>
    <t>Costs</t>
  </si>
  <si>
    <t>Source for Avoided Costs</t>
  </si>
  <si>
    <t>None</t>
  </si>
  <si>
    <t>Exhibit No. ___(BML-2) at page 5 of 41</t>
  </si>
  <si>
    <t>Pickles Testimony at 71 of 78 and Exhibit DAP-1 various pages primariliy page 15 (Assumes P65 probability).  See also Exhibit No. DLP-1 at page 14</t>
  </si>
  <si>
    <t>Accenture (VM)</t>
  </si>
  <si>
    <t>1893 65%</t>
  </si>
  <si>
    <t>Total Rest</t>
  </si>
  <si>
    <t>Savings %</t>
  </si>
  <si>
    <t>w/plan</t>
  </si>
  <si>
    <t>Annual</t>
  </si>
  <si>
    <t>Cost</t>
  </si>
  <si>
    <t>Savings</t>
  </si>
  <si>
    <t>50 Year</t>
  </si>
  <si>
    <t xml:space="preserve">Annual </t>
  </si>
  <si>
    <t>Avoided</t>
  </si>
  <si>
    <t>Costs Over</t>
  </si>
  <si>
    <t>50 Years</t>
  </si>
  <si>
    <t>10 Years</t>
  </si>
  <si>
    <t>Total 10-Year Projected SPP Costs and Benefits Summary</t>
  </si>
  <si>
    <t>Benefits</t>
  </si>
  <si>
    <t>Ratio</t>
  </si>
  <si>
    <t>n/a</t>
  </si>
  <si>
    <t>NPV</t>
  </si>
  <si>
    <t>2023 Dollars</t>
  </si>
  <si>
    <t>Escalation</t>
  </si>
  <si>
    <t>Annual Amt After Escalation</t>
  </si>
  <si>
    <t>YR1</t>
  </si>
  <si>
    <t>YR2</t>
  </si>
  <si>
    <t>YR3</t>
  </si>
  <si>
    <t>YR4</t>
  </si>
  <si>
    <t>YR5</t>
  </si>
  <si>
    <t>YR6</t>
  </si>
  <si>
    <t>YR7</t>
  </si>
  <si>
    <t>YR8</t>
  </si>
  <si>
    <t>YR9</t>
  </si>
  <si>
    <t>YR10</t>
  </si>
  <si>
    <t>TECO</t>
  </si>
  <si>
    <t>Sum 10 Years</t>
  </si>
  <si>
    <t>YR11</t>
  </si>
  <si>
    <t>YR12</t>
  </si>
  <si>
    <t>YR13</t>
  </si>
  <si>
    <t>YR14</t>
  </si>
  <si>
    <t>YR15</t>
  </si>
  <si>
    <t>YR16</t>
  </si>
  <si>
    <t>YR17</t>
  </si>
  <si>
    <t>YR18</t>
  </si>
  <si>
    <t>YR19</t>
  </si>
  <si>
    <t>YR20</t>
  </si>
  <si>
    <t>YR21</t>
  </si>
  <si>
    <t>YR22</t>
  </si>
  <si>
    <t>YR23</t>
  </si>
  <si>
    <t>YR24</t>
  </si>
  <si>
    <t>YR25</t>
  </si>
  <si>
    <t>YR26</t>
  </si>
  <si>
    <t>YR27</t>
  </si>
  <si>
    <t>YR28</t>
  </si>
  <si>
    <t>YR29</t>
  </si>
  <si>
    <t>YR30</t>
  </si>
  <si>
    <t>YR31</t>
  </si>
  <si>
    <t>YR32</t>
  </si>
  <si>
    <t>YR33</t>
  </si>
  <si>
    <t>YR34</t>
  </si>
  <si>
    <t>YR35</t>
  </si>
  <si>
    <t>YR36</t>
  </si>
  <si>
    <t>YR37</t>
  </si>
  <si>
    <t>YR38</t>
  </si>
  <si>
    <t>YR39</t>
  </si>
  <si>
    <t>YR40</t>
  </si>
  <si>
    <t>YR41</t>
  </si>
  <si>
    <t>YR42</t>
  </si>
  <si>
    <t>YR43</t>
  </si>
  <si>
    <t>YR44</t>
  </si>
  <si>
    <t>YR45</t>
  </si>
  <si>
    <t>YR46</t>
  </si>
  <si>
    <t>YR47</t>
  </si>
  <si>
    <t>YR48</t>
  </si>
  <si>
    <t>YR49</t>
  </si>
  <si>
    <t>YR50</t>
  </si>
  <si>
    <t>Sum 50 Years</t>
  </si>
  <si>
    <t xml:space="preserve">Note: Benefits Calculations Not Provided by FPL and FPUC.  </t>
  </si>
  <si>
    <t>Escalated</t>
  </si>
  <si>
    <t>Amount in 2023 Dollars</t>
  </si>
  <si>
    <t>to Costs</t>
  </si>
  <si>
    <t>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</si>
</sst>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.0_);_(* \(#,##0.0\);_(* &quot;-&quot;??_);_(@_)"/>
    <numFmt numFmtId="165" formatCode="_(* #,##0.000_);_(* \(#,##0.000\);_(* &quot;-&quot;??_);_(@_)"/>
  </numFmts>
  <fonts count="3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4"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0" xfId="0" applyBorder="1"/>
    <xf numFmtId="164" fontId="0" fillId="0" borderId="0" xfId="1" applyNumberFormat="1" applyFont="1" applyBorder="1"/>
    <xf numFmtId="0" fontId="0" fillId="0" borderId="7" xfId="0" applyBorder="1"/>
    <xf numFmtId="0" fontId="0" fillId="0" borderId="1" xfId="0" applyBorder="1"/>
    <xf numFmtId="0" fontId="0" fillId="0" borderId="8" xfId="0" applyBorder="1"/>
    <xf numFmtId="9" fontId="0" fillId="0" borderId="0" xfId="2" applyFont="1"/>
    <xf numFmtId="164" fontId="0" fillId="0" borderId="0" xfId="1" applyNumberFormat="1" applyFont="1"/>
    <xf numFmtId="164" fontId="0" fillId="0" borderId="1" xfId="1" applyNumberFormat="1" applyFont="1" applyBorder="1"/>
    <xf numFmtId="164" fontId="0" fillId="0" borderId="9" xfId="1" applyNumberFormat="1" applyFont="1" applyBorder="1"/>
    <xf numFmtId="0" fontId="0" fillId="0" borderId="0" xfId="0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0" xfId="0" applyAlignment="1">
      <alignment horizontal="right"/>
    </xf>
    <xf numFmtId="0" fontId="0" fillId="0" borderId="0" xfId="0" applyFill="1" applyBorder="1" applyAlignment="1">
      <alignment horizontal="center"/>
    </xf>
    <xf numFmtId="0" fontId="0" fillId="0" borderId="6" xfId="0" applyFill="1" applyBorder="1"/>
    <xf numFmtId="0" fontId="0" fillId="0" borderId="0" xfId="0" applyFill="1"/>
    <xf numFmtId="0" fontId="0" fillId="0" borderId="0" xfId="0" applyFill="1" applyBorder="1"/>
    <xf numFmtId="0" fontId="0" fillId="0" borderId="0" xfId="0" applyFill="1" applyAlignment="1">
      <alignment horizontal="center"/>
    </xf>
    <xf numFmtId="164" fontId="0" fillId="0" borderId="0" xfId="1" applyNumberFormat="1" applyFont="1" applyBorder="1" applyAlignment="1">
      <alignment horizontal="right"/>
    </xf>
    <xf numFmtId="164" fontId="0" fillId="0" borderId="1" xfId="1" applyNumberFormat="1" applyFont="1" applyBorder="1" applyAlignment="1">
      <alignment horizontal="right"/>
    </xf>
    <xf numFmtId="9" fontId="0" fillId="0" borderId="0" xfId="2" applyFont="1" applyBorder="1"/>
    <xf numFmtId="165" fontId="2" fillId="0" borderId="0" xfId="1" applyNumberFormat="1" applyFont="1" applyBorder="1" applyProtection="1"/>
    <xf numFmtId="43" fontId="0" fillId="0" borderId="0" xfId="0" applyNumberFormat="1" applyBorder="1"/>
    <xf numFmtId="164" fontId="2" fillId="0" borderId="0" xfId="1" applyNumberFormat="1" applyFont="1" applyBorder="1" applyProtection="1"/>
    <xf numFmtId="164" fontId="0" fillId="0" borderId="0" xfId="0" applyNumberFormat="1"/>
    <xf numFmtId="0" fontId="0" fillId="0" borderId="0" xfId="0" applyFill="1" applyBorder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46"/>
  <sheetViews>
    <sheetView showGridLines="0" view="pageLayout" zoomScaleNormal="100" workbookViewId="0">
      <selection activeCell="N10" sqref="N10"/>
    </sheetView>
  </sheetViews>
  <sheetFormatPr defaultRowHeight="12.75" x14ac:dyDescent="0.2"/>
  <cols>
    <col min="1" max="1" width="1.28515625" customWidth="1"/>
    <col min="2" max="2" width="12.85546875" customWidth="1"/>
    <col min="3" max="3" width="4" customWidth="1"/>
    <col min="4" max="4" width="11.42578125" customWidth="1"/>
    <col min="5" max="5" width="2.7109375" customWidth="1"/>
    <col min="6" max="6" width="11.42578125" customWidth="1"/>
    <col min="7" max="7" width="2.7109375" customWidth="1"/>
    <col min="8" max="8" width="11.42578125" customWidth="1"/>
    <col min="9" max="9" width="2.7109375" customWidth="1"/>
    <col min="10" max="10" width="9.140625" customWidth="1"/>
    <col min="11" max="11" width="2.7109375" customWidth="1"/>
    <col min="12" max="12" width="11.42578125" customWidth="1"/>
    <col min="13" max="13" width="2.7109375" customWidth="1"/>
    <col min="14" max="14" width="9.140625" customWidth="1"/>
    <col min="15" max="15" width="1.28515625" customWidth="1"/>
    <col min="35" max="35" width="10.28515625" bestFit="1" customWidth="1"/>
  </cols>
  <sheetData>
    <row r="1" spans="1:35" ht="6.75" customHeight="1" x14ac:dyDescent="0.2">
      <c r="A1" s="3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5"/>
    </row>
    <row r="2" spans="1:35" x14ac:dyDescent="0.2">
      <c r="A2" s="6"/>
      <c r="B2" s="33" t="s">
        <v>35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22"/>
      <c r="P2" s="23"/>
      <c r="Q2" s="23"/>
      <c r="R2" s="23"/>
      <c r="S2" s="23"/>
    </row>
    <row r="3" spans="1:35" x14ac:dyDescent="0.2">
      <c r="A3" s="6"/>
      <c r="B3" s="33" t="s">
        <v>11</v>
      </c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22"/>
      <c r="P3" s="23"/>
      <c r="Q3" s="23"/>
      <c r="R3" s="23"/>
      <c r="S3" s="23"/>
    </row>
    <row r="4" spans="1:35" x14ac:dyDescent="0.2">
      <c r="A4" s="6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2"/>
      <c r="P4" s="23"/>
      <c r="Q4" s="23"/>
      <c r="R4" s="23"/>
      <c r="S4" s="23"/>
    </row>
    <row r="5" spans="1:35" x14ac:dyDescent="0.2">
      <c r="A5" s="6"/>
      <c r="B5" s="24"/>
      <c r="C5" s="24"/>
      <c r="D5" s="24"/>
      <c r="E5" s="24"/>
      <c r="F5" s="18" t="s">
        <v>4</v>
      </c>
      <c r="G5" s="18"/>
      <c r="H5" s="18" t="s">
        <v>97</v>
      </c>
      <c r="I5" s="18"/>
      <c r="J5" s="18"/>
      <c r="K5" s="18"/>
      <c r="L5" s="18" t="s">
        <v>97</v>
      </c>
      <c r="M5" s="18"/>
      <c r="N5" s="18"/>
      <c r="O5" s="22"/>
      <c r="P5" s="23"/>
      <c r="Q5" s="23"/>
      <c r="R5" s="23"/>
      <c r="S5" s="23"/>
    </row>
    <row r="6" spans="1:35" x14ac:dyDescent="0.2">
      <c r="A6" s="6"/>
      <c r="B6" s="24"/>
      <c r="C6" s="24"/>
      <c r="D6" s="18" t="s">
        <v>4</v>
      </c>
      <c r="E6" s="18"/>
      <c r="F6" s="18" t="s">
        <v>26</v>
      </c>
      <c r="G6" s="18"/>
      <c r="H6" s="25" t="s">
        <v>31</v>
      </c>
      <c r="I6" s="25"/>
      <c r="J6" s="21" t="s">
        <v>36</v>
      </c>
      <c r="K6" s="25"/>
      <c r="L6" s="25" t="s">
        <v>31</v>
      </c>
      <c r="M6" s="25"/>
      <c r="N6" s="21" t="s">
        <v>36</v>
      </c>
      <c r="O6" s="22"/>
      <c r="P6" s="23"/>
      <c r="Q6" s="23"/>
      <c r="R6" s="23"/>
      <c r="S6" s="23"/>
    </row>
    <row r="7" spans="1:35" x14ac:dyDescent="0.2">
      <c r="A7" s="6"/>
      <c r="B7" s="24"/>
      <c r="C7" s="24"/>
      <c r="D7" s="18" t="s">
        <v>7</v>
      </c>
      <c r="E7" s="18"/>
      <c r="F7" s="18" t="s">
        <v>31</v>
      </c>
      <c r="G7" s="18"/>
      <c r="H7" s="18" t="s">
        <v>15</v>
      </c>
      <c r="I7" s="18"/>
      <c r="J7" s="21" t="s">
        <v>99</v>
      </c>
      <c r="K7" s="18"/>
      <c r="L7" s="18" t="s">
        <v>15</v>
      </c>
      <c r="M7" s="18"/>
      <c r="N7" s="21" t="s">
        <v>99</v>
      </c>
      <c r="O7" s="22"/>
      <c r="P7" s="23"/>
      <c r="Q7" s="23"/>
      <c r="R7" s="23"/>
      <c r="S7" s="23"/>
    </row>
    <row r="8" spans="1:35" x14ac:dyDescent="0.2">
      <c r="A8" s="6"/>
      <c r="B8" s="24"/>
      <c r="C8" s="24"/>
      <c r="D8" s="18" t="s">
        <v>5</v>
      </c>
      <c r="E8" s="18"/>
      <c r="F8" s="18" t="s">
        <v>15</v>
      </c>
      <c r="G8" s="18"/>
      <c r="H8" s="18" t="s">
        <v>32</v>
      </c>
      <c r="I8" s="18"/>
      <c r="J8" s="21" t="s">
        <v>37</v>
      </c>
      <c r="K8" s="18"/>
      <c r="L8" s="18" t="s">
        <v>32</v>
      </c>
      <c r="M8" s="18"/>
      <c r="N8" s="21" t="s">
        <v>37</v>
      </c>
      <c r="O8" s="22"/>
      <c r="P8" s="23"/>
      <c r="Q8" s="23"/>
      <c r="R8" s="23"/>
      <c r="S8" s="23"/>
    </row>
    <row r="9" spans="1:35" x14ac:dyDescent="0.2">
      <c r="A9" s="6"/>
      <c r="B9" s="24"/>
      <c r="C9" s="24"/>
      <c r="D9" s="18" t="s">
        <v>6</v>
      </c>
      <c r="E9" s="18"/>
      <c r="F9" s="18" t="s">
        <v>16</v>
      </c>
      <c r="G9" s="18"/>
      <c r="H9" s="18" t="s">
        <v>34</v>
      </c>
      <c r="I9" s="18"/>
      <c r="J9" s="21" t="s">
        <v>34</v>
      </c>
      <c r="K9" s="18"/>
      <c r="L9" s="18" t="s">
        <v>33</v>
      </c>
      <c r="M9" s="18"/>
      <c r="N9" s="21" t="s">
        <v>33</v>
      </c>
      <c r="O9" s="22"/>
      <c r="P9" s="23"/>
      <c r="Q9" s="23"/>
      <c r="R9" s="23"/>
      <c r="S9" s="23"/>
    </row>
    <row r="10" spans="1:35" x14ac:dyDescent="0.2">
      <c r="A10" s="6"/>
      <c r="B10" s="8"/>
      <c r="C10" s="8"/>
      <c r="D10" s="1" t="s">
        <v>8</v>
      </c>
      <c r="E10" s="2"/>
      <c r="F10" s="1" t="s">
        <v>8</v>
      </c>
      <c r="G10" s="17"/>
      <c r="H10" s="1" t="s">
        <v>8</v>
      </c>
      <c r="I10" s="17"/>
      <c r="J10" s="19" t="s">
        <v>100</v>
      </c>
      <c r="K10" s="17"/>
      <c r="L10" s="1" t="s">
        <v>8</v>
      </c>
      <c r="M10" s="17"/>
      <c r="N10" s="19" t="s">
        <v>100</v>
      </c>
      <c r="O10" s="7"/>
    </row>
    <row r="11" spans="1:35" x14ac:dyDescent="0.2">
      <c r="A11" s="6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7"/>
    </row>
    <row r="12" spans="1:35" x14ac:dyDescent="0.2">
      <c r="A12" s="6"/>
      <c r="B12" s="8" t="s">
        <v>0</v>
      </c>
      <c r="C12" s="8"/>
      <c r="D12" s="9">
        <v>14854.2</v>
      </c>
      <c r="E12" s="8"/>
      <c r="F12" s="26" t="s">
        <v>38</v>
      </c>
      <c r="G12" s="9"/>
      <c r="H12" s="26" t="s">
        <v>38</v>
      </c>
      <c r="I12" s="9"/>
      <c r="J12" s="26" t="s">
        <v>38</v>
      </c>
      <c r="K12" s="9"/>
      <c r="L12" s="26" t="s">
        <v>38</v>
      </c>
      <c r="M12" s="9"/>
      <c r="N12" s="26" t="s">
        <v>38</v>
      </c>
      <c r="O12" s="7"/>
      <c r="S12" s="14"/>
      <c r="U12" s="13"/>
    </row>
    <row r="13" spans="1:35" x14ac:dyDescent="0.2">
      <c r="A13" s="6"/>
      <c r="B13" s="8"/>
      <c r="C13" s="8"/>
      <c r="D13" s="8"/>
      <c r="E13" s="8"/>
      <c r="F13" s="8"/>
      <c r="G13" s="8"/>
      <c r="H13" s="9"/>
      <c r="I13" s="9"/>
      <c r="J13" s="9"/>
      <c r="K13" s="9"/>
      <c r="L13" s="9"/>
      <c r="M13" s="9"/>
      <c r="N13" s="9"/>
      <c r="O13" s="7"/>
      <c r="S13" s="14" t="s">
        <v>39</v>
      </c>
      <c r="T13" t="s">
        <v>39</v>
      </c>
      <c r="U13" s="13"/>
      <c r="AA13" t="s">
        <v>16</v>
      </c>
      <c r="AE13" t="s">
        <v>26</v>
      </c>
    </row>
    <row r="14" spans="1:35" x14ac:dyDescent="0.2">
      <c r="A14" s="6"/>
      <c r="B14" s="8" t="s">
        <v>1</v>
      </c>
      <c r="C14" s="8"/>
      <c r="D14" s="9">
        <v>8129.5328419999996</v>
      </c>
      <c r="E14" s="8"/>
      <c r="F14" s="9">
        <f>41.2+15.3</f>
        <v>56.5</v>
      </c>
      <c r="G14" s="9"/>
      <c r="H14" s="9">
        <f>'FV-DEF'!C15</f>
        <v>647.70918109809622</v>
      </c>
      <c r="I14" s="9"/>
      <c r="J14" s="28">
        <f>H14/D14</f>
        <v>7.9673604090976166E-2</v>
      </c>
      <c r="K14" s="9"/>
      <c r="L14" s="9">
        <f>'FV-DEF'!C72</f>
        <v>6373.0230018983566</v>
      </c>
      <c r="M14" s="9"/>
      <c r="N14" s="28">
        <f>L14/D14</f>
        <v>0.78393471380951918</v>
      </c>
      <c r="O14" s="7"/>
      <c r="S14" s="14" t="s">
        <v>29</v>
      </c>
      <c r="T14" t="s">
        <v>30</v>
      </c>
      <c r="U14" s="13"/>
      <c r="AA14" t="s">
        <v>23</v>
      </c>
      <c r="AE14" t="s">
        <v>27</v>
      </c>
    </row>
    <row r="15" spans="1:35" x14ac:dyDescent="0.2">
      <c r="A15" s="6"/>
      <c r="B15" s="8"/>
      <c r="C15" s="8"/>
      <c r="D15" s="8"/>
      <c r="E15" s="8"/>
      <c r="F15" s="8"/>
      <c r="G15" s="8"/>
      <c r="H15" s="9"/>
      <c r="I15" s="9"/>
      <c r="J15" s="28"/>
      <c r="K15" s="9"/>
      <c r="L15" s="9"/>
      <c r="M15" s="9"/>
      <c r="N15" s="28"/>
      <c r="O15" s="7"/>
      <c r="S15" s="14" t="s">
        <v>28</v>
      </c>
      <c r="T15" t="s">
        <v>28</v>
      </c>
      <c r="U15" s="13"/>
      <c r="AA15" t="s">
        <v>25</v>
      </c>
      <c r="AC15" t="s">
        <v>24</v>
      </c>
      <c r="AE15" t="s">
        <v>28</v>
      </c>
    </row>
    <row r="16" spans="1:35" x14ac:dyDescent="0.2">
      <c r="A16" s="6"/>
      <c r="B16" s="8" t="s">
        <v>2</v>
      </c>
      <c r="C16" s="8"/>
      <c r="D16" s="9">
        <v>2075.8631700000001</v>
      </c>
      <c r="E16" s="8"/>
      <c r="F16" s="9">
        <f>T16+AE16</f>
        <v>13.037721518987341</v>
      </c>
      <c r="G16" s="9"/>
      <c r="H16" s="9" t="e">
        <f>#REF!</f>
        <v>#REF!</v>
      </c>
      <c r="I16" s="9"/>
      <c r="J16" s="28" t="e">
        <f>H16/D16</f>
        <v>#REF!</v>
      </c>
      <c r="K16" s="9"/>
      <c r="L16" s="9" t="e">
        <f>#REF!</f>
        <v>#REF!</v>
      </c>
      <c r="M16" s="9"/>
      <c r="N16" s="28" t="e">
        <f>L16/D16</f>
        <v>#REF!</v>
      </c>
      <c r="O16" s="7"/>
      <c r="Q16" t="s">
        <v>2</v>
      </c>
      <c r="R16" t="s">
        <v>22</v>
      </c>
      <c r="S16" s="14">
        <v>406</v>
      </c>
      <c r="T16" s="14">
        <f>S16/50</f>
        <v>8.1199999999999992</v>
      </c>
      <c r="U16" s="13"/>
      <c r="Y16" t="s">
        <v>21</v>
      </c>
      <c r="AA16">
        <f>3.19+15.31</f>
        <v>18.5</v>
      </c>
      <c r="AC16" s="13">
        <v>0.21</v>
      </c>
      <c r="AE16" s="14">
        <f>(AA16/(1-AC16)-AA16)</f>
        <v>4.9177215189873422</v>
      </c>
      <c r="AG16" s="14"/>
      <c r="AI16" s="14"/>
    </row>
    <row r="17" spans="1:36" x14ac:dyDescent="0.2">
      <c r="A17" s="6"/>
      <c r="B17" s="8"/>
      <c r="C17" s="8"/>
      <c r="D17" s="8"/>
      <c r="E17" s="8"/>
      <c r="F17" s="8"/>
      <c r="G17" s="8"/>
      <c r="H17" s="9"/>
      <c r="I17" s="9"/>
      <c r="J17" s="9"/>
      <c r="K17" s="9"/>
      <c r="L17" s="9"/>
      <c r="M17" s="9"/>
      <c r="N17" s="28"/>
      <c r="O17" s="7"/>
      <c r="S17" s="14"/>
      <c r="U17" s="13"/>
      <c r="AI17" s="31"/>
    </row>
    <row r="18" spans="1:36" x14ac:dyDescent="0.2">
      <c r="A18" s="6"/>
      <c r="B18" s="8" t="s">
        <v>3</v>
      </c>
      <c r="C18" s="8"/>
      <c r="D18" s="15">
        <v>263.14</v>
      </c>
      <c r="E18" s="8"/>
      <c r="F18" s="27" t="s">
        <v>38</v>
      </c>
      <c r="G18" s="9"/>
      <c r="H18" s="27" t="s">
        <v>38</v>
      </c>
      <c r="I18" s="9"/>
      <c r="J18" s="26" t="s">
        <v>38</v>
      </c>
      <c r="K18" s="9"/>
      <c r="L18" s="27" t="s">
        <v>38</v>
      </c>
      <c r="M18" s="9"/>
      <c r="N18" s="26" t="s">
        <v>38</v>
      </c>
      <c r="O18" s="7"/>
      <c r="S18" s="14"/>
      <c r="U18" s="13"/>
      <c r="AI18" s="30"/>
    </row>
    <row r="19" spans="1:36" x14ac:dyDescent="0.2">
      <c r="A19" s="6"/>
      <c r="B19" s="8"/>
      <c r="C19" s="8"/>
      <c r="D19" s="8"/>
      <c r="E19" s="8"/>
      <c r="F19" s="8"/>
      <c r="G19" s="8"/>
      <c r="H19" s="9"/>
      <c r="I19" s="9"/>
      <c r="J19" s="9"/>
      <c r="K19" s="9"/>
      <c r="L19" s="9"/>
      <c r="M19" s="9"/>
      <c r="N19" s="9"/>
      <c r="O19" s="7"/>
      <c r="S19" s="14"/>
      <c r="U19" s="13"/>
      <c r="AI19" s="30"/>
    </row>
    <row r="20" spans="1:36" ht="13.5" thickBot="1" x14ac:dyDescent="0.25">
      <c r="A20" s="6"/>
      <c r="B20" s="8" t="s">
        <v>5</v>
      </c>
      <c r="C20" s="8"/>
      <c r="D20" s="16">
        <f>SUM(D12:D18)</f>
        <v>25322.736012000001</v>
      </c>
      <c r="E20" s="8"/>
      <c r="F20" s="16">
        <f>SUM(F12:F18)</f>
        <v>69.53772151898734</v>
      </c>
      <c r="G20" s="9"/>
      <c r="H20" s="16" t="e">
        <f>SUM(H12:H18)</f>
        <v>#REF!</v>
      </c>
      <c r="I20" s="9"/>
      <c r="J20" s="9"/>
      <c r="K20" s="9"/>
      <c r="L20" s="16" t="e">
        <f>SUM(L12:L18)</f>
        <v>#REF!</v>
      </c>
      <c r="M20" s="9"/>
      <c r="N20" s="9"/>
      <c r="O20" s="7"/>
      <c r="S20" s="14"/>
      <c r="U20" s="13"/>
      <c r="AI20" s="30"/>
    </row>
    <row r="21" spans="1:36" ht="13.5" thickTop="1" x14ac:dyDescent="0.2">
      <c r="A21" s="6"/>
      <c r="B21" s="8"/>
      <c r="C21" s="8"/>
      <c r="D21" s="9"/>
      <c r="E21" s="8"/>
      <c r="F21" s="9"/>
      <c r="G21" s="9"/>
      <c r="H21" s="9"/>
      <c r="I21" s="9"/>
      <c r="J21" s="9"/>
      <c r="K21" s="9"/>
      <c r="L21" s="9"/>
      <c r="M21" s="9"/>
      <c r="N21" s="9"/>
      <c r="O21" s="7"/>
      <c r="S21" s="14"/>
      <c r="U21" s="13"/>
      <c r="AI21" s="30"/>
    </row>
    <row r="22" spans="1:36" x14ac:dyDescent="0.2">
      <c r="A22" s="6"/>
      <c r="B22" s="8" t="s">
        <v>96</v>
      </c>
      <c r="C22" s="8"/>
      <c r="D22" s="9"/>
      <c r="E22" s="8"/>
      <c r="F22" s="9"/>
      <c r="G22" s="9"/>
      <c r="H22" s="9"/>
      <c r="I22" s="9"/>
      <c r="J22" s="9"/>
      <c r="K22" s="9"/>
      <c r="L22" s="9"/>
      <c r="M22" s="9"/>
      <c r="N22" s="9"/>
      <c r="O22" s="7"/>
      <c r="S22" s="14"/>
      <c r="U22" s="13"/>
      <c r="AI22" s="30"/>
    </row>
    <row r="23" spans="1:36" ht="6.75" customHeight="1" x14ac:dyDescent="0.2">
      <c r="A23" s="10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2"/>
      <c r="U23" s="13"/>
      <c r="AI23" s="30"/>
    </row>
    <row r="24" spans="1:36" x14ac:dyDescent="0.2">
      <c r="AI24" s="30"/>
    </row>
    <row r="25" spans="1:36" x14ac:dyDescent="0.2">
      <c r="AI25" s="30"/>
    </row>
    <row r="26" spans="1:36" x14ac:dyDescent="0.2">
      <c r="AI26" s="30"/>
    </row>
    <row r="27" spans="1:36" x14ac:dyDescent="0.2">
      <c r="B27" t="s">
        <v>17</v>
      </c>
      <c r="AI27" s="30"/>
    </row>
    <row r="28" spans="1:36" x14ac:dyDescent="0.2">
      <c r="B28" t="s">
        <v>0</v>
      </c>
      <c r="C28" t="s">
        <v>18</v>
      </c>
      <c r="AI28" s="8"/>
    </row>
    <row r="29" spans="1:36" x14ac:dyDescent="0.2">
      <c r="AI29" s="29"/>
      <c r="AJ29" s="20"/>
    </row>
    <row r="30" spans="1:36" x14ac:dyDescent="0.2">
      <c r="B30" t="s">
        <v>1</v>
      </c>
      <c r="C30" t="s">
        <v>19</v>
      </c>
      <c r="AI30" s="8"/>
    </row>
    <row r="32" spans="1:36" x14ac:dyDescent="0.2">
      <c r="B32" t="s">
        <v>2</v>
      </c>
      <c r="C32" t="s">
        <v>20</v>
      </c>
    </row>
    <row r="34" spans="2:3" x14ac:dyDescent="0.2">
      <c r="B34" t="s">
        <v>3</v>
      </c>
      <c r="C34" t="s">
        <v>18</v>
      </c>
    </row>
    <row r="38" spans="2:3" x14ac:dyDescent="0.2">
      <c r="B38" t="s">
        <v>9</v>
      </c>
    </row>
    <row r="40" spans="2:3" x14ac:dyDescent="0.2">
      <c r="B40" t="s">
        <v>0</v>
      </c>
      <c r="C40" t="s">
        <v>14</v>
      </c>
    </row>
    <row r="42" spans="2:3" x14ac:dyDescent="0.2">
      <c r="B42" t="s">
        <v>1</v>
      </c>
      <c r="C42" t="s">
        <v>12</v>
      </c>
    </row>
    <row r="44" spans="2:3" x14ac:dyDescent="0.2">
      <c r="B44" t="s">
        <v>2</v>
      </c>
      <c r="C44" t="s">
        <v>13</v>
      </c>
    </row>
    <row r="46" spans="2:3" x14ac:dyDescent="0.2">
      <c r="B46" t="s">
        <v>3</v>
      </c>
      <c r="C46" t="s">
        <v>10</v>
      </c>
    </row>
  </sheetData>
  <mergeCells count="2">
    <mergeCell ref="B2:N2"/>
    <mergeCell ref="B3:N3"/>
  </mergeCells>
  <pageMargins left="0.7" right="0.7" top="0.75" bottom="0.75" header="0.3" footer="0.3"/>
  <pageSetup scale="37" orientation="portrait" horizontalDpi="4294967295" verticalDpi="4294967295" r:id="rId1"/>
  <headerFooter>
    <oddHeader>&amp;L20220050 EI 
POD 3  Document 2 Costs and Benenefits Sumary 
Page 1 of  1
000009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2"/>
  <sheetViews>
    <sheetView tabSelected="1" view="pageLayout" topLeftCell="A43" zoomScaleNormal="100" workbookViewId="0">
      <selection activeCell="G11" sqref="G11"/>
    </sheetView>
  </sheetViews>
  <sheetFormatPr defaultRowHeight="12.75" x14ac:dyDescent="0.2"/>
  <cols>
    <col min="1" max="1" width="12" customWidth="1"/>
  </cols>
  <sheetData>
    <row r="1" spans="1:6" x14ac:dyDescent="0.2">
      <c r="A1" t="s">
        <v>53</v>
      </c>
    </row>
    <row r="2" spans="1:6" x14ac:dyDescent="0.2">
      <c r="A2" t="s">
        <v>40</v>
      </c>
      <c r="B2" t="s">
        <v>41</v>
      </c>
      <c r="C2" t="s">
        <v>42</v>
      </c>
    </row>
    <row r="4" spans="1:6" x14ac:dyDescent="0.2">
      <c r="A4" s="14">
        <f>Table!F14</f>
        <v>56.5</v>
      </c>
      <c r="B4" s="13"/>
      <c r="C4" s="14">
        <f>A4*(1+B4)</f>
        <v>56.5</v>
      </c>
      <c r="D4">
        <v>2023</v>
      </c>
      <c r="E4" t="s">
        <v>43</v>
      </c>
      <c r="F4" t="s">
        <v>98</v>
      </c>
    </row>
    <row r="5" spans="1:6" x14ac:dyDescent="0.2">
      <c r="A5" s="14">
        <f>C4</f>
        <v>56.5</v>
      </c>
      <c r="B5" s="13">
        <v>0.03</v>
      </c>
      <c r="C5" s="14">
        <f t="shared" ref="C5:C13" si="0">A5*(1+B5)</f>
        <v>58.195</v>
      </c>
      <c r="D5">
        <v>2024</v>
      </c>
      <c r="E5" t="s">
        <v>44</v>
      </c>
    </row>
    <row r="6" spans="1:6" x14ac:dyDescent="0.2">
      <c r="A6" s="14">
        <f t="shared" ref="A6:A13" si="1">C5</f>
        <v>58.195</v>
      </c>
      <c r="B6" s="13">
        <v>0.03</v>
      </c>
      <c r="C6" s="14">
        <f t="shared" si="0"/>
        <v>59.940850000000005</v>
      </c>
      <c r="D6">
        <v>2025</v>
      </c>
      <c r="E6" t="s">
        <v>45</v>
      </c>
    </row>
    <row r="7" spans="1:6" x14ac:dyDescent="0.2">
      <c r="A7" s="14">
        <f t="shared" si="1"/>
        <v>59.940850000000005</v>
      </c>
      <c r="B7" s="13">
        <v>0.03</v>
      </c>
      <c r="C7" s="14">
        <f t="shared" si="0"/>
        <v>61.739075500000006</v>
      </c>
      <c r="D7">
        <v>2026</v>
      </c>
      <c r="E7" t="s">
        <v>46</v>
      </c>
    </row>
    <row r="8" spans="1:6" x14ac:dyDescent="0.2">
      <c r="A8" s="14">
        <f t="shared" si="1"/>
        <v>61.739075500000006</v>
      </c>
      <c r="B8" s="13">
        <v>0.03</v>
      </c>
      <c r="C8" s="14">
        <f t="shared" si="0"/>
        <v>63.591247765000006</v>
      </c>
      <c r="D8">
        <v>2027</v>
      </c>
      <c r="E8" t="s">
        <v>47</v>
      </c>
    </row>
    <row r="9" spans="1:6" x14ac:dyDescent="0.2">
      <c r="A9" s="14">
        <f t="shared" si="1"/>
        <v>63.591247765000006</v>
      </c>
      <c r="B9" s="13">
        <v>0.03</v>
      </c>
      <c r="C9" s="14">
        <f t="shared" si="0"/>
        <v>65.498985197950006</v>
      </c>
      <c r="D9">
        <v>2028</v>
      </c>
      <c r="E9" t="s">
        <v>48</v>
      </c>
    </row>
    <row r="10" spans="1:6" x14ac:dyDescent="0.2">
      <c r="A10" s="14">
        <f t="shared" si="1"/>
        <v>65.498985197950006</v>
      </c>
      <c r="B10" s="13">
        <v>0.03</v>
      </c>
      <c r="C10" s="14">
        <f t="shared" si="0"/>
        <v>67.463954753888501</v>
      </c>
      <c r="D10">
        <v>2029</v>
      </c>
      <c r="E10" t="s">
        <v>49</v>
      </c>
    </row>
    <row r="11" spans="1:6" x14ac:dyDescent="0.2">
      <c r="A11" s="14">
        <f t="shared" si="1"/>
        <v>67.463954753888501</v>
      </c>
      <c r="B11" s="13">
        <v>0.03</v>
      </c>
      <c r="C11" s="14">
        <f t="shared" si="0"/>
        <v>69.487873396505151</v>
      </c>
      <c r="D11">
        <v>2030</v>
      </c>
      <c r="E11" t="s">
        <v>50</v>
      </c>
    </row>
    <row r="12" spans="1:6" x14ac:dyDescent="0.2">
      <c r="A12" s="14">
        <f t="shared" si="1"/>
        <v>69.487873396505151</v>
      </c>
      <c r="B12" s="13">
        <v>0.03</v>
      </c>
      <c r="C12" s="14">
        <f t="shared" si="0"/>
        <v>71.572509598400302</v>
      </c>
      <c r="D12">
        <v>2031</v>
      </c>
      <c r="E12" t="s">
        <v>51</v>
      </c>
    </row>
    <row r="13" spans="1:6" x14ac:dyDescent="0.2">
      <c r="A13" s="14">
        <f t="shared" si="1"/>
        <v>71.572509598400302</v>
      </c>
      <c r="B13" s="13">
        <v>0.03</v>
      </c>
      <c r="C13" s="14">
        <f t="shared" si="0"/>
        <v>73.719684886352312</v>
      </c>
      <c r="D13">
        <v>2032</v>
      </c>
      <c r="E13" t="s">
        <v>52</v>
      </c>
    </row>
    <row r="15" spans="1:6" x14ac:dyDescent="0.2">
      <c r="A15" t="s">
        <v>54</v>
      </c>
      <c r="C15" s="32">
        <f>SUM(C4:C14)</f>
        <v>647.70918109809622</v>
      </c>
    </row>
    <row r="18" spans="1:6" x14ac:dyDescent="0.2">
      <c r="A18" t="s">
        <v>40</v>
      </c>
      <c r="B18" t="s">
        <v>41</v>
      </c>
      <c r="C18" t="s">
        <v>42</v>
      </c>
    </row>
    <row r="20" spans="1:6" x14ac:dyDescent="0.2">
      <c r="A20" s="14">
        <f>A4</f>
        <v>56.5</v>
      </c>
      <c r="B20" s="13"/>
      <c r="C20" s="14">
        <f>A20*(1+B20)</f>
        <v>56.5</v>
      </c>
      <c r="D20">
        <v>2023</v>
      </c>
      <c r="E20" t="s">
        <v>43</v>
      </c>
      <c r="F20" t="s">
        <v>98</v>
      </c>
    </row>
    <row r="21" spans="1:6" x14ac:dyDescent="0.2">
      <c r="A21" s="14">
        <f>C20</f>
        <v>56.5</v>
      </c>
      <c r="B21" s="13">
        <v>0.03</v>
      </c>
      <c r="C21" s="14">
        <f t="shared" ref="C21:C69" si="2">A21*(1+B21)</f>
        <v>58.195</v>
      </c>
      <c r="D21">
        <v>2024</v>
      </c>
      <c r="E21" t="s">
        <v>44</v>
      </c>
    </row>
    <row r="22" spans="1:6" x14ac:dyDescent="0.2">
      <c r="A22" s="14">
        <f t="shared" ref="A22:A69" si="3">C21</f>
        <v>58.195</v>
      </c>
      <c r="B22" s="13">
        <v>0.03</v>
      </c>
      <c r="C22" s="14">
        <f t="shared" si="2"/>
        <v>59.940850000000005</v>
      </c>
      <c r="D22">
        <v>2025</v>
      </c>
      <c r="E22" t="s">
        <v>45</v>
      </c>
    </row>
    <row r="23" spans="1:6" x14ac:dyDescent="0.2">
      <c r="A23" s="14">
        <f t="shared" si="3"/>
        <v>59.940850000000005</v>
      </c>
      <c r="B23" s="13">
        <v>0.03</v>
      </c>
      <c r="C23" s="14">
        <f t="shared" si="2"/>
        <v>61.739075500000006</v>
      </c>
      <c r="D23">
        <v>2026</v>
      </c>
      <c r="E23" t="s">
        <v>46</v>
      </c>
    </row>
    <row r="24" spans="1:6" x14ac:dyDescent="0.2">
      <c r="A24" s="14">
        <f t="shared" si="3"/>
        <v>61.739075500000006</v>
      </c>
      <c r="B24" s="13">
        <v>0.03</v>
      </c>
      <c r="C24" s="14">
        <f t="shared" si="2"/>
        <v>63.591247765000006</v>
      </c>
      <c r="D24">
        <v>2027</v>
      </c>
      <c r="E24" t="s">
        <v>47</v>
      </c>
    </row>
    <row r="25" spans="1:6" x14ac:dyDescent="0.2">
      <c r="A25" s="14">
        <f t="shared" si="3"/>
        <v>63.591247765000006</v>
      </c>
      <c r="B25" s="13">
        <v>0.03</v>
      </c>
      <c r="C25" s="14">
        <f t="shared" si="2"/>
        <v>65.498985197950006</v>
      </c>
      <c r="D25">
        <v>2028</v>
      </c>
      <c r="E25" t="s">
        <v>48</v>
      </c>
    </row>
    <row r="26" spans="1:6" x14ac:dyDescent="0.2">
      <c r="A26" s="14">
        <f t="shared" si="3"/>
        <v>65.498985197950006</v>
      </c>
      <c r="B26" s="13">
        <v>0.03</v>
      </c>
      <c r="C26" s="14">
        <f t="shared" si="2"/>
        <v>67.463954753888501</v>
      </c>
      <c r="D26">
        <v>2029</v>
      </c>
      <c r="E26" t="s">
        <v>49</v>
      </c>
    </row>
    <row r="27" spans="1:6" x14ac:dyDescent="0.2">
      <c r="A27" s="14">
        <f t="shared" si="3"/>
        <v>67.463954753888501</v>
      </c>
      <c r="B27" s="13">
        <v>0.03</v>
      </c>
      <c r="C27" s="14">
        <f t="shared" si="2"/>
        <v>69.487873396505151</v>
      </c>
      <c r="D27">
        <v>2030</v>
      </c>
      <c r="E27" t="s">
        <v>50</v>
      </c>
    </row>
    <row r="28" spans="1:6" x14ac:dyDescent="0.2">
      <c r="A28" s="14">
        <f t="shared" si="3"/>
        <v>69.487873396505151</v>
      </c>
      <c r="B28" s="13">
        <v>0.03</v>
      </c>
      <c r="C28" s="14">
        <f t="shared" si="2"/>
        <v>71.572509598400302</v>
      </c>
      <c r="D28">
        <v>2031</v>
      </c>
      <c r="E28" t="s">
        <v>51</v>
      </c>
    </row>
    <row r="29" spans="1:6" x14ac:dyDescent="0.2">
      <c r="A29" s="14">
        <f t="shared" si="3"/>
        <v>71.572509598400302</v>
      </c>
      <c r="B29" s="13">
        <v>0.03</v>
      </c>
      <c r="C29" s="14">
        <f t="shared" si="2"/>
        <v>73.719684886352312</v>
      </c>
      <c r="D29">
        <v>2032</v>
      </c>
      <c r="E29" t="s">
        <v>52</v>
      </c>
    </row>
    <row r="30" spans="1:6" x14ac:dyDescent="0.2">
      <c r="A30" s="14">
        <f t="shared" si="3"/>
        <v>73.719684886352312</v>
      </c>
      <c r="B30" s="13">
        <v>0.03</v>
      </c>
      <c r="C30" s="14">
        <f t="shared" si="2"/>
        <v>75.931275432942883</v>
      </c>
      <c r="D30">
        <v>2033</v>
      </c>
      <c r="E30" t="s">
        <v>55</v>
      </c>
    </row>
    <row r="31" spans="1:6" x14ac:dyDescent="0.2">
      <c r="A31" s="14">
        <f t="shared" si="3"/>
        <v>75.931275432942883</v>
      </c>
      <c r="B31" s="13">
        <v>0.03</v>
      </c>
      <c r="C31" s="14">
        <f t="shared" si="2"/>
        <v>78.209213695931169</v>
      </c>
      <c r="D31">
        <v>2034</v>
      </c>
      <c r="E31" t="s">
        <v>56</v>
      </c>
    </row>
    <row r="32" spans="1:6" x14ac:dyDescent="0.2">
      <c r="A32" s="14">
        <f t="shared" si="3"/>
        <v>78.209213695931169</v>
      </c>
      <c r="B32" s="13">
        <v>0.03</v>
      </c>
      <c r="C32" s="14">
        <f t="shared" si="2"/>
        <v>80.555490106809103</v>
      </c>
      <c r="D32">
        <v>2035</v>
      </c>
      <c r="E32" t="s">
        <v>57</v>
      </c>
    </row>
    <row r="33" spans="1:5" x14ac:dyDescent="0.2">
      <c r="A33" s="14">
        <f t="shared" si="3"/>
        <v>80.555490106809103</v>
      </c>
      <c r="B33" s="13">
        <v>0.03</v>
      </c>
      <c r="C33" s="14">
        <f t="shared" si="2"/>
        <v>82.972154810013379</v>
      </c>
      <c r="D33">
        <v>2036</v>
      </c>
      <c r="E33" t="s">
        <v>58</v>
      </c>
    </row>
    <row r="34" spans="1:5" x14ac:dyDescent="0.2">
      <c r="A34" s="14">
        <f t="shared" si="3"/>
        <v>82.972154810013379</v>
      </c>
      <c r="B34" s="13">
        <v>0.03</v>
      </c>
      <c r="C34" s="14">
        <f t="shared" si="2"/>
        <v>85.461319454313781</v>
      </c>
      <c r="D34">
        <v>2037</v>
      </c>
      <c r="E34" t="s">
        <v>59</v>
      </c>
    </row>
    <row r="35" spans="1:5" x14ac:dyDescent="0.2">
      <c r="A35" s="14">
        <f t="shared" si="3"/>
        <v>85.461319454313781</v>
      </c>
      <c r="B35" s="13">
        <v>0.03</v>
      </c>
      <c r="C35" s="14">
        <f t="shared" si="2"/>
        <v>88.025159037943197</v>
      </c>
      <c r="D35">
        <v>2038</v>
      </c>
      <c r="E35" t="s">
        <v>60</v>
      </c>
    </row>
    <row r="36" spans="1:5" x14ac:dyDescent="0.2">
      <c r="A36" s="14">
        <f t="shared" si="3"/>
        <v>88.025159037943197</v>
      </c>
      <c r="B36" s="13">
        <v>0.03</v>
      </c>
      <c r="C36" s="14">
        <f t="shared" si="2"/>
        <v>90.665913809081502</v>
      </c>
      <c r="D36">
        <v>2039</v>
      </c>
      <c r="E36" t="s">
        <v>61</v>
      </c>
    </row>
    <row r="37" spans="1:5" x14ac:dyDescent="0.2">
      <c r="A37" s="14">
        <f t="shared" si="3"/>
        <v>90.665913809081502</v>
      </c>
      <c r="B37" s="13">
        <v>0.03</v>
      </c>
      <c r="C37" s="14">
        <f t="shared" si="2"/>
        <v>93.385891223353951</v>
      </c>
      <c r="D37">
        <v>2040</v>
      </c>
      <c r="E37" t="s">
        <v>62</v>
      </c>
    </row>
    <row r="38" spans="1:5" x14ac:dyDescent="0.2">
      <c r="A38" s="14">
        <f t="shared" si="3"/>
        <v>93.385891223353951</v>
      </c>
      <c r="B38" s="13">
        <v>0.03</v>
      </c>
      <c r="C38" s="14">
        <f t="shared" si="2"/>
        <v>96.187467960054576</v>
      </c>
      <c r="D38">
        <v>2041</v>
      </c>
      <c r="E38" t="s">
        <v>63</v>
      </c>
    </row>
    <row r="39" spans="1:5" x14ac:dyDescent="0.2">
      <c r="A39" s="14">
        <f t="shared" si="3"/>
        <v>96.187467960054576</v>
      </c>
      <c r="B39" s="13">
        <v>0.03</v>
      </c>
      <c r="C39" s="14">
        <f t="shared" si="2"/>
        <v>99.073091998856214</v>
      </c>
      <c r="D39">
        <v>2042</v>
      </c>
      <c r="E39" t="s">
        <v>64</v>
      </c>
    </row>
    <row r="40" spans="1:5" x14ac:dyDescent="0.2">
      <c r="A40" s="14">
        <f t="shared" si="3"/>
        <v>99.073091998856214</v>
      </c>
      <c r="B40" s="13">
        <v>0.03</v>
      </c>
      <c r="C40" s="14">
        <f t="shared" si="2"/>
        <v>102.04528475882191</v>
      </c>
      <c r="D40">
        <v>2043</v>
      </c>
      <c r="E40" t="s">
        <v>65</v>
      </c>
    </row>
    <row r="41" spans="1:5" x14ac:dyDescent="0.2">
      <c r="A41" s="14">
        <f t="shared" si="3"/>
        <v>102.04528475882191</v>
      </c>
      <c r="B41" s="13">
        <v>0.03</v>
      </c>
      <c r="C41" s="14">
        <f t="shared" si="2"/>
        <v>105.10664330158657</v>
      </c>
      <c r="D41">
        <v>2044</v>
      </c>
      <c r="E41" t="s">
        <v>66</v>
      </c>
    </row>
    <row r="42" spans="1:5" x14ac:dyDescent="0.2">
      <c r="A42" s="14">
        <f t="shared" si="3"/>
        <v>105.10664330158657</v>
      </c>
      <c r="B42" s="13">
        <v>0.03</v>
      </c>
      <c r="C42" s="14">
        <f t="shared" si="2"/>
        <v>108.25984260063417</v>
      </c>
      <c r="D42">
        <v>2045</v>
      </c>
      <c r="E42" t="s">
        <v>67</v>
      </c>
    </row>
    <row r="43" spans="1:5" x14ac:dyDescent="0.2">
      <c r="A43" s="14">
        <f t="shared" si="3"/>
        <v>108.25984260063417</v>
      </c>
      <c r="B43" s="13">
        <v>0.03</v>
      </c>
      <c r="C43" s="14">
        <f t="shared" si="2"/>
        <v>111.5076378786532</v>
      </c>
      <c r="D43">
        <v>2046</v>
      </c>
      <c r="E43" t="s">
        <v>68</v>
      </c>
    </row>
    <row r="44" spans="1:5" x14ac:dyDescent="0.2">
      <c r="A44" s="14">
        <f t="shared" si="3"/>
        <v>111.5076378786532</v>
      </c>
      <c r="B44" s="13">
        <v>0.03</v>
      </c>
      <c r="C44" s="14">
        <f t="shared" si="2"/>
        <v>114.85286701501279</v>
      </c>
      <c r="D44">
        <v>2047</v>
      </c>
      <c r="E44" t="s">
        <v>69</v>
      </c>
    </row>
    <row r="45" spans="1:5" x14ac:dyDescent="0.2">
      <c r="A45" s="14">
        <f t="shared" si="3"/>
        <v>114.85286701501279</v>
      </c>
      <c r="B45" s="13">
        <v>0.03</v>
      </c>
      <c r="C45" s="14">
        <f t="shared" si="2"/>
        <v>118.29845302546317</v>
      </c>
      <c r="D45">
        <v>2048</v>
      </c>
      <c r="E45" t="s">
        <v>70</v>
      </c>
    </row>
    <row r="46" spans="1:5" x14ac:dyDescent="0.2">
      <c r="A46" s="14">
        <f t="shared" si="3"/>
        <v>118.29845302546317</v>
      </c>
      <c r="B46" s="13">
        <v>0.03</v>
      </c>
      <c r="C46" s="14">
        <f t="shared" si="2"/>
        <v>121.84740661622708</v>
      </c>
      <c r="D46">
        <v>2049</v>
      </c>
      <c r="E46" t="s">
        <v>71</v>
      </c>
    </row>
    <row r="47" spans="1:5" x14ac:dyDescent="0.2">
      <c r="A47" s="14">
        <f t="shared" si="3"/>
        <v>121.84740661622708</v>
      </c>
      <c r="B47" s="13">
        <v>0.03</v>
      </c>
      <c r="C47" s="14">
        <f t="shared" si="2"/>
        <v>125.50282881471389</v>
      </c>
      <c r="D47">
        <v>2050</v>
      </c>
      <c r="E47" t="s">
        <v>72</v>
      </c>
    </row>
    <row r="48" spans="1:5" x14ac:dyDescent="0.2">
      <c r="A48" s="14">
        <f t="shared" si="3"/>
        <v>125.50282881471389</v>
      </c>
      <c r="B48" s="13">
        <v>0.03</v>
      </c>
      <c r="C48" s="14">
        <f t="shared" si="2"/>
        <v>129.26791367915533</v>
      </c>
      <c r="D48">
        <v>2051</v>
      </c>
      <c r="E48" t="s">
        <v>73</v>
      </c>
    </row>
    <row r="49" spans="1:5" x14ac:dyDescent="0.2">
      <c r="A49" s="14">
        <f t="shared" si="3"/>
        <v>129.26791367915533</v>
      </c>
      <c r="B49" s="13">
        <v>0.03</v>
      </c>
      <c r="C49" s="14">
        <f t="shared" si="2"/>
        <v>133.14595108953</v>
      </c>
      <c r="D49">
        <v>2052</v>
      </c>
      <c r="E49" t="s">
        <v>74</v>
      </c>
    </row>
    <row r="50" spans="1:5" x14ac:dyDescent="0.2">
      <c r="A50" s="14">
        <f t="shared" si="3"/>
        <v>133.14595108953</v>
      </c>
      <c r="B50" s="13">
        <v>0.03</v>
      </c>
      <c r="C50" s="14">
        <f t="shared" si="2"/>
        <v>137.14032962221592</v>
      </c>
      <c r="D50">
        <v>2053</v>
      </c>
      <c r="E50" t="s">
        <v>75</v>
      </c>
    </row>
    <row r="51" spans="1:5" x14ac:dyDescent="0.2">
      <c r="A51" s="14">
        <f t="shared" si="3"/>
        <v>137.14032962221592</v>
      </c>
      <c r="B51" s="13">
        <v>0.03</v>
      </c>
      <c r="C51" s="14">
        <f t="shared" si="2"/>
        <v>141.25453951088241</v>
      </c>
      <c r="D51">
        <v>2054</v>
      </c>
      <c r="E51" t="s">
        <v>76</v>
      </c>
    </row>
    <row r="52" spans="1:5" x14ac:dyDescent="0.2">
      <c r="A52" s="14">
        <f t="shared" si="3"/>
        <v>141.25453951088241</v>
      </c>
      <c r="B52" s="13">
        <v>0.03</v>
      </c>
      <c r="C52" s="14">
        <f t="shared" si="2"/>
        <v>145.49217569620888</v>
      </c>
      <c r="D52">
        <v>2055</v>
      </c>
      <c r="E52" t="s">
        <v>77</v>
      </c>
    </row>
    <row r="53" spans="1:5" x14ac:dyDescent="0.2">
      <c r="A53" s="14">
        <f t="shared" si="3"/>
        <v>145.49217569620888</v>
      </c>
      <c r="B53" s="13">
        <v>0.03</v>
      </c>
      <c r="C53" s="14">
        <f t="shared" si="2"/>
        <v>149.85694096709514</v>
      </c>
      <c r="D53">
        <v>2056</v>
      </c>
      <c r="E53" t="s">
        <v>78</v>
      </c>
    </row>
    <row r="54" spans="1:5" x14ac:dyDescent="0.2">
      <c r="A54" s="14">
        <f t="shared" si="3"/>
        <v>149.85694096709514</v>
      </c>
      <c r="B54" s="13">
        <v>0.03</v>
      </c>
      <c r="C54" s="14">
        <f t="shared" si="2"/>
        <v>154.35264919610799</v>
      </c>
      <c r="D54">
        <v>2057</v>
      </c>
      <c r="E54" t="s">
        <v>79</v>
      </c>
    </row>
    <row r="55" spans="1:5" x14ac:dyDescent="0.2">
      <c r="A55" s="14">
        <f t="shared" si="3"/>
        <v>154.35264919610799</v>
      </c>
      <c r="B55" s="13">
        <v>0.03</v>
      </c>
      <c r="C55" s="14">
        <f t="shared" si="2"/>
        <v>158.98322867199124</v>
      </c>
      <c r="D55">
        <v>2058</v>
      </c>
      <c r="E55" t="s">
        <v>80</v>
      </c>
    </row>
    <row r="56" spans="1:5" x14ac:dyDescent="0.2">
      <c r="A56" s="14">
        <f t="shared" si="3"/>
        <v>158.98322867199124</v>
      </c>
      <c r="B56" s="13">
        <v>0.03</v>
      </c>
      <c r="C56" s="14">
        <f t="shared" si="2"/>
        <v>163.75272553215098</v>
      </c>
      <c r="D56">
        <v>2059</v>
      </c>
      <c r="E56" t="s">
        <v>81</v>
      </c>
    </row>
    <row r="57" spans="1:5" x14ac:dyDescent="0.2">
      <c r="A57" s="14">
        <f t="shared" si="3"/>
        <v>163.75272553215098</v>
      </c>
      <c r="B57" s="13">
        <v>0.03</v>
      </c>
      <c r="C57" s="14">
        <f t="shared" si="2"/>
        <v>168.66530729811552</v>
      </c>
      <c r="D57">
        <v>2060</v>
      </c>
      <c r="E57" t="s">
        <v>82</v>
      </c>
    </row>
    <row r="58" spans="1:5" x14ac:dyDescent="0.2">
      <c r="A58" s="14">
        <f t="shared" si="3"/>
        <v>168.66530729811552</v>
      </c>
      <c r="B58" s="13">
        <v>0.03</v>
      </c>
      <c r="C58" s="14">
        <f t="shared" si="2"/>
        <v>173.725266517059</v>
      </c>
      <c r="D58">
        <v>2061</v>
      </c>
      <c r="E58" t="s">
        <v>83</v>
      </c>
    </row>
    <row r="59" spans="1:5" x14ac:dyDescent="0.2">
      <c r="A59" s="14">
        <f t="shared" si="3"/>
        <v>173.725266517059</v>
      </c>
      <c r="B59" s="13">
        <v>0.03</v>
      </c>
      <c r="C59" s="14">
        <f t="shared" si="2"/>
        <v>178.93702451257076</v>
      </c>
      <c r="D59">
        <v>2062</v>
      </c>
      <c r="E59" t="s">
        <v>84</v>
      </c>
    </row>
    <row r="60" spans="1:5" x14ac:dyDescent="0.2">
      <c r="A60" s="14">
        <f t="shared" si="3"/>
        <v>178.93702451257076</v>
      </c>
      <c r="B60" s="13">
        <v>0.03</v>
      </c>
      <c r="C60" s="14">
        <f t="shared" si="2"/>
        <v>184.30513524794787</v>
      </c>
      <c r="D60">
        <v>2063</v>
      </c>
      <c r="E60" t="s">
        <v>85</v>
      </c>
    </row>
    <row r="61" spans="1:5" x14ac:dyDescent="0.2">
      <c r="A61" s="14">
        <f t="shared" si="3"/>
        <v>184.30513524794787</v>
      </c>
      <c r="B61" s="13">
        <v>0.03</v>
      </c>
      <c r="C61" s="14">
        <f t="shared" si="2"/>
        <v>189.83428930538631</v>
      </c>
      <c r="D61">
        <v>2064</v>
      </c>
      <c r="E61" t="s">
        <v>86</v>
      </c>
    </row>
    <row r="62" spans="1:5" x14ac:dyDescent="0.2">
      <c r="A62" s="14">
        <f t="shared" si="3"/>
        <v>189.83428930538631</v>
      </c>
      <c r="B62" s="13">
        <v>0.03</v>
      </c>
      <c r="C62" s="14">
        <f t="shared" si="2"/>
        <v>195.5293179845479</v>
      </c>
      <c r="D62">
        <v>2065</v>
      </c>
      <c r="E62" t="s">
        <v>87</v>
      </c>
    </row>
    <row r="63" spans="1:5" x14ac:dyDescent="0.2">
      <c r="A63" s="14">
        <f t="shared" si="3"/>
        <v>195.5293179845479</v>
      </c>
      <c r="B63" s="13">
        <v>0.03</v>
      </c>
      <c r="C63" s="14">
        <f t="shared" si="2"/>
        <v>201.39519752408435</v>
      </c>
      <c r="D63">
        <v>2066</v>
      </c>
      <c r="E63" t="s">
        <v>88</v>
      </c>
    </row>
    <row r="64" spans="1:5" x14ac:dyDescent="0.2">
      <c r="A64" s="14">
        <f t="shared" si="3"/>
        <v>201.39519752408435</v>
      </c>
      <c r="B64" s="13">
        <v>0.03</v>
      </c>
      <c r="C64" s="14">
        <f t="shared" si="2"/>
        <v>207.43705344980688</v>
      </c>
      <c r="D64">
        <v>2067</v>
      </c>
      <c r="E64" t="s">
        <v>89</v>
      </c>
    </row>
    <row r="65" spans="1:5" x14ac:dyDescent="0.2">
      <c r="A65" s="14">
        <f t="shared" si="3"/>
        <v>207.43705344980688</v>
      </c>
      <c r="B65" s="13">
        <v>0.03</v>
      </c>
      <c r="C65" s="14">
        <f t="shared" si="2"/>
        <v>213.66016505330109</v>
      </c>
      <c r="D65">
        <v>2068</v>
      </c>
      <c r="E65" t="s">
        <v>90</v>
      </c>
    </row>
    <row r="66" spans="1:5" x14ac:dyDescent="0.2">
      <c r="A66" s="14">
        <f t="shared" si="3"/>
        <v>213.66016505330109</v>
      </c>
      <c r="B66" s="13">
        <v>0.03</v>
      </c>
      <c r="C66" s="14">
        <f t="shared" si="2"/>
        <v>220.06997000490011</v>
      </c>
      <c r="D66">
        <v>2069</v>
      </c>
      <c r="E66" t="s">
        <v>91</v>
      </c>
    </row>
    <row r="67" spans="1:5" x14ac:dyDescent="0.2">
      <c r="A67" s="14">
        <f t="shared" si="3"/>
        <v>220.06997000490011</v>
      </c>
      <c r="B67" s="13">
        <v>0.03</v>
      </c>
      <c r="C67" s="14">
        <f t="shared" si="2"/>
        <v>226.67206910504711</v>
      </c>
      <c r="D67">
        <v>2070</v>
      </c>
      <c r="E67" t="s">
        <v>92</v>
      </c>
    </row>
    <row r="68" spans="1:5" x14ac:dyDescent="0.2">
      <c r="A68" s="14">
        <f t="shared" si="3"/>
        <v>226.67206910504711</v>
      </c>
      <c r="B68" s="13">
        <v>0.03</v>
      </c>
      <c r="C68" s="14">
        <f t="shared" si="2"/>
        <v>233.47223117819854</v>
      </c>
      <c r="D68">
        <v>2071</v>
      </c>
      <c r="E68" t="s">
        <v>93</v>
      </c>
    </row>
    <row r="69" spans="1:5" x14ac:dyDescent="0.2">
      <c r="A69" s="14">
        <f t="shared" si="3"/>
        <v>233.47223117819854</v>
      </c>
      <c r="B69" s="13">
        <v>0.03</v>
      </c>
      <c r="C69" s="14">
        <f t="shared" si="2"/>
        <v>240.47639811354449</v>
      </c>
      <c r="D69">
        <v>2072</v>
      </c>
      <c r="E69" t="s">
        <v>94</v>
      </c>
    </row>
    <row r="72" spans="1:5" x14ac:dyDescent="0.2">
      <c r="A72" t="s">
        <v>95</v>
      </c>
      <c r="C72" s="32">
        <f>SUM(C20:C69)</f>
        <v>6373.0230018983566</v>
      </c>
    </row>
  </sheetData>
  <pageMargins left="0.7" right="0.7" top="1.21875" bottom="0.75" header="0.3" footer="0.3"/>
  <pageSetup orientation="portrait" horizontalDpi="4294967295" verticalDpi="4294967295" r:id="rId1"/>
  <headerFooter differentFirst="1">
    <oddHeader>&amp;L20220050 EI 
POD 3  Document 2 Costs and Benenefits Sumary 
Page 2 of 2
000011</oddHeader>
    <firstHeader>&amp;L20220050 EI 
POD 3  Document 2 Costs and Benenefits Sumary 
Page 1 of 2
000010</first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Table</vt:lpstr>
      <vt:lpstr>FV-DEF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Randy1</dc:creator>
  <cp:lastModifiedBy>Gonzalez, Xiomara</cp:lastModifiedBy>
  <dcterms:created xsi:type="dcterms:W3CDTF">2022-05-06T14:18:55Z</dcterms:created>
  <dcterms:modified xsi:type="dcterms:W3CDTF">2022-06-06T19:25:51Z</dcterms:modified>
</cp:coreProperties>
</file>