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C:\Users\Paul\Documents\2202\Interrogatories\POD 01-01\"/>
    </mc:Choice>
  </mc:AlternateContent>
  <xr:revisionPtr revIDLastSave="0" documentId="13_ncr:1_{96B2A647-642B-42F9-972F-BE54942C03BC}" xr6:coauthVersionLast="47" xr6:coauthVersionMax="47" xr10:uidLastSave="{00000000-0000-0000-0000-000000000000}"/>
  <bookViews>
    <workbookView xWindow="3645" yWindow="3645" windowWidth="21600" windowHeight="11423" xr2:uid="{00000000-000D-0000-FFFF-FFFF00000000}"/>
  </bookViews>
  <sheets>
    <sheet name="Page 1" sheetId="2" r:id="rId1"/>
    <sheet name="Page 2" sheetId="3" r:id="rId2"/>
    <sheet name="Page 3" sheetId="4" r:id="rId3"/>
    <sheet name="Page 4" sheetId="1" r:id="rId4"/>
  </sheets>
  <definedNames>
    <definedName name="_xlnm.Print_Area" localSheetId="3">'Page 4'!$A$1:$R$29</definedName>
  </definedNames>
  <calcPr calcId="191029" iterate="1" iterateCount="10000" iterateDelta="9.9999999999999995E-8"/>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23" i="4" l="1"/>
  <c r="A22" i="4"/>
  <c r="A21" i="4"/>
  <c r="A20" i="4"/>
  <c r="A19" i="4"/>
  <c r="A18" i="4"/>
  <c r="A17" i="4"/>
  <c r="A16" i="4"/>
  <c r="A15" i="4"/>
  <c r="A14" i="4"/>
  <c r="A13" i="4"/>
  <c r="A12" i="4"/>
  <c r="A11" i="4"/>
  <c r="A10" i="4"/>
  <c r="A9" i="4"/>
  <c r="A23" i="3"/>
  <c r="A22" i="3"/>
  <c r="A21" i="3"/>
  <c r="A20" i="3"/>
  <c r="A19" i="3"/>
  <c r="A18" i="3"/>
  <c r="A17" i="3"/>
  <c r="A16" i="3"/>
  <c r="A15" i="3"/>
  <c r="A14" i="3"/>
  <c r="A13" i="3"/>
  <c r="A12" i="3"/>
  <c r="A11" i="3"/>
  <c r="A10" i="3"/>
  <c r="A9" i="3"/>
  <c r="A11" i="2"/>
  <c r="A12" i="2"/>
  <c r="A13" i="2"/>
  <c r="A14" i="2"/>
  <c r="A15" i="2"/>
  <c r="A16" i="2"/>
  <c r="A17" i="2"/>
  <c r="A18" i="2"/>
  <c r="A19" i="2"/>
  <c r="A20" i="2"/>
  <c r="A21" i="2"/>
  <c r="A22" i="2"/>
  <c r="A23" i="2"/>
  <c r="A10" i="2"/>
  <c r="A9" i="2"/>
  <c r="B27" i="1" l="1"/>
  <c r="C25" i="3" l="1"/>
  <c r="M23" i="1" l="1"/>
  <c r="O23" i="1" s="1"/>
  <c r="Q23" i="1" s="1"/>
  <c r="G23" i="2" s="1"/>
  <c r="M22" i="1"/>
  <c r="O22" i="1" s="1"/>
  <c r="Q22" i="1" s="1"/>
  <c r="G22" i="2" s="1"/>
  <c r="G23" i="4" l="1"/>
  <c r="G23" i="3"/>
  <c r="G22" i="3"/>
  <c r="G22" i="4"/>
  <c r="M21" i="1" l="1"/>
  <c r="O21" i="1" s="1"/>
  <c r="Q21" i="1" s="1"/>
  <c r="G21" i="4" s="1"/>
  <c r="M20" i="1"/>
  <c r="O20" i="1" s="1"/>
  <c r="Q20" i="1" s="1"/>
  <c r="G20" i="3" s="1"/>
  <c r="M19" i="1"/>
  <c r="O19" i="1" s="1"/>
  <c r="Q19" i="1" s="1"/>
  <c r="G19" i="2" s="1"/>
  <c r="M18" i="1"/>
  <c r="O18" i="1" s="1"/>
  <c r="Q18" i="1" s="1"/>
  <c r="G18" i="2" s="1"/>
  <c r="M17" i="1"/>
  <c r="O17" i="1" s="1"/>
  <c r="Q17" i="1" s="1"/>
  <c r="G17" i="2" s="1"/>
  <c r="M16" i="1"/>
  <c r="O16" i="1" s="1"/>
  <c r="Q16" i="1" s="1"/>
  <c r="G16" i="2" s="1"/>
  <c r="M15" i="1"/>
  <c r="O15" i="1" s="1"/>
  <c r="Q15" i="1" s="1"/>
  <c r="G15" i="2" s="1"/>
  <c r="M14" i="1"/>
  <c r="O14" i="1" s="1"/>
  <c r="Q14" i="1" s="1"/>
  <c r="G14" i="2" s="1"/>
  <c r="M13" i="1"/>
  <c r="O13" i="1" s="1"/>
  <c r="Q13" i="1" s="1"/>
  <c r="G13" i="4" s="1"/>
  <c r="E22" i="3" l="1"/>
  <c r="I22" i="3" s="1"/>
  <c r="E23" i="3"/>
  <c r="I23" i="3" s="1"/>
  <c r="G15" i="4"/>
  <c r="G14" i="4"/>
  <c r="G21" i="2"/>
  <c r="G13" i="3"/>
  <c r="G14" i="3"/>
  <c r="G15" i="3"/>
  <c r="G20" i="2"/>
  <c r="G16" i="4"/>
  <c r="G17" i="4"/>
  <c r="G18" i="4"/>
  <c r="G16" i="3"/>
  <c r="G17" i="3"/>
  <c r="G19" i="4"/>
  <c r="G18" i="3"/>
  <c r="G13" i="2"/>
  <c r="G19" i="3"/>
  <c r="G20" i="4"/>
  <c r="G21" i="3"/>
  <c r="E17" i="3"/>
  <c r="E16" i="3"/>
  <c r="E18" i="3"/>
  <c r="E19" i="3"/>
  <c r="E20" i="3"/>
  <c r="E10" i="3"/>
  <c r="E11" i="3"/>
  <c r="E12" i="3"/>
  <c r="E13" i="3"/>
  <c r="E14" i="3"/>
  <c r="E15" i="3"/>
  <c r="E21" i="3"/>
  <c r="C25" i="4" l="1"/>
  <c r="B26" i="1"/>
  <c r="M11" i="1"/>
  <c r="O11" i="1" s="1"/>
  <c r="Q11" i="1" s="1"/>
  <c r="G11" i="4" s="1"/>
  <c r="C25" i="2"/>
  <c r="E23" i="2" s="1"/>
  <c r="I23" i="2" s="1"/>
  <c r="M12" i="1"/>
  <c r="O12" i="1" s="1"/>
  <c r="Q12" i="1" s="1"/>
  <c r="G12" i="4" s="1"/>
  <c r="M10" i="1"/>
  <c r="O10" i="1" s="1"/>
  <c r="Q10" i="1" s="1"/>
  <c r="M9" i="1"/>
  <c r="O9" i="1" s="1"/>
  <c r="Q9" i="1" s="1"/>
  <c r="G9" i="4" s="1"/>
  <c r="A1" i="1"/>
  <c r="E22" i="4" l="1"/>
  <c r="I22" i="4" s="1"/>
  <c r="E23" i="4"/>
  <c r="I23" i="4" s="1"/>
  <c r="G9" i="3"/>
  <c r="G9" i="2"/>
  <c r="G10" i="2"/>
  <c r="G10" i="3"/>
  <c r="G10" i="4"/>
  <c r="G11" i="2"/>
  <c r="G11" i="3"/>
  <c r="I11" i="3" s="1"/>
  <c r="E12" i="4"/>
  <c r="I12" i="4" s="1"/>
  <c r="G12" i="2"/>
  <c r="G12" i="3"/>
  <c r="I12" i="3" s="1"/>
  <c r="E11" i="4"/>
  <c r="I11" i="4" s="1"/>
  <c r="E10" i="4"/>
  <c r="E9" i="4"/>
  <c r="I9" i="4" s="1"/>
  <c r="E12" i="2"/>
  <c r="E21" i="2"/>
  <c r="I21" i="2" s="1"/>
  <c r="E13" i="2"/>
  <c r="I13" i="2" s="1"/>
  <c r="E20" i="2"/>
  <c r="I20" i="2" s="1"/>
  <c r="E16" i="2"/>
  <c r="I16" i="2" s="1"/>
  <c r="E14" i="2"/>
  <c r="I14" i="2" s="1"/>
  <c r="E18" i="2"/>
  <c r="I18" i="2" s="1"/>
  <c r="E19" i="2"/>
  <c r="I19" i="2" s="1"/>
  <c r="E15" i="2"/>
  <c r="I15" i="2" s="1"/>
  <c r="E17" i="2"/>
  <c r="I17" i="2" s="1"/>
  <c r="I21" i="3"/>
  <c r="I17" i="3"/>
  <c r="I13" i="3"/>
  <c r="I20" i="3"/>
  <c r="I16" i="3"/>
  <c r="I14" i="3"/>
  <c r="I19" i="3"/>
  <c r="I15" i="3"/>
  <c r="I18" i="3"/>
  <c r="E18" i="4"/>
  <c r="I18" i="4" s="1"/>
  <c r="E14" i="4"/>
  <c r="I14" i="4" s="1"/>
  <c r="E21" i="4"/>
  <c r="I21" i="4" s="1"/>
  <c r="E17" i="4"/>
  <c r="I17" i="4" s="1"/>
  <c r="E13" i="4"/>
  <c r="I13" i="4" s="1"/>
  <c r="E15" i="4"/>
  <c r="I15" i="4" s="1"/>
  <c r="E20" i="4"/>
  <c r="I20" i="4" s="1"/>
  <c r="E16" i="4"/>
  <c r="I16" i="4" s="1"/>
  <c r="E19" i="4"/>
  <c r="I19" i="4" s="1"/>
  <c r="E9" i="3"/>
  <c r="E9" i="2"/>
  <c r="I9" i="2" s="1"/>
  <c r="E11" i="2"/>
  <c r="I10" i="3"/>
  <c r="E10" i="2"/>
  <c r="E22" i="2"/>
  <c r="I10" i="2" l="1"/>
  <c r="I10" i="4"/>
  <c r="I25" i="4" s="1"/>
  <c r="I22" i="2"/>
  <c r="I12" i="2"/>
  <c r="I11" i="2"/>
  <c r="I9" i="3"/>
  <c r="I25" i="3" s="1"/>
  <c r="E25" i="3"/>
  <c r="E25" i="4"/>
  <c r="E25" i="2"/>
  <c r="I25" i="2" l="1"/>
</calcChain>
</file>

<file path=xl/sharedStrings.xml><?xml version="1.0" encoding="utf-8"?>
<sst xmlns="http://schemas.openxmlformats.org/spreadsheetml/2006/main" count="109" uniqueCount="53">
  <si>
    <t>Calculation of the Effective Cost of Long-Term Debt by Series</t>
  </si>
  <si>
    <t>Series</t>
  </si>
  <si>
    <t>Date of</t>
  </si>
  <si>
    <t>Issue</t>
  </si>
  <si>
    <t>Maturity</t>
  </si>
  <si>
    <t>(1)</t>
  </si>
  <si>
    <t>Principal</t>
  </si>
  <si>
    <t>Amount</t>
  </si>
  <si>
    <t>Issued</t>
  </si>
  <si>
    <t>Discount</t>
  </si>
  <si>
    <t>and</t>
  </si>
  <si>
    <t>Expense</t>
  </si>
  <si>
    <t>Net</t>
  </si>
  <si>
    <t>Proceeds</t>
  </si>
  <si>
    <t>Ratio</t>
  </si>
  <si>
    <t>Effective</t>
  </si>
  <si>
    <t>Cost Rate</t>
  </si>
  <si>
    <t>Notes:</t>
  </si>
  <si>
    <t>Calculation of the Embedded Cost of Long-Term Debt</t>
  </si>
  <si>
    <t>Outstanding</t>
  </si>
  <si>
    <t>Percent</t>
  </si>
  <si>
    <t>to</t>
  </si>
  <si>
    <t>Total</t>
  </si>
  <si>
    <t>Cost</t>
  </si>
  <si>
    <t>Rate</t>
  </si>
  <si>
    <t>Weighted</t>
  </si>
  <si>
    <t>Coupon</t>
  </si>
  <si>
    <t>Company provided data</t>
  </si>
  <si>
    <t>Source of Information:</t>
  </si>
  <si>
    <t>Note:</t>
  </si>
  <si>
    <t>(2)</t>
  </si>
  <si>
    <t>Chesapeake Utilities Corporation</t>
  </si>
  <si>
    <t>The effective cost for each issue is the internal rate of return ("irr") using as inputs the term of the issue, the coupon rate, the annual sinking fund payments, and the net proceeds.</t>
  </si>
  <si>
    <t>Actual at December 31, 2021</t>
  </si>
  <si>
    <t>Estimated at December 31, 2022</t>
  </si>
  <si>
    <t>Estimated at December 31, 2023</t>
  </si>
  <si>
    <t>Projected</t>
  </si>
  <si>
    <r>
      <t>(1)</t>
    </r>
    <r>
      <rPr>
        <sz val="12"/>
        <rFont val="Arial"/>
        <family val="2"/>
      </rPr>
      <t>As calculated on page 4 of this schedule.</t>
    </r>
  </si>
  <si>
    <t>5.93% note, due October 31, 2023</t>
  </si>
  <si>
    <t>5.68% note, due June 30, 2026</t>
  </si>
  <si>
    <t>6.43% note, due May 2, 2028</t>
  </si>
  <si>
    <t>3.73% note, due December 16, 2028</t>
  </si>
  <si>
    <t>3.88% note, due May 15, 2029</t>
  </si>
  <si>
    <t>3.25% note, due April 30, 2032</t>
  </si>
  <si>
    <t>2.98% note, due December 20, 2034</t>
  </si>
  <si>
    <t>3.00% note, due July 15, 2035</t>
  </si>
  <si>
    <t>2.96% note, due August 15, 2035</t>
  </si>
  <si>
    <t>3.48% note, due May 31, 2038</t>
  </si>
  <si>
    <t>3.58% note, due November 30, 2038</t>
  </si>
  <si>
    <t>3.98% note, due August 20, 2039</t>
  </si>
  <si>
    <t>2.49% notes Due January 25, 2037</t>
  </si>
  <si>
    <t>2.95% notes Due March 15, 2042</t>
  </si>
  <si>
    <t>4.00% notes Due December 1, 2037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</si>
</sst>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3" formatCode="_(* #,##0.00_);_(* \(#,##0.00\);_(* &quot;-&quot;??_);_(@_)"/>
    <numFmt numFmtId="164" formatCode="#,##0.000_);\(#,##0.000\)"/>
    <numFmt numFmtId="165" formatCode="mm/dd/yy;@"/>
  </numFmts>
  <fonts count="15">
    <font>
      <sz val="12"/>
      <name val="Arial"/>
    </font>
    <font>
      <sz val="12"/>
      <name val="Arial"/>
      <family val="2"/>
    </font>
    <font>
      <sz val="12"/>
      <color indexed="8"/>
      <name val="Arial MT"/>
    </font>
    <font>
      <sz val="12"/>
      <name val="Arial"/>
      <family val="2"/>
    </font>
    <font>
      <u/>
      <sz val="12"/>
      <color indexed="8"/>
      <name val="Arial MT"/>
    </font>
    <font>
      <vertAlign val="superscript"/>
      <sz val="12"/>
      <name val="Arial"/>
      <family val="2"/>
    </font>
    <font>
      <sz val="8"/>
      <name val="Arial"/>
      <family val="2"/>
    </font>
    <font>
      <sz val="12"/>
      <name val="Arial"/>
      <family val="2"/>
    </font>
    <font>
      <vertAlign val="superscript"/>
      <sz val="12"/>
      <name val="Arial"/>
      <family val="2"/>
    </font>
    <font>
      <sz val="12"/>
      <name val="Arial"/>
      <family val="2"/>
    </font>
    <font>
      <b/>
      <u/>
      <sz val="12"/>
      <name val="Arial"/>
      <family val="2"/>
    </font>
    <font>
      <b/>
      <u/>
      <sz val="12"/>
      <name val="Arial MT"/>
    </font>
    <font>
      <sz val="10"/>
      <name val="Arial"/>
      <family val="2"/>
    </font>
    <font>
      <sz val="10"/>
      <color indexed="8"/>
      <name val="Arial"/>
      <family val="2"/>
    </font>
    <font>
      <sz val="12"/>
      <color theme="1"/>
      <name val="Arial"/>
      <family val="2"/>
    </font>
  </fonts>
  <fills count="2">
    <fill>
      <patternFill patternType="none"/>
    </fill>
    <fill>
      <patternFill patternType="gray125"/>
    </fill>
  </fills>
  <borders count="4">
    <border>
      <left/>
      <right/>
      <top/>
      <bottom/>
      <diagonal/>
    </border>
    <border>
      <left/>
      <right/>
      <top/>
      <bottom style="thin">
        <color indexed="8"/>
      </bottom>
      <diagonal/>
    </border>
    <border>
      <left/>
      <right/>
      <top/>
      <bottom style="thin">
        <color indexed="64"/>
      </bottom>
      <diagonal/>
    </border>
    <border>
      <left/>
      <right/>
      <top/>
      <bottom style="double">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Border="0" applyAlignment="0"/>
  </cellStyleXfs>
  <cellXfs count="90">
    <xf numFmtId="0" fontId="0" fillId="0" borderId="0" xfId="0"/>
    <xf numFmtId="10" fontId="2" fillId="0" borderId="0" xfId="0" applyNumberFormat="1" applyFont="1" applyAlignment="1" applyProtection="1">
      <alignment horizontal="center"/>
    </xf>
    <xf numFmtId="41" fontId="2" fillId="0" borderId="0" xfId="0" applyNumberFormat="1" applyFont="1" applyProtection="1"/>
    <xf numFmtId="10" fontId="2" fillId="0" borderId="1" xfId="0" applyNumberFormat="1" applyFont="1" applyBorder="1" applyAlignment="1" applyProtection="1">
      <alignment horizontal="centerContinuous"/>
    </xf>
    <xf numFmtId="0" fontId="2" fillId="0" borderId="0" xfId="0" applyFont="1" applyAlignment="1" applyProtection="1">
      <alignment horizontal="center"/>
    </xf>
    <xf numFmtId="10" fontId="2" fillId="0" borderId="1" xfId="0" applyNumberFormat="1" applyFont="1" applyBorder="1" applyAlignment="1" applyProtection="1">
      <alignment horizontal="center"/>
    </xf>
    <xf numFmtId="10" fontId="3" fillId="0" borderId="0" xfId="0" applyNumberFormat="1" applyFont="1"/>
    <xf numFmtId="10" fontId="0" fillId="0" borderId="0" xfId="0" applyNumberFormat="1" applyAlignment="1" applyProtection="1">
      <alignment horizontal="right"/>
    </xf>
    <xf numFmtId="0" fontId="0" fillId="0" borderId="0" xfId="0" applyProtection="1"/>
    <xf numFmtId="164" fontId="0" fillId="0" borderId="0" xfId="0" applyNumberFormat="1" applyAlignment="1" applyProtection="1">
      <alignment horizontal="left"/>
    </xf>
    <xf numFmtId="10" fontId="0" fillId="0" borderId="2" xfId="0" applyNumberFormat="1" applyBorder="1" applyAlignment="1" applyProtection="1">
      <alignment horizontal="right"/>
    </xf>
    <xf numFmtId="10" fontId="3" fillId="0" borderId="0" xfId="0" applyNumberFormat="1" applyFont="1" applyAlignment="1">
      <alignment horizontal="right"/>
    </xf>
    <xf numFmtId="41" fontId="3" fillId="0" borderId="0" xfId="0" applyNumberFormat="1" applyFont="1"/>
    <xf numFmtId="0" fontId="3" fillId="0" borderId="0" xfId="0" quotePrefix="1" applyFont="1" applyAlignment="1">
      <alignment horizontal="left"/>
    </xf>
    <xf numFmtId="0" fontId="3" fillId="0" borderId="0" xfId="0" applyFont="1"/>
    <xf numFmtId="0" fontId="0" fillId="0" borderId="0" xfId="0" applyBorder="1"/>
    <xf numFmtId="0" fontId="3" fillId="0" borderId="0" xfId="0" applyFont="1" applyBorder="1"/>
    <xf numFmtId="165" fontId="3" fillId="0" borderId="0" xfId="0" applyNumberFormat="1" applyFont="1" applyAlignment="1">
      <alignment horizontal="center"/>
    </xf>
    <xf numFmtId="42" fontId="3" fillId="0" borderId="0" xfId="0" applyNumberFormat="1" applyFont="1"/>
    <xf numFmtId="0" fontId="6" fillId="0" borderId="0" xfId="0" applyFont="1" applyAlignment="1">
      <alignment horizontal="center" vertical="top"/>
    </xf>
    <xf numFmtId="10" fontId="0" fillId="0" borderId="0" xfId="0" applyNumberFormat="1" applyAlignment="1" applyProtection="1"/>
    <xf numFmtId="10" fontId="0" fillId="0" borderId="2" xfId="0" applyNumberFormat="1" applyBorder="1" applyAlignment="1" applyProtection="1"/>
    <xf numFmtId="0" fontId="0" fillId="0" borderId="0" xfId="0" applyAlignment="1"/>
    <xf numFmtId="41" fontId="2" fillId="0" borderId="0" xfId="0" applyNumberFormat="1" applyFont="1" applyAlignment="1" applyProtection="1">
      <alignment horizontal="centerContinuous"/>
    </xf>
    <xf numFmtId="41" fontId="2" fillId="0" borderId="1" xfId="0" applyNumberFormat="1" applyFont="1" applyBorder="1" applyAlignment="1" applyProtection="1">
      <alignment horizontal="centerContinuous"/>
    </xf>
    <xf numFmtId="41" fontId="3" fillId="0" borderId="2" xfId="0" applyNumberFormat="1" applyFont="1" applyBorder="1"/>
    <xf numFmtId="41" fontId="7" fillId="0" borderId="0" xfId="0" applyNumberFormat="1" applyFont="1"/>
    <xf numFmtId="0" fontId="8" fillId="0" borderId="0" xfId="0" quotePrefix="1" applyFont="1" applyAlignment="1">
      <alignment horizontal="left"/>
    </xf>
    <xf numFmtId="0" fontId="6" fillId="0" borderId="0" xfId="0" applyFont="1" applyBorder="1" applyAlignment="1">
      <alignment horizontal="center" vertical="center"/>
    </xf>
    <xf numFmtId="0" fontId="5" fillId="0" borderId="0" xfId="0" quotePrefix="1" applyFont="1" applyAlignment="1">
      <alignment horizontal="left"/>
    </xf>
    <xf numFmtId="0" fontId="7" fillId="0" borderId="0" xfId="0" applyFont="1"/>
    <xf numFmtId="0" fontId="9" fillId="0" borderId="0" xfId="0" applyFont="1"/>
    <xf numFmtId="0" fontId="7" fillId="0" borderId="0" xfId="0" applyFont="1" applyAlignment="1">
      <alignment horizontal="center"/>
    </xf>
    <xf numFmtId="41" fontId="7" fillId="0" borderId="0" xfId="0" applyNumberFormat="1" applyFont="1" applyAlignment="1">
      <alignment horizontal="center"/>
    </xf>
    <xf numFmtId="0" fontId="7" fillId="0" borderId="2" xfId="0" applyFont="1" applyBorder="1" applyAlignment="1">
      <alignment horizontal="center"/>
    </xf>
    <xf numFmtId="41" fontId="7" fillId="0" borderId="2" xfId="0" applyNumberFormat="1" applyFont="1" applyBorder="1" applyAlignment="1">
      <alignment horizontal="center"/>
    </xf>
    <xf numFmtId="0" fontId="7" fillId="0" borderId="0" xfId="0" applyFont="1" applyAlignment="1">
      <alignment horizontal="right" vertical="top"/>
    </xf>
    <xf numFmtId="0" fontId="7" fillId="0" borderId="0" xfId="0" quotePrefix="1" applyFont="1" applyAlignment="1">
      <alignment horizontal="right"/>
    </xf>
    <xf numFmtId="0" fontId="7" fillId="0" borderId="0" xfId="0" applyFont="1" applyAlignment="1">
      <alignment horizontal="left"/>
    </xf>
    <xf numFmtId="10" fontId="7" fillId="0" borderId="3" xfId="0" applyNumberFormat="1" applyFont="1" applyBorder="1" applyProtection="1"/>
    <xf numFmtId="42" fontId="7" fillId="0" borderId="0" xfId="0" applyNumberFormat="1" applyFont="1" applyBorder="1" applyProtection="1"/>
    <xf numFmtId="42" fontId="7" fillId="0" borderId="3" xfId="0" applyNumberFormat="1" applyFont="1" applyBorder="1" applyProtection="1"/>
    <xf numFmtId="42" fontId="2" fillId="0" borderId="0" xfId="0" applyNumberFormat="1" applyFont="1" applyProtection="1"/>
    <xf numFmtId="164" fontId="0" fillId="0" borderId="0" xfId="0" quotePrefix="1" applyNumberFormat="1" applyAlignment="1" applyProtection="1">
      <alignment horizontal="right"/>
    </xf>
    <xf numFmtId="41" fontId="7" fillId="0" borderId="0" xfId="0" applyNumberFormat="1" applyFont="1" applyAlignment="1">
      <alignment horizontal="left"/>
    </xf>
    <xf numFmtId="37" fontId="12" fillId="0" borderId="0" xfId="0" quotePrefix="1" applyNumberFormat="1" applyFont="1" applyAlignment="1" applyProtection="1">
      <alignment horizontal="center" vertical="center"/>
    </xf>
    <xf numFmtId="10" fontId="0" fillId="0" borderId="0" xfId="0" applyNumberFormat="1" applyAlignment="1" applyProtection="1">
      <alignment horizontal="left"/>
    </xf>
    <xf numFmtId="10" fontId="3" fillId="0" borderId="0" xfId="0" applyNumberFormat="1" applyFont="1" applyAlignment="1">
      <alignment horizontal="center"/>
    </xf>
    <xf numFmtId="10" fontId="3" fillId="0" borderId="0" xfId="2" applyNumberFormat="1" applyFont="1" applyBorder="1" applyAlignment="1">
      <alignment horizontal="center"/>
    </xf>
    <xf numFmtId="10" fontId="3" fillId="0" borderId="0" xfId="2" applyNumberFormat="1" applyFont="1" applyFill="1" applyBorder="1" applyAlignment="1">
      <alignment horizontal="center"/>
    </xf>
    <xf numFmtId="0" fontId="3" fillId="0" borderId="0" xfId="0" applyFont="1" applyFill="1"/>
    <xf numFmtId="0" fontId="3" fillId="0" borderId="0" xfId="0" quotePrefix="1" applyFont="1" applyAlignment="1">
      <alignment horizontal="center"/>
    </xf>
    <xf numFmtId="0" fontId="3" fillId="0" borderId="0" xfId="0" applyFont="1" applyAlignment="1">
      <alignment horizontal="center"/>
    </xf>
    <xf numFmtId="10" fontId="7" fillId="0" borderId="0" xfId="0" applyNumberFormat="1" applyFont="1" applyBorder="1" applyProtection="1"/>
    <xf numFmtId="0" fontId="3" fillId="0" borderId="0" xfId="0" quotePrefix="1" applyFont="1" applyFill="1" applyBorder="1" applyAlignment="1">
      <alignment horizontal="left"/>
    </xf>
    <xf numFmtId="41" fontId="1" fillId="0" borderId="0" xfId="0" applyNumberFormat="1" applyFont="1" applyProtection="1"/>
    <xf numFmtId="42" fontId="1" fillId="0" borderId="3" xfId="0" applyNumberFormat="1" applyFont="1" applyBorder="1" applyProtection="1"/>
    <xf numFmtId="10" fontId="1" fillId="0" borderId="3" xfId="0" applyNumberFormat="1" applyFont="1" applyBorder="1" applyProtection="1"/>
    <xf numFmtId="42" fontId="1" fillId="0" borderId="0" xfId="0" applyNumberFormat="1" applyFont="1" applyBorder="1" applyProtection="1"/>
    <xf numFmtId="10" fontId="1" fillId="0" borderId="0" xfId="0" applyNumberFormat="1" applyFont="1" applyBorder="1" applyProtection="1"/>
    <xf numFmtId="41" fontId="1" fillId="0" borderId="0" xfId="0" applyNumberFormat="1" applyFont="1"/>
    <xf numFmtId="41" fontId="1" fillId="0" borderId="0" xfId="0" quotePrefix="1" applyNumberFormat="1" applyFont="1" applyAlignment="1">
      <alignment horizontal="left"/>
    </xf>
    <xf numFmtId="41" fontId="1" fillId="0" borderId="0" xfId="0" applyNumberFormat="1" applyFont="1" applyAlignment="1">
      <alignment horizontal="left"/>
    </xf>
    <xf numFmtId="0" fontId="0" fillId="0" borderId="0" xfId="0" applyAlignment="1">
      <alignment wrapText="1"/>
    </xf>
    <xf numFmtId="10" fontId="3" fillId="0" borderId="0" xfId="0" applyNumberFormat="1" applyFont="1" applyAlignment="1" applyProtection="1">
      <alignment horizontal="center"/>
    </xf>
    <xf numFmtId="0" fontId="3" fillId="0" borderId="0" xfId="0" applyFont="1" applyAlignment="1">
      <alignment horizontal="left" indent="1"/>
    </xf>
    <xf numFmtId="41" fontId="3" fillId="0" borderId="0" xfId="0" applyNumberFormat="1" applyFont="1" applyBorder="1"/>
    <xf numFmtId="10" fontId="0" fillId="0" borderId="0" xfId="0" applyNumberFormat="1" applyBorder="1" applyAlignment="1" applyProtection="1">
      <alignment horizontal="right"/>
    </xf>
    <xf numFmtId="10" fontId="0" fillId="0" borderId="0" xfId="0" applyNumberFormat="1" applyBorder="1" applyAlignment="1" applyProtection="1"/>
    <xf numFmtId="10" fontId="2" fillId="0" borderId="0" xfId="0" applyNumberFormat="1" applyFont="1" applyAlignment="1" applyProtection="1">
      <alignment horizontal="center"/>
    </xf>
    <xf numFmtId="41" fontId="3" fillId="0" borderId="0" xfId="0" applyNumberFormat="1" applyFont="1" applyFill="1" applyBorder="1" applyAlignment="1">
      <alignment horizontal="right"/>
    </xf>
    <xf numFmtId="42" fontId="3" fillId="0" borderId="0" xfId="0" applyNumberFormat="1" applyFont="1" applyFill="1" applyBorder="1" applyAlignment="1">
      <alignment horizontal="right"/>
    </xf>
    <xf numFmtId="41" fontId="14" fillId="0" borderId="0" xfId="1" applyNumberFormat="1" applyFont="1" applyProtection="1"/>
    <xf numFmtId="0" fontId="5" fillId="0" borderId="0" xfId="0" quotePrefix="1" applyFont="1" applyAlignment="1">
      <alignment horizontal="left" indent="3"/>
    </xf>
    <xf numFmtId="10" fontId="3" fillId="0" borderId="0" xfId="0" quotePrefix="1" applyNumberFormat="1" applyFont="1" applyAlignment="1" applyProtection="1">
      <alignment horizontal="left"/>
    </xf>
    <xf numFmtId="0" fontId="1" fillId="0" borderId="0" xfId="0" quotePrefix="1" applyFont="1" applyFill="1" applyBorder="1" applyAlignment="1">
      <alignment horizontal="left"/>
    </xf>
    <xf numFmtId="165" fontId="1" fillId="0" borderId="0" xfId="0" applyNumberFormat="1" applyFont="1" applyAlignment="1">
      <alignment horizontal="center"/>
    </xf>
    <xf numFmtId="0" fontId="1" fillId="0" borderId="0" xfId="0" quotePrefix="1" applyFont="1" applyAlignment="1">
      <alignment horizontal="left"/>
    </xf>
    <xf numFmtId="10" fontId="1" fillId="0" borderId="0" xfId="2" applyNumberFormat="1" applyFont="1" applyBorder="1" applyAlignment="1">
      <alignment horizontal="center"/>
    </xf>
    <xf numFmtId="41" fontId="1" fillId="0" borderId="0" xfId="0" applyNumberFormat="1" applyFont="1" applyFill="1" applyBorder="1" applyAlignment="1">
      <alignment horizontal="right"/>
    </xf>
    <xf numFmtId="0" fontId="10" fillId="0" borderId="0" xfId="0" quotePrefix="1" applyFont="1" applyAlignment="1">
      <alignment horizontal="center"/>
    </xf>
    <xf numFmtId="0" fontId="10" fillId="0" borderId="0" xfId="0" applyFont="1" applyAlignment="1">
      <alignment horizontal="center"/>
    </xf>
    <xf numFmtId="10" fontId="2" fillId="0" borderId="0" xfId="0" applyNumberFormat="1" applyFont="1" applyAlignment="1" applyProtection="1">
      <alignment horizontal="center"/>
    </xf>
    <xf numFmtId="0" fontId="4" fillId="0" borderId="0" xfId="0" quotePrefix="1" applyFont="1" applyAlignment="1" applyProtection="1">
      <alignment horizontal="center"/>
    </xf>
    <xf numFmtId="0" fontId="4" fillId="0" borderId="0" xfId="0" applyFont="1" applyAlignment="1" applyProtection="1">
      <alignment horizontal="center"/>
    </xf>
    <xf numFmtId="0" fontId="3" fillId="0" borderId="0" xfId="0" applyFont="1" applyAlignment="1">
      <alignment horizontal="left" wrapText="1"/>
    </xf>
    <xf numFmtId="0" fontId="0" fillId="0" borderId="0" xfId="0" applyAlignment="1">
      <alignment wrapText="1"/>
    </xf>
    <xf numFmtId="0" fontId="11" fillId="0" borderId="0" xfId="0" applyFont="1" applyAlignment="1" applyProtection="1">
      <alignment horizontal="center"/>
    </xf>
    <xf numFmtId="0" fontId="3" fillId="0" borderId="0" xfId="0" quotePrefix="1" applyFont="1" applyAlignment="1">
      <alignment horizontal="center"/>
    </xf>
    <xf numFmtId="0" fontId="3" fillId="0" borderId="0" xfId="0" applyFont="1" applyAlignment="1">
      <alignment horizontal="center"/>
    </xf>
  </cellXfs>
  <cellStyles count="4">
    <cellStyle name="Comma" xfId="1" builtinId="3"/>
    <cellStyle name="Normal" xfId="0" builtinId="0"/>
    <cellStyle name="Percent" xfId="2" builtinId="5"/>
    <cellStyle name="STYLE1"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xml" Id="imanage.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tabSelected="1" zoomScale="75" zoomScaleNormal="75" workbookViewId="0">
      <selection sqref="A1:J1"/>
    </sheetView>
  </sheetViews>
  <sheetFormatPr defaultRowHeight="15"/>
  <cols>
    <col min="1" max="1" width="29.44140625" bestFit="1" customWidth="1"/>
    <col min="2" max="2" width="2.77734375" style="15" customWidth="1"/>
    <col min="3" max="3" width="13.5546875" style="26" bestFit="1" customWidth="1"/>
    <col min="4" max="4" width="2.6640625" customWidth="1"/>
    <col min="5" max="5" width="8.21875" bestFit="1" customWidth="1"/>
    <col min="6" max="6" width="2.6640625" customWidth="1"/>
    <col min="7" max="7" width="8.21875" bestFit="1" customWidth="1"/>
    <col min="8" max="8" width="2.6640625" customWidth="1"/>
    <col min="9" max="9" width="8.6640625" bestFit="1" customWidth="1"/>
    <col min="10" max="10" width="2.6640625" customWidth="1"/>
  </cols>
  <sheetData>
    <row r="1" spans="1:10">
      <c r="A1" s="80" t="s">
        <v>31</v>
      </c>
      <c r="B1" s="81"/>
      <c r="C1" s="81"/>
      <c r="D1" s="81"/>
      <c r="E1" s="81"/>
      <c r="F1" s="81"/>
      <c r="G1" s="81"/>
      <c r="H1" s="81"/>
      <c r="I1" s="81"/>
      <c r="J1" s="81"/>
    </row>
    <row r="2" spans="1:10">
      <c r="A2" s="82" t="s">
        <v>18</v>
      </c>
      <c r="B2" s="82"/>
      <c r="C2" s="82"/>
      <c r="D2" s="82"/>
      <c r="E2" s="82"/>
      <c r="F2" s="82"/>
      <c r="G2" s="82"/>
      <c r="H2" s="82"/>
      <c r="I2" s="82"/>
      <c r="J2" s="82"/>
    </row>
    <row r="3" spans="1:10">
      <c r="A3" s="83" t="s">
        <v>33</v>
      </c>
      <c r="B3" s="84"/>
      <c r="C3" s="84"/>
      <c r="D3" s="84"/>
      <c r="E3" s="84"/>
      <c r="F3" s="84"/>
      <c r="G3" s="84"/>
      <c r="H3" s="84"/>
      <c r="I3" s="84"/>
      <c r="J3" s="84"/>
    </row>
    <row r="5" spans="1:10">
      <c r="A5" s="1"/>
      <c r="C5" s="23" t="s">
        <v>6</v>
      </c>
      <c r="E5" s="1" t="s">
        <v>20</v>
      </c>
      <c r="G5" s="1" t="s">
        <v>15</v>
      </c>
      <c r="I5" s="1" t="s">
        <v>25</v>
      </c>
    </row>
    <row r="6" spans="1:10">
      <c r="A6" s="1"/>
      <c r="C6" s="23" t="s">
        <v>7</v>
      </c>
      <c r="E6" s="4" t="s">
        <v>21</v>
      </c>
      <c r="G6" s="4" t="s">
        <v>23</v>
      </c>
      <c r="I6" s="1" t="s">
        <v>23</v>
      </c>
    </row>
    <row r="7" spans="1:10" ht="17.25">
      <c r="A7" s="3" t="s">
        <v>1</v>
      </c>
      <c r="C7" s="24" t="s">
        <v>19</v>
      </c>
      <c r="E7" s="5" t="s">
        <v>22</v>
      </c>
      <c r="G7" s="5" t="s">
        <v>24</v>
      </c>
      <c r="H7" s="27" t="s">
        <v>5</v>
      </c>
      <c r="I7" s="5" t="s">
        <v>24</v>
      </c>
    </row>
    <row r="8" spans="1:10">
      <c r="C8" s="45"/>
    </row>
    <row r="9" spans="1:10">
      <c r="A9" s="54" t="str">
        <f>'Page 4'!A9</f>
        <v>5.93% note, due October 31, 2023</v>
      </c>
      <c r="B9" s="16"/>
      <c r="C9" s="18">
        <v>7615.3846153846152</v>
      </c>
      <c r="E9" s="7">
        <f>ROUND(C9/C$25,5)</f>
        <v>1.464E-2</v>
      </c>
      <c r="G9" s="6">
        <f>'Page 4'!Q9</f>
        <v>5.9400000000000001E-2</v>
      </c>
      <c r="I9" s="20">
        <f>ROUND(E9*G9,5)</f>
        <v>8.7000000000000001E-4</v>
      </c>
    </row>
    <row r="10" spans="1:10">
      <c r="A10" s="54" t="str">
        <f>'Page 4'!A10</f>
        <v>5.68% note, due June 30, 2026</v>
      </c>
      <c r="B10" s="16"/>
      <c r="C10" s="12">
        <v>15838.461538461539</v>
      </c>
      <c r="E10" s="7">
        <f>ROUND(C10/C$25,5)</f>
        <v>3.0439999999999998E-2</v>
      </c>
      <c r="G10" s="6">
        <f>'Page 4'!Q10</f>
        <v>5.6899999999999999E-2</v>
      </c>
      <c r="I10" s="20">
        <f>ROUND(E10*G10,5)</f>
        <v>1.73E-3</v>
      </c>
    </row>
    <row r="11" spans="1:10">
      <c r="A11" s="54" t="str">
        <f>'Page 4'!A11</f>
        <v>6.43% note, due May 2, 2028</v>
      </c>
      <c r="B11" s="16"/>
      <c r="C11" s="12">
        <v>5169.2307692307695</v>
      </c>
      <c r="E11" s="7">
        <f>ROUND(C11/C$25,5)</f>
        <v>9.9399999999999992E-3</v>
      </c>
      <c r="G11" s="6">
        <f>'Page 4'!Q11</f>
        <v>6.4500000000000002E-2</v>
      </c>
      <c r="I11" s="20">
        <f>ROUND(E11*G11,5)</f>
        <v>6.4000000000000005E-4</v>
      </c>
    </row>
    <row r="12" spans="1:10">
      <c r="A12" s="54" t="str">
        <f>'Page 4'!A12</f>
        <v>3.73% note, due December 16, 2028</v>
      </c>
      <c r="B12" s="16"/>
      <c r="C12" s="12">
        <v>15846.153846153846</v>
      </c>
      <c r="E12" s="7">
        <f>ROUND(C12/C$25,5)</f>
        <v>3.0460000000000001E-2</v>
      </c>
      <c r="G12" s="6">
        <f>'Page 4'!Q12</f>
        <v>3.7600000000000001E-2</v>
      </c>
      <c r="I12" s="20">
        <f>ROUND(E12*G12,5)</f>
        <v>1.15E-3</v>
      </c>
    </row>
    <row r="13" spans="1:10">
      <c r="A13" s="54" t="str">
        <f>'Page 4'!A13</f>
        <v>3.88% note, due May 15, 2029</v>
      </c>
      <c r="B13" s="16"/>
      <c r="C13" s="12">
        <v>41923.076923076922</v>
      </c>
      <c r="E13" s="7">
        <f t="shared" ref="E13:E21" si="0">ROUND(C13/C$25,5)</f>
        <v>8.0579999999999999E-2</v>
      </c>
      <c r="G13" s="6">
        <f>'Page 4'!Q13</f>
        <v>3.9100000000000003E-2</v>
      </c>
      <c r="I13" s="20">
        <f t="shared" ref="I13:I21" si="1">ROUND(E13*G13,5)</f>
        <v>3.15E-3</v>
      </c>
    </row>
    <row r="14" spans="1:10">
      <c r="A14" s="54" t="str">
        <f>'Page 4'!A14</f>
        <v>3.25% note, due April 30, 2032</v>
      </c>
      <c r="B14" s="16"/>
      <c r="C14" s="12">
        <v>70000</v>
      </c>
      <c r="E14" s="7">
        <f t="shared" si="0"/>
        <v>0.13455</v>
      </c>
      <c r="G14" s="6">
        <f>'Page 4'!Q14</f>
        <v>3.27E-2</v>
      </c>
      <c r="I14" s="20">
        <f t="shared" si="1"/>
        <v>4.4000000000000003E-3</v>
      </c>
    </row>
    <row r="15" spans="1:10">
      <c r="A15" s="54" t="str">
        <f>'Page 4'!A15</f>
        <v>2.98% note, due December 20, 2034</v>
      </c>
      <c r="B15" s="16"/>
      <c r="C15" s="12">
        <v>70000</v>
      </c>
      <c r="E15" s="7">
        <f t="shared" si="0"/>
        <v>0.13455</v>
      </c>
      <c r="G15" s="6">
        <f>'Page 4'!Q15</f>
        <v>0.03</v>
      </c>
      <c r="I15" s="20">
        <f t="shared" si="1"/>
        <v>4.0400000000000002E-3</v>
      </c>
    </row>
    <row r="16" spans="1:10">
      <c r="A16" s="54" t="str">
        <f>'Page 4'!A16</f>
        <v>3.00% note, due July 15, 2035</v>
      </c>
      <c r="B16" s="16"/>
      <c r="C16" s="12">
        <v>50000</v>
      </c>
      <c r="E16" s="7">
        <f t="shared" si="0"/>
        <v>9.6110000000000001E-2</v>
      </c>
      <c r="G16" s="6">
        <f>'Page 4'!Q16</f>
        <v>3.0200000000000001E-2</v>
      </c>
      <c r="I16" s="20">
        <f t="shared" si="1"/>
        <v>2.8999999999999998E-3</v>
      </c>
    </row>
    <row r="17" spans="1:9">
      <c r="A17" s="54" t="str">
        <f>'Page 4'!A17</f>
        <v>2.96% note, due August 15, 2035</v>
      </c>
      <c r="B17" s="16"/>
      <c r="C17" s="12">
        <v>40000</v>
      </c>
      <c r="E17" s="7">
        <f t="shared" si="0"/>
        <v>7.689E-2</v>
      </c>
      <c r="G17" s="6">
        <f>'Page 4'!Q17</f>
        <v>2.9700000000000001E-2</v>
      </c>
      <c r="I17" s="20">
        <f t="shared" si="1"/>
        <v>2.2799999999999999E-3</v>
      </c>
    </row>
    <row r="18" spans="1:9">
      <c r="A18" s="54" t="str">
        <f>'Page 4'!A18</f>
        <v>3.48% note, due May 31, 2038</v>
      </c>
      <c r="B18" s="16"/>
      <c r="C18" s="12">
        <v>50000</v>
      </c>
      <c r="E18" s="7">
        <f t="shared" si="0"/>
        <v>9.6110000000000001E-2</v>
      </c>
      <c r="G18" s="6">
        <f>'Page 4'!Q18</f>
        <v>3.49E-2</v>
      </c>
      <c r="I18" s="20">
        <f t="shared" si="1"/>
        <v>3.3500000000000001E-3</v>
      </c>
    </row>
    <row r="19" spans="1:9">
      <c r="A19" s="54" t="str">
        <f>'Page 4'!A19</f>
        <v>3.58% note, due November 30, 2038</v>
      </c>
      <c r="B19" s="16"/>
      <c r="C19" s="12">
        <v>50000</v>
      </c>
      <c r="E19" s="7">
        <f t="shared" si="0"/>
        <v>9.6110000000000001E-2</v>
      </c>
      <c r="G19" s="6">
        <f>'Page 4'!Q19</f>
        <v>3.5900000000000001E-2</v>
      </c>
      <c r="I19" s="20">
        <f t="shared" si="1"/>
        <v>3.4499999999999999E-3</v>
      </c>
    </row>
    <row r="20" spans="1:9">
      <c r="A20" s="54" t="str">
        <f>'Page 4'!A20</f>
        <v>3.98% note, due August 20, 2039</v>
      </c>
      <c r="B20" s="16"/>
      <c r="C20" s="12">
        <v>100000</v>
      </c>
      <c r="E20" s="7">
        <f t="shared" si="0"/>
        <v>0.19222</v>
      </c>
      <c r="G20" s="6">
        <f>'Page 4'!Q20</f>
        <v>3.9899999999999998E-2</v>
      </c>
      <c r="I20" s="20">
        <f t="shared" si="1"/>
        <v>7.6699999999999997E-3</v>
      </c>
    </row>
    <row r="21" spans="1:9">
      <c r="A21" s="54" t="str">
        <f>'Page 4'!A21</f>
        <v>2.49% notes Due January 25, 2037</v>
      </c>
      <c r="B21" s="16"/>
      <c r="C21" s="12">
        <v>3846.1538461538462</v>
      </c>
      <c r="E21" s="7">
        <f t="shared" si="0"/>
        <v>7.3899999999999999E-3</v>
      </c>
      <c r="G21" s="6">
        <f>'Page 4'!Q21</f>
        <v>2.5100000000000001E-2</v>
      </c>
      <c r="I21" s="20">
        <f t="shared" si="1"/>
        <v>1.9000000000000001E-4</v>
      </c>
    </row>
    <row r="22" spans="1:9">
      <c r="A22" s="54" t="str">
        <f>'Page 4'!A22</f>
        <v>2.95% notes Due March 15, 2042</v>
      </c>
      <c r="B22" s="16"/>
      <c r="C22" s="66">
        <v>0</v>
      </c>
      <c r="E22" s="67">
        <f>ROUND(C22/C$25,5)</f>
        <v>0</v>
      </c>
      <c r="G22" s="6">
        <f>'Page 4'!Q22</f>
        <v>2.9600000000000001E-2</v>
      </c>
      <c r="I22" s="68">
        <f>ROUND(E22*G22,5)</f>
        <v>0</v>
      </c>
    </row>
    <row r="23" spans="1:9">
      <c r="A23" s="54" t="str">
        <f>'Page 4'!A23</f>
        <v>4.00% notes Due December 1, 2037</v>
      </c>
      <c r="B23" s="16"/>
      <c r="C23" s="25">
        <v>0</v>
      </c>
      <c r="E23" s="10">
        <f>ROUND(C23/C$25,5)</f>
        <v>0</v>
      </c>
      <c r="G23" s="6">
        <f>'Page 4'!Q23</f>
        <v>4.0099999999999997E-2</v>
      </c>
      <c r="I23" s="21">
        <f>ROUND(E23*G23,5)</f>
        <v>0</v>
      </c>
    </row>
    <row r="24" spans="1:9">
      <c r="A24" s="54"/>
      <c r="B24" s="16"/>
      <c r="C24" s="66"/>
      <c r="E24" s="67"/>
      <c r="G24" s="6"/>
      <c r="I24" s="68"/>
    </row>
    <row r="25" spans="1:9" ht="15.4" thickBot="1">
      <c r="A25" s="65" t="s">
        <v>22</v>
      </c>
      <c r="C25" s="41">
        <f>SUM(C9:C22)</f>
        <v>520238.46153846156</v>
      </c>
      <c r="E25" s="39">
        <f>SUM(E9:E22)</f>
        <v>0.99999000000000016</v>
      </c>
      <c r="I25" s="57">
        <f>ROUND(SUM(I9:I23),4)</f>
        <v>3.5799999999999998E-2</v>
      </c>
    </row>
    <row r="26" spans="1:9" ht="15.4" thickTop="1">
      <c r="C26" s="40"/>
      <c r="E26" s="53"/>
      <c r="I26" s="53"/>
    </row>
    <row r="27" spans="1:9">
      <c r="A27" s="74" t="s">
        <v>17</v>
      </c>
      <c r="B27" s="28"/>
    </row>
    <row r="28" spans="1:9" ht="17.25">
      <c r="A28" s="73" t="s">
        <v>37</v>
      </c>
      <c r="B28" s="28"/>
    </row>
    <row r="29" spans="1:9">
      <c r="A29" s="7"/>
      <c r="B29" s="28"/>
      <c r="C29" s="44"/>
    </row>
    <row r="30" spans="1:9">
      <c r="A30" s="43" t="s">
        <v>28</v>
      </c>
      <c r="B30" s="9" t="s">
        <v>27</v>
      </c>
    </row>
  </sheetData>
  <mergeCells count="3">
    <mergeCell ref="A1:J1"/>
    <mergeCell ref="A2:J2"/>
    <mergeCell ref="A3:J3"/>
  </mergeCells>
  <phoneticPr fontId="0" type="noConversion"/>
  <pageMargins left="1.75" right="0.75" top="1.5" bottom="0.25" header="0.5" footer="0.5"/>
  <pageSetup scale="70" orientation="portrait" r:id="rId1"/>
  <headerFooter alignWithMargins="0">
    <oddHeader xml:space="preserve">&amp;R&amp;14Exhibit PRM-1
Page 11 of 30
Schedule 6 [1 of 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0"/>
  <sheetViews>
    <sheetView zoomScale="75" zoomScaleNormal="75" workbookViewId="0">
      <selection sqref="A1:J1"/>
    </sheetView>
  </sheetViews>
  <sheetFormatPr defaultRowHeight="15"/>
  <cols>
    <col min="1" max="1" width="29.44140625" customWidth="1"/>
    <col min="2" max="2" width="2.77734375" style="15" customWidth="1"/>
    <col min="3" max="3" width="13.5546875" style="60" customWidth="1"/>
    <col min="4" max="4" width="2.6640625" customWidth="1"/>
    <col min="5" max="5" width="8.21875" bestFit="1" customWidth="1"/>
    <col min="6" max="6" width="2.6640625" customWidth="1"/>
    <col min="7" max="7" width="8.21875" bestFit="1" customWidth="1"/>
    <col min="8" max="8" width="2.6640625" customWidth="1"/>
    <col min="9" max="9" width="8.6640625" bestFit="1" customWidth="1"/>
    <col min="10" max="10" width="2.6640625" customWidth="1"/>
  </cols>
  <sheetData>
    <row r="1" spans="1:10">
      <c r="A1" s="80" t="s">
        <v>31</v>
      </c>
      <c r="B1" s="81"/>
      <c r="C1" s="81"/>
      <c r="D1" s="81"/>
      <c r="E1" s="81"/>
      <c r="F1" s="81"/>
      <c r="G1" s="81"/>
      <c r="H1" s="81"/>
      <c r="I1" s="81"/>
      <c r="J1" s="81"/>
    </row>
    <row r="2" spans="1:10">
      <c r="A2" s="82" t="s">
        <v>18</v>
      </c>
      <c r="B2" s="82"/>
      <c r="C2" s="82"/>
      <c r="D2" s="82"/>
      <c r="E2" s="82"/>
      <c r="F2" s="82"/>
      <c r="G2" s="82"/>
      <c r="H2" s="82"/>
      <c r="I2" s="82"/>
      <c r="J2" s="82"/>
    </row>
    <row r="3" spans="1:10">
      <c r="A3" s="83" t="s">
        <v>34</v>
      </c>
      <c r="B3" s="84"/>
      <c r="C3" s="84"/>
      <c r="D3" s="84"/>
      <c r="E3" s="84"/>
      <c r="F3" s="84"/>
      <c r="G3" s="84"/>
      <c r="H3" s="84"/>
      <c r="I3" s="84"/>
      <c r="J3" s="84"/>
    </row>
    <row r="5" spans="1:10">
      <c r="A5" s="1"/>
      <c r="C5" s="23" t="s">
        <v>6</v>
      </c>
      <c r="E5" s="1" t="s">
        <v>20</v>
      </c>
      <c r="G5" s="1" t="s">
        <v>15</v>
      </c>
      <c r="I5" s="1" t="s">
        <v>25</v>
      </c>
    </row>
    <row r="6" spans="1:10">
      <c r="A6" s="1"/>
      <c r="C6" s="23" t="s">
        <v>7</v>
      </c>
      <c r="E6" s="4" t="s">
        <v>21</v>
      </c>
      <c r="G6" s="4" t="s">
        <v>23</v>
      </c>
      <c r="I6" s="1" t="s">
        <v>23</v>
      </c>
    </row>
    <row r="7" spans="1:10" ht="17.25">
      <c r="A7" s="3" t="s">
        <v>1</v>
      </c>
      <c r="C7" s="24" t="s">
        <v>19</v>
      </c>
      <c r="E7" s="5" t="s">
        <v>22</v>
      </c>
      <c r="G7" s="5" t="s">
        <v>24</v>
      </c>
      <c r="H7" s="27" t="s">
        <v>5</v>
      </c>
      <c r="I7" s="5" t="s">
        <v>24</v>
      </c>
    </row>
    <row r="8" spans="1:10">
      <c r="C8" s="45"/>
    </row>
    <row r="9" spans="1:10">
      <c r="A9" s="54" t="str">
        <f>'Page 4'!A9</f>
        <v>5.93% note, due October 31, 2023</v>
      </c>
      <c r="B9" s="16"/>
      <c r="C9" s="18">
        <v>4615.3846153846152</v>
      </c>
      <c r="E9" s="7">
        <f>ROUND(C9/C$25,5)</f>
        <v>7.7400000000000004E-3</v>
      </c>
      <c r="G9" s="6">
        <f>'Page 4'!Q9</f>
        <v>5.9400000000000001E-2</v>
      </c>
      <c r="I9" s="20">
        <f>ROUND(E9*G9,5)</f>
        <v>4.6000000000000001E-4</v>
      </c>
    </row>
    <row r="10" spans="1:10">
      <c r="A10" s="54" t="str">
        <f>'Page 4'!A10</f>
        <v>5.68% note, due June 30, 2026</v>
      </c>
      <c r="B10" s="16"/>
      <c r="C10" s="12">
        <v>12938.461538461539</v>
      </c>
      <c r="E10" s="7">
        <f t="shared" ref="E10:E21" si="0">ROUND(C10/C$25,5)</f>
        <v>2.1700000000000001E-2</v>
      </c>
      <c r="G10" s="6">
        <f>'Page 4'!Q10</f>
        <v>5.6899999999999999E-2</v>
      </c>
      <c r="I10" s="20">
        <f>ROUND(E10*G10,5)</f>
        <v>1.23E-3</v>
      </c>
    </row>
    <row r="11" spans="1:10">
      <c r="A11" s="54" t="str">
        <f>'Page 4'!A11</f>
        <v>6.43% note, due May 2, 2028</v>
      </c>
      <c r="B11" s="16"/>
      <c r="C11" s="12">
        <v>4469.2307692307695</v>
      </c>
      <c r="E11" s="7">
        <f t="shared" si="0"/>
        <v>7.4999999999999997E-3</v>
      </c>
      <c r="G11" s="6">
        <f>'Page 4'!Q11</f>
        <v>6.4500000000000002E-2</v>
      </c>
      <c r="I11" s="20">
        <f>ROUND(E11*G11,5)</f>
        <v>4.8000000000000001E-4</v>
      </c>
    </row>
    <row r="12" spans="1:10">
      <c r="A12" s="54" t="str">
        <f>'Page 4'!A12</f>
        <v>3.73% note, due December 16, 2028</v>
      </c>
      <c r="B12" s="16"/>
      <c r="C12" s="12">
        <v>13846.153846153846</v>
      </c>
      <c r="E12" s="7">
        <f t="shared" si="0"/>
        <v>2.3220000000000001E-2</v>
      </c>
      <c r="G12" s="6">
        <f>'Page 4'!Q12</f>
        <v>3.7600000000000001E-2</v>
      </c>
      <c r="I12" s="20">
        <f>ROUND(E12*G12,5)</f>
        <v>8.7000000000000001E-4</v>
      </c>
    </row>
    <row r="13" spans="1:10">
      <c r="A13" s="54" t="str">
        <f>'Page 4'!A13</f>
        <v>3.88% note, due May 15, 2029</v>
      </c>
      <c r="B13" s="16"/>
      <c r="C13" s="12">
        <v>36923.076923076922</v>
      </c>
      <c r="E13" s="7">
        <f t="shared" si="0"/>
        <v>6.1929999999999999E-2</v>
      </c>
      <c r="G13" s="6">
        <f>'Page 4'!Q13</f>
        <v>3.9100000000000003E-2</v>
      </c>
      <c r="I13" s="20">
        <f t="shared" ref="I13:I21" si="1">ROUND(E13*G13,5)</f>
        <v>2.4199999999999998E-3</v>
      </c>
    </row>
    <row r="14" spans="1:10">
      <c r="A14" s="54" t="str">
        <f>'Page 4'!A14</f>
        <v>3.25% note, due April 30, 2032</v>
      </c>
      <c r="B14" s="16"/>
      <c r="C14" s="12">
        <v>68788.461538461532</v>
      </c>
      <c r="E14" s="7">
        <f t="shared" si="0"/>
        <v>0.11538</v>
      </c>
      <c r="G14" s="6">
        <f>'Page 4'!Q14</f>
        <v>3.27E-2</v>
      </c>
      <c r="I14" s="20">
        <f t="shared" si="1"/>
        <v>3.7699999999999999E-3</v>
      </c>
    </row>
    <row r="15" spans="1:10">
      <c r="A15" s="54" t="str">
        <f>'Page 4'!A15</f>
        <v>2.98% note, due December 20, 2034</v>
      </c>
      <c r="B15" s="16"/>
      <c r="C15" s="12">
        <v>70000</v>
      </c>
      <c r="E15" s="7">
        <f t="shared" si="0"/>
        <v>0.11741</v>
      </c>
      <c r="G15" s="6">
        <f>'Page 4'!Q15</f>
        <v>0.03</v>
      </c>
      <c r="I15" s="20">
        <f t="shared" si="1"/>
        <v>3.5200000000000001E-3</v>
      </c>
    </row>
    <row r="16" spans="1:10">
      <c r="A16" s="54" t="str">
        <f>'Page 4'!A16</f>
        <v>3.00% note, due July 15, 2035</v>
      </c>
      <c r="B16" s="16"/>
      <c r="C16" s="12">
        <v>50000</v>
      </c>
      <c r="E16" s="7">
        <f t="shared" si="0"/>
        <v>8.387E-2</v>
      </c>
      <c r="G16" s="6">
        <f>'Page 4'!Q16</f>
        <v>3.0200000000000001E-2</v>
      </c>
      <c r="I16" s="20">
        <f t="shared" si="1"/>
        <v>2.5300000000000001E-3</v>
      </c>
    </row>
    <row r="17" spans="1:9">
      <c r="A17" s="54" t="str">
        <f>'Page 4'!A17</f>
        <v>2.96% note, due August 15, 2035</v>
      </c>
      <c r="B17" s="16"/>
      <c r="C17" s="12">
        <v>40000</v>
      </c>
      <c r="E17" s="7">
        <f t="shared" si="0"/>
        <v>6.7089999999999997E-2</v>
      </c>
      <c r="G17" s="6">
        <f>'Page 4'!Q17</f>
        <v>2.9700000000000001E-2</v>
      </c>
      <c r="I17" s="20">
        <f t="shared" si="1"/>
        <v>1.99E-3</v>
      </c>
    </row>
    <row r="18" spans="1:9">
      <c r="A18" s="54" t="str">
        <f>'Page 4'!A18</f>
        <v>3.48% note, due May 31, 2038</v>
      </c>
      <c r="B18" s="16"/>
      <c r="C18" s="12">
        <v>50000</v>
      </c>
      <c r="E18" s="7">
        <f t="shared" si="0"/>
        <v>8.387E-2</v>
      </c>
      <c r="G18" s="6">
        <f>'Page 4'!Q18</f>
        <v>3.49E-2</v>
      </c>
      <c r="I18" s="20">
        <f t="shared" si="1"/>
        <v>2.9299999999999999E-3</v>
      </c>
    </row>
    <row r="19" spans="1:9">
      <c r="A19" s="54" t="str">
        <f>'Page 4'!A19</f>
        <v>3.58% note, due November 30, 2038</v>
      </c>
      <c r="B19" s="16"/>
      <c r="C19" s="12">
        <v>50000</v>
      </c>
      <c r="E19" s="7">
        <f t="shared" si="0"/>
        <v>8.387E-2</v>
      </c>
      <c r="G19" s="6">
        <f>'Page 4'!Q19</f>
        <v>3.5900000000000001E-2</v>
      </c>
      <c r="I19" s="20">
        <f t="shared" si="1"/>
        <v>3.0100000000000001E-3</v>
      </c>
    </row>
    <row r="20" spans="1:9">
      <c r="A20" s="54" t="str">
        <f>'Page 4'!A20</f>
        <v>3.98% note, due August 20, 2039</v>
      </c>
      <c r="B20" s="16"/>
      <c r="C20" s="12">
        <v>100000</v>
      </c>
      <c r="E20" s="7">
        <f t="shared" si="0"/>
        <v>0.16772999999999999</v>
      </c>
      <c r="G20" s="6">
        <f>'Page 4'!Q20</f>
        <v>3.9899999999999998E-2</v>
      </c>
      <c r="I20" s="20">
        <f t="shared" si="1"/>
        <v>6.6899999999999998E-3</v>
      </c>
    </row>
    <row r="21" spans="1:9">
      <c r="A21" s="54" t="str">
        <f>'Page 4'!A21</f>
        <v>2.49% notes Due January 25, 2037</v>
      </c>
      <c r="B21" s="16"/>
      <c r="C21" s="12">
        <v>50000</v>
      </c>
      <c r="E21" s="7">
        <f t="shared" si="0"/>
        <v>8.387E-2</v>
      </c>
      <c r="G21" s="6">
        <f>'Page 4'!Q21</f>
        <v>2.5100000000000001E-2</v>
      </c>
      <c r="I21" s="20">
        <f t="shared" si="1"/>
        <v>2.1099999999999999E-3</v>
      </c>
    </row>
    <row r="22" spans="1:9">
      <c r="A22" s="54" t="str">
        <f>'Page 4'!A22</f>
        <v>2.95% notes Due March 15, 2042</v>
      </c>
      <c r="B22" s="16"/>
      <c r="C22" s="12">
        <v>38461.538461538461</v>
      </c>
      <c r="E22" s="7">
        <f t="shared" ref="E22:E23" si="2">ROUND(C22/C$25,5)</f>
        <v>6.4509999999999998E-2</v>
      </c>
      <c r="G22" s="6">
        <f>'Page 4'!Q22</f>
        <v>2.9600000000000001E-2</v>
      </c>
      <c r="I22" s="20">
        <f t="shared" ref="I22" si="3">ROUND(E22*G22,5)</f>
        <v>1.91E-3</v>
      </c>
    </row>
    <row r="23" spans="1:9">
      <c r="A23" s="54" t="str">
        <f>'Page 4'!A23</f>
        <v>4.00% notes Due December 1, 2037</v>
      </c>
      <c r="B23" s="16"/>
      <c r="C23" s="25">
        <v>6153.8461538461543</v>
      </c>
      <c r="E23" s="10">
        <f t="shared" si="2"/>
        <v>1.0319999999999999E-2</v>
      </c>
      <c r="G23" s="6">
        <f>'Page 4'!Q23</f>
        <v>4.0099999999999997E-2</v>
      </c>
      <c r="I23" s="21">
        <f t="shared" ref="I23" si="4">ROUND(E23*G23,5)</f>
        <v>4.0999999999999999E-4</v>
      </c>
    </row>
    <row r="24" spans="1:9">
      <c r="A24" s="13"/>
      <c r="B24" s="16"/>
      <c r="C24" s="66"/>
      <c r="E24" s="67"/>
      <c r="G24" s="6"/>
      <c r="I24" s="68"/>
    </row>
    <row r="25" spans="1:9" ht="15.4" thickBot="1">
      <c r="A25" s="65" t="s">
        <v>22</v>
      </c>
      <c r="C25" s="56">
        <f>SUM(C9:C23)</f>
        <v>596196.15384615387</v>
      </c>
      <c r="E25" s="57">
        <f>SUM(E9:E23)</f>
        <v>1.0000100000000001</v>
      </c>
      <c r="I25" s="57">
        <f>ROUND(SUM(I9:I23),4)</f>
        <v>3.4299999999999997E-2</v>
      </c>
    </row>
    <row r="26" spans="1:9" ht="15.4" thickTop="1">
      <c r="C26" s="58"/>
      <c r="E26" s="59"/>
      <c r="I26" s="59"/>
    </row>
    <row r="27" spans="1:9">
      <c r="A27" s="46" t="s">
        <v>29</v>
      </c>
      <c r="B27" s="28"/>
    </row>
    <row r="28" spans="1:9" ht="17.25">
      <c r="A28" s="73" t="s">
        <v>37</v>
      </c>
      <c r="B28" s="28"/>
      <c r="C28" s="61"/>
    </row>
    <row r="29" spans="1:9">
      <c r="A29" s="7"/>
      <c r="B29" s="28"/>
      <c r="C29" s="62"/>
    </row>
    <row r="30" spans="1:9">
      <c r="A30" s="43" t="s">
        <v>28</v>
      </c>
      <c r="B30" s="9" t="s">
        <v>27</v>
      </c>
    </row>
  </sheetData>
  <mergeCells count="3">
    <mergeCell ref="A1:J1"/>
    <mergeCell ref="A2:J2"/>
    <mergeCell ref="A3:J3"/>
  </mergeCells>
  <phoneticPr fontId="0" type="noConversion"/>
  <pageMargins left="1.75" right="0.75" top="1.5" bottom="0.25" header="0.5" footer="0.5"/>
  <pageSetup scale="70" orientation="portrait" r:id="rId1"/>
  <headerFooter alignWithMargins="0">
    <oddHeader xml:space="preserve">&amp;R&amp;14Exhibit PRM-1
Page 12 of 30
Schedule 6 [2 of 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0"/>
  <sheetViews>
    <sheetView zoomScale="75" zoomScaleNormal="75" workbookViewId="0">
      <selection sqref="A1:J1"/>
    </sheetView>
  </sheetViews>
  <sheetFormatPr defaultRowHeight="15"/>
  <cols>
    <col min="1" max="1" width="29.44140625" customWidth="1"/>
    <col min="2" max="2" width="2.77734375" style="15" customWidth="1"/>
    <col min="3" max="3" width="13.5546875" style="60" customWidth="1"/>
    <col min="4" max="4" width="2.6640625" customWidth="1"/>
    <col min="5" max="5" width="8.21875" bestFit="1" customWidth="1"/>
    <col min="6" max="6" width="2.6640625" customWidth="1"/>
    <col min="7" max="7" width="8.21875" bestFit="1" customWidth="1"/>
    <col min="8" max="8" width="2.6640625" customWidth="1"/>
    <col min="9" max="9" width="8.6640625" bestFit="1" customWidth="1"/>
    <col min="10" max="10" width="2.6640625" customWidth="1"/>
  </cols>
  <sheetData>
    <row r="1" spans="1:10">
      <c r="A1" s="80" t="s">
        <v>31</v>
      </c>
      <c r="B1" s="81"/>
      <c r="C1" s="81"/>
      <c r="D1" s="81"/>
      <c r="E1" s="81"/>
      <c r="F1" s="81"/>
      <c r="G1" s="81"/>
      <c r="H1" s="81"/>
      <c r="I1" s="81"/>
      <c r="J1" s="81"/>
    </row>
    <row r="2" spans="1:10">
      <c r="A2" s="82" t="s">
        <v>18</v>
      </c>
      <c r="B2" s="82"/>
      <c r="C2" s="82"/>
      <c r="D2" s="82"/>
      <c r="E2" s="82"/>
      <c r="F2" s="82"/>
      <c r="G2" s="82"/>
      <c r="H2" s="82"/>
      <c r="I2" s="82"/>
      <c r="J2" s="82"/>
    </row>
    <row r="3" spans="1:10">
      <c r="A3" s="83" t="s">
        <v>35</v>
      </c>
      <c r="B3" s="84"/>
      <c r="C3" s="84"/>
      <c r="D3" s="84"/>
      <c r="E3" s="84"/>
      <c r="F3" s="84"/>
      <c r="G3" s="84"/>
      <c r="H3" s="84"/>
      <c r="I3" s="84"/>
      <c r="J3" s="84"/>
    </row>
    <row r="5" spans="1:10">
      <c r="A5" s="1"/>
      <c r="C5" s="23" t="s">
        <v>6</v>
      </c>
      <c r="E5" s="1" t="s">
        <v>20</v>
      </c>
      <c r="G5" s="1" t="s">
        <v>15</v>
      </c>
      <c r="I5" s="1" t="s">
        <v>25</v>
      </c>
    </row>
    <row r="6" spans="1:10">
      <c r="A6" s="1"/>
      <c r="C6" s="23" t="s">
        <v>7</v>
      </c>
      <c r="E6" s="4" t="s">
        <v>21</v>
      </c>
      <c r="G6" s="4" t="s">
        <v>23</v>
      </c>
      <c r="I6" s="1" t="s">
        <v>23</v>
      </c>
    </row>
    <row r="7" spans="1:10" ht="17.25">
      <c r="A7" s="3" t="s">
        <v>1</v>
      </c>
      <c r="C7" s="24" t="s">
        <v>19</v>
      </c>
      <c r="E7" s="5" t="s">
        <v>22</v>
      </c>
      <c r="G7" s="5" t="s">
        <v>24</v>
      </c>
      <c r="H7" s="27" t="s">
        <v>5</v>
      </c>
      <c r="I7" s="5" t="s">
        <v>24</v>
      </c>
    </row>
    <row r="8" spans="1:10">
      <c r="C8" s="45"/>
    </row>
    <row r="9" spans="1:10">
      <c r="A9" s="54" t="str">
        <f>'Page 4'!A9</f>
        <v>5.93% note, due October 31, 2023</v>
      </c>
      <c r="B9" s="16"/>
      <c r="C9" s="18">
        <v>1615.3846153846155</v>
      </c>
      <c r="E9" s="7">
        <f t="shared" ref="E9:E23" si="0">ROUND(C9/C$25,5)</f>
        <v>2.4399999999999999E-3</v>
      </c>
      <c r="G9" s="6">
        <f>'Page 4'!Q9</f>
        <v>5.9400000000000001E-2</v>
      </c>
      <c r="I9" s="20">
        <f>ROUND(E9*G9,5)</f>
        <v>1.3999999999999999E-4</v>
      </c>
    </row>
    <row r="10" spans="1:10">
      <c r="A10" s="54" t="str">
        <f>'Page 4'!A10</f>
        <v>5.68% note, due June 30, 2026</v>
      </c>
      <c r="B10" s="16"/>
      <c r="C10" s="12">
        <v>10038.461538461539</v>
      </c>
      <c r="E10" s="7">
        <f t="shared" si="0"/>
        <v>1.5169999999999999E-2</v>
      </c>
      <c r="G10" s="6">
        <f>'Page 4'!Q10</f>
        <v>5.6899999999999999E-2</v>
      </c>
      <c r="I10" s="20">
        <f>ROUND(E10*G10,5)</f>
        <v>8.5999999999999998E-4</v>
      </c>
    </row>
    <row r="11" spans="1:10">
      <c r="A11" s="54" t="str">
        <f>'Page 4'!A11</f>
        <v>6.43% note, due May 2, 2028</v>
      </c>
      <c r="B11" s="16"/>
      <c r="C11" s="12">
        <v>3769.2307692307691</v>
      </c>
      <c r="E11" s="7">
        <f t="shared" si="0"/>
        <v>5.7000000000000002E-3</v>
      </c>
      <c r="G11" s="6">
        <f>'Page 4'!Q11</f>
        <v>6.4500000000000002E-2</v>
      </c>
      <c r="I11" s="20">
        <f>ROUND(E11*G11,5)</f>
        <v>3.6999999999999999E-4</v>
      </c>
    </row>
    <row r="12" spans="1:10">
      <c r="A12" s="54" t="str">
        <f>'Page 4'!A12</f>
        <v>3.73% note, due December 16, 2028</v>
      </c>
      <c r="B12" s="16"/>
      <c r="C12" s="12">
        <v>11846.153846153846</v>
      </c>
      <c r="E12" s="7">
        <f t="shared" si="0"/>
        <v>1.7899999999999999E-2</v>
      </c>
      <c r="G12" s="6">
        <f>'Page 4'!Q12</f>
        <v>3.7600000000000001E-2</v>
      </c>
      <c r="I12" s="20">
        <f>ROUND(E12*G12,5)</f>
        <v>6.7000000000000002E-4</v>
      </c>
    </row>
    <row r="13" spans="1:10">
      <c r="A13" s="54" t="str">
        <f>'Page 4'!A13</f>
        <v>3.88% note, due May 15, 2029</v>
      </c>
      <c r="B13" s="16"/>
      <c r="C13" s="12">
        <v>31923.076923076922</v>
      </c>
      <c r="E13" s="7">
        <f t="shared" si="0"/>
        <v>4.8250000000000001E-2</v>
      </c>
      <c r="G13" s="6">
        <f>'Page 4'!Q13</f>
        <v>3.9100000000000003E-2</v>
      </c>
      <c r="I13" s="20">
        <f t="shared" ref="I13:I21" si="1">ROUND(E13*G13,5)</f>
        <v>1.89E-3</v>
      </c>
    </row>
    <row r="14" spans="1:10">
      <c r="A14" s="54" t="str">
        <f>'Page 4'!A14</f>
        <v>3.25% note, due April 30, 2032</v>
      </c>
      <c r="B14" s="16"/>
      <c r="C14" s="12">
        <v>62461.538461538461</v>
      </c>
      <c r="E14" s="7">
        <f t="shared" si="0"/>
        <v>9.4399999999999998E-2</v>
      </c>
      <c r="G14" s="6">
        <f>'Page 4'!Q14</f>
        <v>3.27E-2</v>
      </c>
      <c r="I14" s="20">
        <f t="shared" si="1"/>
        <v>3.0899999999999999E-3</v>
      </c>
    </row>
    <row r="15" spans="1:10">
      <c r="A15" s="54" t="str">
        <f>'Page 4'!A15</f>
        <v>2.98% note, due December 20, 2034</v>
      </c>
      <c r="B15" s="16"/>
      <c r="C15" s="12">
        <v>70000</v>
      </c>
      <c r="E15" s="7">
        <f t="shared" si="0"/>
        <v>0.10580000000000001</v>
      </c>
      <c r="G15" s="6">
        <f>'Page 4'!Q15</f>
        <v>0.03</v>
      </c>
      <c r="I15" s="20">
        <f t="shared" si="1"/>
        <v>3.1700000000000001E-3</v>
      </c>
    </row>
    <row r="16" spans="1:10">
      <c r="A16" s="54" t="str">
        <f>'Page 4'!A16</f>
        <v>3.00% note, due July 15, 2035</v>
      </c>
      <c r="B16" s="16"/>
      <c r="C16" s="12">
        <v>50000</v>
      </c>
      <c r="E16" s="7">
        <f t="shared" si="0"/>
        <v>7.5569999999999998E-2</v>
      </c>
      <c r="G16" s="6">
        <f>'Page 4'!Q16</f>
        <v>3.0200000000000001E-2</v>
      </c>
      <c r="I16" s="20">
        <f t="shared" si="1"/>
        <v>2.2799999999999999E-3</v>
      </c>
    </row>
    <row r="17" spans="1:9">
      <c r="A17" s="54" t="str">
        <f>'Page 4'!A17</f>
        <v>2.96% note, due August 15, 2035</v>
      </c>
      <c r="B17" s="16"/>
      <c r="C17" s="12">
        <v>40000</v>
      </c>
      <c r="E17" s="7">
        <f t="shared" si="0"/>
        <v>6.0449999999999997E-2</v>
      </c>
      <c r="G17" s="6">
        <f>'Page 4'!Q17</f>
        <v>2.9700000000000001E-2</v>
      </c>
      <c r="I17" s="20">
        <f t="shared" si="1"/>
        <v>1.8E-3</v>
      </c>
    </row>
    <row r="18" spans="1:9">
      <c r="A18" s="54" t="str">
        <f>'Page 4'!A18</f>
        <v>3.48% note, due May 31, 2038</v>
      </c>
      <c r="B18" s="16"/>
      <c r="C18" s="12">
        <v>50000</v>
      </c>
      <c r="E18" s="7">
        <f t="shared" si="0"/>
        <v>7.5569999999999998E-2</v>
      </c>
      <c r="G18" s="6">
        <f>'Page 4'!Q18</f>
        <v>3.49E-2</v>
      </c>
      <c r="I18" s="20">
        <f t="shared" si="1"/>
        <v>2.64E-3</v>
      </c>
    </row>
    <row r="19" spans="1:9">
      <c r="A19" s="54" t="str">
        <f>'Page 4'!A19</f>
        <v>3.58% note, due November 30, 2038</v>
      </c>
      <c r="B19" s="16"/>
      <c r="C19" s="12">
        <v>50000</v>
      </c>
      <c r="E19" s="7">
        <f t="shared" si="0"/>
        <v>7.5569999999999998E-2</v>
      </c>
      <c r="G19" s="6">
        <f>'Page 4'!Q19</f>
        <v>3.5900000000000001E-2</v>
      </c>
      <c r="I19" s="20">
        <f t="shared" si="1"/>
        <v>2.7100000000000002E-3</v>
      </c>
    </row>
    <row r="20" spans="1:9">
      <c r="A20" s="54" t="str">
        <f>'Page 4'!A20</f>
        <v>3.98% note, due August 20, 2039</v>
      </c>
      <c r="B20" s="16"/>
      <c r="C20" s="12">
        <v>100000</v>
      </c>
      <c r="E20" s="7">
        <f t="shared" si="0"/>
        <v>0.15114</v>
      </c>
      <c r="G20" s="6">
        <f>'Page 4'!Q20</f>
        <v>3.9899999999999998E-2</v>
      </c>
      <c r="I20" s="20">
        <f t="shared" si="1"/>
        <v>6.0299999999999998E-3</v>
      </c>
    </row>
    <row r="21" spans="1:9">
      <c r="A21" s="54" t="str">
        <f>'Page 4'!A21</f>
        <v>2.49% notes Due January 25, 2037</v>
      </c>
      <c r="B21" s="16"/>
      <c r="C21" s="12">
        <v>50000</v>
      </c>
      <c r="E21" s="7">
        <f t="shared" si="0"/>
        <v>7.5569999999999998E-2</v>
      </c>
      <c r="G21" s="6">
        <f>'Page 4'!Q21</f>
        <v>2.5100000000000001E-2</v>
      </c>
      <c r="I21" s="20">
        <f t="shared" si="1"/>
        <v>1.9E-3</v>
      </c>
    </row>
    <row r="22" spans="1:9">
      <c r="A22" s="54" t="str">
        <f>'Page 4'!A22</f>
        <v>2.95% notes Due March 15, 2042</v>
      </c>
      <c r="B22" s="16"/>
      <c r="C22" s="12">
        <v>50000</v>
      </c>
      <c r="E22" s="7">
        <f t="shared" si="0"/>
        <v>7.5569999999999998E-2</v>
      </c>
      <c r="G22" s="6">
        <f>'Page 4'!Q22</f>
        <v>2.9600000000000001E-2</v>
      </c>
      <c r="I22" s="20">
        <f t="shared" ref="I22" si="2">ROUND(E22*G22,5)</f>
        <v>2.2399999999999998E-3</v>
      </c>
    </row>
    <row r="23" spans="1:9">
      <c r="A23" s="54" t="str">
        <f>'Page 4'!A23</f>
        <v>4.00% notes Due December 1, 2037</v>
      </c>
      <c r="B23" s="16"/>
      <c r="C23" s="25">
        <v>80000</v>
      </c>
      <c r="E23" s="10">
        <f t="shared" si="0"/>
        <v>0.12091</v>
      </c>
      <c r="G23" s="6">
        <f>'Page 4'!Q23</f>
        <v>4.0099999999999997E-2</v>
      </c>
      <c r="I23" s="21">
        <f t="shared" ref="I23" si="3">ROUND(E23*G23,5)</f>
        <v>4.8500000000000001E-3</v>
      </c>
    </row>
    <row r="24" spans="1:9">
      <c r="A24" s="8"/>
      <c r="C24" s="55"/>
      <c r="I24" s="22"/>
    </row>
    <row r="25" spans="1:9" ht="15.4" thickBot="1">
      <c r="A25" s="65" t="s">
        <v>22</v>
      </c>
      <c r="C25" s="56">
        <f>SUM(C9:C23)</f>
        <v>661653.84615384613</v>
      </c>
      <c r="E25" s="57">
        <f>SUM(E9:E23)</f>
        <v>1.0000100000000003</v>
      </c>
      <c r="I25" s="57">
        <f>ROUND(SUM(I9:I23),4)</f>
        <v>3.4599999999999999E-2</v>
      </c>
    </row>
    <row r="26" spans="1:9" ht="15.4" thickTop="1">
      <c r="C26" s="58"/>
      <c r="E26" s="59"/>
      <c r="I26" s="59"/>
    </row>
    <row r="27" spans="1:9">
      <c r="A27" s="46" t="s">
        <v>29</v>
      </c>
      <c r="B27" s="28"/>
    </row>
    <row r="28" spans="1:9" ht="17.25">
      <c r="A28" s="73" t="s">
        <v>37</v>
      </c>
      <c r="B28" s="28"/>
      <c r="C28" s="61"/>
    </row>
    <row r="29" spans="1:9">
      <c r="A29" s="7"/>
      <c r="B29" s="28"/>
      <c r="C29" s="62"/>
    </row>
    <row r="30" spans="1:9">
      <c r="A30" s="43" t="s">
        <v>28</v>
      </c>
      <c r="B30" s="9" t="s">
        <v>27</v>
      </c>
    </row>
  </sheetData>
  <mergeCells count="3">
    <mergeCell ref="A1:J1"/>
    <mergeCell ref="A2:J2"/>
    <mergeCell ref="A3:J3"/>
  </mergeCells>
  <pageMargins left="1.75" right="0.75" top="1.5" bottom="0.25" header="0.5" footer="0.5"/>
  <pageSetup scale="70" orientation="portrait" r:id="rId1"/>
  <headerFooter alignWithMargins="0">
    <oddHeader xml:space="preserve">&amp;R&amp;14Exhibit PRM-1
Page 13 of 30
Schedule 6 [3 of 4]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9"/>
  <sheetViews>
    <sheetView zoomScale="70" zoomScaleNormal="70" workbookViewId="0">
      <selection sqref="A1:R1"/>
    </sheetView>
  </sheetViews>
  <sheetFormatPr defaultColWidth="8.83203125" defaultRowHeight="15"/>
  <cols>
    <col min="1" max="1" width="28.83203125" style="30" bestFit="1" customWidth="1"/>
    <col min="2" max="2" width="2.77734375" style="30" customWidth="1"/>
    <col min="3" max="3" width="7.0546875" style="30" customWidth="1"/>
    <col min="4" max="4" width="2.77734375" style="30" customWidth="1"/>
    <col min="5" max="5" width="8" style="30" bestFit="1" customWidth="1"/>
    <col min="6" max="6" width="2.6640625" style="30" customWidth="1"/>
    <col min="7" max="7" width="8" style="30" bestFit="1" customWidth="1"/>
    <col min="8" max="8" width="2.6640625" style="30" customWidth="1"/>
    <col min="9" max="9" width="12.6640625" style="30" bestFit="1" customWidth="1"/>
    <col min="10" max="10" width="2.6640625" style="30" customWidth="1"/>
    <col min="11" max="11" width="10.6640625" style="26" bestFit="1" customWidth="1"/>
    <col min="12" max="12" width="2.6640625" style="30" customWidth="1"/>
    <col min="13" max="13" width="13.27734375" style="30" bestFit="1" customWidth="1"/>
    <col min="14" max="14" width="2.6640625" style="30" customWidth="1"/>
    <col min="15" max="15" width="8.6640625" style="30" bestFit="1" customWidth="1"/>
    <col min="16" max="16" width="2.6640625" style="30" customWidth="1"/>
    <col min="17" max="17" width="8.83203125" style="30" bestFit="1" customWidth="1"/>
    <col min="18" max="18" width="2.6640625" style="30" customWidth="1"/>
    <col min="19" max="16384" width="8.83203125" style="30"/>
  </cols>
  <sheetData>
    <row r="1" spans="1:18" s="31" customFormat="1">
      <c r="A1" s="87" t="str">
        <f>'Page 1'!A1:J1</f>
        <v>Chesapeake Utilities Corporation</v>
      </c>
      <c r="B1" s="87"/>
      <c r="C1" s="87"/>
      <c r="D1" s="87"/>
      <c r="E1" s="87"/>
      <c r="F1" s="87"/>
      <c r="G1" s="87"/>
      <c r="H1" s="87"/>
      <c r="I1" s="87"/>
      <c r="J1" s="87"/>
      <c r="K1" s="87"/>
      <c r="L1" s="87"/>
      <c r="M1" s="87"/>
      <c r="N1" s="87"/>
      <c r="O1" s="87"/>
      <c r="P1" s="87"/>
      <c r="Q1" s="87"/>
      <c r="R1" s="87"/>
    </row>
    <row r="2" spans="1:18">
      <c r="A2" s="88" t="s">
        <v>0</v>
      </c>
      <c r="B2" s="89"/>
      <c r="C2" s="89"/>
      <c r="D2" s="89"/>
      <c r="E2" s="89"/>
      <c r="F2" s="89"/>
      <c r="G2" s="89"/>
      <c r="H2" s="89"/>
      <c r="I2" s="89"/>
      <c r="J2" s="89"/>
      <c r="K2" s="89"/>
      <c r="L2" s="89"/>
      <c r="M2" s="89"/>
      <c r="N2" s="89"/>
      <c r="O2" s="89"/>
      <c r="P2" s="89"/>
      <c r="Q2" s="89"/>
      <c r="R2" s="89"/>
    </row>
    <row r="3" spans="1:18">
      <c r="A3" s="51"/>
      <c r="B3" s="52"/>
      <c r="C3" s="52"/>
      <c r="D3" s="52"/>
      <c r="E3" s="52"/>
      <c r="F3" s="52"/>
      <c r="G3" s="52"/>
      <c r="H3" s="52"/>
      <c r="I3" s="52"/>
      <c r="J3" s="52"/>
      <c r="K3" s="52"/>
      <c r="L3" s="52"/>
      <c r="M3" s="52"/>
      <c r="N3" s="52"/>
      <c r="O3" s="52"/>
      <c r="P3" s="52"/>
      <c r="Q3" s="52"/>
      <c r="R3" s="52"/>
    </row>
    <row r="5" spans="1:18">
      <c r="A5" s="32"/>
      <c r="B5" s="32"/>
      <c r="C5" s="32"/>
      <c r="D5" s="32"/>
      <c r="E5" s="32"/>
      <c r="F5" s="32"/>
      <c r="G5" s="32"/>
      <c r="H5" s="32"/>
      <c r="I5" s="32" t="s">
        <v>6</v>
      </c>
      <c r="J5" s="32"/>
      <c r="K5" s="33" t="s">
        <v>9</v>
      </c>
      <c r="L5" s="32"/>
      <c r="M5" s="32"/>
      <c r="N5" s="32"/>
      <c r="O5" s="32" t="s">
        <v>12</v>
      </c>
      <c r="P5" s="32"/>
      <c r="Q5" s="32"/>
    </row>
    <row r="6" spans="1:18">
      <c r="A6" s="32"/>
      <c r="B6" s="32"/>
      <c r="C6" s="32" t="s">
        <v>26</v>
      </c>
      <c r="D6" s="32"/>
      <c r="E6" s="32" t="s">
        <v>2</v>
      </c>
      <c r="F6" s="32"/>
      <c r="G6" s="32" t="s">
        <v>2</v>
      </c>
      <c r="H6" s="32"/>
      <c r="I6" s="32" t="s">
        <v>7</v>
      </c>
      <c r="J6" s="32"/>
      <c r="K6" s="33" t="s">
        <v>10</v>
      </c>
      <c r="L6" s="32"/>
      <c r="M6" s="32" t="s">
        <v>12</v>
      </c>
      <c r="N6" s="32"/>
      <c r="O6" s="32" t="s">
        <v>13</v>
      </c>
      <c r="P6" s="32"/>
      <c r="Q6" s="32" t="s">
        <v>15</v>
      </c>
    </row>
    <row r="7" spans="1:18" ht="17.25">
      <c r="A7" s="34" t="s">
        <v>1</v>
      </c>
      <c r="B7" s="32"/>
      <c r="C7" s="34" t="s">
        <v>24</v>
      </c>
      <c r="D7" s="32"/>
      <c r="E7" s="34" t="s">
        <v>3</v>
      </c>
      <c r="F7" s="32"/>
      <c r="G7" s="34" t="s">
        <v>4</v>
      </c>
      <c r="H7" s="32"/>
      <c r="I7" s="34" t="s">
        <v>8</v>
      </c>
      <c r="J7" s="32"/>
      <c r="K7" s="35" t="s">
        <v>11</v>
      </c>
      <c r="L7" s="32"/>
      <c r="M7" s="34" t="s">
        <v>13</v>
      </c>
      <c r="N7" s="32"/>
      <c r="O7" s="34" t="s">
        <v>14</v>
      </c>
      <c r="P7" s="32"/>
      <c r="Q7" s="34" t="s">
        <v>16</v>
      </c>
      <c r="R7" s="29" t="s">
        <v>5</v>
      </c>
    </row>
    <row r="9" spans="1:18">
      <c r="A9" s="54" t="s">
        <v>38</v>
      </c>
      <c r="C9" s="64">
        <v>5.9299999999999999E-2</v>
      </c>
      <c r="E9" s="17">
        <v>39752</v>
      </c>
      <c r="G9" s="17">
        <v>45230</v>
      </c>
      <c r="I9" s="71">
        <v>30000000</v>
      </c>
      <c r="J9" s="50"/>
      <c r="K9" s="71">
        <v>39518</v>
      </c>
      <c r="M9" s="42">
        <f>(I9-K9)</f>
        <v>29960482</v>
      </c>
      <c r="O9" s="1">
        <f>ROUND((M9/I9),4)</f>
        <v>0.99870000000000003</v>
      </c>
      <c r="Q9" s="47">
        <f t="shared" ref="Q9:Q21" si="0">ROUND(YIELD(E9,G9,C9,(O9*100),100,2),4)</f>
        <v>5.9400000000000001E-2</v>
      </c>
    </row>
    <row r="10" spans="1:18">
      <c r="A10" s="54" t="s">
        <v>39</v>
      </c>
      <c r="C10" s="48">
        <v>5.6800000000000003E-2</v>
      </c>
      <c r="E10" s="17">
        <v>40718</v>
      </c>
      <c r="G10" s="17">
        <v>46203</v>
      </c>
      <c r="I10" s="70">
        <v>29000000</v>
      </c>
      <c r="J10" s="50"/>
      <c r="K10" s="70">
        <v>34794</v>
      </c>
      <c r="M10" s="2">
        <f>(I10-K10)</f>
        <v>28965206</v>
      </c>
      <c r="O10" s="1">
        <f>ROUND((M10/I10),4)</f>
        <v>0.99880000000000002</v>
      </c>
      <c r="Q10" s="47">
        <f t="shared" si="0"/>
        <v>5.6899999999999999E-2</v>
      </c>
    </row>
    <row r="11" spans="1:18">
      <c r="A11" s="54" t="s">
        <v>40</v>
      </c>
      <c r="C11" s="48">
        <v>6.4299999999999996E-2</v>
      </c>
      <c r="E11" s="17">
        <v>41396</v>
      </c>
      <c r="G11" s="17">
        <v>46875</v>
      </c>
      <c r="I11" s="70">
        <v>7000000</v>
      </c>
      <c r="J11" s="50"/>
      <c r="K11" s="70">
        <v>12789</v>
      </c>
      <c r="M11" s="2">
        <f>(I11-K11)</f>
        <v>6987211</v>
      </c>
      <c r="O11" s="1">
        <f>ROUND((M11/I11),4)</f>
        <v>0.99819999999999998</v>
      </c>
      <c r="Q11" s="47">
        <f t="shared" si="0"/>
        <v>6.4500000000000002E-2</v>
      </c>
    </row>
    <row r="12" spans="1:18">
      <c r="A12" s="54" t="s">
        <v>41</v>
      </c>
      <c r="C12" s="49">
        <v>3.73E-2</v>
      </c>
      <c r="E12" s="17">
        <v>41624</v>
      </c>
      <c r="G12" s="17">
        <v>47103</v>
      </c>
      <c r="I12" s="72">
        <v>20000000</v>
      </c>
      <c r="J12" s="50"/>
      <c r="K12" s="70">
        <v>68794</v>
      </c>
      <c r="M12" s="2">
        <f>(I12-K12)</f>
        <v>19931206</v>
      </c>
      <c r="O12" s="1">
        <f>ROUND((M12/I12),4)</f>
        <v>0.99660000000000004</v>
      </c>
      <c r="Q12" s="47">
        <f t="shared" si="0"/>
        <v>3.7600000000000001E-2</v>
      </c>
    </row>
    <row r="13" spans="1:18">
      <c r="A13" s="54" t="s">
        <v>42</v>
      </c>
      <c r="C13" s="48">
        <v>3.8800000000000001E-2</v>
      </c>
      <c r="E13" s="17">
        <v>41774</v>
      </c>
      <c r="G13" s="17">
        <v>47253</v>
      </c>
      <c r="I13" s="70">
        <v>50000000</v>
      </c>
      <c r="J13" s="50"/>
      <c r="K13" s="70">
        <v>192790</v>
      </c>
      <c r="M13" s="2">
        <f t="shared" ref="M13:M21" si="1">(I13-K13)</f>
        <v>49807210</v>
      </c>
      <c r="O13" s="69">
        <f t="shared" ref="O13:O21" si="2">ROUND((M13/I13),4)</f>
        <v>0.99609999999999999</v>
      </c>
      <c r="Q13" s="47">
        <f t="shared" si="0"/>
        <v>3.9100000000000003E-2</v>
      </c>
    </row>
    <row r="14" spans="1:18">
      <c r="A14" s="54" t="s">
        <v>43</v>
      </c>
      <c r="C14" s="48">
        <v>3.2500000000000001E-2</v>
      </c>
      <c r="E14" s="17">
        <v>42846</v>
      </c>
      <c r="G14" s="17">
        <v>48334</v>
      </c>
      <c r="I14" s="70">
        <v>70000000</v>
      </c>
      <c r="J14" s="50"/>
      <c r="K14" s="70">
        <v>150539</v>
      </c>
      <c r="M14" s="2">
        <f t="shared" si="1"/>
        <v>69849461</v>
      </c>
      <c r="O14" s="69">
        <f t="shared" si="2"/>
        <v>0.99780000000000002</v>
      </c>
      <c r="Q14" s="47">
        <f t="shared" si="0"/>
        <v>3.27E-2</v>
      </c>
    </row>
    <row r="15" spans="1:18">
      <c r="A15" s="75" t="s">
        <v>44</v>
      </c>
      <c r="C15" s="48">
        <v>2.98E-2</v>
      </c>
      <c r="E15" s="17">
        <v>43819</v>
      </c>
      <c r="G15" s="17">
        <v>49298</v>
      </c>
      <c r="I15" s="70">
        <v>70000000</v>
      </c>
      <c r="J15" s="50"/>
      <c r="K15" s="70">
        <v>165643</v>
      </c>
      <c r="M15" s="2">
        <f t="shared" si="1"/>
        <v>69834357</v>
      </c>
      <c r="O15" s="69">
        <f t="shared" si="2"/>
        <v>0.99760000000000004</v>
      </c>
      <c r="Q15" s="47">
        <f t="shared" si="0"/>
        <v>0.03</v>
      </c>
    </row>
    <row r="16" spans="1:18">
      <c r="A16" s="75" t="s">
        <v>45</v>
      </c>
      <c r="C16" s="48">
        <v>0.03</v>
      </c>
      <c r="E16" s="17">
        <v>44027</v>
      </c>
      <c r="G16" s="17">
        <v>49505</v>
      </c>
      <c r="I16" s="70">
        <v>50000000</v>
      </c>
      <c r="J16" s="50"/>
      <c r="K16" s="70">
        <v>92476</v>
      </c>
      <c r="M16" s="2">
        <f t="shared" si="1"/>
        <v>49907524</v>
      </c>
      <c r="O16" s="69">
        <f t="shared" si="2"/>
        <v>0.99819999999999998</v>
      </c>
      <c r="Q16" s="47">
        <f t="shared" si="0"/>
        <v>3.0200000000000001E-2</v>
      </c>
    </row>
    <row r="17" spans="1:18">
      <c r="A17" s="75" t="s">
        <v>46</v>
      </c>
      <c r="C17" s="48">
        <v>2.9600000000000001E-2</v>
      </c>
      <c r="E17" s="17">
        <v>44057</v>
      </c>
      <c r="G17" s="17">
        <v>49536</v>
      </c>
      <c r="I17" s="70">
        <v>40000000</v>
      </c>
      <c r="J17" s="50"/>
      <c r="K17" s="70">
        <v>72953</v>
      </c>
      <c r="M17" s="2">
        <f t="shared" si="1"/>
        <v>39927047</v>
      </c>
      <c r="O17" s="69">
        <f t="shared" si="2"/>
        <v>0.99819999999999998</v>
      </c>
      <c r="Q17" s="47">
        <f t="shared" si="0"/>
        <v>2.9700000000000001E-2</v>
      </c>
    </row>
    <row r="18" spans="1:18">
      <c r="A18" s="54" t="s">
        <v>47</v>
      </c>
      <c r="C18" s="48">
        <v>3.4799999999999998E-2</v>
      </c>
      <c r="E18" s="17">
        <v>43235</v>
      </c>
      <c r="G18" s="17">
        <v>50556</v>
      </c>
      <c r="I18" s="70">
        <v>50000000</v>
      </c>
      <c r="J18" s="50"/>
      <c r="K18" s="70">
        <v>99400</v>
      </c>
      <c r="M18" s="2">
        <f t="shared" si="1"/>
        <v>49900600</v>
      </c>
      <c r="O18" s="69">
        <f t="shared" si="2"/>
        <v>0.998</v>
      </c>
      <c r="Q18" s="47">
        <f t="shared" si="0"/>
        <v>3.49E-2</v>
      </c>
    </row>
    <row r="19" spans="1:18">
      <c r="A19" s="54" t="s">
        <v>48</v>
      </c>
      <c r="C19" s="48">
        <v>3.5799999999999998E-2</v>
      </c>
      <c r="E19" s="17">
        <v>43419</v>
      </c>
      <c r="G19" s="17">
        <v>50739</v>
      </c>
      <c r="I19" s="70">
        <v>50000000</v>
      </c>
      <c r="J19" s="50"/>
      <c r="K19" s="70">
        <v>95036</v>
      </c>
      <c r="M19" s="2">
        <f t="shared" si="1"/>
        <v>49904964</v>
      </c>
      <c r="O19" s="69">
        <f t="shared" si="2"/>
        <v>0.99809999999999999</v>
      </c>
      <c r="Q19" s="47">
        <f t="shared" si="0"/>
        <v>3.5900000000000001E-2</v>
      </c>
    </row>
    <row r="20" spans="1:18">
      <c r="A20" s="54" t="s">
        <v>49</v>
      </c>
      <c r="C20" s="48">
        <v>3.9800000000000002E-2</v>
      </c>
      <c r="E20" s="17">
        <v>43689</v>
      </c>
      <c r="G20" s="17">
        <v>51002</v>
      </c>
      <c r="I20" s="70">
        <v>100000000</v>
      </c>
      <c r="J20" s="50"/>
      <c r="K20" s="70">
        <v>167966</v>
      </c>
      <c r="M20" s="2">
        <f t="shared" si="1"/>
        <v>99832034</v>
      </c>
      <c r="O20" s="69">
        <f t="shared" si="2"/>
        <v>0.99829999999999997</v>
      </c>
      <c r="Q20" s="47">
        <f t="shared" si="0"/>
        <v>3.9899999999999998E-2</v>
      </c>
    </row>
    <row r="21" spans="1:18">
      <c r="A21" s="54" t="s">
        <v>50</v>
      </c>
      <c r="C21" s="48">
        <v>2.4899999999999999E-2</v>
      </c>
      <c r="E21" s="76">
        <v>44550</v>
      </c>
      <c r="G21" s="17">
        <v>50065</v>
      </c>
      <c r="I21" s="70">
        <v>50000000</v>
      </c>
      <c r="J21" s="50"/>
      <c r="K21" s="79">
        <v>126950</v>
      </c>
      <c r="M21" s="2">
        <f t="shared" si="1"/>
        <v>49873050</v>
      </c>
      <c r="O21" s="69">
        <f t="shared" si="2"/>
        <v>0.99750000000000005</v>
      </c>
      <c r="Q21" s="47">
        <f t="shared" si="0"/>
        <v>2.5100000000000001E-2</v>
      </c>
    </row>
    <row r="22" spans="1:18">
      <c r="A22" s="75" t="s">
        <v>51</v>
      </c>
      <c r="C22" s="48">
        <v>2.9499999999999998E-2</v>
      </c>
      <c r="E22" s="76">
        <v>44635</v>
      </c>
      <c r="G22" s="76">
        <v>51940</v>
      </c>
      <c r="I22" s="70">
        <v>50000000</v>
      </c>
      <c r="J22" s="50"/>
      <c r="K22" s="79">
        <v>93011</v>
      </c>
      <c r="M22" s="2">
        <f t="shared" ref="M22:M23" si="3">(I22-K22)</f>
        <v>49906989</v>
      </c>
      <c r="O22" s="69">
        <f t="shared" ref="O22:O23" si="4">ROUND((M22/I22),4)</f>
        <v>0.99809999999999999</v>
      </c>
      <c r="Q22" s="47">
        <f t="shared" ref="Q22:Q23" si="5">ROUND(YIELD(E22,G22,C22,(O22*100),100,2),4)</f>
        <v>2.9600000000000001E-2</v>
      </c>
    </row>
    <row r="23" spans="1:18" ht="17.25">
      <c r="A23" s="75" t="s">
        <v>52</v>
      </c>
      <c r="B23" s="29" t="s">
        <v>30</v>
      </c>
      <c r="C23" s="78">
        <v>0.04</v>
      </c>
      <c r="E23" s="76">
        <v>44896</v>
      </c>
      <c r="G23" s="76">
        <v>50375</v>
      </c>
      <c r="I23" s="70">
        <v>80000000</v>
      </c>
      <c r="J23" s="50"/>
      <c r="K23" s="79">
        <v>131000</v>
      </c>
      <c r="M23" s="2">
        <f t="shared" si="3"/>
        <v>79869000</v>
      </c>
      <c r="O23" s="69">
        <f t="shared" si="4"/>
        <v>0.99839999999999995</v>
      </c>
      <c r="Q23" s="47">
        <f t="shared" si="5"/>
        <v>4.0099999999999997E-2</v>
      </c>
    </row>
    <row r="24" spans="1:18">
      <c r="A24" s="14"/>
      <c r="E24" s="17"/>
      <c r="G24" s="17"/>
      <c r="I24" s="12"/>
      <c r="K24" s="12"/>
      <c r="M24" s="2"/>
      <c r="O24" s="1"/>
      <c r="Q24" s="11"/>
    </row>
    <row r="25" spans="1:18">
      <c r="A25" s="14"/>
      <c r="E25" s="17"/>
      <c r="G25" s="17"/>
      <c r="I25" s="12"/>
      <c r="K25" s="12"/>
      <c r="M25" s="2"/>
      <c r="O25" s="1"/>
      <c r="Q25" s="11"/>
    </row>
    <row r="26" spans="1:18" ht="30" customHeight="1">
      <c r="A26" s="36" t="s">
        <v>17</v>
      </c>
      <c r="B26" s="19" t="str">
        <f>R7</f>
        <v>(1)</v>
      </c>
      <c r="C26" s="85" t="s">
        <v>32</v>
      </c>
      <c r="D26" s="86"/>
      <c r="E26" s="86"/>
      <c r="F26" s="86"/>
      <c r="G26" s="86"/>
      <c r="H26" s="86"/>
      <c r="I26" s="86"/>
      <c r="J26" s="86"/>
      <c r="K26" s="86"/>
      <c r="L26" s="86"/>
      <c r="M26" s="86"/>
      <c r="N26" s="86"/>
      <c r="O26" s="86"/>
      <c r="P26" s="86"/>
      <c r="Q26" s="86"/>
      <c r="R26" s="86"/>
    </row>
    <row r="27" spans="1:18">
      <c r="A27" s="36"/>
      <c r="B27" s="19" t="str">
        <f>B23</f>
        <v>(2)</v>
      </c>
      <c r="C27" s="77" t="s">
        <v>36</v>
      </c>
      <c r="D27" s="63"/>
      <c r="E27" s="63"/>
      <c r="F27" s="63"/>
      <c r="G27" s="63"/>
      <c r="H27" s="63"/>
      <c r="I27" s="63"/>
      <c r="J27" s="63"/>
      <c r="K27" s="63"/>
      <c r="L27" s="63"/>
      <c r="M27" s="63"/>
      <c r="N27" s="63"/>
      <c r="O27" s="63"/>
      <c r="P27" s="63"/>
      <c r="Q27" s="63"/>
      <c r="R27" s="63"/>
    </row>
    <row r="29" spans="1:18">
      <c r="A29" s="37" t="s">
        <v>28</v>
      </c>
      <c r="B29" s="38" t="s">
        <v>27</v>
      </c>
    </row>
  </sheetData>
  <mergeCells count="3">
    <mergeCell ref="C26:R26"/>
    <mergeCell ref="A1:R1"/>
    <mergeCell ref="A2:R2"/>
  </mergeCells>
  <phoneticPr fontId="0" type="noConversion"/>
  <pageMargins left="1" right="0.25" top="1.25" bottom="0.25" header="0.5" footer="0.5"/>
  <pageSetup scale="59" orientation="portrait" r:id="rId1"/>
  <headerFooter alignWithMargins="0">
    <oddHeader xml:space="preserve">&amp;R&amp;14Exhibit PRM-1
Page 14 of 30
Schedule 6 [4 of 4]
</oddHeader>
  </headerFooter>
</worksheet>
</file>

<file path=customXML/item.xml>��< ? x m l   v e r s i o n = " 1 . 0 "   e n c o d i n g = " u t f - 1 6 " ? >  
 < p r o p e r t i e s   x m l n s = " h t t p : / / w w w . i m a n a g e . c o m / w o r k / x m l s c h e m a " >  
     < d o c u m e n t i d > A C T I V E ! 1 5 6 7 5 8 2 9 . 1 < / d o c u m e n t i d >  
     < s e n d e r i d > K E A B E T < / s e n d e r i d >  
     < s e n d e r e m a i l > B K E A T I N G @ G U N S T E R . C O M < / s e n d e r e m a i l >  
     < l a s t m o d i f i e d > 2 0 2 2 - 0 6 - 0 3 T 1 0 : 5 2 : 3 5 . 0 0 0 0 0 0 0 - 0 4 : 0 0 < / l a s t m o d i f i e d >  
     < d a t a b a s e > A C T I V E 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Page 1</vt:lpstr>
      <vt:lpstr>Page 2</vt:lpstr>
      <vt:lpstr>Page 3</vt:lpstr>
      <vt:lpstr>Page 4</vt:lpstr>
      <vt:lpstr>'Page 4'!Print_Area</vt:lpstr>
    </vt:vector>
  </TitlesOfParts>
  <Company>DellComputerCorporation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R. Moul</dc:creator>
  <cp:lastModifiedBy>Paul</cp:lastModifiedBy>
  <cp:lastPrinted>2022-04-22T17:38:24Z</cp:lastPrinted>
  <dcterms:created xsi:type="dcterms:W3CDTF">2003-03-21T20:57:41Z</dcterms:created>
  <dcterms:modified xsi:type="dcterms:W3CDTF">2022-06-03T14:52:35Z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{8333002E-4346-4C76-86BF-2CC82606E84A}</vt:lpwstr>
  </property>
</Properties>
</file>