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Rate Proceedings\2022 Natural Gas\MFR Backup\D Schedules\D6\"/>
    </mc:Choice>
  </mc:AlternateContent>
  <bookViews>
    <workbookView xWindow="0" yWindow="0" windowWidth="19200" windowHeight="5250"/>
  </bookViews>
  <sheets>
    <sheet name="FLNG Consolidated" sheetId="5" r:id="rId1"/>
    <sheet name="FN" sheetId="4" r:id="rId2"/>
    <sheet name="CF" sheetId="3" r:id="rId3"/>
    <sheet name="FI" sheetId="2" r:id="rId4"/>
    <sheet name="FT" sheetId="1" r:id="rId5"/>
    <sheet name="FE" sheetId="6" r:id="rId6"/>
  </sheets>
  <externalReferences>
    <externalReference r:id="rId7"/>
  </externalReferences>
  <definedNames>
    <definedName name="_xlnm._FilterDatabase" localSheetId="2" hidden="1">CF!$A$13:$I$40</definedName>
    <definedName name="_xlnm._FilterDatabase" localSheetId="5" hidden="1">FE!$A$13:$I$40</definedName>
    <definedName name="_xlnm._FilterDatabase" localSheetId="3" hidden="1">FI!$A$13:$I$40</definedName>
    <definedName name="_xlnm._FilterDatabase" localSheetId="0" hidden="1">'FLNG Consolidated'!$A$13:$I$40</definedName>
    <definedName name="_xlnm._FilterDatabase" localSheetId="1" hidden="1">FN!$A$13:$I$40</definedName>
    <definedName name="_xlnm._FilterDatabase" localSheetId="4" hidden="1">FT!$A$13:$I$40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5" l="1"/>
  <c r="E38" i="5"/>
  <c r="E36" i="5"/>
  <c r="E34" i="5"/>
  <c r="E32" i="5"/>
  <c r="E30" i="5"/>
  <c r="E28" i="5"/>
  <c r="E26" i="5"/>
  <c r="E24" i="5"/>
  <c r="E22" i="5"/>
  <c r="E20" i="5"/>
  <c r="E18" i="5"/>
  <c r="E16" i="5"/>
  <c r="H16" i="5" l="1"/>
  <c r="G16" i="5"/>
  <c r="F16" i="5"/>
  <c r="F42" i="4" l="1"/>
  <c r="C16" i="3" l="1"/>
  <c r="C18" i="3"/>
  <c r="C20" i="3"/>
  <c r="C22" i="3"/>
  <c r="G42" i="1" l="1"/>
  <c r="H42" i="2"/>
  <c r="I42" i="2"/>
  <c r="G42" i="2"/>
  <c r="L35" i="5" l="1"/>
  <c r="K42" i="5"/>
  <c r="K42" i="6" l="1"/>
  <c r="H40" i="6"/>
  <c r="G40" i="6"/>
  <c r="F40" i="6"/>
  <c r="H38" i="6"/>
  <c r="G38" i="6"/>
  <c r="F38" i="6"/>
  <c r="H36" i="6"/>
  <c r="G36" i="6"/>
  <c r="F36" i="6"/>
  <c r="H34" i="6"/>
  <c r="G34" i="6"/>
  <c r="F34" i="6"/>
  <c r="H32" i="6"/>
  <c r="G32" i="6"/>
  <c r="F32" i="6"/>
  <c r="H30" i="6"/>
  <c r="G30" i="6"/>
  <c r="F30" i="6"/>
  <c r="H28" i="6"/>
  <c r="G28" i="6"/>
  <c r="F28" i="6"/>
  <c r="H26" i="6"/>
  <c r="G26" i="6"/>
  <c r="F26" i="6"/>
  <c r="H24" i="6"/>
  <c r="G24" i="6"/>
  <c r="F24" i="6"/>
  <c r="H22" i="6"/>
  <c r="G22" i="6"/>
  <c r="F22" i="6"/>
  <c r="H20" i="6"/>
  <c r="G20" i="6"/>
  <c r="F20" i="6"/>
  <c r="H18" i="6"/>
  <c r="G18" i="6"/>
  <c r="F18" i="6"/>
  <c r="H16" i="6"/>
  <c r="G16" i="6"/>
  <c r="F16" i="6"/>
  <c r="B8" i="6"/>
  <c r="E40" i="4"/>
  <c r="H42" i="6" l="1"/>
  <c r="G42" i="6"/>
  <c r="I40" i="6"/>
  <c r="L40" i="6" s="1"/>
  <c r="I36" i="6"/>
  <c r="L36" i="6" s="1"/>
  <c r="I34" i="6"/>
  <c r="L34" i="6" s="1"/>
  <c r="I26" i="6"/>
  <c r="L26" i="6" s="1"/>
  <c r="I16" i="6"/>
  <c r="L16" i="6" s="1"/>
  <c r="I28" i="6"/>
  <c r="L28" i="6" s="1"/>
  <c r="I20" i="6"/>
  <c r="L20" i="6" s="1"/>
  <c r="I22" i="6"/>
  <c r="L22" i="6" s="1"/>
  <c r="I32" i="6"/>
  <c r="L32" i="6" s="1"/>
  <c r="I24" i="6"/>
  <c r="L24" i="6" s="1"/>
  <c r="I38" i="6"/>
  <c r="L38" i="6" s="1"/>
  <c r="I30" i="6"/>
  <c r="L30" i="6" s="1"/>
  <c r="F42" i="6"/>
  <c r="I18" i="6"/>
  <c r="L42" i="6" l="1"/>
  <c r="L18" i="6"/>
  <c r="I42" i="6"/>
  <c r="F45" i="6" s="1"/>
  <c r="D40" i="5" l="1"/>
  <c r="H40" i="5" s="1"/>
  <c r="D38" i="5"/>
  <c r="H38" i="5" s="1"/>
  <c r="D36" i="5"/>
  <c r="H36" i="5" s="1"/>
  <c r="D34" i="5"/>
  <c r="H34" i="5" s="1"/>
  <c r="D32" i="5"/>
  <c r="H32" i="5" s="1"/>
  <c r="D30" i="5"/>
  <c r="H30" i="5" s="1"/>
  <c r="D28" i="5"/>
  <c r="H28" i="5" s="1"/>
  <c r="D26" i="5"/>
  <c r="H26" i="5" s="1"/>
  <c r="D24" i="5"/>
  <c r="H24" i="5" s="1"/>
  <c r="D22" i="5"/>
  <c r="H22" i="5" s="1"/>
  <c r="D20" i="5"/>
  <c r="H20" i="5" s="1"/>
  <c r="D18" i="5"/>
  <c r="H18" i="5" s="1"/>
  <c r="D16" i="5"/>
  <c r="C40" i="5"/>
  <c r="G40" i="5" s="1"/>
  <c r="C38" i="5"/>
  <c r="G38" i="5" s="1"/>
  <c r="C36" i="5"/>
  <c r="G36" i="5" s="1"/>
  <c r="C34" i="5"/>
  <c r="G34" i="5" s="1"/>
  <c r="C32" i="5"/>
  <c r="G32" i="5" s="1"/>
  <c r="C30" i="5"/>
  <c r="G30" i="5" s="1"/>
  <c r="C28" i="5"/>
  <c r="G28" i="5" s="1"/>
  <c r="C26" i="5"/>
  <c r="G26" i="5" s="1"/>
  <c r="C24" i="5"/>
  <c r="G24" i="5" s="1"/>
  <c r="C22" i="5"/>
  <c r="G22" i="5" s="1"/>
  <c r="C20" i="5"/>
  <c r="G20" i="5" s="1"/>
  <c r="C18" i="5"/>
  <c r="G18" i="5" s="1"/>
  <c r="C16" i="5"/>
  <c r="H40" i="1"/>
  <c r="G40" i="1"/>
  <c r="H38" i="1"/>
  <c r="G38" i="1"/>
  <c r="H36" i="1"/>
  <c r="G36" i="1"/>
  <c r="H34" i="1"/>
  <c r="G34" i="1"/>
  <c r="H32" i="1"/>
  <c r="G32" i="1"/>
  <c r="H30" i="1"/>
  <c r="G30" i="1"/>
  <c r="H28" i="1"/>
  <c r="G28" i="1"/>
  <c r="H26" i="1"/>
  <c r="G26" i="1"/>
  <c r="H24" i="1"/>
  <c r="G24" i="1"/>
  <c r="H22" i="1"/>
  <c r="G22" i="1"/>
  <c r="H20" i="1"/>
  <c r="G20" i="1"/>
  <c r="H18" i="1"/>
  <c r="G18" i="1"/>
  <c r="H16" i="1"/>
  <c r="G16" i="1"/>
  <c r="H40" i="2"/>
  <c r="G40" i="2"/>
  <c r="H38" i="2"/>
  <c r="G38" i="2"/>
  <c r="H36" i="2"/>
  <c r="G36" i="2"/>
  <c r="H34" i="2"/>
  <c r="G34" i="2"/>
  <c r="H32" i="2"/>
  <c r="G32" i="2"/>
  <c r="H30" i="2"/>
  <c r="G30" i="2"/>
  <c r="H28" i="2"/>
  <c r="G28" i="2"/>
  <c r="H26" i="2"/>
  <c r="G26" i="2"/>
  <c r="H24" i="2"/>
  <c r="G24" i="2"/>
  <c r="H22" i="2"/>
  <c r="G22" i="2"/>
  <c r="H20" i="2"/>
  <c r="G20" i="2"/>
  <c r="H18" i="2"/>
  <c r="G18" i="2"/>
  <c r="H16" i="2"/>
  <c r="G16" i="2"/>
  <c r="H40" i="3"/>
  <c r="G40" i="3"/>
  <c r="H38" i="3"/>
  <c r="G38" i="3"/>
  <c r="H36" i="3"/>
  <c r="G36" i="3"/>
  <c r="H34" i="3"/>
  <c r="G34" i="3"/>
  <c r="H32" i="3"/>
  <c r="G32" i="3"/>
  <c r="H30" i="3"/>
  <c r="G30" i="3"/>
  <c r="H28" i="3"/>
  <c r="G28" i="3"/>
  <c r="H26" i="3"/>
  <c r="G26" i="3"/>
  <c r="H24" i="3"/>
  <c r="G24" i="3"/>
  <c r="H22" i="3"/>
  <c r="G22" i="3"/>
  <c r="H20" i="3"/>
  <c r="G20" i="3"/>
  <c r="H18" i="3"/>
  <c r="G18" i="3"/>
  <c r="H16" i="3"/>
  <c r="G16" i="3"/>
  <c r="H40" i="4"/>
  <c r="G40" i="4"/>
  <c r="H38" i="4"/>
  <c r="G38" i="4"/>
  <c r="H36" i="4"/>
  <c r="G36" i="4"/>
  <c r="H34" i="4"/>
  <c r="G34" i="4"/>
  <c r="H32" i="4"/>
  <c r="G32" i="4"/>
  <c r="H30" i="4"/>
  <c r="G30" i="4"/>
  <c r="H28" i="4"/>
  <c r="G28" i="4"/>
  <c r="H26" i="4"/>
  <c r="G26" i="4"/>
  <c r="H24" i="4"/>
  <c r="G24" i="4"/>
  <c r="H22" i="4"/>
  <c r="G22" i="4"/>
  <c r="H20" i="4"/>
  <c r="G20" i="4"/>
  <c r="H18" i="4"/>
  <c r="G18" i="4"/>
  <c r="H16" i="4"/>
  <c r="G16" i="4"/>
  <c r="H42" i="1" l="1"/>
  <c r="H42" i="3"/>
  <c r="G42" i="3"/>
  <c r="H42" i="4"/>
  <c r="H42" i="5"/>
  <c r="G42" i="4"/>
  <c r="G42" i="5"/>
  <c r="I40" i="5"/>
  <c r="L40" i="5" s="1"/>
  <c r="F40" i="5"/>
  <c r="I38" i="5"/>
  <c r="L38" i="5" s="1"/>
  <c r="F38" i="5"/>
  <c r="I36" i="5"/>
  <c r="L36" i="5" s="1"/>
  <c r="F36" i="5"/>
  <c r="I34" i="5"/>
  <c r="L34" i="5" s="1"/>
  <c r="F34" i="5"/>
  <c r="I32" i="5"/>
  <c r="L32" i="5" s="1"/>
  <c r="F32" i="5"/>
  <c r="I30" i="5"/>
  <c r="L30" i="5" s="1"/>
  <c r="F30" i="5"/>
  <c r="I28" i="5"/>
  <c r="L28" i="5" s="1"/>
  <c r="F28" i="5"/>
  <c r="I26" i="5"/>
  <c r="L26" i="5" s="1"/>
  <c r="F26" i="5"/>
  <c r="I24" i="5"/>
  <c r="L24" i="5" s="1"/>
  <c r="F24" i="5"/>
  <c r="I22" i="5"/>
  <c r="L22" i="5" s="1"/>
  <c r="F22" i="5"/>
  <c r="I20" i="5"/>
  <c r="L20" i="5" s="1"/>
  <c r="F20" i="5"/>
  <c r="F18" i="5"/>
  <c r="I16" i="5"/>
  <c r="B8" i="5"/>
  <c r="I40" i="4"/>
  <c r="F40" i="4"/>
  <c r="I38" i="4"/>
  <c r="F38" i="4"/>
  <c r="I36" i="4"/>
  <c r="F36" i="4"/>
  <c r="I34" i="4"/>
  <c r="F34" i="4"/>
  <c r="I32" i="4"/>
  <c r="F32" i="4"/>
  <c r="I30" i="4"/>
  <c r="F30" i="4"/>
  <c r="I28" i="4"/>
  <c r="F28" i="4"/>
  <c r="I26" i="4"/>
  <c r="F26" i="4"/>
  <c r="I24" i="4"/>
  <c r="F24" i="4"/>
  <c r="I22" i="4"/>
  <c r="F22" i="4"/>
  <c r="I20" i="4"/>
  <c r="F20" i="4"/>
  <c r="I18" i="4"/>
  <c r="F18" i="4"/>
  <c r="I16" i="4"/>
  <c r="F16" i="4"/>
  <c r="B8" i="4"/>
  <c r="I40" i="3"/>
  <c r="F40" i="3"/>
  <c r="I38" i="3"/>
  <c r="F38" i="3"/>
  <c r="I36" i="3"/>
  <c r="F36" i="3"/>
  <c r="I34" i="3"/>
  <c r="F34" i="3"/>
  <c r="I32" i="3"/>
  <c r="F32" i="3"/>
  <c r="I30" i="3"/>
  <c r="F30" i="3"/>
  <c r="I28" i="3"/>
  <c r="F28" i="3"/>
  <c r="I26" i="3"/>
  <c r="F26" i="3"/>
  <c r="I24" i="3"/>
  <c r="F24" i="3"/>
  <c r="I22" i="3"/>
  <c r="F22" i="3"/>
  <c r="I20" i="3"/>
  <c r="F20" i="3"/>
  <c r="I18" i="3"/>
  <c r="F18" i="3"/>
  <c r="I16" i="3"/>
  <c r="F16" i="3"/>
  <c r="B8" i="3"/>
  <c r="I40" i="2"/>
  <c r="F40" i="2"/>
  <c r="I38" i="2"/>
  <c r="F38" i="2"/>
  <c r="I36" i="2"/>
  <c r="F36" i="2"/>
  <c r="I34" i="2"/>
  <c r="F34" i="2"/>
  <c r="I32" i="2"/>
  <c r="F32" i="2"/>
  <c r="I30" i="2"/>
  <c r="F30" i="2"/>
  <c r="I28" i="2"/>
  <c r="F28" i="2"/>
  <c r="I26" i="2"/>
  <c r="F26" i="2"/>
  <c r="I24" i="2"/>
  <c r="F24" i="2"/>
  <c r="I22" i="2"/>
  <c r="F22" i="2"/>
  <c r="I20" i="2"/>
  <c r="F20" i="2"/>
  <c r="I18" i="2"/>
  <c r="F18" i="2"/>
  <c r="I16" i="2"/>
  <c r="F16" i="2"/>
  <c r="B8" i="2"/>
  <c r="I42" i="3" l="1"/>
  <c r="I42" i="4"/>
  <c r="L16" i="5"/>
  <c r="F42" i="5"/>
  <c r="F42" i="2"/>
  <c r="F42" i="3"/>
  <c r="I18" i="5"/>
  <c r="I40" i="1"/>
  <c r="F40" i="1"/>
  <c r="I38" i="1"/>
  <c r="F38" i="1"/>
  <c r="I36" i="1"/>
  <c r="F36" i="1"/>
  <c r="I34" i="1"/>
  <c r="F34" i="1"/>
  <c r="I32" i="1"/>
  <c r="F32" i="1"/>
  <c r="I30" i="1"/>
  <c r="F30" i="1"/>
  <c r="I28" i="1"/>
  <c r="F28" i="1"/>
  <c r="I26" i="1"/>
  <c r="F26" i="1"/>
  <c r="I24" i="1"/>
  <c r="F24" i="1"/>
  <c r="I22" i="1"/>
  <c r="F22" i="1"/>
  <c r="I20" i="1"/>
  <c r="F20" i="1"/>
  <c r="I18" i="1"/>
  <c r="F18" i="1"/>
  <c r="I16" i="1"/>
  <c r="F16" i="1"/>
  <c r="B8" i="1"/>
  <c r="I42" i="1" l="1"/>
  <c r="L42" i="5"/>
  <c r="L18" i="5"/>
  <c r="I42" i="5"/>
  <c r="F45" i="5" s="1"/>
  <c r="F45" i="4"/>
  <c r="F45" i="2"/>
  <c r="F45" i="3"/>
  <c r="F42" i="1"/>
  <c r="F45" i="1" l="1"/>
</calcChain>
</file>

<file path=xl/sharedStrings.xml><?xml version="1.0" encoding="utf-8"?>
<sst xmlns="http://schemas.openxmlformats.org/spreadsheetml/2006/main" count="423" uniqueCount="63">
  <si>
    <t>Schedule</t>
  </si>
  <si>
    <t>D-6</t>
  </si>
  <si>
    <t xml:space="preserve">     Customer Deposits</t>
  </si>
  <si>
    <t>Page 1 of 1</t>
  </si>
  <si>
    <t>Florida Public Service Commission</t>
  </si>
  <si>
    <t>Explanation:</t>
  </si>
  <si>
    <t xml:space="preserve">Provide monthly balances, interest rates, and interest </t>
  </si>
  <si>
    <t>Type of Data Shown:</t>
  </si>
  <si>
    <t>payments on customer deposits for the historic base year. Indicate</t>
  </si>
  <si>
    <t>Historic Base Year Data 12/31/2021</t>
  </si>
  <si>
    <t xml:space="preserve">Company: </t>
  </si>
  <si>
    <t>Florida Public Utilities Company Consolidated Gas</t>
  </si>
  <si>
    <t xml:space="preserve">the company policy on collecting deposits, deposit size, payment </t>
  </si>
  <si>
    <t>Witness:</t>
  </si>
  <si>
    <t>of interest, and refunds.</t>
  </si>
  <si>
    <t>Docket No.:</t>
  </si>
  <si>
    <t xml:space="preserve"> </t>
  </si>
  <si>
    <t>(1)</t>
  </si>
  <si>
    <t>(2)</t>
  </si>
  <si>
    <t>(3)</t>
  </si>
  <si>
    <t>(4)</t>
  </si>
  <si>
    <t>(5)</t>
  </si>
  <si>
    <t>(6)</t>
  </si>
  <si>
    <t>(7)</t>
  </si>
  <si>
    <t>(8)</t>
  </si>
  <si>
    <t>Line</t>
  </si>
  <si>
    <t>Month &amp; Year</t>
  </si>
  <si>
    <t>Customer Deposits</t>
  </si>
  <si>
    <t>Total Customer Deposits</t>
  </si>
  <si>
    <t>Interest Expense</t>
  </si>
  <si>
    <t>Total Interest</t>
  </si>
  <si>
    <t>No.</t>
  </si>
  <si>
    <t>Inactive Customer Deposits</t>
  </si>
  <si>
    <t>(2)+(3)+(4)</t>
  </si>
  <si>
    <t>(6)+(7)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</si>
  <si>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</si>
  <si>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</si>
  <si>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</si>
  <si>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</si>
  <si>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</si>
  <si>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</si>
  <si>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</si>
  <si>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</si>
  <si>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</si>
  <si>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</si>
  <si>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</si>
  <si>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</si>
  <si>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</si>
  <si>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</si>
  <si>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13-MONTH AVG.</t>
  </si>
  <si>
    <t>15</t>
  </si>
  <si>
    <t>EFFECTIVE INTEREST RATE</t>
  </si>
  <si>
    <t>NARRATIVE DESCRIPTION:</t>
  </si>
  <si>
    <t>Supporting Schedules:  B-1 p.1</t>
  </si>
  <si>
    <t/>
  </si>
  <si>
    <t>Recap Schedules:  D-1 p.1</t>
  </si>
  <si>
    <t>@ 2.00%</t>
  </si>
  <si>
    <t>(2)*(2.00%/12)</t>
  </si>
  <si>
    <t>@ 3.00%</t>
  </si>
  <si>
    <t>(3)*(3.00%/12)</t>
  </si>
  <si>
    <t>Actual FN Interest</t>
  </si>
  <si>
    <t>Difference</t>
  </si>
  <si>
    <t>Rounding to agree to GL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</si>
</sst>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;@"/>
    <numFmt numFmtId="165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NumberFormat="1" applyFont="1" applyAlignment="1">
      <alignment horizontal="left"/>
    </xf>
    <xf numFmtId="0" fontId="2" fillId="0" borderId="0" xfId="0" applyNumberFormat="1" applyFont="1"/>
    <xf numFmtId="0" fontId="2" fillId="0" borderId="0" xfId="0" applyNumberFormat="1" applyFont="1" applyAlignment="1">
      <alignment horizontal="left" indent="9"/>
    </xf>
    <xf numFmtId="0" fontId="2" fillId="0" borderId="0" xfId="0" applyNumberFormat="1" applyFont="1" applyAlignment="1"/>
    <xf numFmtId="0" fontId="2" fillId="0" borderId="1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fill"/>
    </xf>
    <xf numFmtId="0" fontId="2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fill"/>
    </xf>
    <xf numFmtId="0" fontId="0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0" fillId="0" borderId="0" xfId="0" applyNumberFormat="1" applyFont="1" applyAlignment="1"/>
    <xf numFmtId="0" fontId="2" fillId="0" borderId="0" xfId="0" applyFont="1" applyAlignment="1"/>
    <xf numFmtId="0" fontId="2" fillId="0" borderId="1" xfId="0" applyNumberFormat="1" applyFont="1" applyBorder="1" applyAlignment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1" applyNumberFormat="1" applyFont="1" applyAlignment="1"/>
    <xf numFmtId="164" fontId="2" fillId="0" borderId="0" xfId="0" applyNumberFormat="1" applyFont="1" applyAlignment="1"/>
    <xf numFmtId="165" fontId="2" fillId="0" borderId="0" xfId="1" applyNumberFormat="1" applyFont="1"/>
    <xf numFmtId="3" fontId="2" fillId="0" borderId="0" xfId="0" applyNumberFormat="1" applyFont="1"/>
    <xf numFmtId="3" fontId="2" fillId="0" borderId="2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3" xfId="0" applyNumberFormat="1" applyFont="1" applyBorder="1" applyAlignment="1">
      <alignment horizontal="right"/>
    </xf>
    <xf numFmtId="3" fontId="2" fillId="0" borderId="0" xfId="0" applyNumberFormat="1" applyFont="1" applyAlignment="1"/>
    <xf numFmtId="3" fontId="0" fillId="0" borderId="0" xfId="0" applyNumberFormat="1" applyFont="1" applyAlignment="1"/>
    <xf numFmtId="10" fontId="2" fillId="0" borderId="0" xfId="0" applyNumberFormat="1" applyFont="1" applyAlignment="1">
      <alignment horizontal="right"/>
    </xf>
    <xf numFmtId="0" fontId="2" fillId="0" borderId="0" xfId="0" quotePrefix="1" applyNumberFormat="1" applyFont="1" applyAlignment="1">
      <alignment horizontal="center"/>
    </xf>
    <xf numFmtId="44" fontId="2" fillId="0" borderId="0" xfId="1" applyNumberFormat="1" applyFont="1" applyAlignment="1"/>
    <xf numFmtId="0" fontId="2" fillId="2" borderId="0" xfId="0" applyNumberFormat="1" applyFont="1" applyFill="1" applyAlignment="1"/>
    <xf numFmtId="43" fontId="2" fillId="2" borderId="0" xfId="2" applyFont="1" applyFill="1" applyAlignment="1"/>
    <xf numFmtId="165" fontId="2" fillId="0" borderId="0" xfId="1" applyNumberFormat="1" applyFont="1" applyFill="1" applyAlignment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8" /><Relationship Type="http://schemas.openxmlformats.org/officeDocument/2006/relationships/worksheet" Target="worksheets/sheet3.xml" Id="rId3" /><Relationship Type="http://schemas.openxmlformats.org/officeDocument/2006/relationships/externalLink" Target="externalLinks/externalLink1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calcChain" Target="calcChain.xml" Id="rId11" /><Relationship Type="http://schemas.openxmlformats.org/officeDocument/2006/relationships/worksheet" Target="worksheets/sheet5.xml" Id="rId5" /><Relationship Type="http://schemas.openxmlformats.org/officeDocument/2006/relationships/sharedStrings" Target="sharedStrings.xml" Id="rId10" /><Relationship Type="http://schemas.openxmlformats.org/officeDocument/2006/relationships/worksheet" Target="worksheets/sheet4.xml" Id="rId4" /><Relationship Type="http://schemas.openxmlformats.org/officeDocument/2006/relationships/styles" Target="styles.xml" Id="rId9" /><Relationship Type="http://schemas.openxmlformats.org/officeDocument/2006/relationships/customXml" Target="/customXML/item.xml" Id="imanage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Rate%20Proceedings/2022%20Natural%20Gas/MFR's/D%20Schedules%20Cost%20of%20Capit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-1 1of2"/>
      <sheetName val="D-1 1of2 FN"/>
      <sheetName val="D-1 1of2 CF"/>
      <sheetName val="D-1 1of2 FI"/>
      <sheetName val="D-1 1of2 FT"/>
      <sheetName val="D-1 2of2"/>
      <sheetName val="D-1 2of2 FN"/>
      <sheetName val="D-1 2of2 CF"/>
      <sheetName val="D-1 2of2 FI"/>
      <sheetName val="D-1 2of2 FT"/>
      <sheetName val="D-2 1of2"/>
      <sheetName val="D-2 2of2"/>
      <sheetName val="D-3"/>
      <sheetName val="D-4"/>
      <sheetName val="D-5"/>
      <sheetName val="D-6 1of2"/>
      <sheetName val="D-6 2of2"/>
      <sheetName val="D-7"/>
      <sheetName val="D-8"/>
      <sheetName val="D-9"/>
      <sheetName val="D-10"/>
      <sheetName val="D-11 1of3"/>
      <sheetName val="D-11 1of3 FN"/>
      <sheetName val="D-11 1of3 CF"/>
      <sheetName val="D-11 1of3 FI"/>
      <sheetName val="D-11 1of3 FT"/>
      <sheetName val="D-11 2of3"/>
      <sheetName val="D-11 2of3 FN"/>
      <sheetName val="D-11 2of3 CF"/>
      <sheetName val="D-11 2of3 FI"/>
      <sheetName val="D-11 2of3 FT"/>
      <sheetName val="D11 3of3"/>
      <sheetName val="D-11 3of3 FN"/>
      <sheetName val="D-11 3of3 CFG"/>
      <sheetName val="D-11 3of3 FI"/>
      <sheetName val="D-11 3of3 FT"/>
      <sheetName val="D-12"/>
      <sheetName val="D-12 FN"/>
      <sheetName val="D-12 CF"/>
      <sheetName val="D-12 FI"/>
      <sheetName val="D-12 FT"/>
      <sheetName val="D-12 calculations"/>
    </sheetNames>
    <sheetDataSet>
      <sheetData sheetId="0"/>
      <sheetData sheetId="1">
        <row r="8">
          <cell r="B8" t="str">
            <v>20220067-GU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53"/>
  <sheetViews>
    <sheetView tabSelected="1" zoomScale="80" zoomScaleNormal="80" workbookViewId="0">
      <selection activeCell="E16" sqref="E16"/>
    </sheetView>
  </sheetViews>
  <sheetFormatPr defaultColWidth="20.140625" defaultRowHeight="15" x14ac:dyDescent="0.2"/>
  <cols>
    <col min="1" max="1" width="11" style="7" customWidth="1"/>
    <col min="2" max="2" width="20.140625" style="4"/>
    <col min="3" max="9" width="32.42578125" style="4" customWidth="1"/>
    <col min="10" max="256" width="20.140625" style="4"/>
    <col min="257" max="257" width="11" style="4" customWidth="1"/>
    <col min="258" max="258" width="20.140625" style="4"/>
    <col min="259" max="265" width="32.42578125" style="4" customWidth="1"/>
    <col min="266" max="512" width="20.140625" style="4"/>
    <col min="513" max="513" width="11" style="4" customWidth="1"/>
    <col min="514" max="514" width="20.140625" style="4"/>
    <col min="515" max="521" width="32.42578125" style="4" customWidth="1"/>
    <col min="522" max="768" width="20.140625" style="4"/>
    <col min="769" max="769" width="11" style="4" customWidth="1"/>
    <col min="770" max="770" width="20.140625" style="4"/>
    <col min="771" max="777" width="32.42578125" style="4" customWidth="1"/>
    <col min="778" max="1024" width="20.140625" style="4"/>
    <col min="1025" max="1025" width="11" style="4" customWidth="1"/>
    <col min="1026" max="1026" width="20.140625" style="4"/>
    <col min="1027" max="1033" width="32.42578125" style="4" customWidth="1"/>
    <col min="1034" max="1280" width="20.140625" style="4"/>
    <col min="1281" max="1281" width="11" style="4" customWidth="1"/>
    <col min="1282" max="1282" width="20.140625" style="4"/>
    <col min="1283" max="1289" width="32.42578125" style="4" customWidth="1"/>
    <col min="1290" max="1536" width="20.140625" style="4"/>
    <col min="1537" max="1537" width="11" style="4" customWidth="1"/>
    <col min="1538" max="1538" width="20.140625" style="4"/>
    <col min="1539" max="1545" width="32.42578125" style="4" customWidth="1"/>
    <col min="1546" max="1792" width="20.140625" style="4"/>
    <col min="1793" max="1793" width="11" style="4" customWidth="1"/>
    <col min="1794" max="1794" width="20.140625" style="4"/>
    <col min="1795" max="1801" width="32.42578125" style="4" customWidth="1"/>
    <col min="1802" max="2048" width="20.140625" style="4"/>
    <col min="2049" max="2049" width="11" style="4" customWidth="1"/>
    <col min="2050" max="2050" width="20.140625" style="4"/>
    <col min="2051" max="2057" width="32.42578125" style="4" customWidth="1"/>
    <col min="2058" max="2304" width="20.140625" style="4"/>
    <col min="2305" max="2305" width="11" style="4" customWidth="1"/>
    <col min="2306" max="2306" width="20.140625" style="4"/>
    <col min="2307" max="2313" width="32.42578125" style="4" customWidth="1"/>
    <col min="2314" max="2560" width="20.140625" style="4"/>
    <col min="2561" max="2561" width="11" style="4" customWidth="1"/>
    <col min="2562" max="2562" width="20.140625" style="4"/>
    <col min="2563" max="2569" width="32.42578125" style="4" customWidth="1"/>
    <col min="2570" max="2816" width="20.140625" style="4"/>
    <col min="2817" max="2817" width="11" style="4" customWidth="1"/>
    <col min="2818" max="2818" width="20.140625" style="4"/>
    <col min="2819" max="2825" width="32.42578125" style="4" customWidth="1"/>
    <col min="2826" max="3072" width="20.140625" style="4"/>
    <col min="3073" max="3073" width="11" style="4" customWidth="1"/>
    <col min="3074" max="3074" width="20.140625" style="4"/>
    <col min="3075" max="3081" width="32.42578125" style="4" customWidth="1"/>
    <col min="3082" max="3328" width="20.140625" style="4"/>
    <col min="3329" max="3329" width="11" style="4" customWidth="1"/>
    <col min="3330" max="3330" width="20.140625" style="4"/>
    <col min="3331" max="3337" width="32.42578125" style="4" customWidth="1"/>
    <col min="3338" max="3584" width="20.140625" style="4"/>
    <col min="3585" max="3585" width="11" style="4" customWidth="1"/>
    <col min="3586" max="3586" width="20.140625" style="4"/>
    <col min="3587" max="3593" width="32.42578125" style="4" customWidth="1"/>
    <col min="3594" max="3840" width="20.140625" style="4"/>
    <col min="3841" max="3841" width="11" style="4" customWidth="1"/>
    <col min="3842" max="3842" width="20.140625" style="4"/>
    <col min="3843" max="3849" width="32.42578125" style="4" customWidth="1"/>
    <col min="3850" max="4096" width="20.140625" style="4"/>
    <col min="4097" max="4097" width="11" style="4" customWidth="1"/>
    <col min="4098" max="4098" width="20.140625" style="4"/>
    <col min="4099" max="4105" width="32.42578125" style="4" customWidth="1"/>
    <col min="4106" max="4352" width="20.140625" style="4"/>
    <col min="4353" max="4353" width="11" style="4" customWidth="1"/>
    <col min="4354" max="4354" width="20.140625" style="4"/>
    <col min="4355" max="4361" width="32.42578125" style="4" customWidth="1"/>
    <col min="4362" max="4608" width="20.140625" style="4"/>
    <col min="4609" max="4609" width="11" style="4" customWidth="1"/>
    <col min="4610" max="4610" width="20.140625" style="4"/>
    <col min="4611" max="4617" width="32.42578125" style="4" customWidth="1"/>
    <col min="4618" max="4864" width="20.140625" style="4"/>
    <col min="4865" max="4865" width="11" style="4" customWidth="1"/>
    <col min="4866" max="4866" width="20.140625" style="4"/>
    <col min="4867" max="4873" width="32.42578125" style="4" customWidth="1"/>
    <col min="4874" max="5120" width="20.140625" style="4"/>
    <col min="5121" max="5121" width="11" style="4" customWidth="1"/>
    <col min="5122" max="5122" width="20.140625" style="4"/>
    <col min="5123" max="5129" width="32.42578125" style="4" customWidth="1"/>
    <col min="5130" max="5376" width="20.140625" style="4"/>
    <col min="5377" max="5377" width="11" style="4" customWidth="1"/>
    <col min="5378" max="5378" width="20.140625" style="4"/>
    <col min="5379" max="5385" width="32.42578125" style="4" customWidth="1"/>
    <col min="5386" max="5632" width="20.140625" style="4"/>
    <col min="5633" max="5633" width="11" style="4" customWidth="1"/>
    <col min="5634" max="5634" width="20.140625" style="4"/>
    <col min="5635" max="5641" width="32.42578125" style="4" customWidth="1"/>
    <col min="5642" max="5888" width="20.140625" style="4"/>
    <col min="5889" max="5889" width="11" style="4" customWidth="1"/>
    <col min="5890" max="5890" width="20.140625" style="4"/>
    <col min="5891" max="5897" width="32.42578125" style="4" customWidth="1"/>
    <col min="5898" max="6144" width="20.140625" style="4"/>
    <col min="6145" max="6145" width="11" style="4" customWidth="1"/>
    <col min="6146" max="6146" width="20.140625" style="4"/>
    <col min="6147" max="6153" width="32.42578125" style="4" customWidth="1"/>
    <col min="6154" max="6400" width="20.140625" style="4"/>
    <col min="6401" max="6401" width="11" style="4" customWidth="1"/>
    <col min="6402" max="6402" width="20.140625" style="4"/>
    <col min="6403" max="6409" width="32.42578125" style="4" customWidth="1"/>
    <col min="6410" max="6656" width="20.140625" style="4"/>
    <col min="6657" max="6657" width="11" style="4" customWidth="1"/>
    <col min="6658" max="6658" width="20.140625" style="4"/>
    <col min="6659" max="6665" width="32.42578125" style="4" customWidth="1"/>
    <col min="6666" max="6912" width="20.140625" style="4"/>
    <col min="6913" max="6913" width="11" style="4" customWidth="1"/>
    <col min="6914" max="6914" width="20.140625" style="4"/>
    <col min="6915" max="6921" width="32.42578125" style="4" customWidth="1"/>
    <col min="6922" max="7168" width="20.140625" style="4"/>
    <col min="7169" max="7169" width="11" style="4" customWidth="1"/>
    <col min="7170" max="7170" width="20.140625" style="4"/>
    <col min="7171" max="7177" width="32.42578125" style="4" customWidth="1"/>
    <col min="7178" max="7424" width="20.140625" style="4"/>
    <col min="7425" max="7425" width="11" style="4" customWidth="1"/>
    <col min="7426" max="7426" width="20.140625" style="4"/>
    <col min="7427" max="7433" width="32.42578125" style="4" customWidth="1"/>
    <col min="7434" max="7680" width="20.140625" style="4"/>
    <col min="7681" max="7681" width="11" style="4" customWidth="1"/>
    <col min="7682" max="7682" width="20.140625" style="4"/>
    <col min="7683" max="7689" width="32.42578125" style="4" customWidth="1"/>
    <col min="7690" max="7936" width="20.140625" style="4"/>
    <col min="7937" max="7937" width="11" style="4" customWidth="1"/>
    <col min="7938" max="7938" width="20.140625" style="4"/>
    <col min="7939" max="7945" width="32.42578125" style="4" customWidth="1"/>
    <col min="7946" max="8192" width="20.140625" style="4"/>
    <col min="8193" max="8193" width="11" style="4" customWidth="1"/>
    <col min="8194" max="8194" width="20.140625" style="4"/>
    <col min="8195" max="8201" width="32.42578125" style="4" customWidth="1"/>
    <col min="8202" max="8448" width="20.140625" style="4"/>
    <col min="8449" max="8449" width="11" style="4" customWidth="1"/>
    <col min="8450" max="8450" width="20.140625" style="4"/>
    <col min="8451" max="8457" width="32.42578125" style="4" customWidth="1"/>
    <col min="8458" max="8704" width="20.140625" style="4"/>
    <col min="8705" max="8705" width="11" style="4" customWidth="1"/>
    <col min="8706" max="8706" width="20.140625" style="4"/>
    <col min="8707" max="8713" width="32.42578125" style="4" customWidth="1"/>
    <col min="8714" max="8960" width="20.140625" style="4"/>
    <col min="8961" max="8961" width="11" style="4" customWidth="1"/>
    <col min="8962" max="8962" width="20.140625" style="4"/>
    <col min="8963" max="8969" width="32.42578125" style="4" customWidth="1"/>
    <col min="8970" max="9216" width="20.140625" style="4"/>
    <col min="9217" max="9217" width="11" style="4" customWidth="1"/>
    <col min="9218" max="9218" width="20.140625" style="4"/>
    <col min="9219" max="9225" width="32.42578125" style="4" customWidth="1"/>
    <col min="9226" max="9472" width="20.140625" style="4"/>
    <col min="9473" max="9473" width="11" style="4" customWidth="1"/>
    <col min="9474" max="9474" width="20.140625" style="4"/>
    <col min="9475" max="9481" width="32.42578125" style="4" customWidth="1"/>
    <col min="9482" max="9728" width="20.140625" style="4"/>
    <col min="9729" max="9729" width="11" style="4" customWidth="1"/>
    <col min="9730" max="9730" width="20.140625" style="4"/>
    <col min="9731" max="9737" width="32.42578125" style="4" customWidth="1"/>
    <col min="9738" max="9984" width="20.140625" style="4"/>
    <col min="9985" max="9985" width="11" style="4" customWidth="1"/>
    <col min="9986" max="9986" width="20.140625" style="4"/>
    <col min="9987" max="9993" width="32.42578125" style="4" customWidth="1"/>
    <col min="9994" max="10240" width="20.140625" style="4"/>
    <col min="10241" max="10241" width="11" style="4" customWidth="1"/>
    <col min="10242" max="10242" width="20.140625" style="4"/>
    <col min="10243" max="10249" width="32.42578125" style="4" customWidth="1"/>
    <col min="10250" max="10496" width="20.140625" style="4"/>
    <col min="10497" max="10497" width="11" style="4" customWidth="1"/>
    <col min="10498" max="10498" width="20.140625" style="4"/>
    <col min="10499" max="10505" width="32.42578125" style="4" customWidth="1"/>
    <col min="10506" max="10752" width="20.140625" style="4"/>
    <col min="10753" max="10753" width="11" style="4" customWidth="1"/>
    <col min="10754" max="10754" width="20.140625" style="4"/>
    <col min="10755" max="10761" width="32.42578125" style="4" customWidth="1"/>
    <col min="10762" max="11008" width="20.140625" style="4"/>
    <col min="11009" max="11009" width="11" style="4" customWidth="1"/>
    <col min="11010" max="11010" width="20.140625" style="4"/>
    <col min="11011" max="11017" width="32.42578125" style="4" customWidth="1"/>
    <col min="11018" max="11264" width="20.140625" style="4"/>
    <col min="11265" max="11265" width="11" style="4" customWidth="1"/>
    <col min="11266" max="11266" width="20.140625" style="4"/>
    <col min="11267" max="11273" width="32.42578125" style="4" customWidth="1"/>
    <col min="11274" max="11520" width="20.140625" style="4"/>
    <col min="11521" max="11521" width="11" style="4" customWidth="1"/>
    <col min="11522" max="11522" width="20.140625" style="4"/>
    <col min="11523" max="11529" width="32.42578125" style="4" customWidth="1"/>
    <col min="11530" max="11776" width="20.140625" style="4"/>
    <col min="11777" max="11777" width="11" style="4" customWidth="1"/>
    <col min="11778" max="11778" width="20.140625" style="4"/>
    <col min="11779" max="11785" width="32.42578125" style="4" customWidth="1"/>
    <col min="11786" max="12032" width="20.140625" style="4"/>
    <col min="12033" max="12033" width="11" style="4" customWidth="1"/>
    <col min="12034" max="12034" width="20.140625" style="4"/>
    <col min="12035" max="12041" width="32.42578125" style="4" customWidth="1"/>
    <col min="12042" max="12288" width="20.140625" style="4"/>
    <col min="12289" max="12289" width="11" style="4" customWidth="1"/>
    <col min="12290" max="12290" width="20.140625" style="4"/>
    <col min="12291" max="12297" width="32.42578125" style="4" customWidth="1"/>
    <col min="12298" max="12544" width="20.140625" style="4"/>
    <col min="12545" max="12545" width="11" style="4" customWidth="1"/>
    <col min="12546" max="12546" width="20.140625" style="4"/>
    <col min="12547" max="12553" width="32.42578125" style="4" customWidth="1"/>
    <col min="12554" max="12800" width="20.140625" style="4"/>
    <col min="12801" max="12801" width="11" style="4" customWidth="1"/>
    <col min="12802" max="12802" width="20.140625" style="4"/>
    <col min="12803" max="12809" width="32.42578125" style="4" customWidth="1"/>
    <col min="12810" max="13056" width="20.140625" style="4"/>
    <col min="13057" max="13057" width="11" style="4" customWidth="1"/>
    <col min="13058" max="13058" width="20.140625" style="4"/>
    <col min="13059" max="13065" width="32.42578125" style="4" customWidth="1"/>
    <col min="13066" max="13312" width="20.140625" style="4"/>
    <col min="13313" max="13313" width="11" style="4" customWidth="1"/>
    <col min="13314" max="13314" width="20.140625" style="4"/>
    <col min="13315" max="13321" width="32.42578125" style="4" customWidth="1"/>
    <col min="13322" max="13568" width="20.140625" style="4"/>
    <col min="13569" max="13569" width="11" style="4" customWidth="1"/>
    <col min="13570" max="13570" width="20.140625" style="4"/>
    <col min="13571" max="13577" width="32.42578125" style="4" customWidth="1"/>
    <col min="13578" max="13824" width="20.140625" style="4"/>
    <col min="13825" max="13825" width="11" style="4" customWidth="1"/>
    <col min="13826" max="13826" width="20.140625" style="4"/>
    <col min="13827" max="13833" width="32.42578125" style="4" customWidth="1"/>
    <col min="13834" max="14080" width="20.140625" style="4"/>
    <col min="14081" max="14081" width="11" style="4" customWidth="1"/>
    <col min="14082" max="14082" width="20.140625" style="4"/>
    <col min="14083" max="14089" width="32.42578125" style="4" customWidth="1"/>
    <col min="14090" max="14336" width="20.140625" style="4"/>
    <col min="14337" max="14337" width="11" style="4" customWidth="1"/>
    <col min="14338" max="14338" width="20.140625" style="4"/>
    <col min="14339" max="14345" width="32.42578125" style="4" customWidth="1"/>
    <col min="14346" max="14592" width="20.140625" style="4"/>
    <col min="14593" max="14593" width="11" style="4" customWidth="1"/>
    <col min="14594" max="14594" width="20.140625" style="4"/>
    <col min="14595" max="14601" width="32.42578125" style="4" customWidth="1"/>
    <col min="14602" max="14848" width="20.140625" style="4"/>
    <col min="14849" max="14849" width="11" style="4" customWidth="1"/>
    <col min="14850" max="14850" width="20.140625" style="4"/>
    <col min="14851" max="14857" width="32.42578125" style="4" customWidth="1"/>
    <col min="14858" max="15104" width="20.140625" style="4"/>
    <col min="15105" max="15105" width="11" style="4" customWidth="1"/>
    <col min="15106" max="15106" width="20.140625" style="4"/>
    <col min="15107" max="15113" width="32.42578125" style="4" customWidth="1"/>
    <col min="15114" max="15360" width="20.140625" style="4"/>
    <col min="15361" max="15361" width="11" style="4" customWidth="1"/>
    <col min="15362" max="15362" width="20.140625" style="4"/>
    <col min="15363" max="15369" width="32.42578125" style="4" customWidth="1"/>
    <col min="15370" max="15616" width="20.140625" style="4"/>
    <col min="15617" max="15617" width="11" style="4" customWidth="1"/>
    <col min="15618" max="15618" width="20.140625" style="4"/>
    <col min="15619" max="15625" width="32.42578125" style="4" customWidth="1"/>
    <col min="15626" max="15872" width="20.140625" style="4"/>
    <col min="15873" max="15873" width="11" style="4" customWidth="1"/>
    <col min="15874" max="15874" width="20.140625" style="4"/>
    <col min="15875" max="15881" width="32.42578125" style="4" customWidth="1"/>
    <col min="15882" max="16128" width="20.140625" style="4"/>
    <col min="16129" max="16129" width="11" style="4" customWidth="1"/>
    <col min="16130" max="16130" width="20.140625" style="4"/>
    <col min="16131" max="16137" width="32.42578125" style="4" customWidth="1"/>
    <col min="16138" max="16384" width="20.140625" style="4"/>
  </cols>
  <sheetData>
    <row r="1" spans="1:13" ht="15.75" x14ac:dyDescent="0.25">
      <c r="A1" s="1" t="s">
        <v>0</v>
      </c>
      <c r="B1" s="2" t="s">
        <v>1</v>
      </c>
      <c r="C1" s="2"/>
      <c r="D1" s="3" t="s">
        <v>2</v>
      </c>
      <c r="E1" s="2"/>
      <c r="F1" s="2"/>
      <c r="G1" s="2"/>
      <c r="H1" s="4" t="s">
        <v>3</v>
      </c>
      <c r="I1" s="2"/>
      <c r="K1" s="30"/>
      <c r="L1" s="30"/>
    </row>
    <row r="2" spans="1:13" ht="15.75" thickBot="1" x14ac:dyDescent="0.25">
      <c r="A2" s="5"/>
      <c r="B2" s="6"/>
      <c r="C2" s="6"/>
      <c r="D2" s="6"/>
      <c r="E2" s="6"/>
      <c r="F2" s="6"/>
      <c r="G2" s="6"/>
      <c r="H2" s="6"/>
      <c r="I2" s="6"/>
      <c r="K2" s="30"/>
      <c r="L2" s="30"/>
    </row>
    <row r="3" spans="1:13" x14ac:dyDescent="0.2">
      <c r="B3" s="8"/>
      <c r="C3" s="8"/>
      <c r="D3" s="8"/>
      <c r="E3" s="8"/>
      <c r="F3" s="8"/>
      <c r="G3" s="8"/>
      <c r="H3" s="8"/>
      <c r="I3" s="8"/>
      <c r="K3" s="30"/>
      <c r="L3" s="30"/>
    </row>
    <row r="4" spans="1:13" ht="15.75" x14ac:dyDescent="0.25">
      <c r="A4" s="7" t="s">
        <v>4</v>
      </c>
      <c r="D4" s="9" t="s">
        <v>5</v>
      </c>
      <c r="E4" s="10" t="s">
        <v>6</v>
      </c>
      <c r="H4" s="4" t="s">
        <v>7</v>
      </c>
      <c r="K4" s="30"/>
      <c r="L4" s="30"/>
    </row>
    <row r="5" spans="1:13" ht="15.75" x14ac:dyDescent="0.25">
      <c r="D5" s="11"/>
      <c r="E5" s="10" t="s">
        <v>8</v>
      </c>
      <c r="H5" s="4" t="s">
        <v>9</v>
      </c>
      <c r="K5" s="30"/>
      <c r="L5" s="30"/>
    </row>
    <row r="6" spans="1:13" x14ac:dyDescent="0.2">
      <c r="A6" s="7" t="s">
        <v>10</v>
      </c>
      <c r="B6" s="12" t="s">
        <v>11</v>
      </c>
      <c r="E6" s="10" t="s">
        <v>12</v>
      </c>
      <c r="H6" s="4" t="s">
        <v>13</v>
      </c>
      <c r="K6" s="30"/>
      <c r="L6" s="30"/>
    </row>
    <row r="7" spans="1:13" x14ac:dyDescent="0.2">
      <c r="E7" s="10" t="s">
        <v>14</v>
      </c>
      <c r="K7" s="30"/>
      <c r="L7" s="30"/>
    </row>
    <row r="8" spans="1:13" x14ac:dyDescent="0.2">
      <c r="A8" s="7" t="s">
        <v>15</v>
      </c>
      <c r="B8" s="4" t="str">
        <f>'[1]D-1 1of2'!B8</f>
        <v>20220067-GU</v>
      </c>
      <c r="K8" s="30"/>
      <c r="L8" s="30"/>
    </row>
    <row r="9" spans="1:13" ht="15.75" thickBot="1" x14ac:dyDescent="0.25">
      <c r="A9" s="5"/>
      <c r="B9" s="13"/>
      <c r="C9" s="13"/>
      <c r="D9" s="13"/>
      <c r="E9" s="13"/>
      <c r="F9" s="13" t="s">
        <v>16</v>
      </c>
      <c r="G9" s="13"/>
      <c r="H9" s="13"/>
      <c r="I9" s="13"/>
      <c r="K9" s="30"/>
      <c r="L9" s="30"/>
    </row>
    <row r="10" spans="1:13" x14ac:dyDescent="0.2">
      <c r="B10" s="4" t="s">
        <v>16</v>
      </c>
      <c r="C10" s="4" t="s">
        <v>16</v>
      </c>
      <c r="D10" s="4" t="s">
        <v>16</v>
      </c>
      <c r="E10" s="4" t="s">
        <v>16</v>
      </c>
      <c r="F10" s="4" t="s">
        <v>16</v>
      </c>
      <c r="H10" s="4" t="s">
        <v>16</v>
      </c>
      <c r="I10" s="4" t="s">
        <v>16</v>
      </c>
      <c r="K10" s="30"/>
      <c r="L10" s="30"/>
    </row>
    <row r="11" spans="1:13" x14ac:dyDescent="0.2">
      <c r="B11" s="14" t="s">
        <v>17</v>
      </c>
      <c r="C11" s="14" t="s">
        <v>18</v>
      </c>
      <c r="D11" s="14" t="s">
        <v>19</v>
      </c>
      <c r="E11" s="14" t="s">
        <v>20</v>
      </c>
      <c r="F11" s="14" t="s">
        <v>21</v>
      </c>
      <c r="G11" s="14" t="s">
        <v>22</v>
      </c>
      <c r="H11" s="14" t="s">
        <v>23</v>
      </c>
      <c r="I11" s="14" t="s">
        <v>24</v>
      </c>
      <c r="K11" s="30"/>
      <c r="L11" s="30"/>
    </row>
    <row r="12" spans="1:13" ht="16.149999999999999" customHeight="1" x14ac:dyDescent="0.25">
      <c r="A12" s="1" t="s">
        <v>25</v>
      </c>
      <c r="B12" s="15" t="s">
        <v>26</v>
      </c>
      <c r="C12" s="15" t="s">
        <v>27</v>
      </c>
      <c r="D12" s="15" t="s">
        <v>27</v>
      </c>
      <c r="E12" s="15"/>
      <c r="F12" s="15" t="s">
        <v>28</v>
      </c>
      <c r="G12" s="15" t="s">
        <v>29</v>
      </c>
      <c r="H12" s="15" t="s">
        <v>29</v>
      </c>
      <c r="I12" s="15" t="s">
        <v>30</v>
      </c>
      <c r="K12" s="30"/>
      <c r="L12" s="30"/>
    </row>
    <row r="13" spans="1:13" ht="15.75" x14ac:dyDescent="0.25">
      <c r="A13" s="1" t="s">
        <v>31</v>
      </c>
      <c r="B13" s="15" t="s">
        <v>26</v>
      </c>
      <c r="C13" s="28" t="s">
        <v>56</v>
      </c>
      <c r="D13" s="28" t="s">
        <v>58</v>
      </c>
      <c r="E13" s="15" t="s">
        <v>32</v>
      </c>
      <c r="F13" s="14" t="s">
        <v>33</v>
      </c>
      <c r="G13" s="14" t="s">
        <v>57</v>
      </c>
      <c r="H13" s="14" t="s">
        <v>59</v>
      </c>
      <c r="I13" s="14" t="s">
        <v>34</v>
      </c>
      <c r="K13" s="30" t="s">
        <v>60</v>
      </c>
      <c r="L13" s="30" t="s">
        <v>61</v>
      </c>
      <c r="M13" s="4" t="s">
        <v>62</v>
      </c>
    </row>
    <row r="14" spans="1:13" ht="15.75" hidden="1" thickBot="1" x14ac:dyDescent="0.25">
      <c r="A14" s="5"/>
      <c r="B14" s="16"/>
      <c r="C14" s="16"/>
      <c r="D14" s="16"/>
      <c r="E14" s="16"/>
      <c r="F14" s="16"/>
      <c r="G14" s="16"/>
      <c r="H14" s="16"/>
      <c r="I14" s="16"/>
      <c r="K14" s="30"/>
      <c r="L14" s="30"/>
    </row>
    <row r="15" spans="1:13" hidden="1" x14ac:dyDescent="0.2">
      <c r="B15" s="14"/>
      <c r="C15" s="14"/>
      <c r="D15" s="14"/>
      <c r="E15" s="14"/>
      <c r="F15" s="14"/>
      <c r="G15" s="14"/>
      <c r="H15" s="14"/>
      <c r="I15" s="14"/>
      <c r="K15" s="30"/>
      <c r="L15" s="30"/>
    </row>
    <row r="16" spans="1:13" x14ac:dyDescent="0.2">
      <c r="A16" s="7" t="s">
        <v>35</v>
      </c>
      <c r="B16" s="17">
        <v>44550</v>
      </c>
      <c r="C16" s="32">
        <f>+FN!C16+CF!C16+FI!C16+FT!C16</f>
        <v>5324914.75</v>
      </c>
      <c r="D16" s="32">
        <f>+FN!D16+CF!D16+FI!D16+FT!D16</f>
        <v>4488871.7799999993</v>
      </c>
      <c r="E16" s="32">
        <f>+FN!E16+CF!E16+FI!E16+FT!E16+$M$16</f>
        <v>255718.83</v>
      </c>
      <c r="F16" s="32">
        <f>C16+D16+E16</f>
        <v>10069505.359999999</v>
      </c>
      <c r="G16" s="29">
        <f>(0.02/12)*C16</f>
        <v>8874.8579166666677</v>
      </c>
      <c r="H16" s="29">
        <f>(0.03/12)*D16</f>
        <v>11222.179449999998</v>
      </c>
      <c r="I16" s="18">
        <f>H16+G16</f>
        <v>20097.037366666664</v>
      </c>
      <c r="K16" s="31">
        <v>24734.639999999999</v>
      </c>
      <c r="L16" s="31">
        <f>+I16-K16</f>
        <v>-4637.6026333333357</v>
      </c>
      <c r="M16" s="4">
        <v>1732</v>
      </c>
    </row>
    <row r="17" spans="1:12" hidden="1" x14ac:dyDescent="0.2">
      <c r="B17" s="19"/>
      <c r="C17" s="18"/>
      <c r="D17" s="18"/>
      <c r="E17" s="18"/>
      <c r="F17" s="20"/>
      <c r="G17" s="20"/>
      <c r="H17" s="20"/>
      <c r="I17" s="20"/>
      <c r="K17" s="30"/>
      <c r="L17" s="30"/>
    </row>
    <row r="18" spans="1:12" x14ac:dyDescent="0.2">
      <c r="A18" s="7" t="s">
        <v>36</v>
      </c>
      <c r="B18" s="17">
        <v>44217</v>
      </c>
      <c r="C18" s="32">
        <f>+FN!C18+CF!C18+FI!C18+FT!C18</f>
        <v>5273173.9800000004</v>
      </c>
      <c r="D18" s="32">
        <f>+FN!D18+CF!D18+FI!D18+FT!D18</f>
        <v>4544198.2699999996</v>
      </c>
      <c r="E18" s="32">
        <f>+FN!E18+CF!E18+FI!E18+FT!E18+$M$16</f>
        <v>349644.31</v>
      </c>
      <c r="F18" s="32">
        <f>C18+D18+E18</f>
        <v>10167016.560000001</v>
      </c>
      <c r="G18" s="18">
        <f>(0.02/12)*C18</f>
        <v>8788.6233000000011</v>
      </c>
      <c r="H18" s="18">
        <f>(0.03/12)*D18</f>
        <v>11360.495674999998</v>
      </c>
      <c r="I18" s="18">
        <f>H18+G18</f>
        <v>20149.118974999998</v>
      </c>
      <c r="K18" s="31">
        <v>11406.61</v>
      </c>
      <c r="L18" s="31">
        <f>+I18-K18</f>
        <v>8742.508974999997</v>
      </c>
    </row>
    <row r="19" spans="1:12" hidden="1" x14ac:dyDescent="0.2">
      <c r="B19" s="19"/>
      <c r="C19" s="18"/>
      <c r="D19" s="18"/>
      <c r="E19" s="18"/>
      <c r="F19" s="20"/>
      <c r="G19" s="20"/>
      <c r="H19" s="20"/>
      <c r="I19" s="20"/>
      <c r="K19" s="30"/>
      <c r="L19" s="30"/>
    </row>
    <row r="20" spans="1:12" x14ac:dyDescent="0.2">
      <c r="A20" s="7" t="s">
        <v>37</v>
      </c>
      <c r="B20" s="17">
        <v>44248</v>
      </c>
      <c r="C20" s="32">
        <f>+FN!C20+CF!C20+FI!C20+FT!C20</f>
        <v>5338382.5199999996</v>
      </c>
      <c r="D20" s="32">
        <f>+FN!D20+CF!D20+FI!D20+FT!D20</f>
        <v>4514672.6899999995</v>
      </c>
      <c r="E20" s="32">
        <f>+FN!E20+CF!E20+FI!E20+FT!E20+$M$16</f>
        <v>302870.34999999998</v>
      </c>
      <c r="F20" s="32">
        <f>C20+D20+E20</f>
        <v>10155925.559999999</v>
      </c>
      <c r="G20" s="18">
        <f>(0.02/12)*C20</f>
        <v>8897.3042000000005</v>
      </c>
      <c r="H20" s="18">
        <f>(0.03/12)*D20</f>
        <v>11286.681724999999</v>
      </c>
      <c r="I20" s="18">
        <f>H20+G20</f>
        <v>20183.985925000001</v>
      </c>
      <c r="K20" s="31">
        <v>16016.33</v>
      </c>
      <c r="L20" s="31">
        <f>+I20-K20</f>
        <v>4167.6559250000009</v>
      </c>
    </row>
    <row r="21" spans="1:12" hidden="1" x14ac:dyDescent="0.2">
      <c r="B21" s="19"/>
      <c r="C21" s="18"/>
      <c r="D21" s="18"/>
      <c r="E21" s="18"/>
      <c r="F21" s="20"/>
      <c r="G21" s="20"/>
      <c r="H21" s="20"/>
      <c r="I21" s="20"/>
      <c r="K21" s="30"/>
      <c r="L21" s="30"/>
    </row>
    <row r="22" spans="1:12" x14ac:dyDescent="0.2">
      <c r="A22" s="7" t="s">
        <v>38</v>
      </c>
      <c r="B22" s="17">
        <v>44276</v>
      </c>
      <c r="C22" s="32">
        <f>+FN!C22+CF!C22+FI!C22+FT!C22</f>
        <v>5294093.75</v>
      </c>
      <c r="D22" s="32">
        <f>+FN!D22+CF!D22+FI!D22+FT!D22</f>
        <v>4582675.07</v>
      </c>
      <c r="E22" s="32">
        <f>+FN!E22+CF!E22+FI!E22+FT!E22+$M$16</f>
        <v>270650.74</v>
      </c>
      <c r="F22" s="32">
        <f>C22+D22+E22</f>
        <v>10147419.560000001</v>
      </c>
      <c r="G22" s="18">
        <f>(0.02/12)*C22</f>
        <v>8823.4895833333339</v>
      </c>
      <c r="H22" s="18">
        <f>(0.03/12)*D22</f>
        <v>11456.687675000001</v>
      </c>
      <c r="I22" s="18">
        <f>H22+G22</f>
        <v>20280.177258333337</v>
      </c>
      <c r="K22" s="31">
        <v>16175.45</v>
      </c>
      <c r="L22" s="31">
        <f>+I22-K22</f>
        <v>4104.7272583333361</v>
      </c>
    </row>
    <row r="23" spans="1:12" hidden="1" x14ac:dyDescent="0.2">
      <c r="B23" s="19"/>
      <c r="C23" s="18"/>
      <c r="D23" s="18"/>
      <c r="E23" s="18"/>
      <c r="F23" s="20"/>
      <c r="G23" s="20"/>
      <c r="H23" s="20"/>
      <c r="I23" s="20"/>
      <c r="K23" s="30"/>
      <c r="L23" s="30"/>
    </row>
    <row r="24" spans="1:12" x14ac:dyDescent="0.2">
      <c r="A24" s="7" t="s">
        <v>39</v>
      </c>
      <c r="B24" s="17">
        <v>44307</v>
      </c>
      <c r="C24" s="32">
        <f>+FN!C24+CF!C24+FI!C24+FT!C24</f>
        <v>5309570.29</v>
      </c>
      <c r="D24" s="32">
        <f>+FN!D24+CF!D24+FI!D24+FT!D24</f>
        <v>4573399.66</v>
      </c>
      <c r="E24" s="32">
        <f>+FN!E24+CF!E24+FI!E24+FT!E24+$M$16</f>
        <v>281916.55</v>
      </c>
      <c r="F24" s="32">
        <f>C24+D24+E24</f>
        <v>10164886.5</v>
      </c>
      <c r="G24" s="18">
        <f>(0.02/12)*C24</f>
        <v>8849.2838166666679</v>
      </c>
      <c r="H24" s="18">
        <f>(0.03/12)*D24</f>
        <v>11433.499150000001</v>
      </c>
      <c r="I24" s="18">
        <f>H24+G24</f>
        <v>20282.782966666669</v>
      </c>
      <c r="K24" s="31">
        <v>16771.66</v>
      </c>
      <c r="L24" s="31">
        <f>+I24-K24</f>
        <v>3511.1229666666695</v>
      </c>
    </row>
    <row r="25" spans="1:12" hidden="1" x14ac:dyDescent="0.2">
      <c r="B25" s="19"/>
      <c r="C25" s="18"/>
      <c r="D25" s="18"/>
      <c r="E25" s="18"/>
      <c r="F25" s="20"/>
      <c r="G25" s="20"/>
      <c r="H25" s="20"/>
      <c r="I25" s="20"/>
      <c r="K25" s="30"/>
      <c r="L25" s="30"/>
    </row>
    <row r="26" spans="1:12" x14ac:dyDescent="0.2">
      <c r="A26" s="7" t="s">
        <v>40</v>
      </c>
      <c r="B26" s="17">
        <v>44337</v>
      </c>
      <c r="C26" s="32">
        <f>+FN!C26+CF!C26+FI!C26+FT!C26</f>
        <v>5461177.9299999997</v>
      </c>
      <c r="D26" s="32">
        <f>+FN!D26+CF!D26+FI!D26+FT!D26</f>
        <v>4474610.26</v>
      </c>
      <c r="E26" s="32">
        <f>+FN!E26+CF!E26+FI!E26+FT!E26+$M$16</f>
        <v>273594.17</v>
      </c>
      <c r="F26" s="32">
        <f>C26+D26+E26</f>
        <v>10209382.359999999</v>
      </c>
      <c r="G26" s="18">
        <f>(0.02/12)*C26</f>
        <v>9101.963216666667</v>
      </c>
      <c r="H26" s="18">
        <f>(0.03/12)*D26</f>
        <v>11186.52565</v>
      </c>
      <c r="I26" s="18">
        <f>H26+G26</f>
        <v>20288.488866666667</v>
      </c>
      <c r="K26" s="31">
        <v>19658.349999999999</v>
      </c>
      <c r="L26" s="31">
        <f>+I26-K26</f>
        <v>630.13886666666804</v>
      </c>
    </row>
    <row r="27" spans="1:12" hidden="1" x14ac:dyDescent="0.2">
      <c r="B27" s="19"/>
      <c r="C27" s="18"/>
      <c r="D27" s="18"/>
      <c r="E27" s="18"/>
      <c r="F27" s="20"/>
      <c r="G27" s="20"/>
      <c r="H27" s="20"/>
      <c r="I27" s="20"/>
      <c r="K27" s="30"/>
      <c r="L27" s="30"/>
    </row>
    <row r="28" spans="1:12" x14ac:dyDescent="0.2">
      <c r="A28" s="7" t="s">
        <v>41</v>
      </c>
      <c r="B28" s="17">
        <v>44368</v>
      </c>
      <c r="C28" s="32">
        <f>+FN!C28+CF!C28+FI!C28+FT!C28</f>
        <v>5533924.3599999994</v>
      </c>
      <c r="D28" s="32">
        <f>+FN!D28+CF!D28+FI!D28+FT!D28</f>
        <v>4396245.5</v>
      </c>
      <c r="E28" s="32">
        <f>+FN!E28+CF!E28+FI!E28+FT!E28+$M$16</f>
        <v>367106.22</v>
      </c>
      <c r="F28" s="32">
        <f>C28+D28+E28</f>
        <v>10297276.08</v>
      </c>
      <c r="G28" s="18">
        <f>(0.02/12)*C28</f>
        <v>9223.2072666666663</v>
      </c>
      <c r="H28" s="18">
        <f>(0.03/12)*D28</f>
        <v>10990.61375</v>
      </c>
      <c r="I28" s="18">
        <f>H28+G28</f>
        <v>20213.821016666669</v>
      </c>
      <c r="K28" s="31">
        <v>16762.02</v>
      </c>
      <c r="L28" s="31">
        <f>+I28-K28</f>
        <v>3451.8010166666681</v>
      </c>
    </row>
    <row r="29" spans="1:12" hidden="1" x14ac:dyDescent="0.2">
      <c r="B29" s="19"/>
      <c r="C29" s="18"/>
      <c r="D29" s="18"/>
      <c r="E29" s="18"/>
      <c r="F29" s="20"/>
      <c r="G29" s="20"/>
      <c r="H29" s="20"/>
      <c r="I29" s="20"/>
      <c r="K29" s="30"/>
      <c r="L29" s="30"/>
    </row>
    <row r="30" spans="1:12" x14ac:dyDescent="0.2">
      <c r="A30" s="7" t="s">
        <v>42</v>
      </c>
      <c r="B30" s="17">
        <v>44398</v>
      </c>
      <c r="C30" s="32">
        <f>+FN!C30+CF!C30+FI!C30+FT!C30</f>
        <v>5610721.8399999999</v>
      </c>
      <c r="D30" s="32">
        <f>+FN!D30+CF!D30+FI!D30+FT!D30</f>
        <v>4341298.26</v>
      </c>
      <c r="E30" s="32">
        <f>+FN!E30+CF!E30+FI!E30+FT!E30+$M$16</f>
        <v>424252.73</v>
      </c>
      <c r="F30" s="32">
        <f>C30+D30+E30</f>
        <v>10376272.83</v>
      </c>
      <c r="G30" s="18">
        <f>(0.02/12)*C30</f>
        <v>9351.2030666666669</v>
      </c>
      <c r="H30" s="18">
        <f>(0.03/12)*D30</f>
        <v>10853.245649999999</v>
      </c>
      <c r="I30" s="18">
        <f>H30+G30</f>
        <v>20204.448716666666</v>
      </c>
      <c r="K30" s="31">
        <v>16237.49</v>
      </c>
      <c r="L30" s="31">
        <f>+I30-K30</f>
        <v>3966.9587166666661</v>
      </c>
    </row>
    <row r="31" spans="1:12" hidden="1" x14ac:dyDescent="0.2">
      <c r="B31" s="19"/>
      <c r="C31" s="18"/>
      <c r="D31" s="18"/>
      <c r="E31" s="18"/>
      <c r="F31" s="20"/>
      <c r="G31" s="20"/>
      <c r="H31" s="20"/>
      <c r="I31" s="20"/>
      <c r="K31" s="30"/>
      <c r="L31" s="30"/>
    </row>
    <row r="32" spans="1:12" x14ac:dyDescent="0.2">
      <c r="A32" s="7" t="s">
        <v>43</v>
      </c>
      <c r="B32" s="17">
        <v>44429</v>
      </c>
      <c r="C32" s="32">
        <f>+FN!C32+CF!C32+FI!C32+FT!C32</f>
        <v>5830456.0700000003</v>
      </c>
      <c r="D32" s="32">
        <f>+FN!D32+CF!D32+FI!D32+FT!D32</f>
        <v>4288393.3899999997</v>
      </c>
      <c r="E32" s="32">
        <f>+FN!E32+CF!E32+FI!E32+FT!E32+$M$16</f>
        <v>294193.49</v>
      </c>
      <c r="F32" s="32">
        <f>C32+D32+E32</f>
        <v>10413042.950000001</v>
      </c>
      <c r="G32" s="18">
        <f>(0.02/12)*C32</f>
        <v>9717.4267833333342</v>
      </c>
      <c r="H32" s="18">
        <f>(0.03/12)*D32</f>
        <v>10720.983474999999</v>
      </c>
      <c r="I32" s="18">
        <f>H32+G32</f>
        <v>20438.410258333333</v>
      </c>
      <c r="K32" s="31">
        <v>19780.68</v>
      </c>
      <c r="L32" s="31">
        <f>+I32-K32</f>
        <v>657.73025833333304</v>
      </c>
    </row>
    <row r="33" spans="1:12" hidden="1" x14ac:dyDescent="0.2">
      <c r="B33" s="19"/>
      <c r="C33" s="18"/>
      <c r="D33" s="18"/>
      <c r="E33" s="18"/>
      <c r="F33" s="20"/>
      <c r="G33" s="20"/>
      <c r="H33" s="20"/>
      <c r="I33" s="20"/>
      <c r="K33" s="30"/>
      <c r="L33" s="30"/>
    </row>
    <row r="34" spans="1:12" x14ac:dyDescent="0.2">
      <c r="A34" s="7" t="s">
        <v>44</v>
      </c>
      <c r="B34" s="17">
        <v>44460</v>
      </c>
      <c r="C34" s="32">
        <f>+FN!C34+CF!C34+FI!C34+FT!C34</f>
        <v>5974948.46</v>
      </c>
      <c r="D34" s="32">
        <f>+FN!D34+CF!D34+FI!D34+FT!D34</f>
        <v>4215991.68</v>
      </c>
      <c r="E34" s="32">
        <f>+FN!E34+CF!E34+FI!E34+FT!E34+$M$16</f>
        <v>251451.69</v>
      </c>
      <c r="F34" s="32">
        <f>C34+D34+E34</f>
        <v>10442391.83</v>
      </c>
      <c r="G34" s="18">
        <f>(0.02/12)*C34</f>
        <v>9958.2474333333339</v>
      </c>
      <c r="H34" s="18">
        <f>(0.03/12)*D34</f>
        <v>10539.9792</v>
      </c>
      <c r="I34" s="18">
        <f>H34+G34</f>
        <v>20498.226633333332</v>
      </c>
      <c r="K34" s="31">
        <v>16913.43</v>
      </c>
      <c r="L34" s="31">
        <f>+I34-K34</f>
        <v>3584.7966333333316</v>
      </c>
    </row>
    <row r="35" spans="1:12" hidden="1" x14ac:dyDescent="0.2">
      <c r="B35" s="19"/>
      <c r="C35" s="18"/>
      <c r="D35" s="18"/>
      <c r="E35" s="18"/>
      <c r="F35" s="20"/>
      <c r="G35" s="18"/>
      <c r="H35" s="18"/>
      <c r="I35" s="20"/>
      <c r="K35" s="30"/>
      <c r="L35" s="31">
        <f>+I35-K35</f>
        <v>0</v>
      </c>
    </row>
    <row r="36" spans="1:12" x14ac:dyDescent="0.2">
      <c r="A36" s="7" t="s">
        <v>45</v>
      </c>
      <c r="B36" s="17">
        <v>44490</v>
      </c>
      <c r="C36" s="32">
        <f>+FN!C36+CF!C36+FI!C36+FT!C36</f>
        <v>6001069.1100000003</v>
      </c>
      <c r="D36" s="32">
        <f>+FN!D36+CF!D36+FI!D36+FT!D36</f>
        <v>4199770.0999999996</v>
      </c>
      <c r="E36" s="32">
        <f>+FN!E36+CF!E36+FI!E36+FT!E36+$M$16</f>
        <v>238360.62</v>
      </c>
      <c r="F36" s="32">
        <f>C36+D36+E36</f>
        <v>10439199.83</v>
      </c>
      <c r="G36" s="18">
        <f>(0.02/12)*C36</f>
        <v>10001.781850000001</v>
      </c>
      <c r="H36" s="18">
        <f>(0.03/12)*D36</f>
        <v>10499.425249999998</v>
      </c>
      <c r="I36" s="18">
        <f>H36+G36</f>
        <v>20501.2071</v>
      </c>
      <c r="K36" s="31">
        <v>18668.68</v>
      </c>
      <c r="L36" s="31">
        <f>+I36-K36</f>
        <v>1832.5270999999993</v>
      </c>
    </row>
    <row r="37" spans="1:12" hidden="1" x14ac:dyDescent="0.2">
      <c r="B37" s="19"/>
      <c r="C37" s="18"/>
      <c r="D37" s="18"/>
      <c r="E37" s="18"/>
      <c r="F37" s="20"/>
      <c r="G37" s="20"/>
      <c r="H37" s="20"/>
      <c r="I37" s="20"/>
      <c r="K37" s="30"/>
      <c r="L37" s="30"/>
    </row>
    <row r="38" spans="1:12" x14ac:dyDescent="0.2">
      <c r="A38" s="7" t="s">
        <v>46</v>
      </c>
      <c r="B38" s="17">
        <v>44521</v>
      </c>
      <c r="C38" s="32">
        <f>+FN!C38+CF!C38+FI!C38+FT!C38</f>
        <v>5860976.3500000006</v>
      </c>
      <c r="D38" s="32">
        <f>+FN!D38+CF!D38+FI!D38+FT!D38</f>
        <v>4353631.12</v>
      </c>
      <c r="E38" s="32">
        <f>+FN!E38+CF!E38+FI!E38+FT!E38+$M$16</f>
        <v>253954.66</v>
      </c>
      <c r="F38" s="32">
        <f>C38+D38+E38</f>
        <v>10468562.130000001</v>
      </c>
      <c r="G38" s="18">
        <f>(0.02/12)*C38</f>
        <v>9768.2939166666674</v>
      </c>
      <c r="H38" s="18">
        <f>(0.03/12)*D38</f>
        <v>10884.077800000001</v>
      </c>
      <c r="I38" s="18">
        <f>H38+G38</f>
        <v>20652.371716666668</v>
      </c>
      <c r="K38" s="31">
        <v>17523.82</v>
      </c>
      <c r="L38" s="31">
        <f>+I38-K38</f>
        <v>3128.5517166666687</v>
      </c>
    </row>
    <row r="39" spans="1:12" hidden="1" x14ac:dyDescent="0.2">
      <c r="B39" s="19"/>
      <c r="C39" s="18"/>
      <c r="D39" s="18"/>
      <c r="E39" s="18"/>
      <c r="F39" s="20"/>
      <c r="G39" s="20"/>
      <c r="H39" s="20"/>
      <c r="I39" s="20"/>
      <c r="K39" s="30"/>
      <c r="L39" s="30"/>
    </row>
    <row r="40" spans="1:12" x14ac:dyDescent="0.2">
      <c r="A40" s="7" t="s">
        <v>47</v>
      </c>
      <c r="B40" s="17">
        <v>44551</v>
      </c>
      <c r="C40" s="32">
        <f>+FN!C40+CF!C40+FI!C40+FT!C40</f>
        <v>6020157.3600000022</v>
      </c>
      <c r="D40" s="32">
        <f>+FN!D40+CF!D40+FI!D40+FT!D40</f>
        <v>4364195.0600000005</v>
      </c>
      <c r="E40" s="32">
        <f>+FN!E40+CF!E40+FI!E40+FT!E40+$M$16</f>
        <v>263204.94</v>
      </c>
      <c r="F40" s="32">
        <f>C40+D40+E40</f>
        <v>10647557.360000001</v>
      </c>
      <c r="G40" s="18">
        <f>(0.02/12)*C40</f>
        <v>10033.595600000004</v>
      </c>
      <c r="H40" s="18">
        <f>(0.03/12)*D40</f>
        <v>10910.487650000001</v>
      </c>
      <c r="I40" s="18">
        <f>H40+G40</f>
        <v>20944.083250000003</v>
      </c>
      <c r="K40" s="31">
        <v>25647.63</v>
      </c>
      <c r="L40" s="31">
        <f>+I40-K40</f>
        <v>-4703.5467499999977</v>
      </c>
    </row>
    <row r="41" spans="1:12" x14ac:dyDescent="0.2">
      <c r="B41" s="19"/>
      <c r="C41" s="21"/>
      <c r="D41" s="21"/>
      <c r="E41" s="21"/>
      <c r="F41" s="22"/>
      <c r="G41" s="22"/>
      <c r="H41" s="22"/>
      <c r="I41" s="22"/>
      <c r="K41" s="31"/>
      <c r="L41" s="31"/>
    </row>
    <row r="42" spans="1:12" x14ac:dyDescent="0.2">
      <c r="A42" s="7" t="s">
        <v>48</v>
      </c>
      <c r="C42" s="21"/>
      <c r="D42" s="21"/>
      <c r="E42" s="23" t="s">
        <v>49</v>
      </c>
      <c r="F42" s="29">
        <f>SUM(F16:F40)/13</f>
        <v>10307572.223846154</v>
      </c>
      <c r="G42" s="18">
        <f>SUM(G18:G40)</f>
        <v>112514.42003333333</v>
      </c>
      <c r="H42" s="18">
        <f>SUM(H18:H40)</f>
        <v>132122.70264999999</v>
      </c>
      <c r="I42" s="18">
        <f>SUM(I18:I40)</f>
        <v>244637.12268333338</v>
      </c>
      <c r="K42" s="31">
        <f>SUBTOTAL(9,K16:K41)</f>
        <v>236296.79</v>
      </c>
      <c r="L42" s="31">
        <f>SUBTOTAL(9,L16:L41)</f>
        <v>28437.370050000009</v>
      </c>
    </row>
    <row r="43" spans="1:12" ht="15.75" thickBot="1" x14ac:dyDescent="0.25">
      <c r="C43" s="21"/>
      <c r="D43" s="21"/>
      <c r="E43" s="21"/>
      <c r="F43" s="24"/>
      <c r="G43" s="24"/>
      <c r="H43" s="24"/>
      <c r="I43" s="24"/>
      <c r="K43" s="30"/>
      <c r="L43" s="30"/>
    </row>
    <row r="44" spans="1:12" ht="15.75" thickTop="1" x14ac:dyDescent="0.2">
      <c r="C44" s="21"/>
      <c r="D44" s="21"/>
      <c r="E44" s="21"/>
      <c r="F44" s="21"/>
      <c r="G44" s="21"/>
      <c r="H44" s="21"/>
      <c r="I44" s="21"/>
    </row>
    <row r="45" spans="1:12" ht="15.75" x14ac:dyDescent="0.25">
      <c r="A45" s="7" t="s">
        <v>50</v>
      </c>
      <c r="C45" s="21"/>
      <c r="D45" s="25"/>
      <c r="E45" s="26" t="s">
        <v>51</v>
      </c>
      <c r="F45" s="27">
        <f>(I42/F42)</f>
        <v>2.3733728696790038E-2</v>
      </c>
      <c r="G45" s="21"/>
      <c r="H45" s="21"/>
      <c r="I45" s="21"/>
    </row>
    <row r="46" spans="1:12" ht="15.75" thickBot="1" x14ac:dyDescent="0.25">
      <c r="C46" s="21"/>
      <c r="D46" s="21"/>
      <c r="E46" s="21"/>
      <c r="F46" s="24"/>
      <c r="G46" s="21"/>
      <c r="H46" s="21"/>
      <c r="I46" s="21"/>
    </row>
    <row r="47" spans="1:12" ht="15.75" thickTop="1" x14ac:dyDescent="0.2">
      <c r="C47" s="21"/>
      <c r="D47" s="21"/>
      <c r="E47" s="21"/>
      <c r="F47" s="21"/>
      <c r="G47" s="21"/>
      <c r="H47" s="21"/>
      <c r="I47" s="21"/>
    </row>
    <row r="48" spans="1:12" x14ac:dyDescent="0.2">
      <c r="C48" s="21"/>
      <c r="D48" s="21"/>
      <c r="E48" s="21"/>
      <c r="F48" s="21"/>
      <c r="G48" s="21"/>
      <c r="H48" s="21"/>
      <c r="I48" s="21"/>
    </row>
    <row r="49" spans="1:9" x14ac:dyDescent="0.2">
      <c r="A49" s="7" t="s">
        <v>52</v>
      </c>
      <c r="C49" s="21"/>
      <c r="D49" s="21"/>
      <c r="E49" s="21"/>
      <c r="F49" s="21"/>
      <c r="G49" s="21"/>
      <c r="H49" s="21"/>
    </row>
    <row r="50" spans="1:9" x14ac:dyDescent="0.2">
      <c r="C50" s="21"/>
      <c r="D50" s="21"/>
      <c r="E50" s="21"/>
      <c r="F50" s="21"/>
      <c r="G50" s="21"/>
      <c r="H50" s="21"/>
    </row>
    <row r="51" spans="1:9" ht="15.75" thickBot="1" x14ac:dyDescent="0.25">
      <c r="A51" s="5"/>
      <c r="B51" s="6"/>
      <c r="C51" s="6"/>
      <c r="D51" s="6"/>
      <c r="E51" s="6"/>
      <c r="F51" s="6"/>
      <c r="G51" s="6"/>
      <c r="H51" s="6"/>
      <c r="I51" s="6"/>
    </row>
    <row r="52" spans="1:9" x14ac:dyDescent="0.2">
      <c r="A52" s="7" t="s">
        <v>53</v>
      </c>
      <c r="C52" s="4" t="s">
        <v>54</v>
      </c>
      <c r="F52" s="4" t="s">
        <v>55</v>
      </c>
    </row>
    <row r="53" spans="1:9" x14ac:dyDescent="0.2">
      <c r="B53" s="2"/>
      <c r="C53" s="2"/>
      <c r="D53" s="2"/>
      <c r="E53" s="2"/>
      <c r="F53" s="2"/>
      <c r="G53" s="2"/>
      <c r="H53" s="2"/>
      <c r="I53" s="2"/>
    </row>
  </sheetData>
  <autoFilter ref="A13:I40">
    <filterColumn colId="1">
      <customFilters>
        <customFilter operator="notEqual" val=" "/>
      </custom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53"/>
  <sheetViews>
    <sheetView zoomScale="80" zoomScaleNormal="80" workbookViewId="0">
      <selection activeCell="F42" sqref="F42"/>
    </sheetView>
  </sheetViews>
  <sheetFormatPr defaultColWidth="20.140625" defaultRowHeight="15" x14ac:dyDescent="0.2"/>
  <cols>
    <col min="1" max="1" width="11" style="7" customWidth="1"/>
    <col min="2" max="2" width="20.140625" style="4"/>
    <col min="3" max="9" width="32.42578125" style="4" customWidth="1"/>
    <col min="10" max="256" width="20.140625" style="4"/>
    <col min="257" max="257" width="11" style="4" customWidth="1"/>
    <col min="258" max="258" width="20.140625" style="4"/>
    <col min="259" max="265" width="32.42578125" style="4" customWidth="1"/>
    <col min="266" max="512" width="20.140625" style="4"/>
    <col min="513" max="513" width="11" style="4" customWidth="1"/>
    <col min="514" max="514" width="20.140625" style="4"/>
    <col min="515" max="521" width="32.42578125" style="4" customWidth="1"/>
    <col min="522" max="768" width="20.140625" style="4"/>
    <col min="769" max="769" width="11" style="4" customWidth="1"/>
    <col min="770" max="770" width="20.140625" style="4"/>
    <col min="771" max="777" width="32.42578125" style="4" customWidth="1"/>
    <col min="778" max="1024" width="20.140625" style="4"/>
    <col min="1025" max="1025" width="11" style="4" customWidth="1"/>
    <col min="1026" max="1026" width="20.140625" style="4"/>
    <col min="1027" max="1033" width="32.42578125" style="4" customWidth="1"/>
    <col min="1034" max="1280" width="20.140625" style="4"/>
    <col min="1281" max="1281" width="11" style="4" customWidth="1"/>
    <col min="1282" max="1282" width="20.140625" style="4"/>
    <col min="1283" max="1289" width="32.42578125" style="4" customWidth="1"/>
    <col min="1290" max="1536" width="20.140625" style="4"/>
    <col min="1537" max="1537" width="11" style="4" customWidth="1"/>
    <col min="1538" max="1538" width="20.140625" style="4"/>
    <col min="1539" max="1545" width="32.42578125" style="4" customWidth="1"/>
    <col min="1546" max="1792" width="20.140625" style="4"/>
    <col min="1793" max="1793" width="11" style="4" customWidth="1"/>
    <col min="1794" max="1794" width="20.140625" style="4"/>
    <col min="1795" max="1801" width="32.42578125" style="4" customWidth="1"/>
    <col min="1802" max="2048" width="20.140625" style="4"/>
    <col min="2049" max="2049" width="11" style="4" customWidth="1"/>
    <col min="2050" max="2050" width="20.140625" style="4"/>
    <col min="2051" max="2057" width="32.42578125" style="4" customWidth="1"/>
    <col min="2058" max="2304" width="20.140625" style="4"/>
    <col min="2305" max="2305" width="11" style="4" customWidth="1"/>
    <col min="2306" max="2306" width="20.140625" style="4"/>
    <col min="2307" max="2313" width="32.42578125" style="4" customWidth="1"/>
    <col min="2314" max="2560" width="20.140625" style="4"/>
    <col min="2561" max="2561" width="11" style="4" customWidth="1"/>
    <col min="2562" max="2562" width="20.140625" style="4"/>
    <col min="2563" max="2569" width="32.42578125" style="4" customWidth="1"/>
    <col min="2570" max="2816" width="20.140625" style="4"/>
    <col min="2817" max="2817" width="11" style="4" customWidth="1"/>
    <col min="2818" max="2818" width="20.140625" style="4"/>
    <col min="2819" max="2825" width="32.42578125" style="4" customWidth="1"/>
    <col min="2826" max="3072" width="20.140625" style="4"/>
    <col min="3073" max="3073" width="11" style="4" customWidth="1"/>
    <col min="3074" max="3074" width="20.140625" style="4"/>
    <col min="3075" max="3081" width="32.42578125" style="4" customWidth="1"/>
    <col min="3082" max="3328" width="20.140625" style="4"/>
    <col min="3329" max="3329" width="11" style="4" customWidth="1"/>
    <col min="3330" max="3330" width="20.140625" style="4"/>
    <col min="3331" max="3337" width="32.42578125" style="4" customWidth="1"/>
    <col min="3338" max="3584" width="20.140625" style="4"/>
    <col min="3585" max="3585" width="11" style="4" customWidth="1"/>
    <col min="3586" max="3586" width="20.140625" style="4"/>
    <col min="3587" max="3593" width="32.42578125" style="4" customWidth="1"/>
    <col min="3594" max="3840" width="20.140625" style="4"/>
    <col min="3841" max="3841" width="11" style="4" customWidth="1"/>
    <col min="3842" max="3842" width="20.140625" style="4"/>
    <col min="3843" max="3849" width="32.42578125" style="4" customWidth="1"/>
    <col min="3850" max="4096" width="20.140625" style="4"/>
    <col min="4097" max="4097" width="11" style="4" customWidth="1"/>
    <col min="4098" max="4098" width="20.140625" style="4"/>
    <col min="4099" max="4105" width="32.42578125" style="4" customWidth="1"/>
    <col min="4106" max="4352" width="20.140625" style="4"/>
    <col min="4353" max="4353" width="11" style="4" customWidth="1"/>
    <col min="4354" max="4354" width="20.140625" style="4"/>
    <col min="4355" max="4361" width="32.42578125" style="4" customWidth="1"/>
    <col min="4362" max="4608" width="20.140625" style="4"/>
    <col min="4609" max="4609" width="11" style="4" customWidth="1"/>
    <col min="4610" max="4610" width="20.140625" style="4"/>
    <col min="4611" max="4617" width="32.42578125" style="4" customWidth="1"/>
    <col min="4618" max="4864" width="20.140625" style="4"/>
    <col min="4865" max="4865" width="11" style="4" customWidth="1"/>
    <col min="4866" max="4866" width="20.140625" style="4"/>
    <col min="4867" max="4873" width="32.42578125" style="4" customWidth="1"/>
    <col min="4874" max="5120" width="20.140625" style="4"/>
    <col min="5121" max="5121" width="11" style="4" customWidth="1"/>
    <col min="5122" max="5122" width="20.140625" style="4"/>
    <col min="5123" max="5129" width="32.42578125" style="4" customWidth="1"/>
    <col min="5130" max="5376" width="20.140625" style="4"/>
    <col min="5377" max="5377" width="11" style="4" customWidth="1"/>
    <col min="5378" max="5378" width="20.140625" style="4"/>
    <col min="5379" max="5385" width="32.42578125" style="4" customWidth="1"/>
    <col min="5386" max="5632" width="20.140625" style="4"/>
    <col min="5633" max="5633" width="11" style="4" customWidth="1"/>
    <col min="5634" max="5634" width="20.140625" style="4"/>
    <col min="5635" max="5641" width="32.42578125" style="4" customWidth="1"/>
    <col min="5642" max="5888" width="20.140625" style="4"/>
    <col min="5889" max="5889" width="11" style="4" customWidth="1"/>
    <col min="5890" max="5890" width="20.140625" style="4"/>
    <col min="5891" max="5897" width="32.42578125" style="4" customWidth="1"/>
    <col min="5898" max="6144" width="20.140625" style="4"/>
    <col min="6145" max="6145" width="11" style="4" customWidth="1"/>
    <col min="6146" max="6146" width="20.140625" style="4"/>
    <col min="6147" max="6153" width="32.42578125" style="4" customWidth="1"/>
    <col min="6154" max="6400" width="20.140625" style="4"/>
    <col min="6401" max="6401" width="11" style="4" customWidth="1"/>
    <col min="6402" max="6402" width="20.140625" style="4"/>
    <col min="6403" max="6409" width="32.42578125" style="4" customWidth="1"/>
    <col min="6410" max="6656" width="20.140625" style="4"/>
    <col min="6657" max="6657" width="11" style="4" customWidth="1"/>
    <col min="6658" max="6658" width="20.140625" style="4"/>
    <col min="6659" max="6665" width="32.42578125" style="4" customWidth="1"/>
    <col min="6666" max="6912" width="20.140625" style="4"/>
    <col min="6913" max="6913" width="11" style="4" customWidth="1"/>
    <col min="6914" max="6914" width="20.140625" style="4"/>
    <col min="6915" max="6921" width="32.42578125" style="4" customWidth="1"/>
    <col min="6922" max="7168" width="20.140625" style="4"/>
    <col min="7169" max="7169" width="11" style="4" customWidth="1"/>
    <col min="7170" max="7170" width="20.140625" style="4"/>
    <col min="7171" max="7177" width="32.42578125" style="4" customWidth="1"/>
    <col min="7178" max="7424" width="20.140625" style="4"/>
    <col min="7425" max="7425" width="11" style="4" customWidth="1"/>
    <col min="7426" max="7426" width="20.140625" style="4"/>
    <col min="7427" max="7433" width="32.42578125" style="4" customWidth="1"/>
    <col min="7434" max="7680" width="20.140625" style="4"/>
    <col min="7681" max="7681" width="11" style="4" customWidth="1"/>
    <col min="7682" max="7682" width="20.140625" style="4"/>
    <col min="7683" max="7689" width="32.42578125" style="4" customWidth="1"/>
    <col min="7690" max="7936" width="20.140625" style="4"/>
    <col min="7937" max="7937" width="11" style="4" customWidth="1"/>
    <col min="7938" max="7938" width="20.140625" style="4"/>
    <col min="7939" max="7945" width="32.42578125" style="4" customWidth="1"/>
    <col min="7946" max="8192" width="20.140625" style="4"/>
    <col min="8193" max="8193" width="11" style="4" customWidth="1"/>
    <col min="8194" max="8194" width="20.140625" style="4"/>
    <col min="8195" max="8201" width="32.42578125" style="4" customWidth="1"/>
    <col min="8202" max="8448" width="20.140625" style="4"/>
    <col min="8449" max="8449" width="11" style="4" customWidth="1"/>
    <col min="8450" max="8450" width="20.140625" style="4"/>
    <col min="8451" max="8457" width="32.42578125" style="4" customWidth="1"/>
    <col min="8458" max="8704" width="20.140625" style="4"/>
    <col min="8705" max="8705" width="11" style="4" customWidth="1"/>
    <col min="8706" max="8706" width="20.140625" style="4"/>
    <col min="8707" max="8713" width="32.42578125" style="4" customWidth="1"/>
    <col min="8714" max="8960" width="20.140625" style="4"/>
    <col min="8961" max="8961" width="11" style="4" customWidth="1"/>
    <col min="8962" max="8962" width="20.140625" style="4"/>
    <col min="8963" max="8969" width="32.42578125" style="4" customWidth="1"/>
    <col min="8970" max="9216" width="20.140625" style="4"/>
    <col min="9217" max="9217" width="11" style="4" customWidth="1"/>
    <col min="9218" max="9218" width="20.140625" style="4"/>
    <col min="9219" max="9225" width="32.42578125" style="4" customWidth="1"/>
    <col min="9226" max="9472" width="20.140625" style="4"/>
    <col min="9473" max="9473" width="11" style="4" customWidth="1"/>
    <col min="9474" max="9474" width="20.140625" style="4"/>
    <col min="9475" max="9481" width="32.42578125" style="4" customWidth="1"/>
    <col min="9482" max="9728" width="20.140625" style="4"/>
    <col min="9729" max="9729" width="11" style="4" customWidth="1"/>
    <col min="9730" max="9730" width="20.140625" style="4"/>
    <col min="9731" max="9737" width="32.42578125" style="4" customWidth="1"/>
    <col min="9738" max="9984" width="20.140625" style="4"/>
    <col min="9985" max="9985" width="11" style="4" customWidth="1"/>
    <col min="9986" max="9986" width="20.140625" style="4"/>
    <col min="9987" max="9993" width="32.42578125" style="4" customWidth="1"/>
    <col min="9994" max="10240" width="20.140625" style="4"/>
    <col min="10241" max="10241" width="11" style="4" customWidth="1"/>
    <col min="10242" max="10242" width="20.140625" style="4"/>
    <col min="10243" max="10249" width="32.42578125" style="4" customWidth="1"/>
    <col min="10250" max="10496" width="20.140625" style="4"/>
    <col min="10497" max="10497" width="11" style="4" customWidth="1"/>
    <col min="10498" max="10498" width="20.140625" style="4"/>
    <col min="10499" max="10505" width="32.42578125" style="4" customWidth="1"/>
    <col min="10506" max="10752" width="20.140625" style="4"/>
    <col min="10753" max="10753" width="11" style="4" customWidth="1"/>
    <col min="10754" max="10754" width="20.140625" style="4"/>
    <col min="10755" max="10761" width="32.42578125" style="4" customWidth="1"/>
    <col min="10762" max="11008" width="20.140625" style="4"/>
    <col min="11009" max="11009" width="11" style="4" customWidth="1"/>
    <col min="11010" max="11010" width="20.140625" style="4"/>
    <col min="11011" max="11017" width="32.42578125" style="4" customWidth="1"/>
    <col min="11018" max="11264" width="20.140625" style="4"/>
    <col min="11265" max="11265" width="11" style="4" customWidth="1"/>
    <col min="11266" max="11266" width="20.140625" style="4"/>
    <col min="11267" max="11273" width="32.42578125" style="4" customWidth="1"/>
    <col min="11274" max="11520" width="20.140625" style="4"/>
    <col min="11521" max="11521" width="11" style="4" customWidth="1"/>
    <col min="11522" max="11522" width="20.140625" style="4"/>
    <col min="11523" max="11529" width="32.42578125" style="4" customWidth="1"/>
    <col min="11530" max="11776" width="20.140625" style="4"/>
    <col min="11777" max="11777" width="11" style="4" customWidth="1"/>
    <col min="11778" max="11778" width="20.140625" style="4"/>
    <col min="11779" max="11785" width="32.42578125" style="4" customWidth="1"/>
    <col min="11786" max="12032" width="20.140625" style="4"/>
    <col min="12033" max="12033" width="11" style="4" customWidth="1"/>
    <col min="12034" max="12034" width="20.140625" style="4"/>
    <col min="12035" max="12041" width="32.42578125" style="4" customWidth="1"/>
    <col min="12042" max="12288" width="20.140625" style="4"/>
    <col min="12289" max="12289" width="11" style="4" customWidth="1"/>
    <col min="12290" max="12290" width="20.140625" style="4"/>
    <col min="12291" max="12297" width="32.42578125" style="4" customWidth="1"/>
    <col min="12298" max="12544" width="20.140625" style="4"/>
    <col min="12545" max="12545" width="11" style="4" customWidth="1"/>
    <col min="12546" max="12546" width="20.140625" style="4"/>
    <col min="12547" max="12553" width="32.42578125" style="4" customWidth="1"/>
    <col min="12554" max="12800" width="20.140625" style="4"/>
    <col min="12801" max="12801" width="11" style="4" customWidth="1"/>
    <col min="12802" max="12802" width="20.140625" style="4"/>
    <col min="12803" max="12809" width="32.42578125" style="4" customWidth="1"/>
    <col min="12810" max="13056" width="20.140625" style="4"/>
    <col min="13057" max="13057" width="11" style="4" customWidth="1"/>
    <col min="13058" max="13058" width="20.140625" style="4"/>
    <col min="13059" max="13065" width="32.42578125" style="4" customWidth="1"/>
    <col min="13066" max="13312" width="20.140625" style="4"/>
    <col min="13313" max="13313" width="11" style="4" customWidth="1"/>
    <col min="13314" max="13314" width="20.140625" style="4"/>
    <col min="13315" max="13321" width="32.42578125" style="4" customWidth="1"/>
    <col min="13322" max="13568" width="20.140625" style="4"/>
    <col min="13569" max="13569" width="11" style="4" customWidth="1"/>
    <col min="13570" max="13570" width="20.140625" style="4"/>
    <col min="13571" max="13577" width="32.42578125" style="4" customWidth="1"/>
    <col min="13578" max="13824" width="20.140625" style="4"/>
    <col min="13825" max="13825" width="11" style="4" customWidth="1"/>
    <col min="13826" max="13826" width="20.140625" style="4"/>
    <col min="13827" max="13833" width="32.42578125" style="4" customWidth="1"/>
    <col min="13834" max="14080" width="20.140625" style="4"/>
    <col min="14081" max="14081" width="11" style="4" customWidth="1"/>
    <col min="14082" max="14082" width="20.140625" style="4"/>
    <col min="14083" max="14089" width="32.42578125" style="4" customWidth="1"/>
    <col min="14090" max="14336" width="20.140625" style="4"/>
    <col min="14337" max="14337" width="11" style="4" customWidth="1"/>
    <col min="14338" max="14338" width="20.140625" style="4"/>
    <col min="14339" max="14345" width="32.42578125" style="4" customWidth="1"/>
    <col min="14346" max="14592" width="20.140625" style="4"/>
    <col min="14593" max="14593" width="11" style="4" customWidth="1"/>
    <col min="14594" max="14594" width="20.140625" style="4"/>
    <col min="14595" max="14601" width="32.42578125" style="4" customWidth="1"/>
    <col min="14602" max="14848" width="20.140625" style="4"/>
    <col min="14849" max="14849" width="11" style="4" customWidth="1"/>
    <col min="14850" max="14850" width="20.140625" style="4"/>
    <col min="14851" max="14857" width="32.42578125" style="4" customWidth="1"/>
    <col min="14858" max="15104" width="20.140625" style="4"/>
    <col min="15105" max="15105" width="11" style="4" customWidth="1"/>
    <col min="15106" max="15106" width="20.140625" style="4"/>
    <col min="15107" max="15113" width="32.42578125" style="4" customWidth="1"/>
    <col min="15114" max="15360" width="20.140625" style="4"/>
    <col min="15361" max="15361" width="11" style="4" customWidth="1"/>
    <col min="15362" max="15362" width="20.140625" style="4"/>
    <col min="15363" max="15369" width="32.42578125" style="4" customWidth="1"/>
    <col min="15370" max="15616" width="20.140625" style="4"/>
    <col min="15617" max="15617" width="11" style="4" customWidth="1"/>
    <col min="15618" max="15618" width="20.140625" style="4"/>
    <col min="15619" max="15625" width="32.42578125" style="4" customWidth="1"/>
    <col min="15626" max="15872" width="20.140625" style="4"/>
    <col min="15873" max="15873" width="11" style="4" customWidth="1"/>
    <col min="15874" max="15874" width="20.140625" style="4"/>
    <col min="15875" max="15881" width="32.42578125" style="4" customWidth="1"/>
    <col min="15882" max="16128" width="20.140625" style="4"/>
    <col min="16129" max="16129" width="11" style="4" customWidth="1"/>
    <col min="16130" max="16130" width="20.140625" style="4"/>
    <col min="16131" max="16137" width="32.42578125" style="4" customWidth="1"/>
    <col min="16138" max="16384" width="20.140625" style="4"/>
  </cols>
  <sheetData>
    <row r="1" spans="1:9" ht="15.75" x14ac:dyDescent="0.25">
      <c r="A1" s="1" t="s">
        <v>0</v>
      </c>
      <c r="B1" s="2" t="s">
        <v>1</v>
      </c>
      <c r="C1" s="2"/>
      <c r="D1" s="3" t="s">
        <v>2</v>
      </c>
      <c r="E1" s="2"/>
      <c r="F1" s="2"/>
      <c r="G1" s="2"/>
      <c r="H1" s="4" t="s">
        <v>3</v>
      </c>
      <c r="I1" s="2"/>
    </row>
    <row r="2" spans="1:9" ht="15.75" thickBot="1" x14ac:dyDescent="0.25">
      <c r="A2" s="5"/>
      <c r="B2" s="6"/>
      <c r="C2" s="6"/>
      <c r="D2" s="6"/>
      <c r="E2" s="6"/>
      <c r="F2" s="6"/>
      <c r="G2" s="6"/>
      <c r="H2" s="6"/>
      <c r="I2" s="6"/>
    </row>
    <row r="3" spans="1:9" x14ac:dyDescent="0.2">
      <c r="B3" s="8"/>
      <c r="C3" s="8"/>
      <c r="D3" s="8"/>
      <c r="E3" s="8"/>
      <c r="F3" s="8"/>
      <c r="G3" s="8"/>
      <c r="H3" s="8"/>
      <c r="I3" s="8"/>
    </row>
    <row r="4" spans="1:9" ht="15.75" x14ac:dyDescent="0.25">
      <c r="A4" s="7" t="s">
        <v>4</v>
      </c>
      <c r="D4" s="9" t="s">
        <v>5</v>
      </c>
      <c r="E4" s="10" t="s">
        <v>6</v>
      </c>
      <c r="H4" s="4" t="s">
        <v>7</v>
      </c>
    </row>
    <row r="5" spans="1:9" ht="15.75" x14ac:dyDescent="0.25">
      <c r="D5" s="11"/>
      <c r="E5" s="10" t="s">
        <v>8</v>
      </c>
      <c r="H5" s="4" t="s">
        <v>9</v>
      </c>
    </row>
    <row r="6" spans="1:9" x14ac:dyDescent="0.2">
      <c r="A6" s="7" t="s">
        <v>10</v>
      </c>
      <c r="B6" s="12" t="s">
        <v>11</v>
      </c>
      <c r="E6" s="10" t="s">
        <v>12</v>
      </c>
      <c r="H6" s="4" t="s">
        <v>13</v>
      </c>
    </row>
    <row r="7" spans="1:9" x14ac:dyDescent="0.2">
      <c r="E7" s="10" t="s">
        <v>14</v>
      </c>
    </row>
    <row r="8" spans="1:9" x14ac:dyDescent="0.2">
      <c r="A8" s="7" t="s">
        <v>15</v>
      </c>
      <c r="B8" s="4" t="str">
        <f>'[1]D-1 1of2'!B8</f>
        <v>20220067-GU</v>
      </c>
    </row>
    <row r="9" spans="1:9" ht="15.75" thickBot="1" x14ac:dyDescent="0.25">
      <c r="A9" s="5"/>
      <c r="B9" s="13"/>
      <c r="C9" s="13"/>
      <c r="D9" s="13"/>
      <c r="E9" s="13"/>
      <c r="F9" s="13" t="s">
        <v>16</v>
      </c>
      <c r="G9" s="13"/>
      <c r="H9" s="13"/>
      <c r="I9" s="13"/>
    </row>
    <row r="10" spans="1:9" x14ac:dyDescent="0.2">
      <c r="B10" s="4" t="s">
        <v>16</v>
      </c>
      <c r="C10" s="4" t="s">
        <v>16</v>
      </c>
      <c r="D10" s="4" t="s">
        <v>16</v>
      </c>
      <c r="E10" s="4" t="s">
        <v>16</v>
      </c>
      <c r="F10" s="4" t="s">
        <v>16</v>
      </c>
      <c r="H10" s="4" t="s">
        <v>16</v>
      </c>
      <c r="I10" s="4" t="s">
        <v>16</v>
      </c>
    </row>
    <row r="11" spans="1:9" x14ac:dyDescent="0.2">
      <c r="B11" s="14" t="s">
        <v>17</v>
      </c>
      <c r="C11" s="14" t="s">
        <v>18</v>
      </c>
      <c r="D11" s="14" t="s">
        <v>19</v>
      </c>
      <c r="E11" s="14" t="s">
        <v>20</v>
      </c>
      <c r="F11" s="14" t="s">
        <v>21</v>
      </c>
      <c r="G11" s="14" t="s">
        <v>22</v>
      </c>
      <c r="H11" s="14" t="s">
        <v>23</v>
      </c>
      <c r="I11" s="14" t="s">
        <v>24</v>
      </c>
    </row>
    <row r="12" spans="1:9" ht="16.149999999999999" customHeight="1" x14ac:dyDescent="0.25">
      <c r="A12" s="1" t="s">
        <v>25</v>
      </c>
      <c r="B12" s="15" t="s">
        <v>26</v>
      </c>
      <c r="C12" s="15" t="s">
        <v>27</v>
      </c>
      <c r="D12" s="15" t="s">
        <v>27</v>
      </c>
      <c r="E12" s="15"/>
      <c r="F12" s="15" t="s">
        <v>28</v>
      </c>
      <c r="G12" s="15" t="s">
        <v>29</v>
      </c>
      <c r="H12" s="15" t="s">
        <v>29</v>
      </c>
      <c r="I12" s="15" t="s">
        <v>30</v>
      </c>
    </row>
    <row r="13" spans="1:9" ht="15.75" x14ac:dyDescent="0.25">
      <c r="A13" s="1" t="s">
        <v>31</v>
      </c>
      <c r="B13" s="15" t="s">
        <v>26</v>
      </c>
      <c r="C13" s="28" t="s">
        <v>56</v>
      </c>
      <c r="D13" s="28" t="s">
        <v>58</v>
      </c>
      <c r="E13" s="15" t="s">
        <v>32</v>
      </c>
      <c r="F13" s="14" t="s">
        <v>33</v>
      </c>
      <c r="G13" s="14" t="s">
        <v>57</v>
      </c>
      <c r="H13" s="14" t="s">
        <v>59</v>
      </c>
      <c r="I13" s="14" t="s">
        <v>34</v>
      </c>
    </row>
    <row r="14" spans="1:9" ht="15.75" hidden="1" thickBot="1" x14ac:dyDescent="0.25">
      <c r="A14" s="5"/>
      <c r="B14" s="16"/>
      <c r="C14" s="16"/>
      <c r="D14" s="16"/>
      <c r="E14" s="16"/>
      <c r="F14" s="16"/>
      <c r="G14" s="16"/>
      <c r="H14" s="16"/>
      <c r="I14" s="16"/>
    </row>
    <row r="15" spans="1:9" hidden="1" x14ac:dyDescent="0.2">
      <c r="B15" s="14"/>
      <c r="C15" s="14"/>
      <c r="D15" s="14"/>
      <c r="E15" s="14"/>
      <c r="F15" s="14"/>
      <c r="G15" s="14"/>
      <c r="H15" s="14"/>
      <c r="I15" s="14"/>
    </row>
    <row r="16" spans="1:9" x14ac:dyDescent="0.2">
      <c r="A16" s="7" t="s">
        <v>35</v>
      </c>
      <c r="B16" s="17">
        <v>44550</v>
      </c>
      <c r="C16" s="18">
        <v>4294815.75</v>
      </c>
      <c r="D16" s="18">
        <v>4108009.78</v>
      </c>
      <c r="E16" s="18">
        <v>205744.83</v>
      </c>
      <c r="F16" s="18">
        <f>C16+D16+E16</f>
        <v>8608570.3599999994</v>
      </c>
      <c r="G16" s="18">
        <f>(0.02/12)*C16</f>
        <v>7158.0262500000008</v>
      </c>
      <c r="H16" s="18">
        <f>(0.03/12)*D16</f>
        <v>10270.024449999999</v>
      </c>
      <c r="I16" s="18">
        <f>H16+G16</f>
        <v>17428.0507</v>
      </c>
    </row>
    <row r="17" spans="1:9" hidden="1" x14ac:dyDescent="0.2">
      <c r="B17" s="19"/>
      <c r="C17" s="18"/>
      <c r="D17" s="18"/>
      <c r="E17" s="18"/>
      <c r="F17" s="20"/>
      <c r="G17" s="20"/>
      <c r="H17" s="20"/>
      <c r="I17" s="20"/>
    </row>
    <row r="18" spans="1:9" x14ac:dyDescent="0.2">
      <c r="A18" s="7" t="s">
        <v>36</v>
      </c>
      <c r="B18" s="17">
        <v>44217</v>
      </c>
      <c r="C18" s="18">
        <v>4251638.9800000004</v>
      </c>
      <c r="D18" s="18">
        <v>4152541.27</v>
      </c>
      <c r="E18" s="18">
        <v>288600.31</v>
      </c>
      <c r="F18" s="18">
        <f>C18+D18+E18</f>
        <v>8692780.5600000005</v>
      </c>
      <c r="G18" s="18">
        <f>(0.02/12)*C18</f>
        <v>7086.0649666666677</v>
      </c>
      <c r="H18" s="18">
        <f>(0.03/12)*D18</f>
        <v>10381.353175</v>
      </c>
      <c r="I18" s="18">
        <f>H18+G18</f>
        <v>17467.418141666669</v>
      </c>
    </row>
    <row r="19" spans="1:9" hidden="1" x14ac:dyDescent="0.2">
      <c r="B19" s="19"/>
      <c r="C19" s="18"/>
      <c r="D19" s="18"/>
      <c r="E19" s="18"/>
      <c r="F19" s="20"/>
      <c r="G19" s="20"/>
      <c r="H19" s="20"/>
      <c r="I19" s="20"/>
    </row>
    <row r="20" spans="1:9" x14ac:dyDescent="0.2">
      <c r="A20" s="7" t="s">
        <v>37</v>
      </c>
      <c r="B20" s="17">
        <v>44248</v>
      </c>
      <c r="C20" s="18">
        <v>4287398.5199999996</v>
      </c>
      <c r="D20" s="18">
        <v>4146685.69</v>
      </c>
      <c r="E20" s="18">
        <v>251893.35</v>
      </c>
      <c r="F20" s="18">
        <f>C20+D20+E20</f>
        <v>8685977.5599999987</v>
      </c>
      <c r="G20" s="18">
        <f>(0.02/12)*C20</f>
        <v>7145.6642000000002</v>
      </c>
      <c r="H20" s="18">
        <f>(0.03/12)*D20</f>
        <v>10366.714225</v>
      </c>
      <c r="I20" s="18">
        <f>H20+G20</f>
        <v>17512.378424999999</v>
      </c>
    </row>
    <row r="21" spans="1:9" hidden="1" x14ac:dyDescent="0.2">
      <c r="B21" s="19"/>
      <c r="C21" s="18"/>
      <c r="D21" s="18"/>
      <c r="E21" s="18"/>
      <c r="F21" s="20"/>
      <c r="G21" s="20"/>
      <c r="H21" s="20"/>
      <c r="I21" s="20"/>
    </row>
    <row r="22" spans="1:9" x14ac:dyDescent="0.2">
      <c r="A22" s="7" t="s">
        <v>38</v>
      </c>
      <c r="B22" s="17">
        <v>44276</v>
      </c>
      <c r="C22" s="18">
        <v>4225678.75</v>
      </c>
      <c r="D22" s="18">
        <v>4227413.07</v>
      </c>
      <c r="E22" s="18">
        <v>218524.74</v>
      </c>
      <c r="F22" s="18">
        <f>C22+D22+E22</f>
        <v>8671616.5600000005</v>
      </c>
      <c r="G22" s="18">
        <f>(0.02/12)*C22</f>
        <v>7042.7979166666673</v>
      </c>
      <c r="H22" s="18">
        <f>(0.03/12)*D22</f>
        <v>10568.532675</v>
      </c>
      <c r="I22" s="18">
        <f>H22+G22</f>
        <v>17611.330591666669</v>
      </c>
    </row>
    <row r="23" spans="1:9" hidden="1" x14ac:dyDescent="0.2">
      <c r="B23" s="19"/>
      <c r="C23" s="18"/>
      <c r="D23" s="18"/>
      <c r="E23" s="18"/>
      <c r="F23" s="20"/>
      <c r="G23" s="20"/>
      <c r="H23" s="20"/>
      <c r="I23" s="20"/>
    </row>
    <row r="24" spans="1:9" x14ac:dyDescent="0.2">
      <c r="A24" s="7" t="s">
        <v>39</v>
      </c>
      <c r="B24" s="17">
        <v>44307</v>
      </c>
      <c r="C24" s="18">
        <v>4226420.53</v>
      </c>
      <c r="D24" s="18">
        <v>4228157.66</v>
      </c>
      <c r="E24" s="18">
        <v>231037.37</v>
      </c>
      <c r="F24" s="18">
        <f>C24+D24+E24</f>
        <v>8685615.5600000005</v>
      </c>
      <c r="G24" s="18">
        <f>(0.02/12)*C24</f>
        <v>7044.0342166666678</v>
      </c>
      <c r="H24" s="18">
        <f>(0.03/12)*D24</f>
        <v>10570.39415</v>
      </c>
      <c r="I24" s="18">
        <f>H24+G24</f>
        <v>17614.428366666667</v>
      </c>
    </row>
    <row r="25" spans="1:9" hidden="1" x14ac:dyDescent="0.2">
      <c r="B25" s="19"/>
      <c r="C25" s="18"/>
      <c r="D25" s="18"/>
      <c r="E25" s="18"/>
      <c r="F25" s="20"/>
      <c r="G25" s="20"/>
      <c r="H25" s="20"/>
      <c r="I25" s="20"/>
    </row>
    <row r="26" spans="1:9" x14ac:dyDescent="0.2">
      <c r="A26" s="7" t="s">
        <v>40</v>
      </c>
      <c r="B26" s="17">
        <v>44337</v>
      </c>
      <c r="C26" s="18">
        <v>4362243.1399999997</v>
      </c>
      <c r="D26" s="18">
        <v>4136278.95</v>
      </c>
      <c r="E26" s="18">
        <v>225964.19</v>
      </c>
      <c r="F26" s="18">
        <f>C26+D26+E26</f>
        <v>8724486.2799999993</v>
      </c>
      <c r="G26" s="18">
        <f>(0.02/12)*C26</f>
        <v>7270.4052333333329</v>
      </c>
      <c r="H26" s="18">
        <f>(0.03/12)*D26</f>
        <v>10340.697375000002</v>
      </c>
      <c r="I26" s="18">
        <f>H26+G26</f>
        <v>17611.102608333335</v>
      </c>
    </row>
    <row r="27" spans="1:9" hidden="1" x14ac:dyDescent="0.2">
      <c r="B27" s="19"/>
      <c r="C27" s="18"/>
      <c r="D27" s="18"/>
      <c r="E27" s="18"/>
      <c r="F27" s="20"/>
      <c r="G27" s="20"/>
      <c r="H27" s="20"/>
      <c r="I27" s="20"/>
    </row>
    <row r="28" spans="1:9" x14ac:dyDescent="0.2">
      <c r="A28" s="7" t="s">
        <v>41</v>
      </c>
      <c r="B28" s="17">
        <v>44368</v>
      </c>
      <c r="C28" s="18">
        <v>4427502.8899999997</v>
      </c>
      <c r="D28" s="18">
        <v>4068161.72</v>
      </c>
      <c r="E28" s="18">
        <v>247429.57</v>
      </c>
      <c r="F28" s="18">
        <f>C28+D28+E28</f>
        <v>8743094.1799999997</v>
      </c>
      <c r="G28" s="18">
        <f>(0.02/12)*C28</f>
        <v>7379.1714833333335</v>
      </c>
      <c r="H28" s="18">
        <f>(0.03/12)*D28</f>
        <v>10170.4043</v>
      </c>
      <c r="I28" s="18">
        <f>H28+G28</f>
        <v>17549.575783333334</v>
      </c>
    </row>
    <row r="29" spans="1:9" hidden="1" x14ac:dyDescent="0.2">
      <c r="B29" s="19"/>
      <c r="C29" s="18"/>
      <c r="D29" s="18"/>
      <c r="E29" s="18"/>
      <c r="F29" s="20"/>
      <c r="G29" s="20"/>
      <c r="H29" s="20"/>
      <c r="I29" s="20"/>
    </row>
    <row r="30" spans="1:9" x14ac:dyDescent="0.2">
      <c r="A30" s="7" t="s">
        <v>42</v>
      </c>
      <c r="B30" s="17">
        <v>44398</v>
      </c>
      <c r="C30" s="18">
        <v>4498994.57</v>
      </c>
      <c r="D30" s="18">
        <v>4019125.25</v>
      </c>
      <c r="E30" s="18">
        <v>270695.51</v>
      </c>
      <c r="F30" s="18">
        <f>C30+D30+E30</f>
        <v>8788815.3300000001</v>
      </c>
      <c r="G30" s="18">
        <f>(0.02/12)*C30</f>
        <v>7498.3242833333343</v>
      </c>
      <c r="H30" s="18">
        <f>(0.03/12)*D30</f>
        <v>10047.813125000001</v>
      </c>
      <c r="I30" s="18">
        <f>H30+G30</f>
        <v>17546.137408333336</v>
      </c>
    </row>
    <row r="31" spans="1:9" hidden="1" x14ac:dyDescent="0.2">
      <c r="B31" s="19"/>
      <c r="C31" s="18"/>
      <c r="D31" s="18"/>
      <c r="E31" s="18"/>
      <c r="F31" s="20"/>
      <c r="G31" s="20"/>
      <c r="H31" s="20"/>
      <c r="I31" s="20"/>
    </row>
    <row r="32" spans="1:9" x14ac:dyDescent="0.2">
      <c r="A32" s="7" t="s">
        <v>43</v>
      </c>
      <c r="B32" s="17">
        <v>44429</v>
      </c>
      <c r="C32" s="18">
        <v>4624951.41</v>
      </c>
      <c r="D32" s="18">
        <v>3976082.9</v>
      </c>
      <c r="E32" s="18">
        <v>215114.02</v>
      </c>
      <c r="F32" s="18">
        <f>C32+D32+E32</f>
        <v>8816148.3300000001</v>
      </c>
      <c r="G32" s="18">
        <f>(0.02/12)*C32</f>
        <v>7708.2523500000007</v>
      </c>
      <c r="H32" s="18">
        <f>(0.03/12)*D32</f>
        <v>9940.2072499999995</v>
      </c>
      <c r="I32" s="18">
        <f>H32+G32</f>
        <v>17648.459600000002</v>
      </c>
    </row>
    <row r="33" spans="1:9" hidden="1" x14ac:dyDescent="0.2">
      <c r="B33" s="19"/>
      <c r="C33" s="18"/>
      <c r="D33" s="18"/>
      <c r="E33" s="18"/>
      <c r="F33" s="20"/>
      <c r="G33" s="20"/>
      <c r="H33" s="20"/>
      <c r="I33" s="20"/>
    </row>
    <row r="34" spans="1:9" x14ac:dyDescent="0.2">
      <c r="A34" s="7" t="s">
        <v>44</v>
      </c>
      <c r="B34" s="17">
        <v>44460</v>
      </c>
      <c r="C34" s="18">
        <v>4733300.18</v>
      </c>
      <c r="D34" s="18">
        <v>3910232.86</v>
      </c>
      <c r="E34" s="18">
        <v>197147.17</v>
      </c>
      <c r="F34" s="18">
        <f>C34+D34+E34</f>
        <v>8840680.209999999</v>
      </c>
      <c r="G34" s="18">
        <f>(0.02/12)*C34</f>
        <v>7888.8336333333336</v>
      </c>
      <c r="H34" s="18">
        <f>(0.03/12)*D34</f>
        <v>9775.5821500000002</v>
      </c>
      <c r="I34" s="18">
        <f>H34+G34</f>
        <v>17664.415783333334</v>
      </c>
    </row>
    <row r="35" spans="1:9" hidden="1" x14ac:dyDescent="0.2">
      <c r="B35" s="19"/>
      <c r="C35" s="18"/>
      <c r="D35" s="18"/>
      <c r="E35" s="18"/>
      <c r="F35" s="20"/>
      <c r="G35" s="18"/>
      <c r="H35" s="29"/>
      <c r="I35" s="20"/>
    </row>
    <row r="36" spans="1:9" x14ac:dyDescent="0.2">
      <c r="A36" s="7" t="s">
        <v>45</v>
      </c>
      <c r="B36" s="17">
        <v>44490</v>
      </c>
      <c r="C36" s="18">
        <v>4746185.21</v>
      </c>
      <c r="D36" s="18">
        <v>3897137.56</v>
      </c>
      <c r="E36" s="18">
        <v>191720.44</v>
      </c>
      <c r="F36" s="18">
        <f>C36+D36+E36</f>
        <v>8835043.209999999</v>
      </c>
      <c r="G36" s="18">
        <f>(0.02/12)*C36</f>
        <v>7910.3086833333336</v>
      </c>
      <c r="H36" s="18">
        <f>(0.03/12)*D36</f>
        <v>9742.8438999999998</v>
      </c>
      <c r="I36" s="18">
        <f>H36+G36</f>
        <v>17653.152583333333</v>
      </c>
    </row>
    <row r="37" spans="1:9" hidden="1" x14ac:dyDescent="0.2">
      <c r="B37" s="19"/>
      <c r="C37" s="18"/>
      <c r="D37" s="18"/>
      <c r="E37" s="18"/>
      <c r="F37" s="20"/>
      <c r="G37" s="20"/>
      <c r="H37" s="20"/>
      <c r="I37" s="20"/>
    </row>
    <row r="38" spans="1:9" x14ac:dyDescent="0.2">
      <c r="A38" s="7" t="s">
        <v>46</v>
      </c>
      <c r="B38" s="17">
        <v>44521</v>
      </c>
      <c r="C38" s="18">
        <v>4720738.7300000004</v>
      </c>
      <c r="D38" s="18">
        <v>3923914.86</v>
      </c>
      <c r="E38" s="18">
        <v>208944.92</v>
      </c>
      <c r="F38" s="18">
        <f>C38+D38+E38</f>
        <v>8853598.5099999998</v>
      </c>
      <c r="G38" s="18">
        <f>(0.02/12)*C38</f>
        <v>7867.8978833333349</v>
      </c>
      <c r="H38" s="18">
        <f>(0.03/12)*D38</f>
        <v>9809.7871500000001</v>
      </c>
      <c r="I38" s="18">
        <f>H38+G38</f>
        <v>17677.685033333335</v>
      </c>
    </row>
    <row r="39" spans="1:9" hidden="1" x14ac:dyDescent="0.2">
      <c r="B39" s="19"/>
      <c r="C39" s="18"/>
      <c r="D39" s="18"/>
      <c r="E39" s="18"/>
      <c r="F39" s="20"/>
      <c r="G39" s="20"/>
      <c r="H39" s="20"/>
      <c r="I39" s="20"/>
    </row>
    <row r="40" spans="1:9" x14ac:dyDescent="0.2">
      <c r="A40" s="7" t="s">
        <v>47</v>
      </c>
      <c r="B40" s="17">
        <v>44551</v>
      </c>
      <c r="C40" s="18">
        <v>4896540.8000000017</v>
      </c>
      <c r="D40" s="18">
        <v>3894143.06</v>
      </c>
      <c r="E40" s="18">
        <f>221254.94-5</f>
        <v>221249.94</v>
      </c>
      <c r="F40" s="18">
        <f>C40+D40+E40</f>
        <v>9011933.8000000007</v>
      </c>
      <c r="G40" s="18">
        <f>(0.02/12)*C40</f>
        <v>8160.9013333333369</v>
      </c>
      <c r="H40" s="18">
        <f>(0.03/12)*D40</f>
        <v>9735.3576499999999</v>
      </c>
      <c r="I40" s="18">
        <f>H40+G40</f>
        <v>17896.258983333337</v>
      </c>
    </row>
    <row r="41" spans="1:9" x14ac:dyDescent="0.2">
      <c r="B41" s="19"/>
      <c r="C41" s="21"/>
      <c r="D41" s="21"/>
      <c r="E41" s="21"/>
      <c r="F41" s="22"/>
      <c r="G41" s="22"/>
      <c r="H41" s="22"/>
      <c r="I41" s="22"/>
    </row>
    <row r="42" spans="1:9" x14ac:dyDescent="0.2">
      <c r="A42" s="7" t="s">
        <v>48</v>
      </c>
      <c r="C42" s="21"/>
      <c r="D42" s="21"/>
      <c r="E42" s="23" t="s">
        <v>49</v>
      </c>
      <c r="F42" s="29">
        <f>SUM(F16:F40)/13</f>
        <v>8766027.7269230764</v>
      </c>
      <c r="G42" s="18">
        <f>SUM(G18:G40)</f>
        <v>90002.656183333354</v>
      </c>
      <c r="H42" s="18">
        <f t="shared" ref="H42:I42" si="0">SUM(H18:H40)</f>
        <v>121449.68712500003</v>
      </c>
      <c r="I42" s="18">
        <f t="shared" si="0"/>
        <v>211452.34330833337</v>
      </c>
    </row>
    <row r="43" spans="1:9" ht="15.75" thickBot="1" x14ac:dyDescent="0.25">
      <c r="C43" s="21"/>
      <c r="D43" s="21"/>
      <c r="E43" s="21"/>
      <c r="F43" s="24"/>
      <c r="G43" s="24"/>
      <c r="H43" s="24"/>
      <c r="I43" s="24"/>
    </row>
    <row r="44" spans="1:9" ht="15.75" thickTop="1" x14ac:dyDescent="0.2">
      <c r="C44" s="21"/>
      <c r="D44" s="21"/>
      <c r="E44" s="21"/>
      <c r="F44" s="21"/>
      <c r="G44" s="21"/>
      <c r="H44" s="21"/>
      <c r="I44" s="21"/>
    </row>
    <row r="45" spans="1:9" ht="15.75" x14ac:dyDescent="0.25">
      <c r="A45" s="7" t="s">
        <v>50</v>
      </c>
      <c r="C45" s="21"/>
      <c r="D45" s="25"/>
      <c r="E45" s="26" t="s">
        <v>51</v>
      </c>
      <c r="F45" s="27">
        <f>(I42/F42)</f>
        <v>2.4121797226228293E-2</v>
      </c>
      <c r="G45" s="21"/>
      <c r="H45" s="21"/>
      <c r="I45" s="21"/>
    </row>
    <row r="46" spans="1:9" ht="15.75" thickBot="1" x14ac:dyDescent="0.25">
      <c r="C46" s="21"/>
      <c r="D46" s="21"/>
      <c r="E46" s="21"/>
      <c r="F46" s="24"/>
      <c r="G46" s="21"/>
      <c r="H46" s="21"/>
      <c r="I46" s="21"/>
    </row>
    <row r="47" spans="1:9" ht="15.75" thickTop="1" x14ac:dyDescent="0.2">
      <c r="C47" s="21"/>
      <c r="D47" s="21"/>
      <c r="E47" s="21"/>
      <c r="F47" s="21"/>
      <c r="G47" s="21"/>
      <c r="H47" s="21"/>
      <c r="I47" s="21"/>
    </row>
    <row r="48" spans="1:9" x14ac:dyDescent="0.2">
      <c r="C48" s="21"/>
      <c r="D48" s="21"/>
      <c r="E48" s="21"/>
      <c r="F48" s="21"/>
      <c r="G48" s="21"/>
      <c r="H48" s="21"/>
      <c r="I48" s="21"/>
    </row>
    <row r="49" spans="1:9" x14ac:dyDescent="0.2">
      <c r="A49" s="7" t="s">
        <v>52</v>
      </c>
      <c r="C49" s="21"/>
      <c r="D49" s="21"/>
      <c r="E49" s="21"/>
      <c r="F49" s="21"/>
      <c r="G49" s="21"/>
      <c r="H49" s="21"/>
    </row>
    <row r="50" spans="1:9" x14ac:dyDescent="0.2">
      <c r="C50" s="21"/>
      <c r="D50" s="21"/>
      <c r="E50" s="21"/>
      <c r="F50" s="21"/>
      <c r="G50" s="21"/>
      <c r="H50" s="21"/>
    </row>
    <row r="51" spans="1:9" ht="15.75" thickBot="1" x14ac:dyDescent="0.25">
      <c r="A51" s="5"/>
      <c r="B51" s="6"/>
      <c r="C51" s="6"/>
      <c r="D51" s="6"/>
      <c r="E51" s="6"/>
      <c r="F51" s="6"/>
      <c r="G51" s="6"/>
      <c r="H51" s="6"/>
      <c r="I51" s="6"/>
    </row>
    <row r="52" spans="1:9" x14ac:dyDescent="0.2">
      <c r="A52" s="7" t="s">
        <v>53</v>
      </c>
      <c r="C52" s="4" t="s">
        <v>54</v>
      </c>
      <c r="F52" s="4" t="s">
        <v>55</v>
      </c>
    </row>
    <row r="53" spans="1:9" x14ac:dyDescent="0.2">
      <c r="B53" s="2"/>
      <c r="C53" s="2"/>
      <c r="D53" s="2"/>
      <c r="E53" s="2"/>
      <c r="F53" s="2"/>
      <c r="G53" s="2"/>
      <c r="H53" s="2"/>
      <c r="I53" s="2"/>
    </row>
  </sheetData>
  <autoFilter ref="A13:I40">
    <filterColumn colId="1">
      <customFilters>
        <customFilter operator="notEqual" val=" "/>
      </custom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53"/>
  <sheetViews>
    <sheetView zoomScale="80" zoomScaleNormal="80" workbookViewId="0">
      <selection activeCell="E16" sqref="E16:E40"/>
    </sheetView>
  </sheetViews>
  <sheetFormatPr defaultColWidth="20.140625" defaultRowHeight="15" x14ac:dyDescent="0.2"/>
  <cols>
    <col min="1" max="1" width="11" style="7" customWidth="1"/>
    <col min="2" max="2" width="20.140625" style="4"/>
    <col min="3" max="9" width="32.42578125" style="4" customWidth="1"/>
    <col min="10" max="256" width="20.140625" style="4"/>
    <col min="257" max="257" width="11" style="4" customWidth="1"/>
    <col min="258" max="258" width="20.140625" style="4"/>
    <col min="259" max="265" width="32.42578125" style="4" customWidth="1"/>
    <col min="266" max="512" width="20.140625" style="4"/>
    <col min="513" max="513" width="11" style="4" customWidth="1"/>
    <col min="514" max="514" width="20.140625" style="4"/>
    <col min="515" max="521" width="32.42578125" style="4" customWidth="1"/>
    <col min="522" max="768" width="20.140625" style="4"/>
    <col min="769" max="769" width="11" style="4" customWidth="1"/>
    <col min="770" max="770" width="20.140625" style="4"/>
    <col min="771" max="777" width="32.42578125" style="4" customWidth="1"/>
    <col min="778" max="1024" width="20.140625" style="4"/>
    <col min="1025" max="1025" width="11" style="4" customWidth="1"/>
    <col min="1026" max="1026" width="20.140625" style="4"/>
    <col min="1027" max="1033" width="32.42578125" style="4" customWidth="1"/>
    <col min="1034" max="1280" width="20.140625" style="4"/>
    <col min="1281" max="1281" width="11" style="4" customWidth="1"/>
    <col min="1282" max="1282" width="20.140625" style="4"/>
    <col min="1283" max="1289" width="32.42578125" style="4" customWidth="1"/>
    <col min="1290" max="1536" width="20.140625" style="4"/>
    <col min="1537" max="1537" width="11" style="4" customWidth="1"/>
    <col min="1538" max="1538" width="20.140625" style="4"/>
    <col min="1539" max="1545" width="32.42578125" style="4" customWidth="1"/>
    <col min="1546" max="1792" width="20.140625" style="4"/>
    <col min="1793" max="1793" width="11" style="4" customWidth="1"/>
    <col min="1794" max="1794" width="20.140625" style="4"/>
    <col min="1795" max="1801" width="32.42578125" style="4" customWidth="1"/>
    <col min="1802" max="2048" width="20.140625" style="4"/>
    <col min="2049" max="2049" width="11" style="4" customWidth="1"/>
    <col min="2050" max="2050" width="20.140625" style="4"/>
    <col min="2051" max="2057" width="32.42578125" style="4" customWidth="1"/>
    <col min="2058" max="2304" width="20.140625" style="4"/>
    <col min="2305" max="2305" width="11" style="4" customWidth="1"/>
    <col min="2306" max="2306" width="20.140625" style="4"/>
    <col min="2307" max="2313" width="32.42578125" style="4" customWidth="1"/>
    <col min="2314" max="2560" width="20.140625" style="4"/>
    <col min="2561" max="2561" width="11" style="4" customWidth="1"/>
    <col min="2562" max="2562" width="20.140625" style="4"/>
    <col min="2563" max="2569" width="32.42578125" style="4" customWidth="1"/>
    <col min="2570" max="2816" width="20.140625" style="4"/>
    <col min="2817" max="2817" width="11" style="4" customWidth="1"/>
    <col min="2818" max="2818" width="20.140625" style="4"/>
    <col min="2819" max="2825" width="32.42578125" style="4" customWidth="1"/>
    <col min="2826" max="3072" width="20.140625" style="4"/>
    <col min="3073" max="3073" width="11" style="4" customWidth="1"/>
    <col min="3074" max="3074" width="20.140625" style="4"/>
    <col min="3075" max="3081" width="32.42578125" style="4" customWidth="1"/>
    <col min="3082" max="3328" width="20.140625" style="4"/>
    <col min="3329" max="3329" width="11" style="4" customWidth="1"/>
    <col min="3330" max="3330" width="20.140625" style="4"/>
    <col min="3331" max="3337" width="32.42578125" style="4" customWidth="1"/>
    <col min="3338" max="3584" width="20.140625" style="4"/>
    <col min="3585" max="3585" width="11" style="4" customWidth="1"/>
    <col min="3586" max="3586" width="20.140625" style="4"/>
    <col min="3587" max="3593" width="32.42578125" style="4" customWidth="1"/>
    <col min="3594" max="3840" width="20.140625" style="4"/>
    <col min="3841" max="3841" width="11" style="4" customWidth="1"/>
    <col min="3842" max="3842" width="20.140625" style="4"/>
    <col min="3843" max="3849" width="32.42578125" style="4" customWidth="1"/>
    <col min="3850" max="4096" width="20.140625" style="4"/>
    <col min="4097" max="4097" width="11" style="4" customWidth="1"/>
    <col min="4098" max="4098" width="20.140625" style="4"/>
    <col min="4099" max="4105" width="32.42578125" style="4" customWidth="1"/>
    <col min="4106" max="4352" width="20.140625" style="4"/>
    <col min="4353" max="4353" width="11" style="4" customWidth="1"/>
    <col min="4354" max="4354" width="20.140625" style="4"/>
    <col min="4355" max="4361" width="32.42578125" style="4" customWidth="1"/>
    <col min="4362" max="4608" width="20.140625" style="4"/>
    <col min="4609" max="4609" width="11" style="4" customWidth="1"/>
    <col min="4610" max="4610" width="20.140625" style="4"/>
    <col min="4611" max="4617" width="32.42578125" style="4" customWidth="1"/>
    <col min="4618" max="4864" width="20.140625" style="4"/>
    <col min="4865" max="4865" width="11" style="4" customWidth="1"/>
    <col min="4866" max="4866" width="20.140625" style="4"/>
    <col min="4867" max="4873" width="32.42578125" style="4" customWidth="1"/>
    <col min="4874" max="5120" width="20.140625" style="4"/>
    <col min="5121" max="5121" width="11" style="4" customWidth="1"/>
    <col min="5122" max="5122" width="20.140625" style="4"/>
    <col min="5123" max="5129" width="32.42578125" style="4" customWidth="1"/>
    <col min="5130" max="5376" width="20.140625" style="4"/>
    <col min="5377" max="5377" width="11" style="4" customWidth="1"/>
    <col min="5378" max="5378" width="20.140625" style="4"/>
    <col min="5379" max="5385" width="32.42578125" style="4" customWidth="1"/>
    <col min="5386" max="5632" width="20.140625" style="4"/>
    <col min="5633" max="5633" width="11" style="4" customWidth="1"/>
    <col min="5634" max="5634" width="20.140625" style="4"/>
    <col min="5635" max="5641" width="32.42578125" style="4" customWidth="1"/>
    <col min="5642" max="5888" width="20.140625" style="4"/>
    <col min="5889" max="5889" width="11" style="4" customWidth="1"/>
    <col min="5890" max="5890" width="20.140625" style="4"/>
    <col min="5891" max="5897" width="32.42578125" style="4" customWidth="1"/>
    <col min="5898" max="6144" width="20.140625" style="4"/>
    <col min="6145" max="6145" width="11" style="4" customWidth="1"/>
    <col min="6146" max="6146" width="20.140625" style="4"/>
    <col min="6147" max="6153" width="32.42578125" style="4" customWidth="1"/>
    <col min="6154" max="6400" width="20.140625" style="4"/>
    <col min="6401" max="6401" width="11" style="4" customWidth="1"/>
    <col min="6402" max="6402" width="20.140625" style="4"/>
    <col min="6403" max="6409" width="32.42578125" style="4" customWidth="1"/>
    <col min="6410" max="6656" width="20.140625" style="4"/>
    <col min="6657" max="6657" width="11" style="4" customWidth="1"/>
    <col min="6658" max="6658" width="20.140625" style="4"/>
    <col min="6659" max="6665" width="32.42578125" style="4" customWidth="1"/>
    <col min="6666" max="6912" width="20.140625" style="4"/>
    <col min="6913" max="6913" width="11" style="4" customWidth="1"/>
    <col min="6914" max="6914" width="20.140625" style="4"/>
    <col min="6915" max="6921" width="32.42578125" style="4" customWidth="1"/>
    <col min="6922" max="7168" width="20.140625" style="4"/>
    <col min="7169" max="7169" width="11" style="4" customWidth="1"/>
    <col min="7170" max="7170" width="20.140625" style="4"/>
    <col min="7171" max="7177" width="32.42578125" style="4" customWidth="1"/>
    <col min="7178" max="7424" width="20.140625" style="4"/>
    <col min="7425" max="7425" width="11" style="4" customWidth="1"/>
    <col min="7426" max="7426" width="20.140625" style="4"/>
    <col min="7427" max="7433" width="32.42578125" style="4" customWidth="1"/>
    <col min="7434" max="7680" width="20.140625" style="4"/>
    <col min="7681" max="7681" width="11" style="4" customWidth="1"/>
    <col min="7682" max="7682" width="20.140625" style="4"/>
    <col min="7683" max="7689" width="32.42578125" style="4" customWidth="1"/>
    <col min="7690" max="7936" width="20.140625" style="4"/>
    <col min="7937" max="7937" width="11" style="4" customWidth="1"/>
    <col min="7938" max="7938" width="20.140625" style="4"/>
    <col min="7939" max="7945" width="32.42578125" style="4" customWidth="1"/>
    <col min="7946" max="8192" width="20.140625" style="4"/>
    <col min="8193" max="8193" width="11" style="4" customWidth="1"/>
    <col min="8194" max="8194" width="20.140625" style="4"/>
    <col min="8195" max="8201" width="32.42578125" style="4" customWidth="1"/>
    <col min="8202" max="8448" width="20.140625" style="4"/>
    <col min="8449" max="8449" width="11" style="4" customWidth="1"/>
    <col min="8450" max="8450" width="20.140625" style="4"/>
    <col min="8451" max="8457" width="32.42578125" style="4" customWidth="1"/>
    <col min="8458" max="8704" width="20.140625" style="4"/>
    <col min="8705" max="8705" width="11" style="4" customWidth="1"/>
    <col min="8706" max="8706" width="20.140625" style="4"/>
    <col min="8707" max="8713" width="32.42578125" style="4" customWidth="1"/>
    <col min="8714" max="8960" width="20.140625" style="4"/>
    <col min="8961" max="8961" width="11" style="4" customWidth="1"/>
    <col min="8962" max="8962" width="20.140625" style="4"/>
    <col min="8963" max="8969" width="32.42578125" style="4" customWidth="1"/>
    <col min="8970" max="9216" width="20.140625" style="4"/>
    <col min="9217" max="9217" width="11" style="4" customWidth="1"/>
    <col min="9218" max="9218" width="20.140625" style="4"/>
    <col min="9219" max="9225" width="32.42578125" style="4" customWidth="1"/>
    <col min="9226" max="9472" width="20.140625" style="4"/>
    <col min="9473" max="9473" width="11" style="4" customWidth="1"/>
    <col min="9474" max="9474" width="20.140625" style="4"/>
    <col min="9475" max="9481" width="32.42578125" style="4" customWidth="1"/>
    <col min="9482" max="9728" width="20.140625" style="4"/>
    <col min="9729" max="9729" width="11" style="4" customWidth="1"/>
    <col min="9730" max="9730" width="20.140625" style="4"/>
    <col min="9731" max="9737" width="32.42578125" style="4" customWidth="1"/>
    <col min="9738" max="9984" width="20.140625" style="4"/>
    <col min="9985" max="9985" width="11" style="4" customWidth="1"/>
    <col min="9986" max="9986" width="20.140625" style="4"/>
    <col min="9987" max="9993" width="32.42578125" style="4" customWidth="1"/>
    <col min="9994" max="10240" width="20.140625" style="4"/>
    <col min="10241" max="10241" width="11" style="4" customWidth="1"/>
    <col min="10242" max="10242" width="20.140625" style="4"/>
    <col min="10243" max="10249" width="32.42578125" style="4" customWidth="1"/>
    <col min="10250" max="10496" width="20.140625" style="4"/>
    <col min="10497" max="10497" width="11" style="4" customWidth="1"/>
    <col min="10498" max="10498" width="20.140625" style="4"/>
    <col min="10499" max="10505" width="32.42578125" style="4" customWidth="1"/>
    <col min="10506" max="10752" width="20.140625" style="4"/>
    <col min="10753" max="10753" width="11" style="4" customWidth="1"/>
    <col min="10754" max="10754" width="20.140625" style="4"/>
    <col min="10755" max="10761" width="32.42578125" style="4" customWidth="1"/>
    <col min="10762" max="11008" width="20.140625" style="4"/>
    <col min="11009" max="11009" width="11" style="4" customWidth="1"/>
    <col min="11010" max="11010" width="20.140625" style="4"/>
    <col min="11011" max="11017" width="32.42578125" style="4" customWidth="1"/>
    <col min="11018" max="11264" width="20.140625" style="4"/>
    <col min="11265" max="11265" width="11" style="4" customWidth="1"/>
    <col min="11266" max="11266" width="20.140625" style="4"/>
    <col min="11267" max="11273" width="32.42578125" style="4" customWidth="1"/>
    <col min="11274" max="11520" width="20.140625" style="4"/>
    <col min="11521" max="11521" width="11" style="4" customWidth="1"/>
    <col min="11522" max="11522" width="20.140625" style="4"/>
    <col min="11523" max="11529" width="32.42578125" style="4" customWidth="1"/>
    <col min="11530" max="11776" width="20.140625" style="4"/>
    <col min="11777" max="11777" width="11" style="4" customWidth="1"/>
    <col min="11778" max="11778" width="20.140625" style="4"/>
    <col min="11779" max="11785" width="32.42578125" style="4" customWidth="1"/>
    <col min="11786" max="12032" width="20.140625" style="4"/>
    <col min="12033" max="12033" width="11" style="4" customWidth="1"/>
    <col min="12034" max="12034" width="20.140625" style="4"/>
    <col min="12035" max="12041" width="32.42578125" style="4" customWidth="1"/>
    <col min="12042" max="12288" width="20.140625" style="4"/>
    <col min="12289" max="12289" width="11" style="4" customWidth="1"/>
    <col min="12290" max="12290" width="20.140625" style="4"/>
    <col min="12291" max="12297" width="32.42578125" style="4" customWidth="1"/>
    <col min="12298" max="12544" width="20.140625" style="4"/>
    <col min="12545" max="12545" width="11" style="4" customWidth="1"/>
    <col min="12546" max="12546" width="20.140625" style="4"/>
    <col min="12547" max="12553" width="32.42578125" style="4" customWidth="1"/>
    <col min="12554" max="12800" width="20.140625" style="4"/>
    <col min="12801" max="12801" width="11" style="4" customWidth="1"/>
    <col min="12802" max="12802" width="20.140625" style="4"/>
    <col min="12803" max="12809" width="32.42578125" style="4" customWidth="1"/>
    <col min="12810" max="13056" width="20.140625" style="4"/>
    <col min="13057" max="13057" width="11" style="4" customWidth="1"/>
    <col min="13058" max="13058" width="20.140625" style="4"/>
    <col min="13059" max="13065" width="32.42578125" style="4" customWidth="1"/>
    <col min="13066" max="13312" width="20.140625" style="4"/>
    <col min="13313" max="13313" width="11" style="4" customWidth="1"/>
    <col min="13314" max="13314" width="20.140625" style="4"/>
    <col min="13315" max="13321" width="32.42578125" style="4" customWidth="1"/>
    <col min="13322" max="13568" width="20.140625" style="4"/>
    <col min="13569" max="13569" width="11" style="4" customWidth="1"/>
    <col min="13570" max="13570" width="20.140625" style="4"/>
    <col min="13571" max="13577" width="32.42578125" style="4" customWidth="1"/>
    <col min="13578" max="13824" width="20.140625" style="4"/>
    <col min="13825" max="13825" width="11" style="4" customWidth="1"/>
    <col min="13826" max="13826" width="20.140625" style="4"/>
    <col min="13827" max="13833" width="32.42578125" style="4" customWidth="1"/>
    <col min="13834" max="14080" width="20.140625" style="4"/>
    <col min="14081" max="14081" width="11" style="4" customWidth="1"/>
    <col min="14082" max="14082" width="20.140625" style="4"/>
    <col min="14083" max="14089" width="32.42578125" style="4" customWidth="1"/>
    <col min="14090" max="14336" width="20.140625" style="4"/>
    <col min="14337" max="14337" width="11" style="4" customWidth="1"/>
    <col min="14338" max="14338" width="20.140625" style="4"/>
    <col min="14339" max="14345" width="32.42578125" style="4" customWidth="1"/>
    <col min="14346" max="14592" width="20.140625" style="4"/>
    <col min="14593" max="14593" width="11" style="4" customWidth="1"/>
    <col min="14594" max="14594" width="20.140625" style="4"/>
    <col min="14595" max="14601" width="32.42578125" style="4" customWidth="1"/>
    <col min="14602" max="14848" width="20.140625" style="4"/>
    <col min="14849" max="14849" width="11" style="4" customWidth="1"/>
    <col min="14850" max="14850" width="20.140625" style="4"/>
    <col min="14851" max="14857" width="32.42578125" style="4" customWidth="1"/>
    <col min="14858" max="15104" width="20.140625" style="4"/>
    <col min="15105" max="15105" width="11" style="4" customWidth="1"/>
    <col min="15106" max="15106" width="20.140625" style="4"/>
    <col min="15107" max="15113" width="32.42578125" style="4" customWidth="1"/>
    <col min="15114" max="15360" width="20.140625" style="4"/>
    <col min="15361" max="15361" width="11" style="4" customWidth="1"/>
    <col min="15362" max="15362" width="20.140625" style="4"/>
    <col min="15363" max="15369" width="32.42578125" style="4" customWidth="1"/>
    <col min="15370" max="15616" width="20.140625" style="4"/>
    <col min="15617" max="15617" width="11" style="4" customWidth="1"/>
    <col min="15618" max="15618" width="20.140625" style="4"/>
    <col min="15619" max="15625" width="32.42578125" style="4" customWidth="1"/>
    <col min="15626" max="15872" width="20.140625" style="4"/>
    <col min="15873" max="15873" width="11" style="4" customWidth="1"/>
    <col min="15874" max="15874" width="20.140625" style="4"/>
    <col min="15875" max="15881" width="32.42578125" style="4" customWidth="1"/>
    <col min="15882" max="16128" width="20.140625" style="4"/>
    <col min="16129" max="16129" width="11" style="4" customWidth="1"/>
    <col min="16130" max="16130" width="20.140625" style="4"/>
    <col min="16131" max="16137" width="32.42578125" style="4" customWidth="1"/>
    <col min="16138" max="16384" width="20.140625" style="4"/>
  </cols>
  <sheetData>
    <row r="1" spans="1:9" ht="15.75" x14ac:dyDescent="0.25">
      <c r="A1" s="1" t="s">
        <v>0</v>
      </c>
      <c r="B1" s="2" t="s">
        <v>1</v>
      </c>
      <c r="C1" s="2"/>
      <c r="D1" s="3" t="s">
        <v>2</v>
      </c>
      <c r="E1" s="2"/>
      <c r="F1" s="2"/>
      <c r="G1" s="2"/>
      <c r="H1" s="4" t="s">
        <v>3</v>
      </c>
      <c r="I1" s="2"/>
    </row>
    <row r="2" spans="1:9" ht="15.75" thickBot="1" x14ac:dyDescent="0.25">
      <c r="A2" s="5"/>
      <c r="B2" s="6"/>
      <c r="C2" s="6"/>
      <c r="D2" s="6"/>
      <c r="E2" s="6"/>
      <c r="F2" s="6"/>
      <c r="G2" s="6"/>
      <c r="H2" s="6"/>
      <c r="I2" s="6"/>
    </row>
    <row r="3" spans="1:9" x14ac:dyDescent="0.2">
      <c r="B3" s="8"/>
      <c r="C3" s="8"/>
      <c r="D3" s="8"/>
      <c r="E3" s="8"/>
      <c r="F3" s="8"/>
      <c r="G3" s="8"/>
      <c r="H3" s="8"/>
      <c r="I3" s="8"/>
    </row>
    <row r="4" spans="1:9" ht="15.75" x14ac:dyDescent="0.25">
      <c r="A4" s="7" t="s">
        <v>4</v>
      </c>
      <c r="D4" s="9" t="s">
        <v>5</v>
      </c>
      <c r="E4" s="10" t="s">
        <v>6</v>
      </c>
      <c r="H4" s="4" t="s">
        <v>7</v>
      </c>
    </row>
    <row r="5" spans="1:9" ht="15.75" x14ac:dyDescent="0.25">
      <c r="D5" s="11"/>
      <c r="E5" s="10" t="s">
        <v>8</v>
      </c>
      <c r="H5" s="4" t="s">
        <v>9</v>
      </c>
    </row>
    <row r="6" spans="1:9" x14ac:dyDescent="0.2">
      <c r="A6" s="7" t="s">
        <v>10</v>
      </c>
      <c r="B6" s="12" t="s">
        <v>11</v>
      </c>
      <c r="E6" s="10" t="s">
        <v>12</v>
      </c>
      <c r="H6" s="4" t="s">
        <v>13</v>
      </c>
    </row>
    <row r="7" spans="1:9" x14ac:dyDescent="0.2">
      <c r="E7" s="10" t="s">
        <v>14</v>
      </c>
    </row>
    <row r="8" spans="1:9" x14ac:dyDescent="0.2">
      <c r="A8" s="7" t="s">
        <v>15</v>
      </c>
      <c r="B8" s="4" t="str">
        <f>'[1]D-1 1of2'!B8</f>
        <v>20220067-GU</v>
      </c>
    </row>
    <row r="9" spans="1:9" ht="15.75" thickBot="1" x14ac:dyDescent="0.25">
      <c r="A9" s="5"/>
      <c r="B9" s="13"/>
      <c r="C9" s="13"/>
      <c r="D9" s="13"/>
      <c r="E9" s="13"/>
      <c r="F9" s="13" t="s">
        <v>16</v>
      </c>
      <c r="G9" s="13"/>
      <c r="H9" s="13"/>
      <c r="I9" s="13"/>
    </row>
    <row r="10" spans="1:9" x14ac:dyDescent="0.2">
      <c r="B10" s="4" t="s">
        <v>16</v>
      </c>
      <c r="C10" s="4" t="s">
        <v>16</v>
      </c>
      <c r="D10" s="4" t="s">
        <v>16</v>
      </c>
      <c r="E10" s="4" t="s">
        <v>16</v>
      </c>
      <c r="F10" s="4" t="s">
        <v>16</v>
      </c>
      <c r="H10" s="4" t="s">
        <v>16</v>
      </c>
      <c r="I10" s="4" t="s">
        <v>16</v>
      </c>
    </row>
    <row r="11" spans="1:9" x14ac:dyDescent="0.2">
      <c r="B11" s="14" t="s">
        <v>17</v>
      </c>
      <c r="C11" s="14" t="s">
        <v>18</v>
      </c>
      <c r="D11" s="14" t="s">
        <v>19</v>
      </c>
      <c r="E11" s="14" t="s">
        <v>20</v>
      </c>
      <c r="F11" s="14" t="s">
        <v>21</v>
      </c>
      <c r="G11" s="14" t="s">
        <v>22</v>
      </c>
      <c r="H11" s="14" t="s">
        <v>23</v>
      </c>
      <c r="I11" s="14" t="s">
        <v>24</v>
      </c>
    </row>
    <row r="12" spans="1:9" ht="16.149999999999999" customHeight="1" x14ac:dyDescent="0.25">
      <c r="A12" s="1" t="s">
        <v>25</v>
      </c>
      <c r="B12" s="15" t="s">
        <v>26</v>
      </c>
      <c r="C12" s="15" t="s">
        <v>27</v>
      </c>
      <c r="D12" s="15" t="s">
        <v>27</v>
      </c>
      <c r="E12" s="15"/>
      <c r="F12" s="15" t="s">
        <v>28</v>
      </c>
      <c r="G12" s="15" t="s">
        <v>29</v>
      </c>
      <c r="H12" s="15" t="s">
        <v>29</v>
      </c>
      <c r="I12" s="15" t="s">
        <v>30</v>
      </c>
    </row>
    <row r="13" spans="1:9" ht="15.75" x14ac:dyDescent="0.25">
      <c r="A13" s="1" t="s">
        <v>31</v>
      </c>
      <c r="B13" s="15" t="s">
        <v>26</v>
      </c>
      <c r="C13" s="28" t="s">
        <v>56</v>
      </c>
      <c r="D13" s="28" t="s">
        <v>58</v>
      </c>
      <c r="E13" s="15" t="s">
        <v>32</v>
      </c>
      <c r="F13" s="14" t="s">
        <v>33</v>
      </c>
      <c r="G13" s="14" t="s">
        <v>57</v>
      </c>
      <c r="H13" s="14" t="s">
        <v>59</v>
      </c>
      <c r="I13" s="14" t="s">
        <v>34</v>
      </c>
    </row>
    <row r="14" spans="1:9" ht="15.75" hidden="1" thickBot="1" x14ac:dyDescent="0.25">
      <c r="A14" s="5"/>
      <c r="B14" s="16"/>
      <c r="C14" s="16"/>
      <c r="D14" s="16"/>
      <c r="E14" s="16"/>
      <c r="F14" s="16"/>
      <c r="G14" s="16"/>
      <c r="H14" s="16"/>
      <c r="I14" s="16"/>
    </row>
    <row r="15" spans="1:9" hidden="1" x14ac:dyDescent="0.2">
      <c r="B15" s="14"/>
      <c r="C15" s="14"/>
      <c r="D15" s="14"/>
      <c r="E15" s="14"/>
      <c r="F15" s="14"/>
      <c r="G15" s="14"/>
      <c r="H15" s="14"/>
      <c r="I15" s="14"/>
    </row>
    <row r="16" spans="1:9" x14ac:dyDescent="0.2">
      <c r="A16" s="7" t="s">
        <v>35</v>
      </c>
      <c r="B16" s="17">
        <v>44550</v>
      </c>
      <c r="C16" s="18">
        <f>1005553.79+0.21</f>
        <v>1005554</v>
      </c>
      <c r="D16" s="18">
        <v>375699</v>
      </c>
      <c r="E16" s="18">
        <v>47527</v>
      </c>
      <c r="F16" s="18">
        <f>C16+D16+E16</f>
        <v>1428780</v>
      </c>
      <c r="G16" s="18">
        <f>(0.02/12)*C16</f>
        <v>1675.9233333333334</v>
      </c>
      <c r="H16" s="18">
        <f>(0.03/12)*D16</f>
        <v>939.24750000000006</v>
      </c>
      <c r="I16" s="18">
        <f>H16+G16</f>
        <v>2615.1708333333336</v>
      </c>
    </row>
    <row r="17" spans="1:9" hidden="1" x14ac:dyDescent="0.2">
      <c r="B17" s="19"/>
      <c r="C17" s="18"/>
      <c r="D17" s="18"/>
      <c r="E17" s="18"/>
      <c r="F17" s="20"/>
      <c r="G17" s="20"/>
      <c r="H17" s="20"/>
      <c r="I17" s="20"/>
    </row>
    <row r="18" spans="1:9" x14ac:dyDescent="0.2">
      <c r="A18" s="7" t="s">
        <v>36</v>
      </c>
      <c r="B18" s="17">
        <v>44217</v>
      </c>
      <c r="C18" s="18">
        <f>997102.79+0.21</f>
        <v>997103</v>
      </c>
      <c r="D18" s="18">
        <v>386384</v>
      </c>
      <c r="E18" s="18">
        <v>58507</v>
      </c>
      <c r="F18" s="18">
        <f>C18+D18+E18</f>
        <v>1441994</v>
      </c>
      <c r="G18" s="18">
        <f>(0.02/12)*C18</f>
        <v>1661.8383333333334</v>
      </c>
      <c r="H18" s="18">
        <f>(0.03/12)*D18</f>
        <v>965.96</v>
      </c>
      <c r="I18" s="18">
        <f>H18+G18</f>
        <v>2627.7983333333332</v>
      </c>
    </row>
    <row r="19" spans="1:9" hidden="1" x14ac:dyDescent="0.2">
      <c r="B19" s="19"/>
      <c r="C19" s="18"/>
      <c r="D19" s="18"/>
      <c r="E19" s="18"/>
      <c r="F19" s="20"/>
      <c r="G19" s="20"/>
      <c r="H19" s="20"/>
      <c r="I19" s="20"/>
    </row>
    <row r="20" spans="1:9" x14ac:dyDescent="0.2">
      <c r="A20" s="7" t="s">
        <v>37</v>
      </c>
      <c r="B20" s="17">
        <v>44248</v>
      </c>
      <c r="C20" s="18">
        <f>1026633.79+0.21</f>
        <v>1026634</v>
      </c>
      <c r="D20" s="18">
        <v>362824</v>
      </c>
      <c r="E20" s="18">
        <v>48545</v>
      </c>
      <c r="F20" s="18">
        <f>C20+D20+E20</f>
        <v>1438003</v>
      </c>
      <c r="G20" s="18">
        <f>(0.02/12)*C20</f>
        <v>1711.0566666666668</v>
      </c>
      <c r="H20" s="18">
        <f>(0.03/12)*D20</f>
        <v>907.06000000000006</v>
      </c>
      <c r="I20" s="18">
        <f>H20+G20</f>
        <v>2618.1166666666668</v>
      </c>
    </row>
    <row r="21" spans="1:9" hidden="1" x14ac:dyDescent="0.2">
      <c r="B21" s="19"/>
      <c r="C21" s="18"/>
      <c r="D21" s="18"/>
      <c r="E21" s="18"/>
      <c r="F21" s="20"/>
      <c r="G21" s="20"/>
      <c r="H21" s="20"/>
      <c r="I21" s="20"/>
    </row>
    <row r="22" spans="1:9" x14ac:dyDescent="0.2">
      <c r="A22" s="7" t="s">
        <v>38</v>
      </c>
      <c r="B22" s="17">
        <v>44276</v>
      </c>
      <c r="C22" s="18">
        <f>1043534.79+0.21</f>
        <v>1043535</v>
      </c>
      <c r="D22" s="18">
        <v>350574</v>
      </c>
      <c r="E22" s="18">
        <v>50014</v>
      </c>
      <c r="F22" s="18">
        <f>C22+D22+E22</f>
        <v>1444123</v>
      </c>
      <c r="G22" s="18">
        <f>(0.02/12)*C22</f>
        <v>1739.2250000000001</v>
      </c>
      <c r="H22" s="18">
        <f>(0.03/12)*D22</f>
        <v>876.43500000000006</v>
      </c>
      <c r="I22" s="18">
        <f>H22+G22</f>
        <v>2615.6600000000003</v>
      </c>
    </row>
    <row r="23" spans="1:9" hidden="1" x14ac:dyDescent="0.2">
      <c r="B23" s="19"/>
      <c r="C23" s="18"/>
      <c r="D23" s="18"/>
      <c r="E23" s="18"/>
      <c r="F23" s="20"/>
      <c r="G23" s="20"/>
      <c r="H23" s="20"/>
      <c r="I23" s="20"/>
    </row>
    <row r="24" spans="1:9" x14ac:dyDescent="0.2">
      <c r="A24" s="7" t="s">
        <v>39</v>
      </c>
      <c r="B24" s="17">
        <v>44307</v>
      </c>
      <c r="C24" s="18">
        <v>1060098.76</v>
      </c>
      <c r="D24" s="18">
        <v>339134</v>
      </c>
      <c r="E24" s="18">
        <v>48094.18</v>
      </c>
      <c r="F24" s="18">
        <f>C24+D24+E24</f>
        <v>1447326.94</v>
      </c>
      <c r="G24" s="18">
        <f>(0.02/12)*C24</f>
        <v>1766.8312666666668</v>
      </c>
      <c r="H24" s="18">
        <f>(0.03/12)*D24</f>
        <v>847.83500000000004</v>
      </c>
      <c r="I24" s="18">
        <f>H24+G24</f>
        <v>2614.6662666666671</v>
      </c>
    </row>
    <row r="25" spans="1:9" hidden="1" x14ac:dyDescent="0.2">
      <c r="B25" s="19"/>
      <c r="C25" s="18"/>
      <c r="D25" s="18"/>
      <c r="E25" s="18"/>
      <c r="F25" s="20"/>
      <c r="G25" s="20"/>
      <c r="H25" s="20"/>
      <c r="I25" s="20"/>
    </row>
    <row r="26" spans="1:9" x14ac:dyDescent="0.2">
      <c r="A26" s="7" t="s">
        <v>40</v>
      </c>
      <c r="B26" s="17">
        <v>44337</v>
      </c>
      <c r="C26" s="18">
        <v>1075382.79</v>
      </c>
      <c r="D26" s="18">
        <v>333088.31</v>
      </c>
      <c r="E26" s="18">
        <v>44159.98</v>
      </c>
      <c r="F26" s="18">
        <f>C26+D26+E26</f>
        <v>1452631.08</v>
      </c>
      <c r="G26" s="18">
        <f>(0.02/12)*C26</f>
        <v>1792.3046500000003</v>
      </c>
      <c r="H26" s="18">
        <f>(0.03/12)*D26</f>
        <v>832.720775</v>
      </c>
      <c r="I26" s="18">
        <f>H26+G26</f>
        <v>2625.0254250000003</v>
      </c>
    </row>
    <row r="27" spans="1:9" hidden="1" x14ac:dyDescent="0.2">
      <c r="B27" s="19"/>
      <c r="C27" s="18"/>
      <c r="D27" s="18"/>
      <c r="E27" s="18"/>
      <c r="F27" s="20"/>
      <c r="G27" s="20"/>
      <c r="H27" s="20"/>
      <c r="I27" s="20"/>
    </row>
    <row r="28" spans="1:9" x14ac:dyDescent="0.2">
      <c r="A28" s="7" t="s">
        <v>41</v>
      </c>
      <c r="B28" s="17">
        <v>44368</v>
      </c>
      <c r="C28" s="18">
        <v>1082985.47</v>
      </c>
      <c r="D28" s="18">
        <v>322840.78000000003</v>
      </c>
      <c r="E28" s="18">
        <v>116289.65</v>
      </c>
      <c r="F28" s="18">
        <f>C28+D28+E28</f>
        <v>1522115.9</v>
      </c>
      <c r="G28" s="18">
        <f>(0.02/12)*C28</f>
        <v>1804.9757833333333</v>
      </c>
      <c r="H28" s="18">
        <f>(0.03/12)*D28</f>
        <v>807.1019500000001</v>
      </c>
      <c r="I28" s="18">
        <f>H28+G28</f>
        <v>2612.0777333333335</v>
      </c>
    </row>
    <row r="29" spans="1:9" hidden="1" x14ac:dyDescent="0.2">
      <c r="B29" s="19"/>
      <c r="C29" s="18"/>
      <c r="D29" s="18"/>
      <c r="E29" s="18"/>
      <c r="F29" s="20"/>
      <c r="G29" s="20"/>
      <c r="H29" s="20"/>
      <c r="I29" s="20"/>
    </row>
    <row r="30" spans="1:9" x14ac:dyDescent="0.2">
      <c r="A30" s="7" t="s">
        <v>42</v>
      </c>
      <c r="B30" s="17">
        <v>44398</v>
      </c>
      <c r="C30" s="18">
        <v>1087706.27</v>
      </c>
      <c r="D30" s="18">
        <v>316930.01</v>
      </c>
      <c r="E30" s="18">
        <v>151230.22</v>
      </c>
      <c r="F30" s="18">
        <f>C30+D30+E30</f>
        <v>1555866.5</v>
      </c>
      <c r="G30" s="18">
        <f>(0.02/12)*C30</f>
        <v>1812.8437833333335</v>
      </c>
      <c r="H30" s="18">
        <f>(0.03/12)*D30</f>
        <v>792.3250250000001</v>
      </c>
      <c r="I30" s="18">
        <f>H30+G30</f>
        <v>2605.1688083333338</v>
      </c>
    </row>
    <row r="31" spans="1:9" hidden="1" x14ac:dyDescent="0.2">
      <c r="B31" s="19"/>
      <c r="C31" s="18"/>
      <c r="D31" s="18"/>
      <c r="E31" s="18"/>
      <c r="F31" s="20"/>
      <c r="G31" s="20"/>
      <c r="H31" s="20"/>
      <c r="I31" s="20"/>
    </row>
    <row r="32" spans="1:9" x14ac:dyDescent="0.2">
      <c r="A32" s="7" t="s">
        <v>43</v>
      </c>
      <c r="B32" s="17">
        <v>44429</v>
      </c>
      <c r="C32" s="18">
        <v>1180420.6599999999</v>
      </c>
      <c r="D32" s="18">
        <v>308017.49</v>
      </c>
      <c r="E32" s="18">
        <v>76691.350000000006</v>
      </c>
      <c r="F32" s="18">
        <f>C32+D32+E32</f>
        <v>1565129.5</v>
      </c>
      <c r="G32" s="18">
        <f>(0.02/12)*C32</f>
        <v>1967.3677666666667</v>
      </c>
      <c r="H32" s="18">
        <f>(0.03/12)*D32</f>
        <v>770.04372499999999</v>
      </c>
      <c r="I32" s="18">
        <f>H32+G32</f>
        <v>2737.4114916666667</v>
      </c>
    </row>
    <row r="33" spans="1:9" hidden="1" x14ac:dyDescent="0.2">
      <c r="B33" s="19"/>
      <c r="C33" s="18"/>
      <c r="D33" s="18"/>
      <c r="E33" s="18"/>
      <c r="F33" s="20"/>
      <c r="G33" s="20"/>
      <c r="H33" s="20"/>
      <c r="I33" s="20"/>
    </row>
    <row r="34" spans="1:9" x14ac:dyDescent="0.2">
      <c r="A34" s="7" t="s">
        <v>44</v>
      </c>
      <c r="B34" s="17">
        <v>44460</v>
      </c>
      <c r="C34" s="18">
        <v>1216503.1599999999</v>
      </c>
      <c r="D34" s="18">
        <v>301535.82</v>
      </c>
      <c r="E34" s="18">
        <v>51642.52</v>
      </c>
      <c r="F34" s="18">
        <f>C34+D34+E34</f>
        <v>1569681.5</v>
      </c>
      <c r="G34" s="18">
        <f>(0.02/12)*C34</f>
        <v>2027.5052666666666</v>
      </c>
      <c r="H34" s="18">
        <f>(0.03/12)*D34</f>
        <v>753.83955000000003</v>
      </c>
      <c r="I34" s="18">
        <f>H34+G34</f>
        <v>2781.3448166666667</v>
      </c>
    </row>
    <row r="35" spans="1:9" hidden="1" x14ac:dyDescent="0.2">
      <c r="B35" s="19"/>
      <c r="C35" s="18"/>
      <c r="D35" s="18"/>
      <c r="E35" s="18"/>
      <c r="F35" s="20"/>
      <c r="G35" s="18"/>
      <c r="H35" s="29"/>
      <c r="I35" s="20"/>
    </row>
    <row r="36" spans="1:9" x14ac:dyDescent="0.2">
      <c r="A36" s="7" t="s">
        <v>45</v>
      </c>
      <c r="B36" s="17">
        <v>44490</v>
      </c>
      <c r="C36" s="18">
        <v>1229898.78</v>
      </c>
      <c r="D36" s="18">
        <v>298314.53999999998</v>
      </c>
      <c r="E36" s="18">
        <v>44346.18</v>
      </c>
      <c r="F36" s="18">
        <f>C36+D36+E36</f>
        <v>1572559.5</v>
      </c>
      <c r="G36" s="18">
        <f>(0.02/12)*C36</f>
        <v>2049.8313000000003</v>
      </c>
      <c r="H36" s="18">
        <f>(0.03/12)*D36</f>
        <v>745.78634999999997</v>
      </c>
      <c r="I36" s="18">
        <f>H36+G36</f>
        <v>2795.6176500000001</v>
      </c>
    </row>
    <row r="37" spans="1:9" hidden="1" x14ac:dyDescent="0.2">
      <c r="B37" s="19"/>
      <c r="C37" s="18"/>
      <c r="D37" s="18"/>
      <c r="E37" s="18"/>
      <c r="F37" s="20"/>
      <c r="G37" s="20"/>
      <c r="H37" s="20"/>
      <c r="I37" s="20"/>
    </row>
    <row r="38" spans="1:9" x14ac:dyDescent="0.2">
      <c r="A38" s="7" t="s">
        <v>46</v>
      </c>
      <c r="B38" s="17">
        <v>44521</v>
      </c>
      <c r="C38" s="18">
        <v>1114422.5</v>
      </c>
      <c r="D38" s="18">
        <v>426298.26</v>
      </c>
      <c r="E38" s="18">
        <v>42265.74</v>
      </c>
      <c r="F38" s="18">
        <f>C38+D38+E38</f>
        <v>1582986.5</v>
      </c>
      <c r="G38" s="18">
        <f>(0.02/12)*C38</f>
        <v>1857.3708333333334</v>
      </c>
      <c r="H38" s="18">
        <f>(0.03/12)*D38</f>
        <v>1065.7456500000001</v>
      </c>
      <c r="I38" s="18">
        <f>H38+G38</f>
        <v>2923.1164833333332</v>
      </c>
    </row>
    <row r="39" spans="1:9" hidden="1" x14ac:dyDescent="0.2">
      <c r="B39" s="19"/>
      <c r="C39" s="18"/>
      <c r="D39" s="18"/>
      <c r="E39" s="18"/>
      <c r="F39" s="20"/>
      <c r="G39" s="20"/>
      <c r="H39" s="20"/>
      <c r="I39" s="20"/>
    </row>
    <row r="40" spans="1:9" x14ac:dyDescent="0.2">
      <c r="A40" s="7" t="s">
        <v>47</v>
      </c>
      <c r="B40" s="17">
        <v>44551</v>
      </c>
      <c r="C40" s="18">
        <v>1098401.44</v>
      </c>
      <c r="D40" s="18">
        <v>456174</v>
      </c>
      <c r="E40" s="18">
        <v>38789</v>
      </c>
      <c r="F40" s="18">
        <f>C40+D40+E40</f>
        <v>1593364.44</v>
      </c>
      <c r="G40" s="18">
        <f>(0.02/12)*C40</f>
        <v>1830.6690666666666</v>
      </c>
      <c r="H40" s="18">
        <f>(0.03/12)*D40</f>
        <v>1140.4349999999999</v>
      </c>
      <c r="I40" s="18">
        <f>H40+G40</f>
        <v>2971.1040666666668</v>
      </c>
    </row>
    <row r="41" spans="1:9" x14ac:dyDescent="0.2">
      <c r="B41" s="19"/>
      <c r="C41" s="21"/>
      <c r="D41" s="21"/>
      <c r="E41" s="21"/>
      <c r="F41" s="22"/>
      <c r="G41" s="22"/>
      <c r="H41" s="22"/>
      <c r="I41" s="22"/>
    </row>
    <row r="42" spans="1:9" x14ac:dyDescent="0.2">
      <c r="A42" s="7" t="s">
        <v>48</v>
      </c>
      <c r="C42" s="21"/>
      <c r="D42" s="21"/>
      <c r="E42" s="23" t="s">
        <v>49</v>
      </c>
      <c r="F42" s="18">
        <f>SUM(F16:F40)/13</f>
        <v>1508812.450769231</v>
      </c>
      <c r="G42" s="18">
        <f>SUM(G18:G40)</f>
        <v>22021.819716666669</v>
      </c>
      <c r="H42" s="18">
        <f t="shared" ref="H42:I42" si="0">SUM(H18:H40)</f>
        <v>10505.288025</v>
      </c>
      <c r="I42" s="18">
        <f t="shared" si="0"/>
        <v>32527.107741666667</v>
      </c>
    </row>
    <row r="43" spans="1:9" ht="15.75" thickBot="1" x14ac:dyDescent="0.25">
      <c r="C43" s="21"/>
      <c r="D43" s="21"/>
      <c r="E43" s="21"/>
      <c r="F43" s="24"/>
      <c r="G43" s="24"/>
      <c r="H43" s="24"/>
      <c r="I43" s="24"/>
    </row>
    <row r="44" spans="1:9" ht="15.75" thickTop="1" x14ac:dyDescent="0.2">
      <c r="C44" s="21"/>
      <c r="D44" s="21"/>
      <c r="E44" s="21"/>
      <c r="F44" s="21"/>
      <c r="G44" s="21"/>
      <c r="H44" s="21"/>
      <c r="I44" s="21"/>
    </row>
    <row r="45" spans="1:9" ht="15.75" x14ac:dyDescent="0.25">
      <c r="A45" s="7" t="s">
        <v>50</v>
      </c>
      <c r="C45" s="21"/>
      <c r="D45" s="25"/>
      <c r="E45" s="26" t="s">
        <v>51</v>
      </c>
      <c r="F45" s="27">
        <f>(I42/F42)</f>
        <v>2.1558085449973268E-2</v>
      </c>
      <c r="G45" s="21"/>
      <c r="H45" s="21"/>
      <c r="I45" s="21"/>
    </row>
    <row r="46" spans="1:9" ht="15.75" thickBot="1" x14ac:dyDescent="0.25">
      <c r="C46" s="21"/>
      <c r="D46" s="21"/>
      <c r="E46" s="21"/>
      <c r="F46" s="24"/>
      <c r="G46" s="21"/>
      <c r="H46" s="21"/>
      <c r="I46" s="21"/>
    </row>
    <row r="47" spans="1:9" ht="15.75" thickTop="1" x14ac:dyDescent="0.2">
      <c r="C47" s="21"/>
      <c r="D47" s="21"/>
      <c r="E47" s="21"/>
      <c r="F47" s="21"/>
      <c r="G47" s="21"/>
      <c r="H47" s="21"/>
      <c r="I47" s="21"/>
    </row>
    <row r="48" spans="1:9" x14ac:dyDescent="0.2">
      <c r="C48" s="21"/>
      <c r="D48" s="21"/>
      <c r="E48" s="21"/>
      <c r="F48" s="21"/>
      <c r="G48" s="21"/>
      <c r="H48" s="21"/>
      <c r="I48" s="21"/>
    </row>
    <row r="49" spans="1:9" x14ac:dyDescent="0.2">
      <c r="A49" s="7" t="s">
        <v>52</v>
      </c>
      <c r="C49" s="21"/>
      <c r="D49" s="21"/>
      <c r="E49" s="21"/>
      <c r="F49" s="21"/>
      <c r="G49" s="21"/>
      <c r="H49" s="21"/>
    </row>
    <row r="50" spans="1:9" x14ac:dyDescent="0.2">
      <c r="C50" s="21"/>
      <c r="D50" s="21"/>
      <c r="E50" s="21"/>
      <c r="F50" s="21"/>
      <c r="G50" s="21"/>
      <c r="H50" s="21"/>
    </row>
    <row r="51" spans="1:9" ht="15.75" thickBot="1" x14ac:dyDescent="0.25">
      <c r="A51" s="5"/>
      <c r="B51" s="6"/>
      <c r="C51" s="6"/>
      <c r="D51" s="6"/>
      <c r="E51" s="6"/>
      <c r="F51" s="6"/>
      <c r="G51" s="6"/>
      <c r="H51" s="6"/>
      <c r="I51" s="6"/>
    </row>
    <row r="52" spans="1:9" x14ac:dyDescent="0.2">
      <c r="A52" s="7" t="s">
        <v>53</v>
      </c>
      <c r="C52" s="4" t="s">
        <v>54</v>
      </c>
      <c r="F52" s="4" t="s">
        <v>55</v>
      </c>
    </row>
    <row r="53" spans="1:9" x14ac:dyDescent="0.2">
      <c r="B53" s="2"/>
      <c r="C53" s="2"/>
      <c r="D53" s="2"/>
      <c r="E53" s="2"/>
      <c r="F53" s="2"/>
      <c r="G53" s="2"/>
      <c r="H53" s="2"/>
      <c r="I53" s="2"/>
    </row>
  </sheetData>
  <autoFilter ref="A13:I40">
    <filterColumn colId="1">
      <customFilters>
        <customFilter operator="notEqual" val=" "/>
      </custom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53"/>
  <sheetViews>
    <sheetView topLeftCell="B1" zoomScale="80" zoomScaleNormal="80" workbookViewId="0">
      <selection activeCell="D42" sqref="D42"/>
    </sheetView>
  </sheetViews>
  <sheetFormatPr defaultColWidth="20.140625" defaultRowHeight="15" x14ac:dyDescent="0.2"/>
  <cols>
    <col min="1" max="1" width="11" style="7" customWidth="1"/>
    <col min="2" max="2" width="20.140625" style="4"/>
    <col min="3" max="9" width="32.42578125" style="4" customWidth="1"/>
    <col min="10" max="256" width="20.140625" style="4"/>
    <col min="257" max="257" width="11" style="4" customWidth="1"/>
    <col min="258" max="258" width="20.140625" style="4"/>
    <col min="259" max="265" width="32.42578125" style="4" customWidth="1"/>
    <col min="266" max="512" width="20.140625" style="4"/>
    <col min="513" max="513" width="11" style="4" customWidth="1"/>
    <col min="514" max="514" width="20.140625" style="4"/>
    <col min="515" max="521" width="32.42578125" style="4" customWidth="1"/>
    <col min="522" max="768" width="20.140625" style="4"/>
    <col min="769" max="769" width="11" style="4" customWidth="1"/>
    <col min="770" max="770" width="20.140625" style="4"/>
    <col min="771" max="777" width="32.42578125" style="4" customWidth="1"/>
    <col min="778" max="1024" width="20.140625" style="4"/>
    <col min="1025" max="1025" width="11" style="4" customWidth="1"/>
    <col min="1026" max="1026" width="20.140625" style="4"/>
    <col min="1027" max="1033" width="32.42578125" style="4" customWidth="1"/>
    <col min="1034" max="1280" width="20.140625" style="4"/>
    <col min="1281" max="1281" width="11" style="4" customWidth="1"/>
    <col min="1282" max="1282" width="20.140625" style="4"/>
    <col min="1283" max="1289" width="32.42578125" style="4" customWidth="1"/>
    <col min="1290" max="1536" width="20.140625" style="4"/>
    <col min="1537" max="1537" width="11" style="4" customWidth="1"/>
    <col min="1538" max="1538" width="20.140625" style="4"/>
    <col min="1539" max="1545" width="32.42578125" style="4" customWidth="1"/>
    <col min="1546" max="1792" width="20.140625" style="4"/>
    <col min="1793" max="1793" width="11" style="4" customWidth="1"/>
    <col min="1794" max="1794" width="20.140625" style="4"/>
    <col min="1795" max="1801" width="32.42578125" style="4" customWidth="1"/>
    <col min="1802" max="2048" width="20.140625" style="4"/>
    <col min="2049" max="2049" width="11" style="4" customWidth="1"/>
    <col min="2050" max="2050" width="20.140625" style="4"/>
    <col min="2051" max="2057" width="32.42578125" style="4" customWidth="1"/>
    <col min="2058" max="2304" width="20.140625" style="4"/>
    <col min="2305" max="2305" width="11" style="4" customWidth="1"/>
    <col min="2306" max="2306" width="20.140625" style="4"/>
    <col min="2307" max="2313" width="32.42578125" style="4" customWidth="1"/>
    <col min="2314" max="2560" width="20.140625" style="4"/>
    <col min="2561" max="2561" width="11" style="4" customWidth="1"/>
    <col min="2562" max="2562" width="20.140625" style="4"/>
    <col min="2563" max="2569" width="32.42578125" style="4" customWidth="1"/>
    <col min="2570" max="2816" width="20.140625" style="4"/>
    <col min="2817" max="2817" width="11" style="4" customWidth="1"/>
    <col min="2818" max="2818" width="20.140625" style="4"/>
    <col min="2819" max="2825" width="32.42578125" style="4" customWidth="1"/>
    <col min="2826" max="3072" width="20.140625" style="4"/>
    <col min="3073" max="3073" width="11" style="4" customWidth="1"/>
    <col min="3074" max="3074" width="20.140625" style="4"/>
    <col min="3075" max="3081" width="32.42578125" style="4" customWidth="1"/>
    <col min="3082" max="3328" width="20.140625" style="4"/>
    <col min="3329" max="3329" width="11" style="4" customWidth="1"/>
    <col min="3330" max="3330" width="20.140625" style="4"/>
    <col min="3331" max="3337" width="32.42578125" style="4" customWidth="1"/>
    <col min="3338" max="3584" width="20.140625" style="4"/>
    <col min="3585" max="3585" width="11" style="4" customWidth="1"/>
    <col min="3586" max="3586" width="20.140625" style="4"/>
    <col min="3587" max="3593" width="32.42578125" style="4" customWidth="1"/>
    <col min="3594" max="3840" width="20.140625" style="4"/>
    <col min="3841" max="3841" width="11" style="4" customWidth="1"/>
    <col min="3842" max="3842" width="20.140625" style="4"/>
    <col min="3843" max="3849" width="32.42578125" style="4" customWidth="1"/>
    <col min="3850" max="4096" width="20.140625" style="4"/>
    <col min="4097" max="4097" width="11" style="4" customWidth="1"/>
    <col min="4098" max="4098" width="20.140625" style="4"/>
    <col min="4099" max="4105" width="32.42578125" style="4" customWidth="1"/>
    <col min="4106" max="4352" width="20.140625" style="4"/>
    <col min="4353" max="4353" width="11" style="4" customWidth="1"/>
    <col min="4354" max="4354" width="20.140625" style="4"/>
    <col min="4355" max="4361" width="32.42578125" style="4" customWidth="1"/>
    <col min="4362" max="4608" width="20.140625" style="4"/>
    <col min="4609" max="4609" width="11" style="4" customWidth="1"/>
    <col min="4610" max="4610" width="20.140625" style="4"/>
    <col min="4611" max="4617" width="32.42578125" style="4" customWidth="1"/>
    <col min="4618" max="4864" width="20.140625" style="4"/>
    <col min="4865" max="4865" width="11" style="4" customWidth="1"/>
    <col min="4866" max="4866" width="20.140625" style="4"/>
    <col min="4867" max="4873" width="32.42578125" style="4" customWidth="1"/>
    <col min="4874" max="5120" width="20.140625" style="4"/>
    <col min="5121" max="5121" width="11" style="4" customWidth="1"/>
    <col min="5122" max="5122" width="20.140625" style="4"/>
    <col min="5123" max="5129" width="32.42578125" style="4" customWidth="1"/>
    <col min="5130" max="5376" width="20.140625" style="4"/>
    <col min="5377" max="5377" width="11" style="4" customWidth="1"/>
    <col min="5378" max="5378" width="20.140625" style="4"/>
    <col min="5379" max="5385" width="32.42578125" style="4" customWidth="1"/>
    <col min="5386" max="5632" width="20.140625" style="4"/>
    <col min="5633" max="5633" width="11" style="4" customWidth="1"/>
    <col min="5634" max="5634" width="20.140625" style="4"/>
    <col min="5635" max="5641" width="32.42578125" style="4" customWidth="1"/>
    <col min="5642" max="5888" width="20.140625" style="4"/>
    <col min="5889" max="5889" width="11" style="4" customWidth="1"/>
    <col min="5890" max="5890" width="20.140625" style="4"/>
    <col min="5891" max="5897" width="32.42578125" style="4" customWidth="1"/>
    <col min="5898" max="6144" width="20.140625" style="4"/>
    <col min="6145" max="6145" width="11" style="4" customWidth="1"/>
    <col min="6146" max="6146" width="20.140625" style="4"/>
    <col min="6147" max="6153" width="32.42578125" style="4" customWidth="1"/>
    <col min="6154" max="6400" width="20.140625" style="4"/>
    <col min="6401" max="6401" width="11" style="4" customWidth="1"/>
    <col min="6402" max="6402" width="20.140625" style="4"/>
    <col min="6403" max="6409" width="32.42578125" style="4" customWidth="1"/>
    <col min="6410" max="6656" width="20.140625" style="4"/>
    <col min="6657" max="6657" width="11" style="4" customWidth="1"/>
    <col min="6658" max="6658" width="20.140625" style="4"/>
    <col min="6659" max="6665" width="32.42578125" style="4" customWidth="1"/>
    <col min="6666" max="6912" width="20.140625" style="4"/>
    <col min="6913" max="6913" width="11" style="4" customWidth="1"/>
    <col min="6914" max="6914" width="20.140625" style="4"/>
    <col min="6915" max="6921" width="32.42578125" style="4" customWidth="1"/>
    <col min="6922" max="7168" width="20.140625" style="4"/>
    <col min="7169" max="7169" width="11" style="4" customWidth="1"/>
    <col min="7170" max="7170" width="20.140625" style="4"/>
    <col min="7171" max="7177" width="32.42578125" style="4" customWidth="1"/>
    <col min="7178" max="7424" width="20.140625" style="4"/>
    <col min="7425" max="7425" width="11" style="4" customWidth="1"/>
    <col min="7426" max="7426" width="20.140625" style="4"/>
    <col min="7427" max="7433" width="32.42578125" style="4" customWidth="1"/>
    <col min="7434" max="7680" width="20.140625" style="4"/>
    <col min="7681" max="7681" width="11" style="4" customWidth="1"/>
    <col min="7682" max="7682" width="20.140625" style="4"/>
    <col min="7683" max="7689" width="32.42578125" style="4" customWidth="1"/>
    <col min="7690" max="7936" width="20.140625" style="4"/>
    <col min="7937" max="7937" width="11" style="4" customWidth="1"/>
    <col min="7938" max="7938" width="20.140625" style="4"/>
    <col min="7939" max="7945" width="32.42578125" style="4" customWidth="1"/>
    <col min="7946" max="8192" width="20.140625" style="4"/>
    <col min="8193" max="8193" width="11" style="4" customWidth="1"/>
    <col min="8194" max="8194" width="20.140625" style="4"/>
    <col min="8195" max="8201" width="32.42578125" style="4" customWidth="1"/>
    <col min="8202" max="8448" width="20.140625" style="4"/>
    <col min="8449" max="8449" width="11" style="4" customWidth="1"/>
    <col min="8450" max="8450" width="20.140625" style="4"/>
    <col min="8451" max="8457" width="32.42578125" style="4" customWidth="1"/>
    <col min="8458" max="8704" width="20.140625" style="4"/>
    <col min="8705" max="8705" width="11" style="4" customWidth="1"/>
    <col min="8706" max="8706" width="20.140625" style="4"/>
    <col min="8707" max="8713" width="32.42578125" style="4" customWidth="1"/>
    <col min="8714" max="8960" width="20.140625" style="4"/>
    <col min="8961" max="8961" width="11" style="4" customWidth="1"/>
    <col min="8962" max="8962" width="20.140625" style="4"/>
    <col min="8963" max="8969" width="32.42578125" style="4" customWidth="1"/>
    <col min="8970" max="9216" width="20.140625" style="4"/>
    <col min="9217" max="9217" width="11" style="4" customWidth="1"/>
    <col min="9218" max="9218" width="20.140625" style="4"/>
    <col min="9219" max="9225" width="32.42578125" style="4" customWidth="1"/>
    <col min="9226" max="9472" width="20.140625" style="4"/>
    <col min="9473" max="9473" width="11" style="4" customWidth="1"/>
    <col min="9474" max="9474" width="20.140625" style="4"/>
    <col min="9475" max="9481" width="32.42578125" style="4" customWidth="1"/>
    <col min="9482" max="9728" width="20.140625" style="4"/>
    <col min="9729" max="9729" width="11" style="4" customWidth="1"/>
    <col min="9730" max="9730" width="20.140625" style="4"/>
    <col min="9731" max="9737" width="32.42578125" style="4" customWidth="1"/>
    <col min="9738" max="9984" width="20.140625" style="4"/>
    <col min="9985" max="9985" width="11" style="4" customWidth="1"/>
    <col min="9986" max="9986" width="20.140625" style="4"/>
    <col min="9987" max="9993" width="32.42578125" style="4" customWidth="1"/>
    <col min="9994" max="10240" width="20.140625" style="4"/>
    <col min="10241" max="10241" width="11" style="4" customWidth="1"/>
    <col min="10242" max="10242" width="20.140625" style="4"/>
    <col min="10243" max="10249" width="32.42578125" style="4" customWidth="1"/>
    <col min="10250" max="10496" width="20.140625" style="4"/>
    <col min="10497" max="10497" width="11" style="4" customWidth="1"/>
    <col min="10498" max="10498" width="20.140625" style="4"/>
    <col min="10499" max="10505" width="32.42578125" style="4" customWidth="1"/>
    <col min="10506" max="10752" width="20.140625" style="4"/>
    <col min="10753" max="10753" width="11" style="4" customWidth="1"/>
    <col min="10754" max="10754" width="20.140625" style="4"/>
    <col min="10755" max="10761" width="32.42578125" style="4" customWidth="1"/>
    <col min="10762" max="11008" width="20.140625" style="4"/>
    <col min="11009" max="11009" width="11" style="4" customWidth="1"/>
    <col min="11010" max="11010" width="20.140625" style="4"/>
    <col min="11011" max="11017" width="32.42578125" style="4" customWidth="1"/>
    <col min="11018" max="11264" width="20.140625" style="4"/>
    <col min="11265" max="11265" width="11" style="4" customWidth="1"/>
    <col min="11266" max="11266" width="20.140625" style="4"/>
    <col min="11267" max="11273" width="32.42578125" style="4" customWidth="1"/>
    <col min="11274" max="11520" width="20.140625" style="4"/>
    <col min="11521" max="11521" width="11" style="4" customWidth="1"/>
    <col min="11522" max="11522" width="20.140625" style="4"/>
    <col min="11523" max="11529" width="32.42578125" style="4" customWidth="1"/>
    <col min="11530" max="11776" width="20.140625" style="4"/>
    <col min="11777" max="11777" width="11" style="4" customWidth="1"/>
    <col min="11778" max="11778" width="20.140625" style="4"/>
    <col min="11779" max="11785" width="32.42578125" style="4" customWidth="1"/>
    <col min="11786" max="12032" width="20.140625" style="4"/>
    <col min="12033" max="12033" width="11" style="4" customWidth="1"/>
    <col min="12034" max="12034" width="20.140625" style="4"/>
    <col min="12035" max="12041" width="32.42578125" style="4" customWidth="1"/>
    <col min="12042" max="12288" width="20.140625" style="4"/>
    <col min="12289" max="12289" width="11" style="4" customWidth="1"/>
    <col min="12290" max="12290" width="20.140625" style="4"/>
    <col min="12291" max="12297" width="32.42578125" style="4" customWidth="1"/>
    <col min="12298" max="12544" width="20.140625" style="4"/>
    <col min="12545" max="12545" width="11" style="4" customWidth="1"/>
    <col min="12546" max="12546" width="20.140625" style="4"/>
    <col min="12547" max="12553" width="32.42578125" style="4" customWidth="1"/>
    <col min="12554" max="12800" width="20.140625" style="4"/>
    <col min="12801" max="12801" width="11" style="4" customWidth="1"/>
    <col min="12802" max="12802" width="20.140625" style="4"/>
    <col min="12803" max="12809" width="32.42578125" style="4" customWidth="1"/>
    <col min="12810" max="13056" width="20.140625" style="4"/>
    <col min="13057" max="13057" width="11" style="4" customWidth="1"/>
    <col min="13058" max="13058" width="20.140625" style="4"/>
    <col min="13059" max="13065" width="32.42578125" style="4" customWidth="1"/>
    <col min="13066" max="13312" width="20.140625" style="4"/>
    <col min="13313" max="13313" width="11" style="4" customWidth="1"/>
    <col min="13314" max="13314" width="20.140625" style="4"/>
    <col min="13315" max="13321" width="32.42578125" style="4" customWidth="1"/>
    <col min="13322" max="13568" width="20.140625" style="4"/>
    <col min="13569" max="13569" width="11" style="4" customWidth="1"/>
    <col min="13570" max="13570" width="20.140625" style="4"/>
    <col min="13571" max="13577" width="32.42578125" style="4" customWidth="1"/>
    <col min="13578" max="13824" width="20.140625" style="4"/>
    <col min="13825" max="13825" width="11" style="4" customWidth="1"/>
    <col min="13826" max="13826" width="20.140625" style="4"/>
    <col min="13827" max="13833" width="32.42578125" style="4" customWidth="1"/>
    <col min="13834" max="14080" width="20.140625" style="4"/>
    <col min="14081" max="14081" width="11" style="4" customWidth="1"/>
    <col min="14082" max="14082" width="20.140625" style="4"/>
    <col min="14083" max="14089" width="32.42578125" style="4" customWidth="1"/>
    <col min="14090" max="14336" width="20.140625" style="4"/>
    <col min="14337" max="14337" width="11" style="4" customWidth="1"/>
    <col min="14338" max="14338" width="20.140625" style="4"/>
    <col min="14339" max="14345" width="32.42578125" style="4" customWidth="1"/>
    <col min="14346" max="14592" width="20.140625" style="4"/>
    <col min="14593" max="14593" width="11" style="4" customWidth="1"/>
    <col min="14594" max="14594" width="20.140625" style="4"/>
    <col min="14595" max="14601" width="32.42578125" style="4" customWidth="1"/>
    <col min="14602" max="14848" width="20.140625" style="4"/>
    <col min="14849" max="14849" width="11" style="4" customWidth="1"/>
    <col min="14850" max="14850" width="20.140625" style="4"/>
    <col min="14851" max="14857" width="32.42578125" style="4" customWidth="1"/>
    <col min="14858" max="15104" width="20.140625" style="4"/>
    <col min="15105" max="15105" width="11" style="4" customWidth="1"/>
    <col min="15106" max="15106" width="20.140625" style="4"/>
    <col min="15107" max="15113" width="32.42578125" style="4" customWidth="1"/>
    <col min="15114" max="15360" width="20.140625" style="4"/>
    <col min="15361" max="15361" width="11" style="4" customWidth="1"/>
    <col min="15362" max="15362" width="20.140625" style="4"/>
    <col min="15363" max="15369" width="32.42578125" style="4" customWidth="1"/>
    <col min="15370" max="15616" width="20.140625" style="4"/>
    <col min="15617" max="15617" width="11" style="4" customWidth="1"/>
    <col min="15618" max="15618" width="20.140625" style="4"/>
    <col min="15619" max="15625" width="32.42578125" style="4" customWidth="1"/>
    <col min="15626" max="15872" width="20.140625" style="4"/>
    <col min="15873" max="15873" width="11" style="4" customWidth="1"/>
    <col min="15874" max="15874" width="20.140625" style="4"/>
    <col min="15875" max="15881" width="32.42578125" style="4" customWidth="1"/>
    <col min="15882" max="16128" width="20.140625" style="4"/>
    <col min="16129" max="16129" width="11" style="4" customWidth="1"/>
    <col min="16130" max="16130" width="20.140625" style="4"/>
    <col min="16131" max="16137" width="32.42578125" style="4" customWidth="1"/>
    <col min="16138" max="16384" width="20.140625" style="4"/>
  </cols>
  <sheetData>
    <row r="1" spans="1:9" ht="15.75" x14ac:dyDescent="0.25">
      <c r="A1" s="1" t="s">
        <v>0</v>
      </c>
      <c r="B1" s="2" t="s">
        <v>1</v>
      </c>
      <c r="C1" s="2"/>
      <c r="D1" s="3" t="s">
        <v>2</v>
      </c>
      <c r="E1" s="2"/>
      <c r="F1" s="2"/>
      <c r="G1" s="2"/>
      <c r="H1" s="4" t="s">
        <v>3</v>
      </c>
      <c r="I1" s="2"/>
    </row>
    <row r="2" spans="1:9" ht="15.75" thickBot="1" x14ac:dyDescent="0.25">
      <c r="A2" s="5"/>
      <c r="B2" s="6"/>
      <c r="C2" s="6"/>
      <c r="D2" s="6"/>
      <c r="E2" s="6"/>
      <c r="F2" s="6"/>
      <c r="G2" s="6"/>
      <c r="H2" s="6"/>
      <c r="I2" s="6"/>
    </row>
    <row r="3" spans="1:9" x14ac:dyDescent="0.2">
      <c r="B3" s="8"/>
      <c r="C3" s="8"/>
      <c r="D3" s="8"/>
      <c r="E3" s="8"/>
      <c r="F3" s="8"/>
      <c r="G3" s="8"/>
      <c r="H3" s="8"/>
      <c r="I3" s="8"/>
    </row>
    <row r="4" spans="1:9" ht="15.75" x14ac:dyDescent="0.25">
      <c r="A4" s="7" t="s">
        <v>4</v>
      </c>
      <c r="D4" s="9" t="s">
        <v>5</v>
      </c>
      <c r="E4" s="10" t="s">
        <v>6</v>
      </c>
      <c r="H4" s="4" t="s">
        <v>7</v>
      </c>
    </row>
    <row r="5" spans="1:9" ht="15.75" x14ac:dyDescent="0.25">
      <c r="D5" s="11"/>
      <c r="E5" s="10" t="s">
        <v>8</v>
      </c>
      <c r="H5" s="4" t="s">
        <v>9</v>
      </c>
    </row>
    <row r="6" spans="1:9" x14ac:dyDescent="0.2">
      <c r="A6" s="7" t="s">
        <v>10</v>
      </c>
      <c r="B6" s="12" t="s">
        <v>11</v>
      </c>
      <c r="E6" s="10" t="s">
        <v>12</v>
      </c>
      <c r="H6" s="4" t="s">
        <v>13</v>
      </c>
    </row>
    <row r="7" spans="1:9" x14ac:dyDescent="0.2">
      <c r="E7" s="10" t="s">
        <v>14</v>
      </c>
    </row>
    <row r="8" spans="1:9" x14ac:dyDescent="0.2">
      <c r="A8" s="7" t="s">
        <v>15</v>
      </c>
      <c r="B8" s="4" t="str">
        <f>'[1]D-1 1of2'!B8</f>
        <v>20220067-GU</v>
      </c>
    </row>
    <row r="9" spans="1:9" ht="15.75" thickBot="1" x14ac:dyDescent="0.25">
      <c r="A9" s="5"/>
      <c r="B9" s="13"/>
      <c r="C9" s="13"/>
      <c r="D9" s="13"/>
      <c r="E9" s="13"/>
      <c r="F9" s="13" t="s">
        <v>16</v>
      </c>
      <c r="G9" s="13"/>
      <c r="H9" s="13"/>
      <c r="I9" s="13"/>
    </row>
    <row r="10" spans="1:9" x14ac:dyDescent="0.2">
      <c r="B10" s="4" t="s">
        <v>16</v>
      </c>
      <c r="C10" s="4" t="s">
        <v>16</v>
      </c>
      <c r="D10" s="4" t="s">
        <v>16</v>
      </c>
      <c r="E10" s="4" t="s">
        <v>16</v>
      </c>
      <c r="F10" s="4" t="s">
        <v>16</v>
      </c>
      <c r="H10" s="4" t="s">
        <v>16</v>
      </c>
      <c r="I10" s="4" t="s">
        <v>16</v>
      </c>
    </row>
    <row r="11" spans="1:9" x14ac:dyDescent="0.2">
      <c r="B11" s="14" t="s">
        <v>17</v>
      </c>
      <c r="C11" s="14" t="s">
        <v>18</v>
      </c>
      <c r="D11" s="14" t="s">
        <v>19</v>
      </c>
      <c r="E11" s="14" t="s">
        <v>20</v>
      </c>
      <c r="F11" s="14" t="s">
        <v>21</v>
      </c>
      <c r="G11" s="14" t="s">
        <v>22</v>
      </c>
      <c r="H11" s="14" t="s">
        <v>23</v>
      </c>
      <c r="I11" s="14" t="s">
        <v>24</v>
      </c>
    </row>
    <row r="12" spans="1:9" ht="16.149999999999999" customHeight="1" x14ac:dyDescent="0.25">
      <c r="A12" s="1" t="s">
        <v>25</v>
      </c>
      <c r="B12" s="15" t="s">
        <v>26</v>
      </c>
      <c r="C12" s="15" t="s">
        <v>27</v>
      </c>
      <c r="D12" s="15" t="s">
        <v>27</v>
      </c>
      <c r="E12" s="15"/>
      <c r="F12" s="15" t="s">
        <v>28</v>
      </c>
      <c r="G12" s="15" t="s">
        <v>29</v>
      </c>
      <c r="H12" s="15" t="s">
        <v>29</v>
      </c>
      <c r="I12" s="15" t="s">
        <v>30</v>
      </c>
    </row>
    <row r="13" spans="1:9" ht="15.75" x14ac:dyDescent="0.25">
      <c r="A13" s="1" t="s">
        <v>31</v>
      </c>
      <c r="B13" s="15" t="s">
        <v>26</v>
      </c>
      <c r="C13" s="28" t="s">
        <v>56</v>
      </c>
      <c r="D13" s="28" t="s">
        <v>58</v>
      </c>
      <c r="E13" s="15" t="s">
        <v>32</v>
      </c>
      <c r="F13" s="14" t="s">
        <v>33</v>
      </c>
      <c r="G13" s="14" t="s">
        <v>57</v>
      </c>
      <c r="H13" s="14" t="s">
        <v>59</v>
      </c>
      <c r="I13" s="14" t="s">
        <v>34</v>
      </c>
    </row>
    <row r="14" spans="1:9" ht="15.75" hidden="1" thickBot="1" x14ac:dyDescent="0.25">
      <c r="A14" s="5"/>
      <c r="B14" s="16"/>
      <c r="C14" s="16"/>
      <c r="D14" s="16"/>
      <c r="E14" s="16"/>
      <c r="F14" s="16"/>
      <c r="G14" s="16"/>
      <c r="H14" s="16"/>
      <c r="I14" s="16"/>
    </row>
    <row r="15" spans="1:9" hidden="1" x14ac:dyDescent="0.2">
      <c r="B15" s="14"/>
      <c r="C15" s="14"/>
      <c r="D15" s="14"/>
      <c r="E15" s="14"/>
      <c r="F15" s="14"/>
      <c r="G15" s="14"/>
      <c r="H15" s="14"/>
      <c r="I15" s="14"/>
    </row>
    <row r="16" spans="1:9" x14ac:dyDescent="0.2">
      <c r="A16" s="7" t="s">
        <v>35</v>
      </c>
      <c r="B16" s="17">
        <v>44550</v>
      </c>
      <c r="C16" s="18">
        <v>5757</v>
      </c>
      <c r="D16" s="18">
        <v>1668</v>
      </c>
      <c r="E16" s="18">
        <v>150</v>
      </c>
      <c r="F16" s="18">
        <f>C16+D16+E16</f>
        <v>7575</v>
      </c>
      <c r="G16" s="18">
        <f>(0.02/12)*C16</f>
        <v>9.5950000000000006</v>
      </c>
      <c r="H16" s="18">
        <f>(0.03/12)*D16</f>
        <v>4.17</v>
      </c>
      <c r="I16" s="18">
        <f>H16+G16</f>
        <v>13.765000000000001</v>
      </c>
    </row>
    <row r="17" spans="1:9" hidden="1" x14ac:dyDescent="0.2">
      <c r="B17" s="19"/>
      <c r="C17" s="18"/>
      <c r="D17" s="18"/>
      <c r="E17" s="18"/>
      <c r="F17" s="20"/>
      <c r="G17" s="20"/>
      <c r="H17" s="20"/>
      <c r="I17" s="20"/>
    </row>
    <row r="18" spans="1:9" x14ac:dyDescent="0.2">
      <c r="A18" s="7" t="s">
        <v>36</v>
      </c>
      <c r="B18" s="17">
        <v>44217</v>
      </c>
      <c r="C18" s="18">
        <v>5667</v>
      </c>
      <c r="D18" s="18">
        <v>1668</v>
      </c>
      <c r="E18" s="18">
        <v>150</v>
      </c>
      <c r="F18" s="18">
        <f>C18+D18+E18</f>
        <v>7485</v>
      </c>
      <c r="G18" s="18">
        <f>(0.02/12)*C18</f>
        <v>9.4450000000000003</v>
      </c>
      <c r="H18" s="18">
        <f>(0.03/12)*D18</f>
        <v>4.17</v>
      </c>
      <c r="I18" s="18">
        <f>H18+G18</f>
        <v>13.615</v>
      </c>
    </row>
    <row r="19" spans="1:9" hidden="1" x14ac:dyDescent="0.2">
      <c r="B19" s="19"/>
      <c r="C19" s="18"/>
      <c r="D19" s="18"/>
      <c r="E19" s="18"/>
      <c r="F19" s="20"/>
      <c r="G19" s="20"/>
      <c r="H19" s="20"/>
      <c r="I19" s="20"/>
    </row>
    <row r="20" spans="1:9" x14ac:dyDescent="0.2">
      <c r="A20" s="7" t="s">
        <v>37</v>
      </c>
      <c r="B20" s="17">
        <v>44248</v>
      </c>
      <c r="C20" s="18">
        <v>5647</v>
      </c>
      <c r="D20" s="18">
        <v>1668</v>
      </c>
      <c r="E20" s="18">
        <v>115</v>
      </c>
      <c r="F20" s="18">
        <f>C20+D20+E20</f>
        <v>7430</v>
      </c>
      <c r="G20" s="18">
        <f>(0.02/12)*C20</f>
        <v>9.4116666666666671</v>
      </c>
      <c r="H20" s="18">
        <f>(0.03/12)*D20</f>
        <v>4.17</v>
      </c>
      <c r="I20" s="18">
        <f>H20+G20</f>
        <v>13.581666666666667</v>
      </c>
    </row>
    <row r="21" spans="1:9" hidden="1" x14ac:dyDescent="0.2">
      <c r="B21" s="19"/>
      <c r="C21" s="18"/>
      <c r="D21" s="18"/>
      <c r="E21" s="18"/>
      <c r="F21" s="20"/>
      <c r="G21" s="20"/>
      <c r="H21" s="20"/>
      <c r="I21" s="20"/>
    </row>
    <row r="22" spans="1:9" x14ac:dyDescent="0.2">
      <c r="A22" s="7" t="s">
        <v>38</v>
      </c>
      <c r="B22" s="17">
        <v>44276</v>
      </c>
      <c r="C22" s="18">
        <v>5567</v>
      </c>
      <c r="D22" s="18">
        <v>1668</v>
      </c>
      <c r="E22" s="18">
        <v>140</v>
      </c>
      <c r="F22" s="18">
        <f>C22+D22+E22</f>
        <v>7375</v>
      </c>
      <c r="G22" s="18">
        <f>(0.02/12)*C22</f>
        <v>9.2783333333333342</v>
      </c>
      <c r="H22" s="18">
        <f>(0.03/12)*D22</f>
        <v>4.17</v>
      </c>
      <c r="I22" s="18">
        <f>H22+G22</f>
        <v>13.448333333333334</v>
      </c>
    </row>
    <row r="23" spans="1:9" hidden="1" x14ac:dyDescent="0.2">
      <c r="B23" s="19"/>
      <c r="C23" s="18"/>
      <c r="D23" s="18"/>
      <c r="E23" s="18"/>
      <c r="F23" s="20"/>
      <c r="G23" s="20"/>
      <c r="H23" s="20"/>
      <c r="I23" s="20"/>
    </row>
    <row r="24" spans="1:9" x14ac:dyDescent="0.2">
      <c r="A24" s="7" t="s">
        <v>39</v>
      </c>
      <c r="B24" s="17">
        <v>44307</v>
      </c>
      <c r="C24" s="18">
        <v>5497</v>
      </c>
      <c r="D24" s="18">
        <v>1668</v>
      </c>
      <c r="E24" s="18">
        <v>363</v>
      </c>
      <c r="F24" s="18">
        <f>C24+D24+E24</f>
        <v>7528</v>
      </c>
      <c r="G24" s="18">
        <f>(0.02/12)*C24</f>
        <v>9.1616666666666671</v>
      </c>
      <c r="H24" s="18">
        <f>(0.03/12)*D24</f>
        <v>4.17</v>
      </c>
      <c r="I24" s="18">
        <f>H24+G24</f>
        <v>13.331666666666667</v>
      </c>
    </row>
    <row r="25" spans="1:9" hidden="1" x14ac:dyDescent="0.2">
      <c r="B25" s="19"/>
      <c r="C25" s="18"/>
      <c r="D25" s="18"/>
      <c r="E25" s="18"/>
      <c r="F25" s="20"/>
      <c r="G25" s="20"/>
      <c r="H25" s="20"/>
      <c r="I25" s="20"/>
    </row>
    <row r="26" spans="1:9" x14ac:dyDescent="0.2">
      <c r="A26" s="7" t="s">
        <v>40</v>
      </c>
      <c r="B26" s="17">
        <v>44337</v>
      </c>
      <c r="C26" s="18">
        <v>5517</v>
      </c>
      <c r="D26" s="18">
        <v>1668</v>
      </c>
      <c r="E26" s="18">
        <v>353</v>
      </c>
      <c r="F26" s="18">
        <f>C26+D26+E26</f>
        <v>7538</v>
      </c>
      <c r="G26" s="18">
        <f>(0.02/12)*C26</f>
        <v>9.1950000000000003</v>
      </c>
      <c r="H26" s="18">
        <f>(0.03/12)*D26</f>
        <v>4.17</v>
      </c>
      <c r="I26" s="18">
        <f>H26+G26</f>
        <v>13.365</v>
      </c>
    </row>
    <row r="27" spans="1:9" hidden="1" x14ac:dyDescent="0.2">
      <c r="B27" s="19"/>
      <c r="C27" s="18"/>
      <c r="D27" s="18"/>
      <c r="E27" s="18"/>
      <c r="F27" s="20"/>
      <c r="G27" s="20"/>
      <c r="H27" s="20"/>
      <c r="I27" s="20"/>
    </row>
    <row r="28" spans="1:9" x14ac:dyDescent="0.2">
      <c r="A28" s="7" t="s">
        <v>41</v>
      </c>
      <c r="B28" s="17">
        <v>44368</v>
      </c>
      <c r="C28" s="18">
        <v>5560</v>
      </c>
      <c r="D28" s="18">
        <v>1668</v>
      </c>
      <c r="E28" s="18">
        <v>165</v>
      </c>
      <c r="F28" s="18">
        <f>C28+D28+E28</f>
        <v>7393</v>
      </c>
      <c r="G28" s="18">
        <f>(0.02/12)*C28</f>
        <v>9.2666666666666675</v>
      </c>
      <c r="H28" s="18">
        <f>(0.03/12)*D28</f>
        <v>4.17</v>
      </c>
      <c r="I28" s="18">
        <f>H28+G28</f>
        <v>13.436666666666667</v>
      </c>
    </row>
    <row r="29" spans="1:9" hidden="1" x14ac:dyDescent="0.2">
      <c r="B29" s="19"/>
      <c r="C29" s="18"/>
      <c r="D29" s="18"/>
      <c r="E29" s="18"/>
      <c r="F29" s="20"/>
      <c r="G29" s="20"/>
      <c r="H29" s="20"/>
      <c r="I29" s="20"/>
    </row>
    <row r="30" spans="1:9" x14ac:dyDescent="0.2">
      <c r="A30" s="7" t="s">
        <v>42</v>
      </c>
      <c r="B30" s="17">
        <v>44398</v>
      </c>
      <c r="C30" s="18">
        <v>5580</v>
      </c>
      <c r="D30" s="18">
        <v>1668</v>
      </c>
      <c r="E30" s="18">
        <v>190</v>
      </c>
      <c r="F30" s="18">
        <f>C30+D30+E30</f>
        <v>7438</v>
      </c>
      <c r="G30" s="18">
        <f>(0.02/12)*C30</f>
        <v>9.3000000000000007</v>
      </c>
      <c r="H30" s="18">
        <f>(0.03/12)*D30</f>
        <v>4.17</v>
      </c>
      <c r="I30" s="18">
        <f>H30+G30</f>
        <v>13.47</v>
      </c>
    </row>
    <row r="31" spans="1:9" hidden="1" x14ac:dyDescent="0.2">
      <c r="B31" s="19"/>
      <c r="C31" s="18"/>
      <c r="D31" s="18"/>
      <c r="E31" s="18"/>
      <c r="F31" s="20"/>
      <c r="G31" s="20"/>
      <c r="H31" s="20"/>
      <c r="I31" s="20"/>
    </row>
    <row r="32" spans="1:9" x14ac:dyDescent="0.2">
      <c r="A32" s="7" t="s">
        <v>43</v>
      </c>
      <c r="B32" s="17">
        <v>44429</v>
      </c>
      <c r="C32" s="18">
        <v>5585</v>
      </c>
      <c r="D32" s="18">
        <v>1668</v>
      </c>
      <c r="E32" s="18">
        <v>150</v>
      </c>
      <c r="F32" s="18">
        <f>C32+D32+E32</f>
        <v>7403</v>
      </c>
      <c r="G32" s="18">
        <f>(0.02/12)*C32</f>
        <v>9.3083333333333336</v>
      </c>
      <c r="H32" s="18">
        <f>(0.03/12)*D32</f>
        <v>4.17</v>
      </c>
      <c r="I32" s="18">
        <f>H32+G32</f>
        <v>13.478333333333333</v>
      </c>
    </row>
    <row r="33" spans="1:9" hidden="1" x14ac:dyDescent="0.2">
      <c r="B33" s="19"/>
      <c r="C33" s="18"/>
      <c r="D33" s="18"/>
      <c r="E33" s="18"/>
      <c r="F33" s="20"/>
      <c r="G33" s="20"/>
      <c r="H33" s="20"/>
      <c r="I33" s="20"/>
    </row>
    <row r="34" spans="1:9" x14ac:dyDescent="0.2">
      <c r="A34" s="7" t="s">
        <v>44</v>
      </c>
      <c r="B34" s="17">
        <v>44460</v>
      </c>
      <c r="C34" s="18">
        <v>5515</v>
      </c>
      <c r="D34" s="18">
        <v>1668</v>
      </c>
      <c r="E34" s="18">
        <v>100</v>
      </c>
      <c r="F34" s="18">
        <f>C34+D34+E34</f>
        <v>7283</v>
      </c>
      <c r="G34" s="18">
        <f>(0.02/12)*C34</f>
        <v>9.1916666666666664</v>
      </c>
      <c r="H34" s="18">
        <f>(0.03/12)*D34</f>
        <v>4.17</v>
      </c>
      <c r="I34" s="18">
        <f>H34+G34</f>
        <v>13.361666666666666</v>
      </c>
    </row>
    <row r="35" spans="1:9" hidden="1" x14ac:dyDescent="0.2">
      <c r="B35" s="19"/>
      <c r="C35" s="18"/>
      <c r="D35" s="18"/>
      <c r="E35" s="18"/>
      <c r="F35" s="20"/>
      <c r="G35" s="18"/>
      <c r="H35" s="29"/>
      <c r="I35" s="20"/>
    </row>
    <row r="36" spans="1:9" x14ac:dyDescent="0.2">
      <c r="A36" s="7" t="s">
        <v>45</v>
      </c>
      <c r="B36" s="17">
        <v>44490</v>
      </c>
      <c r="C36" s="18">
        <v>5210</v>
      </c>
      <c r="D36" s="18">
        <v>1668</v>
      </c>
      <c r="E36" s="18">
        <v>260</v>
      </c>
      <c r="F36" s="18">
        <f>C36+D36+E36</f>
        <v>7138</v>
      </c>
      <c r="G36" s="18">
        <f>(0.02/12)*C36</f>
        <v>8.6833333333333336</v>
      </c>
      <c r="H36" s="18">
        <f>(0.03/12)*D36</f>
        <v>4.17</v>
      </c>
      <c r="I36" s="18">
        <f>H36+G36</f>
        <v>12.853333333333333</v>
      </c>
    </row>
    <row r="37" spans="1:9" hidden="1" x14ac:dyDescent="0.2">
      <c r="B37" s="19"/>
      <c r="C37" s="18"/>
      <c r="D37" s="18"/>
      <c r="E37" s="18"/>
      <c r="F37" s="20"/>
      <c r="G37" s="20"/>
      <c r="H37" s="20"/>
      <c r="I37" s="20"/>
    </row>
    <row r="38" spans="1:9" x14ac:dyDescent="0.2">
      <c r="A38" s="7" t="s">
        <v>46</v>
      </c>
      <c r="B38" s="17">
        <v>44521</v>
      </c>
      <c r="C38" s="18">
        <v>5040</v>
      </c>
      <c r="D38" s="18">
        <v>1668</v>
      </c>
      <c r="E38" s="18">
        <v>355</v>
      </c>
      <c r="F38" s="18">
        <f>C38+D38+E38</f>
        <v>7063</v>
      </c>
      <c r="G38" s="18">
        <f>(0.02/12)*C38</f>
        <v>8.4</v>
      </c>
      <c r="H38" s="18">
        <f>(0.03/12)*D38</f>
        <v>4.17</v>
      </c>
      <c r="I38" s="18">
        <f>H38+G38</f>
        <v>12.57</v>
      </c>
    </row>
    <row r="39" spans="1:9" hidden="1" x14ac:dyDescent="0.2">
      <c r="B39" s="19"/>
      <c r="C39" s="18"/>
      <c r="D39" s="18"/>
      <c r="E39" s="18"/>
      <c r="F39" s="20"/>
      <c r="G39" s="20"/>
      <c r="H39" s="20"/>
      <c r="I39" s="20"/>
    </row>
    <row r="40" spans="1:9" x14ac:dyDescent="0.2">
      <c r="A40" s="7" t="s">
        <v>47</v>
      </c>
      <c r="B40" s="17">
        <v>44551</v>
      </c>
      <c r="C40" s="18">
        <v>5350</v>
      </c>
      <c r="D40" s="18">
        <v>1368</v>
      </c>
      <c r="E40" s="18">
        <v>110</v>
      </c>
      <c r="F40" s="18">
        <f>C40+D40+E40</f>
        <v>6828</v>
      </c>
      <c r="G40" s="18">
        <f>(0.02/12)*C40</f>
        <v>8.9166666666666679</v>
      </c>
      <c r="H40" s="18">
        <f>(0.03/12)*D40</f>
        <v>3.42</v>
      </c>
      <c r="I40" s="18">
        <f>H40+G40</f>
        <v>12.336666666666668</v>
      </c>
    </row>
    <row r="41" spans="1:9" x14ac:dyDescent="0.2">
      <c r="B41" s="19"/>
      <c r="C41" s="21"/>
      <c r="D41" s="21"/>
      <c r="E41" s="21"/>
      <c r="F41" s="22"/>
      <c r="G41" s="22"/>
      <c r="H41" s="22"/>
      <c r="I41" s="22"/>
    </row>
    <row r="42" spans="1:9" x14ac:dyDescent="0.2">
      <c r="A42" s="7" t="s">
        <v>48</v>
      </c>
      <c r="C42" s="21"/>
      <c r="D42" s="21"/>
      <c r="E42" s="23" t="s">
        <v>49</v>
      </c>
      <c r="F42" s="18">
        <f>SUM(F16:F40)/13</f>
        <v>7344.3846153846152</v>
      </c>
      <c r="G42" s="18">
        <f>SUM(G18:G40)</f>
        <v>109.55833333333335</v>
      </c>
      <c r="H42" s="18">
        <f t="shared" ref="H42:I42" si="0">SUM(H18:H40)</f>
        <v>49.290000000000013</v>
      </c>
      <c r="I42" s="18">
        <f t="shared" si="0"/>
        <v>158.84833333333333</v>
      </c>
    </row>
    <row r="43" spans="1:9" ht="15.75" thickBot="1" x14ac:dyDescent="0.25">
      <c r="C43" s="21"/>
      <c r="D43" s="21"/>
      <c r="E43" s="21"/>
      <c r="F43" s="24"/>
      <c r="G43" s="24"/>
      <c r="H43" s="24"/>
      <c r="I43" s="24"/>
    </row>
    <row r="44" spans="1:9" ht="15.75" thickTop="1" x14ac:dyDescent="0.2">
      <c r="C44" s="21"/>
      <c r="D44" s="21"/>
      <c r="E44" s="21"/>
      <c r="F44" s="21"/>
      <c r="G44" s="21"/>
      <c r="H44" s="21"/>
      <c r="I44" s="21"/>
    </row>
    <row r="45" spans="1:9" ht="15.75" x14ac:dyDescent="0.25">
      <c r="A45" s="7" t="s">
        <v>50</v>
      </c>
      <c r="C45" s="21"/>
      <c r="D45" s="25"/>
      <c r="E45" s="26" t="s">
        <v>51</v>
      </c>
      <c r="F45" s="27">
        <f>(I42/F42)</f>
        <v>2.1628542301636345E-2</v>
      </c>
      <c r="G45" s="21"/>
      <c r="H45" s="21"/>
      <c r="I45" s="21"/>
    </row>
    <row r="46" spans="1:9" ht="15.75" thickBot="1" x14ac:dyDescent="0.25">
      <c r="C46" s="21"/>
      <c r="D46" s="21"/>
      <c r="E46" s="21"/>
      <c r="F46" s="24"/>
      <c r="G46" s="21"/>
      <c r="H46" s="21"/>
      <c r="I46" s="21"/>
    </row>
    <row r="47" spans="1:9" ht="15.75" thickTop="1" x14ac:dyDescent="0.2">
      <c r="C47" s="21"/>
      <c r="D47" s="21"/>
      <c r="E47" s="21"/>
      <c r="F47" s="21"/>
      <c r="G47" s="21"/>
      <c r="H47" s="21"/>
      <c r="I47" s="21"/>
    </row>
    <row r="48" spans="1:9" x14ac:dyDescent="0.2">
      <c r="C48" s="21"/>
      <c r="D48" s="21"/>
      <c r="E48" s="21"/>
      <c r="F48" s="21"/>
      <c r="G48" s="21"/>
      <c r="H48" s="21"/>
      <c r="I48" s="21"/>
    </row>
    <row r="49" spans="1:9" x14ac:dyDescent="0.2">
      <c r="A49" s="7" t="s">
        <v>52</v>
      </c>
      <c r="C49" s="21"/>
      <c r="D49" s="21"/>
      <c r="E49" s="21"/>
      <c r="F49" s="21"/>
      <c r="G49" s="21"/>
      <c r="H49" s="21"/>
    </row>
    <row r="50" spans="1:9" x14ac:dyDescent="0.2">
      <c r="C50" s="21"/>
      <c r="D50" s="21"/>
      <c r="E50" s="21"/>
      <c r="F50" s="21"/>
      <c r="G50" s="21"/>
      <c r="H50" s="21"/>
    </row>
    <row r="51" spans="1:9" ht="15.75" thickBot="1" x14ac:dyDescent="0.25">
      <c r="A51" s="5"/>
      <c r="B51" s="6"/>
      <c r="C51" s="6"/>
      <c r="D51" s="6"/>
      <c r="E51" s="6"/>
      <c r="F51" s="6"/>
      <c r="G51" s="6"/>
      <c r="H51" s="6"/>
      <c r="I51" s="6"/>
    </row>
    <row r="52" spans="1:9" x14ac:dyDescent="0.2">
      <c r="A52" s="7" t="s">
        <v>53</v>
      </c>
      <c r="C52" s="4" t="s">
        <v>54</v>
      </c>
      <c r="F52" s="4" t="s">
        <v>55</v>
      </c>
    </row>
    <row r="53" spans="1:9" x14ac:dyDescent="0.2">
      <c r="B53" s="2"/>
      <c r="C53" s="2"/>
      <c r="D53" s="2"/>
      <c r="E53" s="2"/>
      <c r="F53" s="2"/>
      <c r="G53" s="2"/>
      <c r="H53" s="2"/>
      <c r="I53" s="2"/>
    </row>
  </sheetData>
  <autoFilter ref="A13:I40">
    <filterColumn colId="1">
      <customFilters>
        <customFilter operator="notEqual" val=" "/>
      </custom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53"/>
  <sheetViews>
    <sheetView zoomScale="80" zoomScaleNormal="80" workbookViewId="0">
      <selection activeCell="F40" sqref="F40"/>
    </sheetView>
  </sheetViews>
  <sheetFormatPr defaultColWidth="20.140625" defaultRowHeight="15" x14ac:dyDescent="0.2"/>
  <cols>
    <col min="1" max="1" width="11" style="7" customWidth="1"/>
    <col min="2" max="2" width="20.140625" style="4"/>
    <col min="3" max="9" width="32.42578125" style="4" customWidth="1"/>
    <col min="10" max="256" width="20.140625" style="4"/>
    <col min="257" max="257" width="11" style="4" customWidth="1"/>
    <col min="258" max="258" width="20.140625" style="4"/>
    <col min="259" max="265" width="32.42578125" style="4" customWidth="1"/>
    <col min="266" max="512" width="20.140625" style="4"/>
    <col min="513" max="513" width="11" style="4" customWidth="1"/>
    <col min="514" max="514" width="20.140625" style="4"/>
    <col min="515" max="521" width="32.42578125" style="4" customWidth="1"/>
    <col min="522" max="768" width="20.140625" style="4"/>
    <col min="769" max="769" width="11" style="4" customWidth="1"/>
    <col min="770" max="770" width="20.140625" style="4"/>
    <col min="771" max="777" width="32.42578125" style="4" customWidth="1"/>
    <col min="778" max="1024" width="20.140625" style="4"/>
    <col min="1025" max="1025" width="11" style="4" customWidth="1"/>
    <col min="1026" max="1026" width="20.140625" style="4"/>
    <col min="1027" max="1033" width="32.42578125" style="4" customWidth="1"/>
    <col min="1034" max="1280" width="20.140625" style="4"/>
    <col min="1281" max="1281" width="11" style="4" customWidth="1"/>
    <col min="1282" max="1282" width="20.140625" style="4"/>
    <col min="1283" max="1289" width="32.42578125" style="4" customWidth="1"/>
    <col min="1290" max="1536" width="20.140625" style="4"/>
    <col min="1537" max="1537" width="11" style="4" customWidth="1"/>
    <col min="1538" max="1538" width="20.140625" style="4"/>
    <col min="1539" max="1545" width="32.42578125" style="4" customWidth="1"/>
    <col min="1546" max="1792" width="20.140625" style="4"/>
    <col min="1793" max="1793" width="11" style="4" customWidth="1"/>
    <col min="1794" max="1794" width="20.140625" style="4"/>
    <col min="1795" max="1801" width="32.42578125" style="4" customWidth="1"/>
    <col min="1802" max="2048" width="20.140625" style="4"/>
    <col min="2049" max="2049" width="11" style="4" customWidth="1"/>
    <col min="2050" max="2050" width="20.140625" style="4"/>
    <col min="2051" max="2057" width="32.42578125" style="4" customWidth="1"/>
    <col min="2058" max="2304" width="20.140625" style="4"/>
    <col min="2305" max="2305" width="11" style="4" customWidth="1"/>
    <col min="2306" max="2306" width="20.140625" style="4"/>
    <col min="2307" max="2313" width="32.42578125" style="4" customWidth="1"/>
    <col min="2314" max="2560" width="20.140625" style="4"/>
    <col min="2561" max="2561" width="11" style="4" customWidth="1"/>
    <col min="2562" max="2562" width="20.140625" style="4"/>
    <col min="2563" max="2569" width="32.42578125" style="4" customWidth="1"/>
    <col min="2570" max="2816" width="20.140625" style="4"/>
    <col min="2817" max="2817" width="11" style="4" customWidth="1"/>
    <col min="2818" max="2818" width="20.140625" style="4"/>
    <col min="2819" max="2825" width="32.42578125" style="4" customWidth="1"/>
    <col min="2826" max="3072" width="20.140625" style="4"/>
    <col min="3073" max="3073" width="11" style="4" customWidth="1"/>
    <col min="3074" max="3074" width="20.140625" style="4"/>
    <col min="3075" max="3081" width="32.42578125" style="4" customWidth="1"/>
    <col min="3082" max="3328" width="20.140625" style="4"/>
    <col min="3329" max="3329" width="11" style="4" customWidth="1"/>
    <col min="3330" max="3330" width="20.140625" style="4"/>
    <col min="3331" max="3337" width="32.42578125" style="4" customWidth="1"/>
    <col min="3338" max="3584" width="20.140625" style="4"/>
    <col min="3585" max="3585" width="11" style="4" customWidth="1"/>
    <col min="3586" max="3586" width="20.140625" style="4"/>
    <col min="3587" max="3593" width="32.42578125" style="4" customWidth="1"/>
    <col min="3594" max="3840" width="20.140625" style="4"/>
    <col min="3841" max="3841" width="11" style="4" customWidth="1"/>
    <col min="3842" max="3842" width="20.140625" style="4"/>
    <col min="3843" max="3849" width="32.42578125" style="4" customWidth="1"/>
    <col min="3850" max="4096" width="20.140625" style="4"/>
    <col min="4097" max="4097" width="11" style="4" customWidth="1"/>
    <col min="4098" max="4098" width="20.140625" style="4"/>
    <col min="4099" max="4105" width="32.42578125" style="4" customWidth="1"/>
    <col min="4106" max="4352" width="20.140625" style="4"/>
    <col min="4353" max="4353" width="11" style="4" customWidth="1"/>
    <col min="4354" max="4354" width="20.140625" style="4"/>
    <col min="4355" max="4361" width="32.42578125" style="4" customWidth="1"/>
    <col min="4362" max="4608" width="20.140625" style="4"/>
    <col min="4609" max="4609" width="11" style="4" customWidth="1"/>
    <col min="4610" max="4610" width="20.140625" style="4"/>
    <col min="4611" max="4617" width="32.42578125" style="4" customWidth="1"/>
    <col min="4618" max="4864" width="20.140625" style="4"/>
    <col min="4865" max="4865" width="11" style="4" customWidth="1"/>
    <col min="4866" max="4866" width="20.140625" style="4"/>
    <col min="4867" max="4873" width="32.42578125" style="4" customWidth="1"/>
    <col min="4874" max="5120" width="20.140625" style="4"/>
    <col min="5121" max="5121" width="11" style="4" customWidth="1"/>
    <col min="5122" max="5122" width="20.140625" style="4"/>
    <col min="5123" max="5129" width="32.42578125" style="4" customWidth="1"/>
    <col min="5130" max="5376" width="20.140625" style="4"/>
    <col min="5377" max="5377" width="11" style="4" customWidth="1"/>
    <col min="5378" max="5378" width="20.140625" style="4"/>
    <col min="5379" max="5385" width="32.42578125" style="4" customWidth="1"/>
    <col min="5386" max="5632" width="20.140625" style="4"/>
    <col min="5633" max="5633" width="11" style="4" customWidth="1"/>
    <col min="5634" max="5634" width="20.140625" style="4"/>
    <col min="5635" max="5641" width="32.42578125" style="4" customWidth="1"/>
    <col min="5642" max="5888" width="20.140625" style="4"/>
    <col min="5889" max="5889" width="11" style="4" customWidth="1"/>
    <col min="5890" max="5890" width="20.140625" style="4"/>
    <col min="5891" max="5897" width="32.42578125" style="4" customWidth="1"/>
    <col min="5898" max="6144" width="20.140625" style="4"/>
    <col min="6145" max="6145" width="11" style="4" customWidth="1"/>
    <col min="6146" max="6146" width="20.140625" style="4"/>
    <col min="6147" max="6153" width="32.42578125" style="4" customWidth="1"/>
    <col min="6154" max="6400" width="20.140625" style="4"/>
    <col min="6401" max="6401" width="11" style="4" customWidth="1"/>
    <col min="6402" max="6402" width="20.140625" style="4"/>
    <col min="6403" max="6409" width="32.42578125" style="4" customWidth="1"/>
    <col min="6410" max="6656" width="20.140625" style="4"/>
    <col min="6657" max="6657" width="11" style="4" customWidth="1"/>
    <col min="6658" max="6658" width="20.140625" style="4"/>
    <col min="6659" max="6665" width="32.42578125" style="4" customWidth="1"/>
    <col min="6666" max="6912" width="20.140625" style="4"/>
    <col min="6913" max="6913" width="11" style="4" customWidth="1"/>
    <col min="6914" max="6914" width="20.140625" style="4"/>
    <col min="6915" max="6921" width="32.42578125" style="4" customWidth="1"/>
    <col min="6922" max="7168" width="20.140625" style="4"/>
    <col min="7169" max="7169" width="11" style="4" customWidth="1"/>
    <col min="7170" max="7170" width="20.140625" style="4"/>
    <col min="7171" max="7177" width="32.42578125" style="4" customWidth="1"/>
    <col min="7178" max="7424" width="20.140625" style="4"/>
    <col min="7425" max="7425" width="11" style="4" customWidth="1"/>
    <col min="7426" max="7426" width="20.140625" style="4"/>
    <col min="7427" max="7433" width="32.42578125" style="4" customWidth="1"/>
    <col min="7434" max="7680" width="20.140625" style="4"/>
    <col min="7681" max="7681" width="11" style="4" customWidth="1"/>
    <col min="7682" max="7682" width="20.140625" style="4"/>
    <col min="7683" max="7689" width="32.42578125" style="4" customWidth="1"/>
    <col min="7690" max="7936" width="20.140625" style="4"/>
    <col min="7937" max="7937" width="11" style="4" customWidth="1"/>
    <col min="7938" max="7938" width="20.140625" style="4"/>
    <col min="7939" max="7945" width="32.42578125" style="4" customWidth="1"/>
    <col min="7946" max="8192" width="20.140625" style="4"/>
    <col min="8193" max="8193" width="11" style="4" customWidth="1"/>
    <col min="8194" max="8194" width="20.140625" style="4"/>
    <col min="8195" max="8201" width="32.42578125" style="4" customWidth="1"/>
    <col min="8202" max="8448" width="20.140625" style="4"/>
    <col min="8449" max="8449" width="11" style="4" customWidth="1"/>
    <col min="8450" max="8450" width="20.140625" style="4"/>
    <col min="8451" max="8457" width="32.42578125" style="4" customWidth="1"/>
    <col min="8458" max="8704" width="20.140625" style="4"/>
    <col min="8705" max="8705" width="11" style="4" customWidth="1"/>
    <col min="8706" max="8706" width="20.140625" style="4"/>
    <col min="8707" max="8713" width="32.42578125" style="4" customWidth="1"/>
    <col min="8714" max="8960" width="20.140625" style="4"/>
    <col min="8961" max="8961" width="11" style="4" customWidth="1"/>
    <col min="8962" max="8962" width="20.140625" style="4"/>
    <col min="8963" max="8969" width="32.42578125" style="4" customWidth="1"/>
    <col min="8970" max="9216" width="20.140625" style="4"/>
    <col min="9217" max="9217" width="11" style="4" customWidth="1"/>
    <col min="9218" max="9218" width="20.140625" style="4"/>
    <col min="9219" max="9225" width="32.42578125" style="4" customWidth="1"/>
    <col min="9226" max="9472" width="20.140625" style="4"/>
    <col min="9473" max="9473" width="11" style="4" customWidth="1"/>
    <col min="9474" max="9474" width="20.140625" style="4"/>
    <col min="9475" max="9481" width="32.42578125" style="4" customWidth="1"/>
    <col min="9482" max="9728" width="20.140625" style="4"/>
    <col min="9729" max="9729" width="11" style="4" customWidth="1"/>
    <col min="9730" max="9730" width="20.140625" style="4"/>
    <col min="9731" max="9737" width="32.42578125" style="4" customWidth="1"/>
    <col min="9738" max="9984" width="20.140625" style="4"/>
    <col min="9985" max="9985" width="11" style="4" customWidth="1"/>
    <col min="9986" max="9986" width="20.140625" style="4"/>
    <col min="9987" max="9993" width="32.42578125" style="4" customWidth="1"/>
    <col min="9994" max="10240" width="20.140625" style="4"/>
    <col min="10241" max="10241" width="11" style="4" customWidth="1"/>
    <col min="10242" max="10242" width="20.140625" style="4"/>
    <col min="10243" max="10249" width="32.42578125" style="4" customWidth="1"/>
    <col min="10250" max="10496" width="20.140625" style="4"/>
    <col min="10497" max="10497" width="11" style="4" customWidth="1"/>
    <col min="10498" max="10498" width="20.140625" style="4"/>
    <col min="10499" max="10505" width="32.42578125" style="4" customWidth="1"/>
    <col min="10506" max="10752" width="20.140625" style="4"/>
    <col min="10753" max="10753" width="11" style="4" customWidth="1"/>
    <col min="10754" max="10754" width="20.140625" style="4"/>
    <col min="10755" max="10761" width="32.42578125" style="4" customWidth="1"/>
    <col min="10762" max="11008" width="20.140625" style="4"/>
    <col min="11009" max="11009" width="11" style="4" customWidth="1"/>
    <col min="11010" max="11010" width="20.140625" style="4"/>
    <col min="11011" max="11017" width="32.42578125" style="4" customWidth="1"/>
    <col min="11018" max="11264" width="20.140625" style="4"/>
    <col min="11265" max="11265" width="11" style="4" customWidth="1"/>
    <col min="11266" max="11266" width="20.140625" style="4"/>
    <col min="11267" max="11273" width="32.42578125" style="4" customWidth="1"/>
    <col min="11274" max="11520" width="20.140625" style="4"/>
    <col min="11521" max="11521" width="11" style="4" customWidth="1"/>
    <col min="11522" max="11522" width="20.140625" style="4"/>
    <col min="11523" max="11529" width="32.42578125" style="4" customWidth="1"/>
    <col min="11530" max="11776" width="20.140625" style="4"/>
    <col min="11777" max="11777" width="11" style="4" customWidth="1"/>
    <col min="11778" max="11778" width="20.140625" style="4"/>
    <col min="11779" max="11785" width="32.42578125" style="4" customWidth="1"/>
    <col min="11786" max="12032" width="20.140625" style="4"/>
    <col min="12033" max="12033" width="11" style="4" customWidth="1"/>
    <col min="12034" max="12034" width="20.140625" style="4"/>
    <col min="12035" max="12041" width="32.42578125" style="4" customWidth="1"/>
    <col min="12042" max="12288" width="20.140625" style="4"/>
    <col min="12289" max="12289" width="11" style="4" customWidth="1"/>
    <col min="12290" max="12290" width="20.140625" style="4"/>
    <col min="12291" max="12297" width="32.42578125" style="4" customWidth="1"/>
    <col min="12298" max="12544" width="20.140625" style="4"/>
    <col min="12545" max="12545" width="11" style="4" customWidth="1"/>
    <col min="12546" max="12546" width="20.140625" style="4"/>
    <col min="12547" max="12553" width="32.42578125" style="4" customWidth="1"/>
    <col min="12554" max="12800" width="20.140625" style="4"/>
    <col min="12801" max="12801" width="11" style="4" customWidth="1"/>
    <col min="12802" max="12802" width="20.140625" style="4"/>
    <col min="12803" max="12809" width="32.42578125" style="4" customWidth="1"/>
    <col min="12810" max="13056" width="20.140625" style="4"/>
    <col min="13057" max="13057" width="11" style="4" customWidth="1"/>
    <col min="13058" max="13058" width="20.140625" style="4"/>
    <col min="13059" max="13065" width="32.42578125" style="4" customWidth="1"/>
    <col min="13066" max="13312" width="20.140625" style="4"/>
    <col min="13313" max="13313" width="11" style="4" customWidth="1"/>
    <col min="13314" max="13314" width="20.140625" style="4"/>
    <col min="13315" max="13321" width="32.42578125" style="4" customWidth="1"/>
    <col min="13322" max="13568" width="20.140625" style="4"/>
    <col min="13569" max="13569" width="11" style="4" customWidth="1"/>
    <col min="13570" max="13570" width="20.140625" style="4"/>
    <col min="13571" max="13577" width="32.42578125" style="4" customWidth="1"/>
    <col min="13578" max="13824" width="20.140625" style="4"/>
    <col min="13825" max="13825" width="11" style="4" customWidth="1"/>
    <col min="13826" max="13826" width="20.140625" style="4"/>
    <col min="13827" max="13833" width="32.42578125" style="4" customWidth="1"/>
    <col min="13834" max="14080" width="20.140625" style="4"/>
    <col min="14081" max="14081" width="11" style="4" customWidth="1"/>
    <col min="14082" max="14082" width="20.140625" style="4"/>
    <col min="14083" max="14089" width="32.42578125" style="4" customWidth="1"/>
    <col min="14090" max="14336" width="20.140625" style="4"/>
    <col min="14337" max="14337" width="11" style="4" customWidth="1"/>
    <col min="14338" max="14338" width="20.140625" style="4"/>
    <col min="14339" max="14345" width="32.42578125" style="4" customWidth="1"/>
    <col min="14346" max="14592" width="20.140625" style="4"/>
    <col min="14593" max="14593" width="11" style="4" customWidth="1"/>
    <col min="14594" max="14594" width="20.140625" style="4"/>
    <col min="14595" max="14601" width="32.42578125" style="4" customWidth="1"/>
    <col min="14602" max="14848" width="20.140625" style="4"/>
    <col min="14849" max="14849" width="11" style="4" customWidth="1"/>
    <col min="14850" max="14850" width="20.140625" style="4"/>
    <col min="14851" max="14857" width="32.42578125" style="4" customWidth="1"/>
    <col min="14858" max="15104" width="20.140625" style="4"/>
    <col min="15105" max="15105" width="11" style="4" customWidth="1"/>
    <col min="15106" max="15106" width="20.140625" style="4"/>
    <col min="15107" max="15113" width="32.42578125" style="4" customWidth="1"/>
    <col min="15114" max="15360" width="20.140625" style="4"/>
    <col min="15361" max="15361" width="11" style="4" customWidth="1"/>
    <col min="15362" max="15362" width="20.140625" style="4"/>
    <col min="15363" max="15369" width="32.42578125" style="4" customWidth="1"/>
    <col min="15370" max="15616" width="20.140625" style="4"/>
    <col min="15617" max="15617" width="11" style="4" customWidth="1"/>
    <col min="15618" max="15618" width="20.140625" style="4"/>
    <col min="15619" max="15625" width="32.42578125" style="4" customWidth="1"/>
    <col min="15626" max="15872" width="20.140625" style="4"/>
    <col min="15873" max="15873" width="11" style="4" customWidth="1"/>
    <col min="15874" max="15874" width="20.140625" style="4"/>
    <col min="15875" max="15881" width="32.42578125" style="4" customWidth="1"/>
    <col min="15882" max="16128" width="20.140625" style="4"/>
    <col min="16129" max="16129" width="11" style="4" customWidth="1"/>
    <col min="16130" max="16130" width="20.140625" style="4"/>
    <col min="16131" max="16137" width="32.42578125" style="4" customWidth="1"/>
    <col min="16138" max="16384" width="20.140625" style="4"/>
  </cols>
  <sheetData>
    <row r="1" spans="1:9" ht="15.75" x14ac:dyDescent="0.25">
      <c r="A1" s="1" t="s">
        <v>0</v>
      </c>
      <c r="B1" s="2" t="s">
        <v>1</v>
      </c>
      <c r="C1" s="2"/>
      <c r="D1" s="3" t="s">
        <v>2</v>
      </c>
      <c r="E1" s="2"/>
      <c r="F1" s="2"/>
      <c r="G1" s="2"/>
      <c r="H1" s="4" t="s">
        <v>3</v>
      </c>
      <c r="I1" s="2"/>
    </row>
    <row r="2" spans="1:9" ht="15.75" thickBot="1" x14ac:dyDescent="0.25">
      <c r="A2" s="5"/>
      <c r="B2" s="6"/>
      <c r="C2" s="6"/>
      <c r="D2" s="6"/>
      <c r="E2" s="6"/>
      <c r="F2" s="6"/>
      <c r="G2" s="6"/>
      <c r="H2" s="6"/>
      <c r="I2" s="6"/>
    </row>
    <row r="3" spans="1:9" x14ac:dyDescent="0.2">
      <c r="B3" s="8"/>
      <c r="C3" s="8"/>
      <c r="D3" s="8"/>
      <c r="E3" s="8"/>
      <c r="F3" s="8"/>
      <c r="G3" s="8"/>
      <c r="H3" s="8"/>
      <c r="I3" s="8"/>
    </row>
    <row r="4" spans="1:9" ht="15.75" x14ac:dyDescent="0.25">
      <c r="A4" s="7" t="s">
        <v>4</v>
      </c>
      <c r="D4" s="9" t="s">
        <v>5</v>
      </c>
      <c r="E4" s="10" t="s">
        <v>6</v>
      </c>
      <c r="H4" s="4" t="s">
        <v>7</v>
      </c>
    </row>
    <row r="5" spans="1:9" ht="15.75" x14ac:dyDescent="0.25">
      <c r="D5" s="11"/>
      <c r="E5" s="10" t="s">
        <v>8</v>
      </c>
      <c r="H5" s="4" t="s">
        <v>9</v>
      </c>
    </row>
    <row r="6" spans="1:9" x14ac:dyDescent="0.2">
      <c r="A6" s="7" t="s">
        <v>10</v>
      </c>
      <c r="B6" s="12" t="s">
        <v>11</v>
      </c>
      <c r="E6" s="10" t="s">
        <v>12</v>
      </c>
      <c r="H6" s="4" t="s">
        <v>13</v>
      </c>
    </row>
    <row r="7" spans="1:9" x14ac:dyDescent="0.2">
      <c r="E7" s="10" t="s">
        <v>14</v>
      </c>
    </row>
    <row r="8" spans="1:9" x14ac:dyDescent="0.2">
      <c r="A8" s="7" t="s">
        <v>15</v>
      </c>
      <c r="B8" s="4" t="str">
        <f>'[1]D-1 1of2'!B8</f>
        <v>20220067-GU</v>
      </c>
    </row>
    <row r="9" spans="1:9" ht="15.75" thickBot="1" x14ac:dyDescent="0.25">
      <c r="A9" s="5"/>
      <c r="B9" s="13"/>
      <c r="C9" s="13"/>
      <c r="D9" s="13"/>
      <c r="E9" s="13"/>
      <c r="F9" s="13" t="s">
        <v>16</v>
      </c>
      <c r="G9" s="13"/>
      <c r="H9" s="13"/>
      <c r="I9" s="13"/>
    </row>
    <row r="10" spans="1:9" x14ac:dyDescent="0.2">
      <c r="B10" s="4" t="s">
        <v>16</v>
      </c>
      <c r="C10" s="4" t="s">
        <v>16</v>
      </c>
      <c r="D10" s="4" t="s">
        <v>16</v>
      </c>
      <c r="E10" s="4" t="s">
        <v>16</v>
      </c>
      <c r="F10" s="4" t="s">
        <v>16</v>
      </c>
      <c r="H10" s="4" t="s">
        <v>16</v>
      </c>
      <c r="I10" s="4" t="s">
        <v>16</v>
      </c>
    </row>
    <row r="11" spans="1:9" x14ac:dyDescent="0.2">
      <c r="B11" s="14" t="s">
        <v>17</v>
      </c>
      <c r="C11" s="14" t="s">
        <v>18</v>
      </c>
      <c r="D11" s="14" t="s">
        <v>19</v>
      </c>
      <c r="E11" s="14" t="s">
        <v>20</v>
      </c>
      <c r="F11" s="14" t="s">
        <v>21</v>
      </c>
      <c r="G11" s="14" t="s">
        <v>22</v>
      </c>
      <c r="H11" s="14" t="s">
        <v>23</v>
      </c>
      <c r="I11" s="14" t="s">
        <v>24</v>
      </c>
    </row>
    <row r="12" spans="1:9" ht="16.149999999999999" customHeight="1" x14ac:dyDescent="0.25">
      <c r="A12" s="1" t="s">
        <v>25</v>
      </c>
      <c r="B12" s="15" t="s">
        <v>26</v>
      </c>
      <c r="C12" s="15" t="s">
        <v>27</v>
      </c>
      <c r="D12" s="15" t="s">
        <v>27</v>
      </c>
      <c r="E12" s="15"/>
      <c r="F12" s="15" t="s">
        <v>28</v>
      </c>
      <c r="G12" s="15" t="s">
        <v>29</v>
      </c>
      <c r="H12" s="15" t="s">
        <v>29</v>
      </c>
      <c r="I12" s="15" t="s">
        <v>30</v>
      </c>
    </row>
    <row r="13" spans="1:9" ht="15.75" x14ac:dyDescent="0.25">
      <c r="A13" s="1" t="s">
        <v>31</v>
      </c>
      <c r="B13" s="15" t="s">
        <v>26</v>
      </c>
      <c r="C13" s="28" t="s">
        <v>56</v>
      </c>
      <c r="D13" s="28" t="s">
        <v>58</v>
      </c>
      <c r="E13" s="15" t="s">
        <v>32</v>
      </c>
      <c r="F13" s="14" t="s">
        <v>33</v>
      </c>
      <c r="G13" s="14" t="s">
        <v>57</v>
      </c>
      <c r="H13" s="14" t="s">
        <v>59</v>
      </c>
      <c r="I13" s="14" t="s">
        <v>34</v>
      </c>
    </row>
    <row r="14" spans="1:9" ht="15.75" hidden="1" thickBot="1" x14ac:dyDescent="0.25">
      <c r="A14" s="5"/>
      <c r="B14" s="16"/>
      <c r="C14" s="16"/>
      <c r="D14" s="16"/>
      <c r="E14" s="16"/>
      <c r="F14" s="16"/>
      <c r="G14" s="16"/>
      <c r="H14" s="16"/>
      <c r="I14" s="16"/>
    </row>
    <row r="15" spans="1:9" hidden="1" x14ac:dyDescent="0.2">
      <c r="B15" s="14"/>
      <c r="C15" s="14"/>
      <c r="D15" s="14"/>
      <c r="E15" s="14"/>
      <c r="F15" s="14"/>
      <c r="G15" s="14"/>
      <c r="H15" s="14"/>
      <c r="I15" s="14"/>
    </row>
    <row r="16" spans="1:9" x14ac:dyDescent="0.2">
      <c r="A16" s="7" t="s">
        <v>35</v>
      </c>
      <c r="B16" s="17">
        <v>44550</v>
      </c>
      <c r="C16" s="18">
        <v>18788</v>
      </c>
      <c r="D16" s="18">
        <v>3495</v>
      </c>
      <c r="E16" s="18">
        <v>565</v>
      </c>
      <c r="F16" s="18">
        <f>C16+D16+E16</f>
        <v>22848</v>
      </c>
      <c r="G16" s="18">
        <f>(0.02/12)*C16</f>
        <v>31.313333333333336</v>
      </c>
      <c r="H16" s="18">
        <f>(0.03/12)*D16</f>
        <v>8.7375000000000007</v>
      </c>
      <c r="I16" s="18">
        <f>H16+G16</f>
        <v>40.050833333333337</v>
      </c>
    </row>
    <row r="17" spans="1:9" hidden="1" x14ac:dyDescent="0.2">
      <c r="B17" s="19"/>
      <c r="C17" s="18"/>
      <c r="D17" s="18"/>
      <c r="E17" s="18"/>
      <c r="F17" s="20"/>
      <c r="G17" s="20"/>
      <c r="H17" s="20"/>
      <c r="I17" s="20"/>
    </row>
    <row r="18" spans="1:9" x14ac:dyDescent="0.2">
      <c r="A18" s="7" t="s">
        <v>36</v>
      </c>
      <c r="B18" s="17">
        <v>44217</v>
      </c>
      <c r="C18" s="18">
        <v>18765</v>
      </c>
      <c r="D18" s="18">
        <v>3605</v>
      </c>
      <c r="E18" s="18">
        <v>655</v>
      </c>
      <c r="F18" s="18">
        <f>C18+D18+E18</f>
        <v>23025</v>
      </c>
      <c r="G18" s="18">
        <f>(0.02/12)*C18</f>
        <v>31.275000000000002</v>
      </c>
      <c r="H18" s="18">
        <f>(0.03/12)*D18</f>
        <v>9.0125000000000011</v>
      </c>
      <c r="I18" s="18">
        <f>H18+G18</f>
        <v>40.287500000000001</v>
      </c>
    </row>
    <row r="19" spans="1:9" hidden="1" x14ac:dyDescent="0.2">
      <c r="B19" s="19"/>
      <c r="C19" s="18"/>
      <c r="D19" s="18"/>
      <c r="E19" s="18"/>
      <c r="F19" s="20"/>
      <c r="G19" s="20"/>
      <c r="H19" s="20"/>
      <c r="I19" s="20"/>
    </row>
    <row r="20" spans="1:9" x14ac:dyDescent="0.2">
      <c r="A20" s="7" t="s">
        <v>37</v>
      </c>
      <c r="B20" s="17">
        <v>44248</v>
      </c>
      <c r="C20" s="18">
        <v>18703</v>
      </c>
      <c r="D20" s="18">
        <v>3495</v>
      </c>
      <c r="E20" s="18">
        <v>585</v>
      </c>
      <c r="F20" s="18">
        <f>C20+D20+E20</f>
        <v>22783</v>
      </c>
      <c r="G20" s="18">
        <f>(0.02/12)*C20</f>
        <v>31.17166666666667</v>
      </c>
      <c r="H20" s="18">
        <f>(0.03/12)*D20</f>
        <v>8.7375000000000007</v>
      </c>
      <c r="I20" s="18">
        <f>H20+G20</f>
        <v>39.909166666666671</v>
      </c>
    </row>
    <row r="21" spans="1:9" hidden="1" x14ac:dyDescent="0.2">
      <c r="B21" s="19"/>
      <c r="C21" s="18"/>
      <c r="D21" s="18"/>
      <c r="E21" s="18"/>
      <c r="F21" s="20"/>
      <c r="G21" s="20"/>
      <c r="H21" s="20"/>
      <c r="I21" s="20"/>
    </row>
    <row r="22" spans="1:9" x14ac:dyDescent="0.2">
      <c r="A22" s="7" t="s">
        <v>38</v>
      </c>
      <c r="B22" s="17">
        <v>44276</v>
      </c>
      <c r="C22" s="18">
        <v>19313</v>
      </c>
      <c r="D22" s="18">
        <v>3020</v>
      </c>
      <c r="E22" s="18">
        <v>240</v>
      </c>
      <c r="F22" s="18">
        <f>C22+D22+E22</f>
        <v>22573</v>
      </c>
      <c r="G22" s="18">
        <f>(0.02/12)*C22</f>
        <v>32.188333333333333</v>
      </c>
      <c r="H22" s="18">
        <f>(0.03/12)*D22</f>
        <v>7.55</v>
      </c>
      <c r="I22" s="18">
        <f>H22+G22</f>
        <v>39.73833333333333</v>
      </c>
    </row>
    <row r="23" spans="1:9" hidden="1" x14ac:dyDescent="0.2">
      <c r="B23" s="19"/>
      <c r="C23" s="18"/>
      <c r="D23" s="18"/>
      <c r="E23" s="18"/>
      <c r="F23" s="20"/>
      <c r="G23" s="20"/>
      <c r="H23" s="20"/>
      <c r="I23" s="20"/>
    </row>
    <row r="24" spans="1:9" x14ac:dyDescent="0.2">
      <c r="A24" s="7" t="s">
        <v>39</v>
      </c>
      <c r="B24" s="17">
        <v>44307</v>
      </c>
      <c r="C24" s="18">
        <v>17554</v>
      </c>
      <c r="D24" s="18">
        <v>4440</v>
      </c>
      <c r="E24" s="18">
        <v>690</v>
      </c>
      <c r="F24" s="18">
        <f>C24+D24+E24</f>
        <v>22684</v>
      </c>
      <c r="G24" s="18">
        <f>(0.02/12)*C24</f>
        <v>29.256666666666668</v>
      </c>
      <c r="H24" s="18">
        <f>(0.03/12)*D24</f>
        <v>11.1</v>
      </c>
      <c r="I24" s="18">
        <f>H24+G24</f>
        <v>40.356666666666669</v>
      </c>
    </row>
    <row r="25" spans="1:9" hidden="1" x14ac:dyDescent="0.2">
      <c r="B25" s="19"/>
      <c r="C25" s="18"/>
      <c r="D25" s="18"/>
      <c r="E25" s="18"/>
      <c r="F25" s="20"/>
      <c r="G25" s="20"/>
      <c r="H25" s="20"/>
      <c r="I25" s="20"/>
    </row>
    <row r="26" spans="1:9" x14ac:dyDescent="0.2">
      <c r="A26" s="7" t="s">
        <v>40</v>
      </c>
      <c r="B26" s="17">
        <v>44337</v>
      </c>
      <c r="C26" s="18">
        <v>18035</v>
      </c>
      <c r="D26" s="18">
        <v>3575</v>
      </c>
      <c r="E26" s="18">
        <v>1385</v>
      </c>
      <c r="F26" s="18">
        <f>C26+D26+E26</f>
        <v>22995</v>
      </c>
      <c r="G26" s="18">
        <f>(0.02/12)*C26</f>
        <v>30.058333333333334</v>
      </c>
      <c r="H26" s="18">
        <f>(0.03/12)*D26</f>
        <v>8.9375</v>
      </c>
      <c r="I26" s="18">
        <f>H26+G26</f>
        <v>38.995833333333337</v>
      </c>
    </row>
    <row r="27" spans="1:9" hidden="1" x14ac:dyDescent="0.2">
      <c r="B27" s="19"/>
      <c r="C27" s="18"/>
      <c r="D27" s="18"/>
      <c r="E27" s="18"/>
      <c r="F27" s="20"/>
      <c r="G27" s="20"/>
      <c r="H27" s="20"/>
      <c r="I27" s="20"/>
    </row>
    <row r="28" spans="1:9" x14ac:dyDescent="0.2">
      <c r="A28" s="7" t="s">
        <v>41</v>
      </c>
      <c r="B28" s="17">
        <v>44368</v>
      </c>
      <c r="C28" s="18">
        <v>17876</v>
      </c>
      <c r="D28" s="18">
        <v>3575</v>
      </c>
      <c r="E28" s="18">
        <v>1490</v>
      </c>
      <c r="F28" s="18">
        <f>C28+D28+E28</f>
        <v>22941</v>
      </c>
      <c r="G28" s="18">
        <f>(0.02/12)*C28</f>
        <v>29.793333333333337</v>
      </c>
      <c r="H28" s="18">
        <f>(0.03/12)*D28</f>
        <v>8.9375</v>
      </c>
      <c r="I28" s="18">
        <f>H28+G28</f>
        <v>38.730833333333337</v>
      </c>
    </row>
    <row r="29" spans="1:9" hidden="1" x14ac:dyDescent="0.2">
      <c r="B29" s="19"/>
      <c r="C29" s="18"/>
      <c r="D29" s="18"/>
      <c r="E29" s="18"/>
      <c r="F29" s="20"/>
      <c r="G29" s="20"/>
      <c r="H29" s="20"/>
      <c r="I29" s="20"/>
    </row>
    <row r="30" spans="1:9" x14ac:dyDescent="0.2">
      <c r="A30" s="7" t="s">
        <v>42</v>
      </c>
      <c r="B30" s="17">
        <v>44398</v>
      </c>
      <c r="C30" s="18">
        <v>18441</v>
      </c>
      <c r="D30" s="18">
        <v>3575</v>
      </c>
      <c r="E30" s="18">
        <v>405</v>
      </c>
      <c r="F30" s="18">
        <f>C30+D30+E30</f>
        <v>22421</v>
      </c>
      <c r="G30" s="18">
        <f>(0.02/12)*C30</f>
        <v>30.735000000000003</v>
      </c>
      <c r="H30" s="18">
        <f>(0.03/12)*D30</f>
        <v>8.9375</v>
      </c>
      <c r="I30" s="18">
        <f>H30+G30</f>
        <v>39.672499999999999</v>
      </c>
    </row>
    <row r="31" spans="1:9" hidden="1" x14ac:dyDescent="0.2">
      <c r="B31" s="19"/>
      <c r="C31" s="18"/>
      <c r="D31" s="18"/>
      <c r="E31" s="18"/>
      <c r="F31" s="20"/>
      <c r="G31" s="20"/>
      <c r="H31" s="20"/>
      <c r="I31" s="20"/>
    </row>
    <row r="32" spans="1:9" x14ac:dyDescent="0.2">
      <c r="A32" s="7" t="s">
        <v>43</v>
      </c>
      <c r="B32" s="17">
        <v>44429</v>
      </c>
      <c r="C32" s="18">
        <v>19499</v>
      </c>
      <c r="D32" s="18">
        <v>2625</v>
      </c>
      <c r="E32" s="18">
        <v>506.12</v>
      </c>
      <c r="F32" s="18">
        <f>C32+D32+E32</f>
        <v>22630.12</v>
      </c>
      <c r="G32" s="18">
        <f>(0.02/12)*C32</f>
        <v>32.498333333333335</v>
      </c>
      <c r="H32" s="18">
        <f>(0.03/12)*D32</f>
        <v>6.5625</v>
      </c>
      <c r="I32" s="18">
        <f>H32+G32</f>
        <v>39.060833333333335</v>
      </c>
    </row>
    <row r="33" spans="1:9" hidden="1" x14ac:dyDescent="0.2">
      <c r="B33" s="19"/>
      <c r="C33" s="18"/>
      <c r="D33" s="18"/>
      <c r="E33" s="18"/>
      <c r="F33" s="20"/>
      <c r="G33" s="20"/>
      <c r="H33" s="20"/>
      <c r="I33" s="20"/>
    </row>
    <row r="34" spans="1:9" x14ac:dyDescent="0.2">
      <c r="A34" s="7" t="s">
        <v>44</v>
      </c>
      <c r="B34" s="17">
        <v>44460</v>
      </c>
      <c r="C34" s="18">
        <v>19630.12</v>
      </c>
      <c r="D34" s="18">
        <v>2555</v>
      </c>
      <c r="E34" s="18">
        <v>830</v>
      </c>
      <c r="F34" s="18">
        <f>C34+D34+E34</f>
        <v>23015.119999999999</v>
      </c>
      <c r="G34" s="18">
        <f>(0.02/12)*C34</f>
        <v>32.716866666666668</v>
      </c>
      <c r="H34" s="18">
        <f>(0.03/12)*D34</f>
        <v>6.3875000000000002</v>
      </c>
      <c r="I34" s="18">
        <f>H34+G34</f>
        <v>39.104366666666671</v>
      </c>
    </row>
    <row r="35" spans="1:9" hidden="1" x14ac:dyDescent="0.2">
      <c r="B35" s="19"/>
      <c r="C35" s="18"/>
      <c r="D35" s="18"/>
      <c r="E35" s="18"/>
      <c r="F35" s="20"/>
      <c r="G35" s="18"/>
      <c r="H35" s="29"/>
      <c r="I35" s="20"/>
    </row>
    <row r="36" spans="1:9" x14ac:dyDescent="0.2">
      <c r="A36" s="7" t="s">
        <v>45</v>
      </c>
      <c r="B36" s="17">
        <v>44490</v>
      </c>
      <c r="C36" s="18">
        <v>19775.12</v>
      </c>
      <c r="D36" s="18">
        <v>2650</v>
      </c>
      <c r="E36" s="18">
        <v>302</v>
      </c>
      <c r="F36" s="18">
        <f>C36+D36+E36</f>
        <v>22727.119999999999</v>
      </c>
      <c r="G36" s="18">
        <f>(0.02/12)*C36</f>
        <v>32.958533333333335</v>
      </c>
      <c r="H36" s="18">
        <f>(0.03/12)*D36</f>
        <v>6.625</v>
      </c>
      <c r="I36" s="18">
        <f>H36+G36</f>
        <v>39.583533333333335</v>
      </c>
    </row>
    <row r="37" spans="1:9" hidden="1" x14ac:dyDescent="0.2">
      <c r="B37" s="19"/>
      <c r="C37" s="18"/>
      <c r="D37" s="18"/>
      <c r="E37" s="18"/>
      <c r="F37" s="20"/>
      <c r="G37" s="20"/>
      <c r="H37" s="20"/>
      <c r="I37" s="20"/>
    </row>
    <row r="38" spans="1:9" x14ac:dyDescent="0.2">
      <c r="A38" s="7" t="s">
        <v>46</v>
      </c>
      <c r="B38" s="17">
        <v>44521</v>
      </c>
      <c r="C38" s="18">
        <v>20775.12</v>
      </c>
      <c r="D38" s="18">
        <v>1750</v>
      </c>
      <c r="E38" s="18">
        <v>657</v>
      </c>
      <c r="F38" s="18">
        <f>C38+D38+E38</f>
        <v>23182.12</v>
      </c>
      <c r="G38" s="18">
        <f>(0.02/12)*C38</f>
        <v>34.6252</v>
      </c>
      <c r="H38" s="18">
        <f>(0.03/12)*D38</f>
        <v>4.375</v>
      </c>
      <c r="I38" s="18">
        <f>H38+G38</f>
        <v>39.0002</v>
      </c>
    </row>
    <row r="39" spans="1:9" hidden="1" x14ac:dyDescent="0.2">
      <c r="B39" s="19"/>
      <c r="C39" s="18"/>
      <c r="D39" s="18"/>
      <c r="E39" s="18"/>
      <c r="F39" s="20"/>
      <c r="G39" s="20"/>
      <c r="H39" s="20"/>
      <c r="I39" s="20"/>
    </row>
    <row r="40" spans="1:9" x14ac:dyDescent="0.2">
      <c r="A40" s="7" t="s">
        <v>47</v>
      </c>
      <c r="B40" s="17">
        <v>44551</v>
      </c>
      <c r="C40" s="18">
        <v>19865.12</v>
      </c>
      <c r="D40" s="18">
        <v>12510</v>
      </c>
      <c r="E40" s="18">
        <v>1324</v>
      </c>
      <c r="F40" s="18">
        <f>C40+D40+E40</f>
        <v>33699.119999999995</v>
      </c>
      <c r="G40" s="18">
        <f>(0.02/12)*C40</f>
        <v>33.108533333333334</v>
      </c>
      <c r="H40" s="18">
        <f>(0.03/12)*D40</f>
        <v>31.275000000000002</v>
      </c>
      <c r="I40" s="18">
        <f>H40+G40</f>
        <v>64.383533333333332</v>
      </c>
    </row>
    <row r="41" spans="1:9" x14ac:dyDescent="0.2">
      <c r="B41" s="19"/>
      <c r="C41" s="21"/>
      <c r="D41" s="21"/>
      <c r="E41" s="21"/>
      <c r="F41" s="22"/>
      <c r="G41" s="22"/>
      <c r="H41" s="22"/>
      <c r="I41" s="22"/>
    </row>
    <row r="42" spans="1:9" x14ac:dyDescent="0.2">
      <c r="A42" s="7" t="s">
        <v>48</v>
      </c>
      <c r="C42" s="21"/>
      <c r="D42" s="21"/>
      <c r="E42" s="23" t="s">
        <v>49</v>
      </c>
      <c r="F42" s="18">
        <f>SUM(F16:F40)/13</f>
        <v>23655.661538461536</v>
      </c>
      <c r="G42" s="18">
        <f>SUM(G18:G40)</f>
        <v>380.38580000000002</v>
      </c>
      <c r="H42" s="18">
        <f t="shared" ref="H42:I42" si="0">SUM(H18:H40)</f>
        <v>118.43750000000001</v>
      </c>
      <c r="I42" s="18">
        <f t="shared" si="0"/>
        <v>498.82330000000007</v>
      </c>
    </row>
    <row r="43" spans="1:9" ht="15.75" thickBot="1" x14ac:dyDescent="0.25">
      <c r="C43" s="21"/>
      <c r="D43" s="21"/>
      <c r="E43" s="21"/>
      <c r="F43" s="24"/>
      <c r="G43" s="24"/>
      <c r="H43" s="24"/>
      <c r="I43" s="24"/>
    </row>
    <row r="44" spans="1:9" ht="15.75" thickTop="1" x14ac:dyDescent="0.2">
      <c r="C44" s="21"/>
      <c r="D44" s="21"/>
      <c r="E44" s="21"/>
      <c r="F44" s="21"/>
      <c r="G44" s="21"/>
      <c r="H44" s="21"/>
      <c r="I44" s="21"/>
    </row>
    <row r="45" spans="1:9" ht="15.75" x14ac:dyDescent="0.25">
      <c r="A45" s="7" t="s">
        <v>50</v>
      </c>
      <c r="C45" s="21"/>
      <c r="D45" s="25"/>
      <c r="E45" s="26" t="s">
        <v>51</v>
      </c>
      <c r="F45" s="27">
        <f>(I42/F42)</f>
        <v>2.108684634284979E-2</v>
      </c>
      <c r="G45" s="21"/>
      <c r="H45" s="21"/>
      <c r="I45" s="21"/>
    </row>
    <row r="46" spans="1:9" ht="15.75" thickBot="1" x14ac:dyDescent="0.25">
      <c r="C46" s="21"/>
      <c r="D46" s="21"/>
      <c r="E46" s="21"/>
      <c r="F46" s="24"/>
      <c r="G46" s="21"/>
      <c r="H46" s="21"/>
      <c r="I46" s="21"/>
    </row>
    <row r="47" spans="1:9" ht="15.75" thickTop="1" x14ac:dyDescent="0.2">
      <c r="C47" s="21"/>
      <c r="D47" s="21"/>
      <c r="E47" s="21"/>
      <c r="F47" s="21"/>
      <c r="G47" s="21"/>
      <c r="H47" s="21"/>
      <c r="I47" s="21"/>
    </row>
    <row r="48" spans="1:9" x14ac:dyDescent="0.2">
      <c r="C48" s="21"/>
      <c r="D48" s="21"/>
      <c r="E48" s="21"/>
      <c r="F48" s="21"/>
      <c r="G48" s="21"/>
      <c r="H48" s="21"/>
      <c r="I48" s="21"/>
    </row>
    <row r="49" spans="1:9" x14ac:dyDescent="0.2">
      <c r="A49" s="7" t="s">
        <v>52</v>
      </c>
      <c r="C49" s="21"/>
      <c r="D49" s="21"/>
      <c r="E49" s="21"/>
      <c r="F49" s="21"/>
      <c r="G49" s="21"/>
      <c r="H49" s="21"/>
    </row>
    <row r="50" spans="1:9" x14ac:dyDescent="0.2">
      <c r="C50" s="21"/>
      <c r="D50" s="21"/>
      <c r="E50" s="21"/>
      <c r="F50" s="21"/>
      <c r="G50" s="21"/>
      <c r="H50" s="21"/>
    </row>
    <row r="51" spans="1:9" ht="15.75" thickBot="1" x14ac:dyDescent="0.25">
      <c r="A51" s="5"/>
      <c r="B51" s="6"/>
      <c r="C51" s="6"/>
      <c r="D51" s="6"/>
      <c r="E51" s="6"/>
      <c r="F51" s="6"/>
      <c r="G51" s="6"/>
      <c r="H51" s="6"/>
      <c r="I51" s="6"/>
    </row>
    <row r="52" spans="1:9" x14ac:dyDescent="0.2">
      <c r="A52" s="7" t="s">
        <v>53</v>
      </c>
      <c r="C52" s="4" t="s">
        <v>54</v>
      </c>
      <c r="F52" s="4" t="s">
        <v>55</v>
      </c>
    </row>
    <row r="53" spans="1:9" x14ac:dyDescent="0.2">
      <c r="B53" s="2"/>
      <c r="C53" s="2"/>
      <c r="D53" s="2"/>
      <c r="E53" s="2"/>
      <c r="F53" s="2"/>
      <c r="G53" s="2"/>
      <c r="H53" s="2"/>
      <c r="I53" s="2"/>
    </row>
  </sheetData>
  <autoFilter ref="A13:I40">
    <filterColumn colId="1">
      <customFilters>
        <customFilter operator="notEqual" val=" "/>
      </custom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C000"/>
  </sheetPr>
  <dimension ref="A1:L53"/>
  <sheetViews>
    <sheetView zoomScale="80" zoomScaleNormal="80" workbookViewId="0">
      <selection activeCell="D41" sqref="D41"/>
    </sheetView>
  </sheetViews>
  <sheetFormatPr defaultColWidth="20.140625" defaultRowHeight="15" x14ac:dyDescent="0.2"/>
  <cols>
    <col min="1" max="1" width="11" style="7" customWidth="1"/>
    <col min="2" max="2" width="20.140625" style="4"/>
    <col min="3" max="9" width="32.42578125" style="4" customWidth="1"/>
    <col min="10" max="256" width="20.140625" style="4"/>
    <col min="257" max="257" width="11" style="4" customWidth="1"/>
    <col min="258" max="258" width="20.140625" style="4"/>
    <col min="259" max="265" width="32.42578125" style="4" customWidth="1"/>
    <col min="266" max="512" width="20.140625" style="4"/>
    <col min="513" max="513" width="11" style="4" customWidth="1"/>
    <col min="514" max="514" width="20.140625" style="4"/>
    <col min="515" max="521" width="32.42578125" style="4" customWidth="1"/>
    <col min="522" max="768" width="20.140625" style="4"/>
    <col min="769" max="769" width="11" style="4" customWidth="1"/>
    <col min="770" max="770" width="20.140625" style="4"/>
    <col min="771" max="777" width="32.42578125" style="4" customWidth="1"/>
    <col min="778" max="1024" width="20.140625" style="4"/>
    <col min="1025" max="1025" width="11" style="4" customWidth="1"/>
    <col min="1026" max="1026" width="20.140625" style="4"/>
    <col min="1027" max="1033" width="32.42578125" style="4" customWidth="1"/>
    <col min="1034" max="1280" width="20.140625" style="4"/>
    <col min="1281" max="1281" width="11" style="4" customWidth="1"/>
    <col min="1282" max="1282" width="20.140625" style="4"/>
    <col min="1283" max="1289" width="32.42578125" style="4" customWidth="1"/>
    <col min="1290" max="1536" width="20.140625" style="4"/>
    <col min="1537" max="1537" width="11" style="4" customWidth="1"/>
    <col min="1538" max="1538" width="20.140625" style="4"/>
    <col min="1539" max="1545" width="32.42578125" style="4" customWidth="1"/>
    <col min="1546" max="1792" width="20.140625" style="4"/>
    <col min="1793" max="1793" width="11" style="4" customWidth="1"/>
    <col min="1794" max="1794" width="20.140625" style="4"/>
    <col min="1795" max="1801" width="32.42578125" style="4" customWidth="1"/>
    <col min="1802" max="2048" width="20.140625" style="4"/>
    <col min="2049" max="2049" width="11" style="4" customWidth="1"/>
    <col min="2050" max="2050" width="20.140625" style="4"/>
    <col min="2051" max="2057" width="32.42578125" style="4" customWidth="1"/>
    <col min="2058" max="2304" width="20.140625" style="4"/>
    <col min="2305" max="2305" width="11" style="4" customWidth="1"/>
    <col min="2306" max="2306" width="20.140625" style="4"/>
    <col min="2307" max="2313" width="32.42578125" style="4" customWidth="1"/>
    <col min="2314" max="2560" width="20.140625" style="4"/>
    <col min="2561" max="2561" width="11" style="4" customWidth="1"/>
    <col min="2562" max="2562" width="20.140625" style="4"/>
    <col min="2563" max="2569" width="32.42578125" style="4" customWidth="1"/>
    <col min="2570" max="2816" width="20.140625" style="4"/>
    <col min="2817" max="2817" width="11" style="4" customWidth="1"/>
    <col min="2818" max="2818" width="20.140625" style="4"/>
    <col min="2819" max="2825" width="32.42578125" style="4" customWidth="1"/>
    <col min="2826" max="3072" width="20.140625" style="4"/>
    <col min="3073" max="3073" width="11" style="4" customWidth="1"/>
    <col min="3074" max="3074" width="20.140625" style="4"/>
    <col min="3075" max="3081" width="32.42578125" style="4" customWidth="1"/>
    <col min="3082" max="3328" width="20.140625" style="4"/>
    <col min="3329" max="3329" width="11" style="4" customWidth="1"/>
    <col min="3330" max="3330" width="20.140625" style="4"/>
    <col min="3331" max="3337" width="32.42578125" style="4" customWidth="1"/>
    <col min="3338" max="3584" width="20.140625" style="4"/>
    <col min="3585" max="3585" width="11" style="4" customWidth="1"/>
    <col min="3586" max="3586" width="20.140625" style="4"/>
    <col min="3587" max="3593" width="32.42578125" style="4" customWidth="1"/>
    <col min="3594" max="3840" width="20.140625" style="4"/>
    <col min="3841" max="3841" width="11" style="4" customWidth="1"/>
    <col min="3842" max="3842" width="20.140625" style="4"/>
    <col min="3843" max="3849" width="32.42578125" style="4" customWidth="1"/>
    <col min="3850" max="4096" width="20.140625" style="4"/>
    <col min="4097" max="4097" width="11" style="4" customWidth="1"/>
    <col min="4098" max="4098" width="20.140625" style="4"/>
    <col min="4099" max="4105" width="32.42578125" style="4" customWidth="1"/>
    <col min="4106" max="4352" width="20.140625" style="4"/>
    <col min="4353" max="4353" width="11" style="4" customWidth="1"/>
    <col min="4354" max="4354" width="20.140625" style="4"/>
    <col min="4355" max="4361" width="32.42578125" style="4" customWidth="1"/>
    <col min="4362" max="4608" width="20.140625" style="4"/>
    <col min="4609" max="4609" width="11" style="4" customWidth="1"/>
    <col min="4610" max="4610" width="20.140625" style="4"/>
    <col min="4611" max="4617" width="32.42578125" style="4" customWidth="1"/>
    <col min="4618" max="4864" width="20.140625" style="4"/>
    <col min="4865" max="4865" width="11" style="4" customWidth="1"/>
    <col min="4866" max="4866" width="20.140625" style="4"/>
    <col min="4867" max="4873" width="32.42578125" style="4" customWidth="1"/>
    <col min="4874" max="5120" width="20.140625" style="4"/>
    <col min="5121" max="5121" width="11" style="4" customWidth="1"/>
    <col min="5122" max="5122" width="20.140625" style="4"/>
    <col min="5123" max="5129" width="32.42578125" style="4" customWidth="1"/>
    <col min="5130" max="5376" width="20.140625" style="4"/>
    <col min="5377" max="5377" width="11" style="4" customWidth="1"/>
    <col min="5378" max="5378" width="20.140625" style="4"/>
    <col min="5379" max="5385" width="32.42578125" style="4" customWidth="1"/>
    <col min="5386" max="5632" width="20.140625" style="4"/>
    <col min="5633" max="5633" width="11" style="4" customWidth="1"/>
    <col min="5634" max="5634" width="20.140625" style="4"/>
    <col min="5635" max="5641" width="32.42578125" style="4" customWidth="1"/>
    <col min="5642" max="5888" width="20.140625" style="4"/>
    <col min="5889" max="5889" width="11" style="4" customWidth="1"/>
    <col min="5890" max="5890" width="20.140625" style="4"/>
    <col min="5891" max="5897" width="32.42578125" style="4" customWidth="1"/>
    <col min="5898" max="6144" width="20.140625" style="4"/>
    <col min="6145" max="6145" width="11" style="4" customWidth="1"/>
    <col min="6146" max="6146" width="20.140625" style="4"/>
    <col min="6147" max="6153" width="32.42578125" style="4" customWidth="1"/>
    <col min="6154" max="6400" width="20.140625" style="4"/>
    <col min="6401" max="6401" width="11" style="4" customWidth="1"/>
    <col min="6402" max="6402" width="20.140625" style="4"/>
    <col min="6403" max="6409" width="32.42578125" style="4" customWidth="1"/>
    <col min="6410" max="6656" width="20.140625" style="4"/>
    <col min="6657" max="6657" width="11" style="4" customWidth="1"/>
    <col min="6658" max="6658" width="20.140625" style="4"/>
    <col min="6659" max="6665" width="32.42578125" style="4" customWidth="1"/>
    <col min="6666" max="6912" width="20.140625" style="4"/>
    <col min="6913" max="6913" width="11" style="4" customWidth="1"/>
    <col min="6914" max="6914" width="20.140625" style="4"/>
    <col min="6915" max="6921" width="32.42578125" style="4" customWidth="1"/>
    <col min="6922" max="7168" width="20.140625" style="4"/>
    <col min="7169" max="7169" width="11" style="4" customWidth="1"/>
    <col min="7170" max="7170" width="20.140625" style="4"/>
    <col min="7171" max="7177" width="32.42578125" style="4" customWidth="1"/>
    <col min="7178" max="7424" width="20.140625" style="4"/>
    <col min="7425" max="7425" width="11" style="4" customWidth="1"/>
    <col min="7426" max="7426" width="20.140625" style="4"/>
    <col min="7427" max="7433" width="32.42578125" style="4" customWidth="1"/>
    <col min="7434" max="7680" width="20.140625" style="4"/>
    <col min="7681" max="7681" width="11" style="4" customWidth="1"/>
    <col min="7682" max="7682" width="20.140625" style="4"/>
    <col min="7683" max="7689" width="32.42578125" style="4" customWidth="1"/>
    <col min="7690" max="7936" width="20.140625" style="4"/>
    <col min="7937" max="7937" width="11" style="4" customWidth="1"/>
    <col min="7938" max="7938" width="20.140625" style="4"/>
    <col min="7939" max="7945" width="32.42578125" style="4" customWidth="1"/>
    <col min="7946" max="8192" width="20.140625" style="4"/>
    <col min="8193" max="8193" width="11" style="4" customWidth="1"/>
    <col min="8194" max="8194" width="20.140625" style="4"/>
    <col min="8195" max="8201" width="32.42578125" style="4" customWidth="1"/>
    <col min="8202" max="8448" width="20.140625" style="4"/>
    <col min="8449" max="8449" width="11" style="4" customWidth="1"/>
    <col min="8450" max="8450" width="20.140625" style="4"/>
    <col min="8451" max="8457" width="32.42578125" style="4" customWidth="1"/>
    <col min="8458" max="8704" width="20.140625" style="4"/>
    <col min="8705" max="8705" width="11" style="4" customWidth="1"/>
    <col min="8706" max="8706" width="20.140625" style="4"/>
    <col min="8707" max="8713" width="32.42578125" style="4" customWidth="1"/>
    <col min="8714" max="8960" width="20.140625" style="4"/>
    <col min="8961" max="8961" width="11" style="4" customWidth="1"/>
    <col min="8962" max="8962" width="20.140625" style="4"/>
    <col min="8963" max="8969" width="32.42578125" style="4" customWidth="1"/>
    <col min="8970" max="9216" width="20.140625" style="4"/>
    <col min="9217" max="9217" width="11" style="4" customWidth="1"/>
    <col min="9218" max="9218" width="20.140625" style="4"/>
    <col min="9219" max="9225" width="32.42578125" style="4" customWidth="1"/>
    <col min="9226" max="9472" width="20.140625" style="4"/>
    <col min="9473" max="9473" width="11" style="4" customWidth="1"/>
    <col min="9474" max="9474" width="20.140625" style="4"/>
    <col min="9475" max="9481" width="32.42578125" style="4" customWidth="1"/>
    <col min="9482" max="9728" width="20.140625" style="4"/>
    <col min="9729" max="9729" width="11" style="4" customWidth="1"/>
    <col min="9730" max="9730" width="20.140625" style="4"/>
    <col min="9731" max="9737" width="32.42578125" style="4" customWidth="1"/>
    <col min="9738" max="9984" width="20.140625" style="4"/>
    <col min="9985" max="9985" width="11" style="4" customWidth="1"/>
    <col min="9986" max="9986" width="20.140625" style="4"/>
    <col min="9987" max="9993" width="32.42578125" style="4" customWidth="1"/>
    <col min="9994" max="10240" width="20.140625" style="4"/>
    <col min="10241" max="10241" width="11" style="4" customWidth="1"/>
    <col min="10242" max="10242" width="20.140625" style="4"/>
    <col min="10243" max="10249" width="32.42578125" style="4" customWidth="1"/>
    <col min="10250" max="10496" width="20.140625" style="4"/>
    <col min="10497" max="10497" width="11" style="4" customWidth="1"/>
    <col min="10498" max="10498" width="20.140625" style="4"/>
    <col min="10499" max="10505" width="32.42578125" style="4" customWidth="1"/>
    <col min="10506" max="10752" width="20.140625" style="4"/>
    <col min="10753" max="10753" width="11" style="4" customWidth="1"/>
    <col min="10754" max="10754" width="20.140625" style="4"/>
    <col min="10755" max="10761" width="32.42578125" style="4" customWidth="1"/>
    <col min="10762" max="11008" width="20.140625" style="4"/>
    <col min="11009" max="11009" width="11" style="4" customWidth="1"/>
    <col min="11010" max="11010" width="20.140625" style="4"/>
    <col min="11011" max="11017" width="32.42578125" style="4" customWidth="1"/>
    <col min="11018" max="11264" width="20.140625" style="4"/>
    <col min="11265" max="11265" width="11" style="4" customWidth="1"/>
    <col min="11266" max="11266" width="20.140625" style="4"/>
    <col min="11267" max="11273" width="32.42578125" style="4" customWidth="1"/>
    <col min="11274" max="11520" width="20.140625" style="4"/>
    <col min="11521" max="11521" width="11" style="4" customWidth="1"/>
    <col min="11522" max="11522" width="20.140625" style="4"/>
    <col min="11523" max="11529" width="32.42578125" style="4" customWidth="1"/>
    <col min="11530" max="11776" width="20.140625" style="4"/>
    <col min="11777" max="11777" width="11" style="4" customWidth="1"/>
    <col min="11778" max="11778" width="20.140625" style="4"/>
    <col min="11779" max="11785" width="32.42578125" style="4" customWidth="1"/>
    <col min="11786" max="12032" width="20.140625" style="4"/>
    <col min="12033" max="12033" width="11" style="4" customWidth="1"/>
    <col min="12034" max="12034" width="20.140625" style="4"/>
    <col min="12035" max="12041" width="32.42578125" style="4" customWidth="1"/>
    <col min="12042" max="12288" width="20.140625" style="4"/>
    <col min="12289" max="12289" width="11" style="4" customWidth="1"/>
    <col min="12290" max="12290" width="20.140625" style="4"/>
    <col min="12291" max="12297" width="32.42578125" style="4" customWidth="1"/>
    <col min="12298" max="12544" width="20.140625" style="4"/>
    <col min="12545" max="12545" width="11" style="4" customWidth="1"/>
    <col min="12546" max="12546" width="20.140625" style="4"/>
    <col min="12547" max="12553" width="32.42578125" style="4" customWidth="1"/>
    <col min="12554" max="12800" width="20.140625" style="4"/>
    <col min="12801" max="12801" width="11" style="4" customWidth="1"/>
    <col min="12802" max="12802" width="20.140625" style="4"/>
    <col min="12803" max="12809" width="32.42578125" style="4" customWidth="1"/>
    <col min="12810" max="13056" width="20.140625" style="4"/>
    <col min="13057" max="13057" width="11" style="4" customWidth="1"/>
    <col min="13058" max="13058" width="20.140625" style="4"/>
    <col min="13059" max="13065" width="32.42578125" style="4" customWidth="1"/>
    <col min="13066" max="13312" width="20.140625" style="4"/>
    <col min="13313" max="13313" width="11" style="4" customWidth="1"/>
    <col min="13314" max="13314" width="20.140625" style="4"/>
    <col min="13315" max="13321" width="32.42578125" style="4" customWidth="1"/>
    <col min="13322" max="13568" width="20.140625" style="4"/>
    <col min="13569" max="13569" width="11" style="4" customWidth="1"/>
    <col min="13570" max="13570" width="20.140625" style="4"/>
    <col min="13571" max="13577" width="32.42578125" style="4" customWidth="1"/>
    <col min="13578" max="13824" width="20.140625" style="4"/>
    <col min="13825" max="13825" width="11" style="4" customWidth="1"/>
    <col min="13826" max="13826" width="20.140625" style="4"/>
    <col min="13827" max="13833" width="32.42578125" style="4" customWidth="1"/>
    <col min="13834" max="14080" width="20.140625" style="4"/>
    <col min="14081" max="14081" width="11" style="4" customWidth="1"/>
    <col min="14082" max="14082" width="20.140625" style="4"/>
    <col min="14083" max="14089" width="32.42578125" style="4" customWidth="1"/>
    <col min="14090" max="14336" width="20.140625" style="4"/>
    <col min="14337" max="14337" width="11" style="4" customWidth="1"/>
    <col min="14338" max="14338" width="20.140625" style="4"/>
    <col min="14339" max="14345" width="32.42578125" style="4" customWidth="1"/>
    <col min="14346" max="14592" width="20.140625" style="4"/>
    <col min="14593" max="14593" width="11" style="4" customWidth="1"/>
    <col min="14594" max="14594" width="20.140625" style="4"/>
    <col min="14595" max="14601" width="32.42578125" style="4" customWidth="1"/>
    <col min="14602" max="14848" width="20.140625" style="4"/>
    <col min="14849" max="14849" width="11" style="4" customWidth="1"/>
    <col min="14850" max="14850" width="20.140625" style="4"/>
    <col min="14851" max="14857" width="32.42578125" style="4" customWidth="1"/>
    <col min="14858" max="15104" width="20.140625" style="4"/>
    <col min="15105" max="15105" width="11" style="4" customWidth="1"/>
    <col min="15106" max="15106" width="20.140625" style="4"/>
    <col min="15107" max="15113" width="32.42578125" style="4" customWidth="1"/>
    <col min="15114" max="15360" width="20.140625" style="4"/>
    <col min="15361" max="15361" width="11" style="4" customWidth="1"/>
    <col min="15362" max="15362" width="20.140625" style="4"/>
    <col min="15363" max="15369" width="32.42578125" style="4" customWidth="1"/>
    <col min="15370" max="15616" width="20.140625" style="4"/>
    <col min="15617" max="15617" width="11" style="4" customWidth="1"/>
    <col min="15618" max="15618" width="20.140625" style="4"/>
    <col min="15619" max="15625" width="32.42578125" style="4" customWidth="1"/>
    <col min="15626" max="15872" width="20.140625" style="4"/>
    <col min="15873" max="15873" width="11" style="4" customWidth="1"/>
    <col min="15874" max="15874" width="20.140625" style="4"/>
    <col min="15875" max="15881" width="32.42578125" style="4" customWidth="1"/>
    <col min="15882" max="16128" width="20.140625" style="4"/>
    <col min="16129" max="16129" width="11" style="4" customWidth="1"/>
    <col min="16130" max="16130" width="20.140625" style="4"/>
    <col min="16131" max="16137" width="32.42578125" style="4" customWidth="1"/>
    <col min="16138" max="16384" width="20.140625" style="4"/>
  </cols>
  <sheetData>
    <row r="1" spans="1:12" ht="15.75" x14ac:dyDescent="0.25">
      <c r="A1" s="1" t="s">
        <v>0</v>
      </c>
      <c r="B1" s="2" t="s">
        <v>1</v>
      </c>
      <c r="C1" s="2"/>
      <c r="D1" s="3" t="s">
        <v>2</v>
      </c>
      <c r="E1" s="2"/>
      <c r="F1" s="2"/>
      <c r="G1" s="2"/>
      <c r="H1" s="4" t="s">
        <v>3</v>
      </c>
      <c r="I1" s="2"/>
      <c r="K1" s="30"/>
      <c r="L1" s="30"/>
    </row>
    <row r="2" spans="1:12" ht="15.75" thickBot="1" x14ac:dyDescent="0.25">
      <c r="A2" s="5"/>
      <c r="B2" s="6"/>
      <c r="C2" s="6"/>
      <c r="D2" s="6"/>
      <c r="E2" s="6"/>
      <c r="F2" s="6"/>
      <c r="G2" s="6"/>
      <c r="H2" s="6"/>
      <c r="I2" s="6"/>
      <c r="K2" s="30"/>
      <c r="L2" s="30"/>
    </row>
    <row r="3" spans="1:12" x14ac:dyDescent="0.2">
      <c r="B3" s="8"/>
      <c r="C3" s="8"/>
      <c r="D3" s="8"/>
      <c r="E3" s="8"/>
      <c r="F3" s="8"/>
      <c r="G3" s="8"/>
      <c r="H3" s="8"/>
      <c r="I3" s="8"/>
      <c r="K3" s="30"/>
      <c r="L3" s="30"/>
    </row>
    <row r="4" spans="1:12" ht="15.75" x14ac:dyDescent="0.25">
      <c r="A4" s="7" t="s">
        <v>4</v>
      </c>
      <c r="D4" s="9" t="s">
        <v>5</v>
      </c>
      <c r="E4" s="10" t="s">
        <v>6</v>
      </c>
      <c r="H4" s="4" t="s">
        <v>7</v>
      </c>
      <c r="K4" s="30"/>
      <c r="L4" s="30"/>
    </row>
    <row r="5" spans="1:12" ht="15.75" x14ac:dyDescent="0.25">
      <c r="D5" s="11"/>
      <c r="E5" s="10" t="s">
        <v>8</v>
      </c>
      <c r="H5" s="4" t="s">
        <v>9</v>
      </c>
      <c r="K5" s="30"/>
      <c r="L5" s="30"/>
    </row>
    <row r="6" spans="1:12" x14ac:dyDescent="0.2">
      <c r="A6" s="7" t="s">
        <v>10</v>
      </c>
      <c r="B6" s="12" t="s">
        <v>11</v>
      </c>
      <c r="E6" s="10" t="s">
        <v>12</v>
      </c>
      <c r="H6" s="4" t="s">
        <v>13</v>
      </c>
      <c r="K6" s="30"/>
      <c r="L6" s="30"/>
    </row>
    <row r="7" spans="1:12" x14ac:dyDescent="0.2">
      <c r="E7" s="10" t="s">
        <v>14</v>
      </c>
      <c r="K7" s="30"/>
      <c r="L7" s="30"/>
    </row>
    <row r="8" spans="1:12" x14ac:dyDescent="0.2">
      <c r="A8" s="7" t="s">
        <v>15</v>
      </c>
      <c r="B8" s="4" t="str">
        <f>'[1]D-1 1of2'!B8</f>
        <v>20220067-GU</v>
      </c>
      <c r="K8" s="30"/>
      <c r="L8" s="30"/>
    </row>
    <row r="9" spans="1:12" ht="15.75" thickBot="1" x14ac:dyDescent="0.25">
      <c r="A9" s="5"/>
      <c r="B9" s="13"/>
      <c r="C9" s="13"/>
      <c r="D9" s="13"/>
      <c r="E9" s="13"/>
      <c r="F9" s="13" t="s">
        <v>16</v>
      </c>
      <c r="G9" s="13"/>
      <c r="H9" s="13"/>
      <c r="I9" s="13"/>
      <c r="K9" s="30"/>
      <c r="L9" s="30"/>
    </row>
    <row r="10" spans="1:12" x14ac:dyDescent="0.2">
      <c r="B10" s="4" t="s">
        <v>16</v>
      </c>
      <c r="C10" s="4" t="s">
        <v>16</v>
      </c>
      <c r="D10" s="4" t="s">
        <v>16</v>
      </c>
      <c r="E10" s="4" t="s">
        <v>16</v>
      </c>
      <c r="F10" s="4" t="s">
        <v>16</v>
      </c>
      <c r="H10" s="4" t="s">
        <v>16</v>
      </c>
      <c r="I10" s="4" t="s">
        <v>16</v>
      </c>
      <c r="K10" s="30"/>
      <c r="L10" s="30"/>
    </row>
    <row r="11" spans="1:12" x14ac:dyDescent="0.2">
      <c r="B11" s="14" t="s">
        <v>17</v>
      </c>
      <c r="C11" s="14" t="s">
        <v>18</v>
      </c>
      <c r="D11" s="14" t="s">
        <v>19</v>
      </c>
      <c r="E11" s="14" t="s">
        <v>20</v>
      </c>
      <c r="F11" s="14" t="s">
        <v>21</v>
      </c>
      <c r="G11" s="14" t="s">
        <v>22</v>
      </c>
      <c r="H11" s="14" t="s">
        <v>23</v>
      </c>
      <c r="I11" s="14" t="s">
        <v>24</v>
      </c>
      <c r="K11" s="30"/>
      <c r="L11" s="30"/>
    </row>
    <row r="12" spans="1:12" ht="16.149999999999999" customHeight="1" x14ac:dyDescent="0.25">
      <c r="A12" s="1" t="s">
        <v>25</v>
      </c>
      <c r="B12" s="15" t="s">
        <v>26</v>
      </c>
      <c r="C12" s="15" t="s">
        <v>27</v>
      </c>
      <c r="D12" s="15" t="s">
        <v>27</v>
      </c>
      <c r="E12" s="15"/>
      <c r="F12" s="15" t="s">
        <v>28</v>
      </c>
      <c r="G12" s="15" t="s">
        <v>29</v>
      </c>
      <c r="H12" s="15" t="s">
        <v>29</v>
      </c>
      <c r="I12" s="15" t="s">
        <v>30</v>
      </c>
      <c r="K12" s="30"/>
      <c r="L12" s="30"/>
    </row>
    <row r="13" spans="1:12" ht="15.75" x14ac:dyDescent="0.25">
      <c r="A13" s="1" t="s">
        <v>31</v>
      </c>
      <c r="B13" s="15" t="s">
        <v>26</v>
      </c>
      <c r="C13" s="28" t="s">
        <v>56</v>
      </c>
      <c r="D13" s="28" t="s">
        <v>58</v>
      </c>
      <c r="E13" s="15" t="s">
        <v>32</v>
      </c>
      <c r="F13" s="14" t="s">
        <v>33</v>
      </c>
      <c r="G13" s="14" t="s">
        <v>57</v>
      </c>
      <c r="H13" s="14" t="s">
        <v>59</v>
      </c>
      <c r="I13" s="14" t="s">
        <v>34</v>
      </c>
      <c r="K13" s="30"/>
      <c r="L13" s="30"/>
    </row>
    <row r="14" spans="1:12" ht="15.75" hidden="1" thickBot="1" x14ac:dyDescent="0.25">
      <c r="A14" s="5"/>
      <c r="B14" s="16"/>
      <c r="C14" s="16"/>
      <c r="D14" s="16"/>
      <c r="E14" s="16"/>
      <c r="F14" s="16"/>
      <c r="G14" s="16"/>
      <c r="H14" s="16"/>
      <c r="I14" s="16"/>
    </row>
    <row r="15" spans="1:12" hidden="1" x14ac:dyDescent="0.2">
      <c r="B15" s="14"/>
      <c r="C15" s="14"/>
      <c r="D15" s="14"/>
      <c r="E15" s="14"/>
      <c r="F15" s="14"/>
      <c r="G15" s="14"/>
      <c r="H15" s="14"/>
      <c r="I15" s="14"/>
    </row>
    <row r="16" spans="1:12" x14ac:dyDescent="0.2">
      <c r="A16" s="7" t="s">
        <v>35</v>
      </c>
      <c r="B16" s="17">
        <v>44550</v>
      </c>
      <c r="C16" s="18">
        <v>2317775.8199999998</v>
      </c>
      <c r="D16" s="18">
        <v>1188770.1599999999</v>
      </c>
      <c r="E16" s="18">
        <v>115544.69</v>
      </c>
      <c r="F16" s="18">
        <f>C16+D16+E16</f>
        <v>3622090.6699999995</v>
      </c>
      <c r="G16" s="18">
        <f>(0.02/12)*C16</f>
        <v>3862.9596999999999</v>
      </c>
      <c r="H16" s="18">
        <f>(0.03/12)*D16</f>
        <v>2971.9253999999996</v>
      </c>
      <c r="I16" s="18">
        <f>H16+G16</f>
        <v>6834.8850999999995</v>
      </c>
      <c r="K16" s="31">
        <v>9576.14</v>
      </c>
      <c r="L16" s="31">
        <f>+I16-K16</f>
        <v>-2741.2548999999999</v>
      </c>
    </row>
    <row r="17" spans="1:12" hidden="1" x14ac:dyDescent="0.2">
      <c r="B17" s="19"/>
      <c r="C17" s="18"/>
      <c r="D17" s="18"/>
      <c r="E17" s="18"/>
      <c r="F17" s="20"/>
      <c r="G17" s="20"/>
      <c r="H17" s="20"/>
      <c r="I17" s="20"/>
    </row>
    <row r="18" spans="1:12" x14ac:dyDescent="0.2">
      <c r="A18" s="7" t="s">
        <v>36</v>
      </c>
      <c r="B18" s="17">
        <v>44217</v>
      </c>
      <c r="C18" s="18">
        <v>2336297.2400000002</v>
      </c>
      <c r="D18" s="18">
        <v>1170336.1599999999</v>
      </c>
      <c r="E18" s="18">
        <v>139273.65</v>
      </c>
      <c r="F18" s="18">
        <f>C18+D18+E18</f>
        <v>3645907.0500000003</v>
      </c>
      <c r="G18" s="18">
        <f>(0.02/12)*C18</f>
        <v>3893.8287333333337</v>
      </c>
      <c r="H18" s="18">
        <f>(0.03/12)*D18</f>
        <v>2925.8404</v>
      </c>
      <c r="I18" s="18">
        <f>H18+G18</f>
        <v>6819.6691333333338</v>
      </c>
      <c r="K18" s="31">
        <v>4704.42</v>
      </c>
      <c r="L18" s="31">
        <f>+I18-K18</f>
        <v>2115.2491333333337</v>
      </c>
    </row>
    <row r="19" spans="1:12" hidden="1" x14ac:dyDescent="0.2">
      <c r="B19" s="19"/>
      <c r="C19" s="18"/>
      <c r="D19" s="18"/>
      <c r="E19" s="18"/>
      <c r="F19" s="20"/>
      <c r="G19" s="20"/>
      <c r="H19" s="20"/>
      <c r="I19" s="20"/>
    </row>
    <row r="20" spans="1:12" x14ac:dyDescent="0.2">
      <c r="A20" s="7" t="s">
        <v>37</v>
      </c>
      <c r="B20" s="17">
        <v>44248</v>
      </c>
      <c r="C20" s="18">
        <v>2353170.15</v>
      </c>
      <c r="D20" s="18">
        <v>1180433.1200000001</v>
      </c>
      <c r="E20" s="18">
        <v>131199.96</v>
      </c>
      <c r="F20" s="18">
        <f>C20+D20+E20</f>
        <v>3664803.23</v>
      </c>
      <c r="G20" s="18">
        <f>(0.02/12)*C20</f>
        <v>3921.9502499999999</v>
      </c>
      <c r="H20" s="18">
        <f>(0.03/12)*D20</f>
        <v>2951.0828000000001</v>
      </c>
      <c r="I20" s="18">
        <f>H20+G20</f>
        <v>6873.03305</v>
      </c>
      <c r="K20" s="31">
        <v>6605.61</v>
      </c>
      <c r="L20" s="31">
        <f>+I20-K20</f>
        <v>267.42305000000033</v>
      </c>
    </row>
    <row r="21" spans="1:12" hidden="1" x14ac:dyDescent="0.2">
      <c r="B21" s="19"/>
      <c r="C21" s="18"/>
      <c r="D21" s="18"/>
      <c r="E21" s="18"/>
      <c r="F21" s="20"/>
      <c r="G21" s="20"/>
      <c r="H21" s="20"/>
      <c r="I21" s="20"/>
    </row>
    <row r="22" spans="1:12" x14ac:dyDescent="0.2">
      <c r="A22" s="7" t="s">
        <v>38</v>
      </c>
      <c r="B22" s="17">
        <v>44276</v>
      </c>
      <c r="C22" s="18">
        <v>2351650.2799999998</v>
      </c>
      <c r="D22" s="18">
        <v>1197452.49</v>
      </c>
      <c r="E22" s="18">
        <v>147879.28</v>
      </c>
      <c r="F22" s="18">
        <f>C22+D22+E22</f>
        <v>3696982.0499999993</v>
      </c>
      <c r="G22" s="18">
        <f>(0.02/12)*C22</f>
        <v>3919.4171333333334</v>
      </c>
      <c r="H22" s="18">
        <f>(0.03/12)*D22</f>
        <v>2993.6312250000001</v>
      </c>
      <c r="I22" s="18">
        <f>H22+G22</f>
        <v>6913.0483583333335</v>
      </c>
      <c r="K22" s="31">
        <v>6671.23</v>
      </c>
      <c r="L22" s="31">
        <f>+I22-K22</f>
        <v>241.81835833333389</v>
      </c>
    </row>
    <row r="23" spans="1:12" hidden="1" x14ac:dyDescent="0.2">
      <c r="B23" s="19"/>
      <c r="C23" s="18"/>
      <c r="D23" s="18"/>
      <c r="E23" s="18"/>
      <c r="F23" s="20"/>
      <c r="G23" s="20"/>
      <c r="H23" s="20"/>
      <c r="I23" s="20"/>
    </row>
    <row r="24" spans="1:12" x14ac:dyDescent="0.2">
      <c r="A24" s="7" t="s">
        <v>39</v>
      </c>
      <c r="B24" s="17">
        <v>44307</v>
      </c>
      <c r="C24" s="18">
        <v>2376794.08</v>
      </c>
      <c r="D24" s="18">
        <v>1193267.52</v>
      </c>
      <c r="E24" s="18">
        <v>176461.22</v>
      </c>
      <c r="F24" s="18">
        <f>C24+D24+E24</f>
        <v>3746522.8200000003</v>
      </c>
      <c r="G24" s="18">
        <f>(0.02/12)*C24</f>
        <v>3961.3234666666672</v>
      </c>
      <c r="H24" s="18">
        <f>(0.03/12)*D24</f>
        <v>2983.1687999999999</v>
      </c>
      <c r="I24" s="18">
        <f>H24+G24</f>
        <v>6944.4922666666671</v>
      </c>
      <c r="K24" s="31">
        <v>6917.12</v>
      </c>
      <c r="L24" s="31">
        <f>+I24-K24</f>
        <v>27.372266666667201</v>
      </c>
    </row>
    <row r="25" spans="1:12" hidden="1" x14ac:dyDescent="0.2">
      <c r="B25" s="19"/>
      <c r="C25" s="18"/>
      <c r="D25" s="18"/>
      <c r="E25" s="18"/>
      <c r="F25" s="20"/>
      <c r="G25" s="20"/>
      <c r="H25" s="20"/>
      <c r="I25" s="20"/>
    </row>
    <row r="26" spans="1:12" x14ac:dyDescent="0.2">
      <c r="A26" s="7" t="s">
        <v>40</v>
      </c>
      <c r="B26" s="17">
        <v>44337</v>
      </c>
      <c r="C26" s="18">
        <v>2489989.8199999998</v>
      </c>
      <c r="D26" s="18">
        <v>1152395.1100000001</v>
      </c>
      <c r="E26" s="18">
        <v>137198.89000000001</v>
      </c>
      <c r="F26" s="18">
        <f>C26+D26+E26</f>
        <v>3779583.82</v>
      </c>
      <c r="G26" s="18">
        <f>(0.02/12)*C26</f>
        <v>4149.983033333333</v>
      </c>
      <c r="H26" s="18">
        <f>(0.03/12)*D26</f>
        <v>2880.9877750000005</v>
      </c>
      <c r="I26" s="18">
        <f>H26+G26</f>
        <v>7030.9708083333335</v>
      </c>
      <c r="K26" s="31">
        <v>8107.68</v>
      </c>
      <c r="L26" s="31">
        <f>+I26-K26</f>
        <v>-1076.7091916666668</v>
      </c>
    </row>
    <row r="27" spans="1:12" hidden="1" x14ac:dyDescent="0.2">
      <c r="B27" s="19"/>
      <c r="C27" s="18"/>
      <c r="D27" s="18"/>
      <c r="E27" s="18"/>
      <c r="F27" s="20"/>
      <c r="G27" s="20"/>
      <c r="H27" s="20"/>
      <c r="I27" s="20"/>
    </row>
    <row r="28" spans="1:12" x14ac:dyDescent="0.2">
      <c r="A28" s="7" t="s">
        <v>41</v>
      </c>
      <c r="B28" s="17">
        <v>44368</v>
      </c>
      <c r="C28" s="18">
        <v>2502637.7599999998</v>
      </c>
      <c r="D28" s="18">
        <v>1150344.6100000001</v>
      </c>
      <c r="E28" s="18">
        <v>157367.45000000001</v>
      </c>
      <c r="F28" s="18">
        <f>C28+D28+E28</f>
        <v>3810349.8200000003</v>
      </c>
      <c r="G28" s="18">
        <f>(0.02/12)*C28</f>
        <v>4171.0629333333336</v>
      </c>
      <c r="H28" s="18">
        <f>(0.03/12)*D28</f>
        <v>2875.8615250000003</v>
      </c>
      <c r="I28" s="18">
        <f>H28+G28</f>
        <v>7046.9244583333339</v>
      </c>
      <c r="K28" s="31">
        <v>6913.15</v>
      </c>
      <c r="L28" s="31">
        <f>+I28-K28</f>
        <v>133.77445833333422</v>
      </c>
    </row>
    <row r="29" spans="1:12" hidden="1" x14ac:dyDescent="0.2">
      <c r="B29" s="19"/>
      <c r="C29" s="18"/>
      <c r="D29" s="18"/>
      <c r="E29" s="18"/>
      <c r="F29" s="20"/>
      <c r="G29" s="20"/>
      <c r="H29" s="20"/>
      <c r="I29" s="20"/>
    </row>
    <row r="30" spans="1:12" x14ac:dyDescent="0.2">
      <c r="A30" s="7" t="s">
        <v>42</v>
      </c>
      <c r="B30" s="17">
        <v>44398</v>
      </c>
      <c r="C30" s="18">
        <v>2510584.3000000003</v>
      </c>
      <c r="D30" s="18">
        <v>1154493.8999999999</v>
      </c>
      <c r="E30" s="18">
        <v>160282.62</v>
      </c>
      <c r="F30" s="18">
        <f>C30+D30+E30</f>
        <v>3825360.8200000003</v>
      </c>
      <c r="G30" s="18">
        <f>(0.02/12)*C30</f>
        <v>4184.3071666666674</v>
      </c>
      <c r="H30" s="18">
        <f>(0.03/12)*D30</f>
        <v>2886.2347499999996</v>
      </c>
      <c r="I30" s="18">
        <f>H30+G30</f>
        <v>7070.541916666667</v>
      </c>
      <c r="K30" s="31">
        <v>6696.82</v>
      </c>
      <c r="L30" s="31">
        <f>+I30-K30</f>
        <v>373.72191666666731</v>
      </c>
    </row>
    <row r="31" spans="1:12" hidden="1" x14ac:dyDescent="0.2">
      <c r="B31" s="19"/>
      <c r="C31" s="18"/>
      <c r="D31" s="18"/>
      <c r="E31" s="18"/>
      <c r="F31" s="20"/>
      <c r="G31" s="20"/>
      <c r="H31" s="20"/>
      <c r="I31" s="20"/>
    </row>
    <row r="32" spans="1:12" x14ac:dyDescent="0.2">
      <c r="A32" s="7" t="s">
        <v>43</v>
      </c>
      <c r="B32" s="17">
        <v>44429</v>
      </c>
      <c r="C32" s="18">
        <v>2575150.3199999998</v>
      </c>
      <c r="D32" s="18">
        <v>1135914.5900000001</v>
      </c>
      <c r="E32" s="18">
        <v>138188.19</v>
      </c>
      <c r="F32" s="18">
        <f>C32+D32+E32</f>
        <v>3849253.1</v>
      </c>
      <c r="G32" s="18">
        <f>(0.02/12)*C32</f>
        <v>4291.9171999999999</v>
      </c>
      <c r="H32" s="18">
        <f>(0.03/12)*D32</f>
        <v>2839.7864750000003</v>
      </c>
      <c r="I32" s="18">
        <f>H32+G32</f>
        <v>7131.7036750000007</v>
      </c>
      <c r="K32" s="31">
        <v>8158.13</v>
      </c>
      <c r="L32" s="31">
        <f>+I32-K32</f>
        <v>-1026.4263249999995</v>
      </c>
    </row>
    <row r="33" spans="1:12" hidden="1" x14ac:dyDescent="0.2">
      <c r="B33" s="19"/>
      <c r="C33" s="18"/>
      <c r="D33" s="18"/>
      <c r="E33" s="18"/>
      <c r="F33" s="20"/>
      <c r="G33" s="20"/>
      <c r="H33" s="20"/>
      <c r="I33" s="20"/>
    </row>
    <row r="34" spans="1:12" x14ac:dyDescent="0.2">
      <c r="A34" s="7" t="s">
        <v>44</v>
      </c>
      <c r="B34" s="17">
        <v>44460</v>
      </c>
      <c r="C34" s="18">
        <v>2636646.81</v>
      </c>
      <c r="D34" s="18">
        <v>1107508.24</v>
      </c>
      <c r="E34" s="18">
        <v>141838.76999999999</v>
      </c>
      <c r="F34" s="18">
        <f>C34+D34+E34</f>
        <v>3885993.82</v>
      </c>
      <c r="G34" s="18">
        <f>(0.02/12)*C34</f>
        <v>4394.4113500000003</v>
      </c>
      <c r="H34" s="18">
        <f>(0.03/12)*D34</f>
        <v>2768.7705999999998</v>
      </c>
      <c r="I34" s="18">
        <f>H34+G34</f>
        <v>7163.1819500000001</v>
      </c>
      <c r="K34" s="31">
        <v>6975.6</v>
      </c>
      <c r="L34" s="31">
        <f>+I34-K34</f>
        <v>187.58194999999978</v>
      </c>
    </row>
    <row r="35" spans="1:12" hidden="1" x14ac:dyDescent="0.2">
      <c r="B35" s="19"/>
      <c r="C35" s="18"/>
      <c r="D35" s="18"/>
      <c r="E35" s="18"/>
      <c r="F35" s="20"/>
      <c r="G35" s="18"/>
      <c r="H35" s="29"/>
      <c r="I35" s="20"/>
    </row>
    <row r="36" spans="1:12" x14ac:dyDescent="0.2">
      <c r="A36" s="7" t="s">
        <v>45</v>
      </c>
      <c r="B36" s="17">
        <v>44490</v>
      </c>
      <c r="C36" s="18">
        <v>2674745.2599999998</v>
      </c>
      <c r="D36" s="18">
        <v>1076436.1100000001</v>
      </c>
      <c r="E36" s="18">
        <v>140489.31</v>
      </c>
      <c r="F36" s="18">
        <f>C36+D36+E36</f>
        <v>3891670.68</v>
      </c>
      <c r="G36" s="18">
        <f>(0.02/12)*C36</f>
        <v>4457.9087666666665</v>
      </c>
      <c r="H36" s="18">
        <f>(0.03/12)*D36</f>
        <v>2691.0902750000005</v>
      </c>
      <c r="I36" s="18">
        <f>H36+G36</f>
        <v>7148.9990416666669</v>
      </c>
      <c r="K36" s="31">
        <v>7699.51</v>
      </c>
      <c r="L36" s="31">
        <f>+I36-K36</f>
        <v>-550.51095833333329</v>
      </c>
    </row>
    <row r="37" spans="1:12" hidden="1" x14ac:dyDescent="0.2">
      <c r="B37" s="19"/>
      <c r="C37" s="18"/>
      <c r="D37" s="18"/>
      <c r="E37" s="18"/>
      <c r="F37" s="20"/>
      <c r="G37" s="20"/>
      <c r="H37" s="20"/>
      <c r="I37" s="20"/>
    </row>
    <row r="38" spans="1:12" x14ac:dyDescent="0.2">
      <c r="A38" s="7" t="s">
        <v>46</v>
      </c>
      <c r="B38" s="17">
        <v>44521</v>
      </c>
      <c r="C38" s="18">
        <v>2726264.11</v>
      </c>
      <c r="D38" s="18">
        <v>1051525.33</v>
      </c>
      <c r="E38" s="18">
        <v>151677.42000000001</v>
      </c>
      <c r="F38" s="18">
        <f>C38+D38+E38</f>
        <v>3929466.86</v>
      </c>
      <c r="G38" s="18">
        <f>(0.02/12)*C38</f>
        <v>4543.7735166666671</v>
      </c>
      <c r="H38" s="18">
        <f>(0.03/12)*D38</f>
        <v>2628.8133250000001</v>
      </c>
      <c r="I38" s="18">
        <f>H38+G38</f>
        <v>7172.5868416666672</v>
      </c>
      <c r="K38" s="31">
        <v>7227.34</v>
      </c>
      <c r="L38" s="31">
        <f>+I38-K38</f>
        <v>-54.753158333332976</v>
      </c>
    </row>
    <row r="39" spans="1:12" hidden="1" x14ac:dyDescent="0.2">
      <c r="B39" s="19"/>
      <c r="C39" s="18"/>
      <c r="D39" s="18"/>
      <c r="E39" s="18"/>
      <c r="F39" s="20"/>
      <c r="G39" s="20"/>
      <c r="H39" s="20"/>
      <c r="I39" s="20"/>
    </row>
    <row r="40" spans="1:12" x14ac:dyDescent="0.2">
      <c r="A40" s="7" t="s">
        <v>47</v>
      </c>
      <c r="B40" s="17">
        <v>44551</v>
      </c>
      <c r="C40" s="18">
        <v>2759491.8600000003</v>
      </c>
      <c r="D40" s="18">
        <v>1002036.56</v>
      </c>
      <c r="E40" s="18">
        <v>99759</v>
      </c>
      <c r="F40" s="18">
        <f>C40+D40+E40</f>
        <v>3861287.4200000004</v>
      </c>
      <c r="G40" s="18">
        <f>(0.02/12)*C40</f>
        <v>4599.1531000000004</v>
      </c>
      <c r="H40" s="18">
        <f>(0.03/12)*D40</f>
        <v>2505.0914000000002</v>
      </c>
      <c r="I40" s="18">
        <f>H40+G40</f>
        <v>7104.2445000000007</v>
      </c>
      <c r="K40" s="31">
        <v>10577.83</v>
      </c>
      <c r="L40" s="31">
        <f>+I40-K40</f>
        <v>-3473.5854999999992</v>
      </c>
    </row>
    <row r="41" spans="1:12" x14ac:dyDescent="0.2">
      <c r="B41" s="19"/>
      <c r="C41" s="21"/>
      <c r="D41" s="21"/>
      <c r="E41" s="21"/>
      <c r="F41" s="22"/>
      <c r="G41" s="22"/>
      <c r="H41" s="22"/>
      <c r="I41" s="22"/>
      <c r="K41" s="31"/>
      <c r="L41" s="31"/>
    </row>
    <row r="42" spans="1:12" x14ac:dyDescent="0.2">
      <c r="A42" s="7" t="s">
        <v>48</v>
      </c>
      <c r="C42" s="21"/>
      <c r="D42" s="21"/>
      <c r="E42" s="23" t="s">
        <v>49</v>
      </c>
      <c r="F42" s="18">
        <f>SUM(F16:F40)/13</f>
        <v>3785328.6276923078</v>
      </c>
      <c r="G42" s="18">
        <f>SUM(G18:G40)</f>
        <v>50489.036650000002</v>
      </c>
      <c r="H42" s="18">
        <f t="shared" ref="H42:I42" si="0">SUM(H18:H40)</f>
        <v>33930.359349999999</v>
      </c>
      <c r="I42" s="18">
        <f t="shared" si="0"/>
        <v>84419.396000000008</v>
      </c>
      <c r="K42" s="31">
        <f>SUBTOTAL(9,K16:K41)</f>
        <v>96830.579999999987</v>
      </c>
      <c r="L42" s="31">
        <f>SUBTOTAL(9,L16:L41)</f>
        <v>-5576.2988999999952</v>
      </c>
    </row>
    <row r="43" spans="1:12" ht="15.75" thickBot="1" x14ac:dyDescent="0.25">
      <c r="C43" s="21"/>
      <c r="D43" s="21"/>
      <c r="E43" s="21"/>
      <c r="F43" s="24"/>
      <c r="G43" s="24"/>
      <c r="H43" s="24"/>
      <c r="I43" s="24"/>
    </row>
    <row r="44" spans="1:12" ht="15.75" thickTop="1" x14ac:dyDescent="0.2">
      <c r="C44" s="21"/>
      <c r="D44" s="21"/>
      <c r="E44" s="21"/>
      <c r="F44" s="21"/>
      <c r="G44" s="21"/>
      <c r="H44" s="21"/>
      <c r="I44" s="21"/>
    </row>
    <row r="45" spans="1:12" ht="15.75" x14ac:dyDescent="0.25">
      <c r="A45" s="7" t="s">
        <v>50</v>
      </c>
      <c r="C45" s="21"/>
      <c r="D45" s="25"/>
      <c r="E45" s="26" t="s">
        <v>51</v>
      </c>
      <c r="F45" s="27">
        <f>(I42/F42)</f>
        <v>2.230173501513541E-2</v>
      </c>
      <c r="G45" s="21"/>
      <c r="H45" s="21"/>
      <c r="I45" s="21"/>
    </row>
    <row r="46" spans="1:12" ht="15.75" thickBot="1" x14ac:dyDescent="0.25">
      <c r="C46" s="21"/>
      <c r="D46" s="21"/>
      <c r="E46" s="21"/>
      <c r="F46" s="24"/>
      <c r="G46" s="21"/>
      <c r="H46" s="21"/>
      <c r="I46" s="21"/>
    </row>
    <row r="47" spans="1:12" ht="15.75" thickTop="1" x14ac:dyDescent="0.2">
      <c r="C47" s="21"/>
      <c r="D47" s="21"/>
      <c r="E47" s="21"/>
      <c r="F47" s="21"/>
      <c r="G47" s="21"/>
      <c r="H47" s="21"/>
      <c r="I47" s="21"/>
    </row>
    <row r="48" spans="1:12" x14ac:dyDescent="0.2">
      <c r="C48" s="21"/>
      <c r="D48" s="21"/>
      <c r="E48" s="21"/>
      <c r="F48" s="21"/>
      <c r="G48" s="21"/>
      <c r="H48" s="21"/>
      <c r="I48" s="21"/>
    </row>
    <row r="49" spans="1:9" x14ac:dyDescent="0.2">
      <c r="A49" s="7" t="s">
        <v>52</v>
      </c>
      <c r="C49" s="21"/>
      <c r="D49" s="21"/>
      <c r="E49" s="21"/>
      <c r="F49" s="21"/>
      <c r="G49" s="21"/>
      <c r="H49" s="21"/>
    </row>
    <row r="50" spans="1:9" x14ac:dyDescent="0.2">
      <c r="C50" s="21"/>
      <c r="D50" s="21"/>
      <c r="E50" s="21"/>
      <c r="F50" s="21"/>
      <c r="G50" s="21"/>
      <c r="H50" s="21"/>
    </row>
    <row r="51" spans="1:9" ht="15.75" thickBot="1" x14ac:dyDescent="0.25">
      <c r="A51" s="5"/>
      <c r="B51" s="6"/>
      <c r="C51" s="6"/>
      <c r="D51" s="6"/>
      <c r="E51" s="6"/>
      <c r="F51" s="6"/>
      <c r="G51" s="6"/>
      <c r="H51" s="6"/>
      <c r="I51" s="6"/>
    </row>
    <row r="52" spans="1:9" x14ac:dyDescent="0.2">
      <c r="A52" s="7" t="s">
        <v>53</v>
      </c>
      <c r="C52" s="4" t="s">
        <v>54</v>
      </c>
      <c r="F52" s="4" t="s">
        <v>55</v>
      </c>
    </row>
    <row r="53" spans="1:9" x14ac:dyDescent="0.2">
      <c r="B53" s="2"/>
      <c r="C53" s="2"/>
      <c r="D53" s="2"/>
      <c r="E53" s="2"/>
      <c r="F53" s="2"/>
      <c r="G53" s="2"/>
      <c r="H53" s="2"/>
      <c r="I53" s="2"/>
    </row>
  </sheetData>
  <autoFilter ref="A13:I40">
    <filterColumn colId="1">
      <customFilters>
        <customFilter operator="notEqual" val=" "/>
      </customFilters>
    </filterColumn>
  </autoFilter>
  <pageMargins left="0.7" right="0.7" top="0.75" bottom="0.75" header="0.3" footer="0.3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 A C T I V E ! 1 5 6 7 6 0 3 0 . 1 < / d o c u m e n t i d >  
     < s e n d e r i d > K E A B E T < / s e n d e r i d >  
     < s e n d e r e m a i l > B K E A T I N G @ G U N S T E R . C O M < / s e n d e r e m a i l >  
     < l a s t m o d i f i e d > 2 0 2 2 - 0 5 - 2 5 T 0 1 : 0 5 : 0 4 . 0 0 0 0 0 0 0 - 0 4 : 0 0 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FLNG Consolidated</vt:lpstr>
      <vt:lpstr>FN</vt:lpstr>
      <vt:lpstr>CF</vt:lpstr>
      <vt:lpstr>FI</vt:lpstr>
      <vt:lpstr>FT</vt:lpstr>
      <vt:lpstr>FE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Welch, Kathy</dc:creator>
  <cp:lastModifiedBy>Onsomu, Philip</cp:lastModifiedBy>
  <dcterms:created xsi:type="dcterms:W3CDTF">2021-12-10T20:17:57Z</dcterms:created>
  <dcterms:modified xsi:type="dcterms:W3CDTF">2022-05-25T05:05:04Z</dcterms:modified>
</cp:coreProperties>
</file>