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keabet\AppData\Roaming\iManage\Work\Recent\00033016-00025 Florida Public Utilities Co. - 2022 Rate Relief _ Consolidation Filing\"/>
    </mc:Choice>
  </mc:AlternateContent>
  <xr:revisionPtr revIDLastSave="0" documentId="8_{660A8C3D-521C-4E22-9171-771A68CC482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ivot on Expense" sheetId="18" r:id="rId1"/>
    <sheet name="Working Exp" sheetId="15" state="hidden" r:id="rId2"/>
    <sheet name="B5 3 of 3 FC AD" sheetId="17" r:id="rId3"/>
    <sheet name="FC Net value 12-2020" sheetId="1" r:id="rId4"/>
    <sheet name="Dec" sheetId="14" r:id="rId5"/>
    <sheet name="Nov" sheetId="13" r:id="rId6"/>
    <sheet name="Oct" sheetId="12" r:id="rId7"/>
    <sheet name="Sept" sheetId="11" r:id="rId8"/>
    <sheet name="Aug" sheetId="10" r:id="rId9"/>
    <sheet name="July" sheetId="9" r:id="rId10"/>
    <sheet name="June" sheetId="8" r:id="rId11"/>
    <sheet name="May" sheetId="7" r:id="rId12"/>
    <sheet name="Apr" sheetId="6" r:id="rId13"/>
    <sheet name="Mar" sheetId="5" r:id="rId14"/>
    <sheet name="Feb" sheetId="4" r:id="rId15"/>
    <sheet name="Jan" sheetId="3" r:id="rId16"/>
    <sheet name="Sheet1" sheetId="2" state="hidden" r:id="rId17"/>
  </sheets>
  <definedNames>
    <definedName name="_xlnm._FilterDatabase" localSheetId="3" hidden="1">'FC Net value 12-2020'!$A$3:$AX$182</definedName>
    <definedName name="_xlnm._FilterDatabase" localSheetId="10" hidden="1">June!$A$1:$H$165</definedName>
    <definedName name="_xlnm._FilterDatabase" localSheetId="6" hidden="1">Oct!$A$1:$H$1</definedName>
    <definedName name="_xlnm._FilterDatabase" localSheetId="16" hidden="1">Sheet1!$A$1:$M$1</definedName>
  </definedNames>
  <calcPr calcId="191029" calcOnSave="0"/>
  <pivotCaches>
    <pivotCache cacheId="0" r:id="rId18"/>
    <pivotCache cacheId="1" r:id="rId1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" i="17" l="1"/>
  <c r="T16" i="17" l="1"/>
  <c r="AE9" i="17"/>
  <c r="AE16" i="17" s="1"/>
  <c r="AV9" i="17"/>
  <c r="M41" i="18" l="1"/>
  <c r="R9" i="17" s="1"/>
  <c r="S9" i="17" s="1"/>
  <c r="T9" i="17" s="1"/>
  <c r="U9" i="17" s="1"/>
  <c r="V9" i="17" s="1"/>
  <c r="W9" i="17" s="1"/>
  <c r="X9" i="17" s="1"/>
  <c r="Y9" i="17" s="1"/>
  <c r="Z9" i="17" s="1"/>
  <c r="AA9" i="17" s="1"/>
  <c r="AB9" i="17" s="1"/>
  <c r="AC9" i="17" s="1"/>
  <c r="L41" i="18"/>
  <c r="K41" i="18"/>
  <c r="J41" i="18"/>
  <c r="I41" i="18"/>
  <c r="H41" i="18"/>
  <c r="G41" i="18"/>
  <c r="F41" i="18"/>
  <c r="E41" i="18"/>
  <c r="D41" i="18"/>
  <c r="C41" i="18"/>
  <c r="M39" i="18"/>
  <c r="L39" i="18"/>
  <c r="K39" i="18"/>
  <c r="J39" i="18"/>
  <c r="I39" i="18"/>
  <c r="H39" i="18"/>
  <c r="G39" i="18"/>
  <c r="F39" i="18"/>
  <c r="F42" i="18" s="1"/>
  <c r="E39" i="18"/>
  <c r="D39" i="18"/>
  <c r="C39" i="18"/>
  <c r="M37" i="18"/>
  <c r="L37" i="18"/>
  <c r="K37" i="18"/>
  <c r="J37" i="18"/>
  <c r="J42" i="18" s="1"/>
  <c r="I37" i="18"/>
  <c r="I42" i="18" s="1"/>
  <c r="H37" i="18"/>
  <c r="H42" i="18" s="1"/>
  <c r="G37" i="18"/>
  <c r="F37" i="18"/>
  <c r="E37" i="18"/>
  <c r="D37" i="18"/>
  <c r="C37" i="18"/>
  <c r="B39" i="18"/>
  <c r="B42" i="18" s="1"/>
  <c r="B41" i="18"/>
  <c r="B37" i="18"/>
  <c r="A40" i="18"/>
  <c r="A38" i="18"/>
  <c r="A36" i="18"/>
  <c r="A41" i="18"/>
  <c r="A39" i="18"/>
  <c r="A37" i="18"/>
  <c r="Q8" i="17"/>
  <c r="R8" i="17" s="1"/>
  <c r="Q7" i="17"/>
  <c r="R7" i="17" s="1"/>
  <c r="C42" i="18" l="1"/>
  <c r="K42" i="18"/>
  <c r="M42" i="18"/>
  <c r="D42" i="18"/>
  <c r="L42" i="18"/>
  <c r="E42" i="18"/>
  <c r="Q10" i="17"/>
  <c r="G42" i="18"/>
  <c r="AH9" i="17"/>
  <c r="R10" i="17"/>
  <c r="S7" i="17"/>
  <c r="S8" i="17"/>
  <c r="T8" i="17" s="1"/>
  <c r="U8" i="17" s="1"/>
  <c r="V8" i="17" s="1"/>
  <c r="W8" i="17" s="1"/>
  <c r="X8" i="17" s="1"/>
  <c r="Y8" i="17" s="1"/>
  <c r="Z8" i="17" s="1"/>
  <c r="AA8" i="17" s="1"/>
  <c r="AB8" i="17" s="1"/>
  <c r="AC8" i="17" s="1"/>
  <c r="AH8" i="17" s="1"/>
  <c r="E16" i="14"/>
  <c r="O9" i="17"/>
  <c r="AD9" i="17" l="1"/>
  <c r="AD17" i="17" s="1"/>
  <c r="AD8" i="17"/>
  <c r="AF8" i="17" s="1"/>
  <c r="AI8" i="17"/>
  <c r="AJ8" i="17" s="1"/>
  <c r="AK8" i="17" s="1"/>
  <c r="AL8" i="17" s="1"/>
  <c r="AM8" i="17" s="1"/>
  <c r="AN8" i="17" s="1"/>
  <c r="AO8" i="17" s="1"/>
  <c r="AP8" i="17" s="1"/>
  <c r="AQ8" i="17" s="1"/>
  <c r="AR8" i="17" s="1"/>
  <c r="AS8" i="17" s="1"/>
  <c r="AT8" i="17" s="1"/>
  <c r="T7" i="17"/>
  <c r="S10" i="17"/>
  <c r="AI9" i="17"/>
  <c r="N13" i="18"/>
  <c r="N6" i="18"/>
  <c r="N35" i="17"/>
  <c r="AF9" i="17" l="1"/>
  <c r="U7" i="17"/>
  <c r="T10" i="17"/>
  <c r="AU8" i="17"/>
  <c r="AW8" i="17" s="1"/>
  <c r="AJ9" i="17"/>
  <c r="AO1" i="17"/>
  <c r="AQ1" i="17"/>
  <c r="AR1" i="17"/>
  <c r="AM1" i="17"/>
  <c r="AN1" i="17"/>
  <c r="AP1" i="17"/>
  <c r="V7" i="17" l="1"/>
  <c r="U10" i="17"/>
  <c r="AK9" i="17"/>
  <c r="O8" i="17"/>
  <c r="O7" i="17"/>
  <c r="W7" i="17" l="1"/>
  <c r="V10" i="17"/>
  <c r="AL9" i="17"/>
  <c r="D169" i="3"/>
  <c r="D170" i="4"/>
  <c r="D166" i="5"/>
  <c r="D163" i="6"/>
  <c r="D164" i="7"/>
  <c r="D167" i="8"/>
  <c r="D168" i="9"/>
  <c r="D165" i="10"/>
  <c r="D156" i="11"/>
  <c r="D157" i="12"/>
  <c r="D157" i="13"/>
  <c r="D154" i="14"/>
  <c r="X7" i="17" l="1"/>
  <c r="W10" i="17"/>
  <c r="AM9" i="17"/>
  <c r="D32" i="18"/>
  <c r="H32" i="18"/>
  <c r="I32" i="18"/>
  <c r="C31" i="18"/>
  <c r="C32" i="18" s="1"/>
  <c r="D31" i="18"/>
  <c r="E31" i="18"/>
  <c r="E32" i="18" s="1"/>
  <c r="F31" i="18"/>
  <c r="F32" i="18" s="1"/>
  <c r="G31" i="18"/>
  <c r="G32" i="18" s="1"/>
  <c r="H31" i="18"/>
  <c r="I31" i="18"/>
  <c r="J31" i="18"/>
  <c r="J32" i="18" s="1"/>
  <c r="K31" i="18"/>
  <c r="K32" i="18" s="1"/>
  <c r="L31" i="18"/>
  <c r="L32" i="18" s="1"/>
  <c r="M31" i="18"/>
  <c r="M32" i="18" s="1"/>
  <c r="B31" i="18"/>
  <c r="B32" i="18" s="1"/>
  <c r="S6" i="15"/>
  <c r="S12" i="15"/>
  <c r="S13" i="15"/>
  <c r="S5" i="15"/>
  <c r="R5" i="15"/>
  <c r="Q218" i="1"/>
  <c r="P216" i="1" s="1"/>
  <c r="O216" i="1" s="1"/>
  <c r="J26" i="15"/>
  <c r="J27" i="15" s="1"/>
  <c r="R6" i="15"/>
  <c r="R7" i="15"/>
  <c r="S7" i="15" s="1"/>
  <c r="R8" i="15"/>
  <c r="S8" i="15" s="1"/>
  <c r="R9" i="15"/>
  <c r="S9" i="15" s="1"/>
  <c r="R10" i="15"/>
  <c r="S10" i="15" s="1"/>
  <c r="R11" i="15"/>
  <c r="S11" i="15" s="1"/>
  <c r="R12" i="15"/>
  <c r="R13" i="15"/>
  <c r="R4" i="15"/>
  <c r="Y7" i="17" l="1"/>
  <c r="X10" i="17"/>
  <c r="AN9" i="17"/>
  <c r="P217" i="1"/>
  <c r="O217" i="1" s="1"/>
  <c r="P215" i="1"/>
  <c r="O215" i="1" s="1"/>
  <c r="Z7" i="17" l="1"/>
  <c r="Y10" i="17"/>
  <c r="AO9" i="17"/>
  <c r="M25" i="15"/>
  <c r="M20" i="15"/>
  <c r="M21" i="15" s="1"/>
  <c r="L20" i="15"/>
  <c r="L21" i="15" s="1"/>
  <c r="K20" i="15"/>
  <c r="K21" i="15" s="1"/>
  <c r="J20" i="15"/>
  <c r="I24" i="15"/>
  <c r="I25" i="15" s="1"/>
  <c r="I20" i="15"/>
  <c r="I21" i="15" s="1"/>
  <c r="H20" i="15"/>
  <c r="H21" i="15" s="1"/>
  <c r="G20" i="15"/>
  <c r="G21" i="15" s="1"/>
  <c r="E26" i="15"/>
  <c r="E27" i="15" s="1"/>
  <c r="F20" i="15"/>
  <c r="F21" i="15" s="1"/>
  <c r="E20" i="15"/>
  <c r="E21" i="15" s="1"/>
  <c r="D26" i="15"/>
  <c r="D27" i="15" s="1"/>
  <c r="D20" i="15"/>
  <c r="D21" i="15" s="1"/>
  <c r="C20" i="15"/>
  <c r="C21" i="15" s="1"/>
  <c r="J21" i="15"/>
  <c r="B20" i="15"/>
  <c r="B21" i="15" s="1"/>
  <c r="AH172" i="1"/>
  <c r="AH17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49" i="1"/>
  <c r="AI173" i="1"/>
  <c r="AI177" i="1"/>
  <c r="AI4" i="1"/>
  <c r="K179" i="1"/>
  <c r="AE49" i="1"/>
  <c r="AE173" i="1"/>
  <c r="AE177" i="1"/>
  <c r="AG49" i="1"/>
  <c r="AG173" i="1"/>
  <c r="AG177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F80" i="1" s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F126" i="1" s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F158" i="1" s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F170" i="1" s="1"/>
  <c r="AE171" i="1"/>
  <c r="AE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4" i="1"/>
  <c r="Y4" i="1"/>
  <c r="W171" i="1"/>
  <c r="V171" i="1" s="1"/>
  <c r="W172" i="1"/>
  <c r="V172" i="1" s="1"/>
  <c r="W174" i="1"/>
  <c r="V174" i="1" s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4" i="1"/>
  <c r="M5" i="1"/>
  <c r="L5" i="1" s="1"/>
  <c r="M6" i="1"/>
  <c r="L6" i="1" s="1"/>
  <c r="M7" i="1"/>
  <c r="L7" i="1" s="1"/>
  <c r="M8" i="1"/>
  <c r="L8" i="1" s="1"/>
  <c r="M9" i="1"/>
  <c r="L9" i="1" s="1"/>
  <c r="M10" i="1"/>
  <c r="L10" i="1" s="1"/>
  <c r="M11" i="1"/>
  <c r="L11" i="1" s="1"/>
  <c r="M12" i="1"/>
  <c r="L12" i="1" s="1"/>
  <c r="M13" i="1"/>
  <c r="L13" i="1" s="1"/>
  <c r="M14" i="1"/>
  <c r="L14" i="1" s="1"/>
  <c r="M15" i="1"/>
  <c r="M16" i="1"/>
  <c r="L16" i="1" s="1"/>
  <c r="M17" i="1"/>
  <c r="L17" i="1" s="1"/>
  <c r="M18" i="1"/>
  <c r="L18" i="1" s="1"/>
  <c r="M19" i="1"/>
  <c r="M20" i="1"/>
  <c r="L20" i="1" s="1"/>
  <c r="M21" i="1"/>
  <c r="L21" i="1" s="1"/>
  <c r="M22" i="1"/>
  <c r="L22" i="1" s="1"/>
  <c r="M23" i="1"/>
  <c r="L23" i="1" s="1"/>
  <c r="M24" i="1"/>
  <c r="L24" i="1" s="1"/>
  <c r="M25" i="1"/>
  <c r="L25" i="1" s="1"/>
  <c r="M26" i="1"/>
  <c r="L26" i="1" s="1"/>
  <c r="M27" i="1"/>
  <c r="L27" i="1" s="1"/>
  <c r="M28" i="1"/>
  <c r="L28" i="1" s="1"/>
  <c r="M29" i="1"/>
  <c r="L29" i="1" s="1"/>
  <c r="M30" i="1"/>
  <c r="L30" i="1" s="1"/>
  <c r="M31" i="1"/>
  <c r="M32" i="1"/>
  <c r="L32" i="1" s="1"/>
  <c r="M33" i="1"/>
  <c r="L33" i="1" s="1"/>
  <c r="M34" i="1"/>
  <c r="L34" i="1" s="1"/>
  <c r="M35" i="1"/>
  <c r="L35" i="1" s="1"/>
  <c r="M36" i="1"/>
  <c r="L36" i="1" s="1"/>
  <c r="M37" i="1"/>
  <c r="L37" i="1" s="1"/>
  <c r="M38" i="1"/>
  <c r="L38" i="1" s="1"/>
  <c r="M39" i="1"/>
  <c r="L39" i="1" s="1"/>
  <c r="M40" i="1"/>
  <c r="L40" i="1" s="1"/>
  <c r="M41" i="1"/>
  <c r="L41" i="1" s="1"/>
  <c r="M42" i="1"/>
  <c r="L42" i="1" s="1"/>
  <c r="M43" i="1"/>
  <c r="L43" i="1" s="1"/>
  <c r="M44" i="1"/>
  <c r="L44" i="1" s="1"/>
  <c r="M45" i="1"/>
  <c r="L45" i="1" s="1"/>
  <c r="M46" i="1"/>
  <c r="M47" i="1"/>
  <c r="M48" i="1"/>
  <c r="L48" i="1" s="1"/>
  <c r="M50" i="1"/>
  <c r="L50" i="1" s="1"/>
  <c r="M51" i="1"/>
  <c r="L51" i="1" s="1"/>
  <c r="M52" i="1"/>
  <c r="L52" i="1" s="1"/>
  <c r="M53" i="1"/>
  <c r="L53" i="1" s="1"/>
  <c r="M54" i="1"/>
  <c r="L54" i="1" s="1"/>
  <c r="M55" i="1"/>
  <c r="L55" i="1" s="1"/>
  <c r="M56" i="1"/>
  <c r="L56" i="1" s="1"/>
  <c r="M57" i="1"/>
  <c r="L57" i="1" s="1"/>
  <c r="M58" i="1"/>
  <c r="L58" i="1" s="1"/>
  <c r="M59" i="1"/>
  <c r="L59" i="1" s="1"/>
  <c r="M60" i="1"/>
  <c r="L60" i="1" s="1"/>
  <c r="M61" i="1"/>
  <c r="L61" i="1" s="1"/>
  <c r="M62" i="1"/>
  <c r="L62" i="1" s="1"/>
  <c r="M63" i="1"/>
  <c r="L63" i="1" s="1"/>
  <c r="M64" i="1"/>
  <c r="M65" i="1"/>
  <c r="L65" i="1" s="1"/>
  <c r="M66" i="1"/>
  <c r="L66" i="1" s="1"/>
  <c r="M67" i="1"/>
  <c r="L67" i="1" s="1"/>
  <c r="M68" i="1"/>
  <c r="L68" i="1" s="1"/>
  <c r="M69" i="1"/>
  <c r="L69" i="1" s="1"/>
  <c r="M70" i="1"/>
  <c r="L70" i="1" s="1"/>
  <c r="M71" i="1"/>
  <c r="L71" i="1" s="1"/>
  <c r="M72" i="1"/>
  <c r="L72" i="1" s="1"/>
  <c r="M73" i="1"/>
  <c r="L73" i="1" s="1"/>
  <c r="M74" i="1"/>
  <c r="L74" i="1" s="1"/>
  <c r="M75" i="1"/>
  <c r="L75" i="1" s="1"/>
  <c r="M76" i="1"/>
  <c r="L76" i="1" s="1"/>
  <c r="M77" i="1"/>
  <c r="L77" i="1" s="1"/>
  <c r="M78" i="1"/>
  <c r="L78" i="1" s="1"/>
  <c r="M79" i="1"/>
  <c r="L79" i="1" s="1"/>
  <c r="M80" i="1"/>
  <c r="M81" i="1"/>
  <c r="L81" i="1" s="1"/>
  <c r="M82" i="1"/>
  <c r="L82" i="1" s="1"/>
  <c r="M83" i="1"/>
  <c r="L83" i="1" s="1"/>
  <c r="M84" i="1"/>
  <c r="L84" i="1" s="1"/>
  <c r="M85" i="1"/>
  <c r="L85" i="1" s="1"/>
  <c r="M86" i="1"/>
  <c r="L86" i="1" s="1"/>
  <c r="M87" i="1"/>
  <c r="L87" i="1" s="1"/>
  <c r="M88" i="1"/>
  <c r="L88" i="1" s="1"/>
  <c r="M89" i="1"/>
  <c r="L89" i="1" s="1"/>
  <c r="M90" i="1"/>
  <c r="L90" i="1" s="1"/>
  <c r="M91" i="1"/>
  <c r="L91" i="1" s="1"/>
  <c r="M92" i="1"/>
  <c r="L92" i="1" s="1"/>
  <c r="M93" i="1"/>
  <c r="L93" i="1" s="1"/>
  <c r="M94" i="1"/>
  <c r="L94" i="1" s="1"/>
  <c r="M95" i="1"/>
  <c r="L95" i="1" s="1"/>
  <c r="M96" i="1"/>
  <c r="M97" i="1"/>
  <c r="L97" i="1" s="1"/>
  <c r="M98" i="1"/>
  <c r="L98" i="1" s="1"/>
  <c r="M99" i="1"/>
  <c r="L99" i="1" s="1"/>
  <c r="M100" i="1"/>
  <c r="L100" i="1" s="1"/>
  <c r="M101" i="1"/>
  <c r="L101" i="1" s="1"/>
  <c r="M102" i="1"/>
  <c r="L102" i="1" s="1"/>
  <c r="M103" i="1"/>
  <c r="L103" i="1" s="1"/>
  <c r="M104" i="1"/>
  <c r="L104" i="1" s="1"/>
  <c r="M105" i="1"/>
  <c r="L105" i="1" s="1"/>
  <c r="M106" i="1"/>
  <c r="L106" i="1" s="1"/>
  <c r="M107" i="1"/>
  <c r="L107" i="1" s="1"/>
  <c r="M108" i="1"/>
  <c r="L108" i="1" s="1"/>
  <c r="M109" i="1"/>
  <c r="L109" i="1" s="1"/>
  <c r="M110" i="1"/>
  <c r="L110" i="1" s="1"/>
  <c r="M111" i="1"/>
  <c r="L111" i="1" s="1"/>
  <c r="M112" i="1"/>
  <c r="M113" i="1"/>
  <c r="L113" i="1" s="1"/>
  <c r="M114" i="1"/>
  <c r="L114" i="1" s="1"/>
  <c r="M115" i="1"/>
  <c r="L115" i="1" s="1"/>
  <c r="M116" i="1"/>
  <c r="L116" i="1" s="1"/>
  <c r="M117" i="1"/>
  <c r="L117" i="1" s="1"/>
  <c r="M118" i="1"/>
  <c r="L118" i="1" s="1"/>
  <c r="M119" i="1"/>
  <c r="L119" i="1" s="1"/>
  <c r="M120" i="1"/>
  <c r="L120" i="1" s="1"/>
  <c r="M121" i="1"/>
  <c r="L121" i="1" s="1"/>
  <c r="M122" i="1"/>
  <c r="L122" i="1" s="1"/>
  <c r="M123" i="1"/>
  <c r="L123" i="1" s="1"/>
  <c r="M124" i="1"/>
  <c r="L124" i="1" s="1"/>
  <c r="M125" i="1"/>
  <c r="L125" i="1" s="1"/>
  <c r="M126" i="1"/>
  <c r="L126" i="1" s="1"/>
  <c r="M127" i="1"/>
  <c r="L127" i="1" s="1"/>
  <c r="M128" i="1"/>
  <c r="L128" i="1" s="1"/>
  <c r="M129" i="1"/>
  <c r="L129" i="1" s="1"/>
  <c r="M130" i="1"/>
  <c r="L130" i="1" s="1"/>
  <c r="M131" i="1"/>
  <c r="L131" i="1" s="1"/>
  <c r="M132" i="1"/>
  <c r="M133" i="1"/>
  <c r="L133" i="1" s="1"/>
  <c r="M134" i="1"/>
  <c r="L134" i="1" s="1"/>
  <c r="M135" i="1"/>
  <c r="L135" i="1" s="1"/>
  <c r="M136" i="1"/>
  <c r="L136" i="1" s="1"/>
  <c r="M137" i="1"/>
  <c r="L137" i="1" s="1"/>
  <c r="M138" i="1"/>
  <c r="L138" i="1" s="1"/>
  <c r="M139" i="1"/>
  <c r="L139" i="1" s="1"/>
  <c r="M140" i="1"/>
  <c r="L140" i="1" s="1"/>
  <c r="M141" i="1"/>
  <c r="L141" i="1" s="1"/>
  <c r="M142" i="1"/>
  <c r="L142" i="1" s="1"/>
  <c r="M143" i="1"/>
  <c r="L143" i="1" s="1"/>
  <c r="M144" i="1"/>
  <c r="L144" i="1" s="1"/>
  <c r="M145" i="1"/>
  <c r="L145" i="1" s="1"/>
  <c r="M146" i="1"/>
  <c r="L146" i="1" s="1"/>
  <c r="M147" i="1"/>
  <c r="L147" i="1" s="1"/>
  <c r="M148" i="1"/>
  <c r="M149" i="1"/>
  <c r="L149" i="1" s="1"/>
  <c r="M150" i="1"/>
  <c r="L150" i="1" s="1"/>
  <c r="M151" i="1"/>
  <c r="L151" i="1" s="1"/>
  <c r="M152" i="1"/>
  <c r="L152" i="1" s="1"/>
  <c r="M153" i="1"/>
  <c r="L153" i="1" s="1"/>
  <c r="M154" i="1"/>
  <c r="L154" i="1" s="1"/>
  <c r="M155" i="1"/>
  <c r="L155" i="1" s="1"/>
  <c r="M156" i="1"/>
  <c r="L156" i="1" s="1"/>
  <c r="M157" i="1"/>
  <c r="L157" i="1" s="1"/>
  <c r="M158" i="1"/>
  <c r="L158" i="1" s="1"/>
  <c r="M159" i="1"/>
  <c r="L159" i="1" s="1"/>
  <c r="M160" i="1"/>
  <c r="L160" i="1" s="1"/>
  <c r="M161" i="1"/>
  <c r="L161" i="1" s="1"/>
  <c r="M162" i="1"/>
  <c r="L162" i="1" s="1"/>
  <c r="M163" i="1"/>
  <c r="L163" i="1" s="1"/>
  <c r="M164" i="1"/>
  <c r="L164" i="1" s="1"/>
  <c r="M165" i="1"/>
  <c r="L165" i="1" s="1"/>
  <c r="M166" i="1"/>
  <c r="L166" i="1" s="1"/>
  <c r="M167" i="1"/>
  <c r="L167" i="1" s="1"/>
  <c r="M168" i="1"/>
  <c r="L168" i="1" s="1"/>
  <c r="M169" i="1"/>
  <c r="L169" i="1" s="1"/>
  <c r="M170" i="1"/>
  <c r="L170" i="1" s="1"/>
  <c r="M4" i="1"/>
  <c r="AA7" i="17" l="1"/>
  <c r="Z10" i="17"/>
  <c r="AP9" i="17"/>
  <c r="AB80" i="1"/>
  <c r="AB79" i="1"/>
  <c r="AB91" i="1"/>
  <c r="AB77" i="1"/>
  <c r="AB78" i="1"/>
  <c r="AB96" i="1"/>
  <c r="AB122" i="1"/>
  <c r="AD177" i="1"/>
  <c r="AD173" i="1"/>
  <c r="AH8" i="1"/>
  <c r="AH159" i="1"/>
  <c r="R97" i="1"/>
  <c r="R89" i="1"/>
  <c r="R85" i="1"/>
  <c r="R81" i="1"/>
  <c r="R77" i="1"/>
  <c r="R73" i="1"/>
  <c r="R65" i="1"/>
  <c r="R61" i="1"/>
  <c r="R57" i="1"/>
  <c r="R53" i="1"/>
  <c r="R48" i="1"/>
  <c r="R44" i="1"/>
  <c r="R40" i="1"/>
  <c r="R32" i="1"/>
  <c r="R28" i="1"/>
  <c r="R24" i="1"/>
  <c r="R20" i="1"/>
  <c r="R12" i="1"/>
  <c r="P64" i="1"/>
  <c r="P60" i="1"/>
  <c r="P56" i="1"/>
  <c r="P52" i="1"/>
  <c r="P47" i="1"/>
  <c r="P43" i="1"/>
  <c r="P39" i="1"/>
  <c r="P35" i="1"/>
  <c r="P31" i="1"/>
  <c r="P27" i="1"/>
  <c r="P23" i="1"/>
  <c r="P19" i="1"/>
  <c r="R138" i="1"/>
  <c r="AH70" i="1"/>
  <c r="AB157" i="1"/>
  <c r="AB149" i="1"/>
  <c r="AB141" i="1"/>
  <c r="AB133" i="1"/>
  <c r="AB125" i="1"/>
  <c r="AB71" i="1"/>
  <c r="AB55" i="1"/>
  <c r="AB38" i="1"/>
  <c r="AH143" i="1"/>
  <c r="AH127" i="1"/>
  <c r="AH50" i="1"/>
  <c r="AH28" i="1"/>
  <c r="AD49" i="1"/>
  <c r="AH80" i="1"/>
  <c r="AH76" i="1"/>
  <c r="AH72" i="1"/>
  <c r="AH56" i="1"/>
  <c r="AH46" i="1"/>
  <c r="AH42" i="1"/>
  <c r="AH38" i="1"/>
  <c r="AH34" i="1"/>
  <c r="AH22" i="1"/>
  <c r="AH18" i="1"/>
  <c r="AH10" i="1"/>
  <c r="X96" i="1"/>
  <c r="X68" i="1"/>
  <c r="X60" i="1"/>
  <c r="X31" i="1"/>
  <c r="AF177" i="1"/>
  <c r="AH171" i="1"/>
  <c r="AH167" i="1"/>
  <c r="AH163" i="1"/>
  <c r="AH155" i="1"/>
  <c r="AH151" i="1"/>
  <c r="AH147" i="1"/>
  <c r="AH139" i="1"/>
  <c r="AH135" i="1"/>
  <c r="AH131" i="1"/>
  <c r="AH78" i="1"/>
  <c r="AH54" i="1"/>
  <c r="AH36" i="1"/>
  <c r="AH20" i="1"/>
  <c r="AH12" i="1"/>
  <c r="AD65" i="1"/>
  <c r="AD164" i="1"/>
  <c r="O179" i="1"/>
  <c r="AB97" i="1"/>
  <c r="AB89" i="1"/>
  <c r="AB85" i="1"/>
  <c r="AB76" i="1"/>
  <c r="AB72" i="1"/>
  <c r="AB68" i="1"/>
  <c r="AB64" i="1"/>
  <c r="AB60" i="1"/>
  <c r="AB56" i="1"/>
  <c r="AB52" i="1"/>
  <c r="AB43" i="1"/>
  <c r="AB35" i="1"/>
  <c r="AB31" i="1"/>
  <c r="AB27" i="1"/>
  <c r="AB15" i="1"/>
  <c r="AB11" i="1"/>
  <c r="AB7" i="1"/>
  <c r="AD143" i="1"/>
  <c r="AD98" i="1"/>
  <c r="AF148" i="1"/>
  <c r="AF144" i="1"/>
  <c r="AF140" i="1"/>
  <c r="AF136" i="1"/>
  <c r="AF132" i="1"/>
  <c r="AF128" i="1"/>
  <c r="AF124" i="1"/>
  <c r="AF120" i="1"/>
  <c r="AF116" i="1"/>
  <c r="AF99" i="1"/>
  <c r="AF95" i="1"/>
  <c r="AF91" i="1"/>
  <c r="AF87" i="1"/>
  <c r="AF83" i="1"/>
  <c r="AF78" i="1"/>
  <c r="AF74" i="1"/>
  <c r="AF70" i="1"/>
  <c r="AF66" i="1"/>
  <c r="AF62" i="1"/>
  <c r="AF58" i="1"/>
  <c r="AF54" i="1"/>
  <c r="AF50" i="1"/>
  <c r="AF44" i="1"/>
  <c r="AF40" i="1"/>
  <c r="AF36" i="1"/>
  <c r="AF32" i="1"/>
  <c r="AF28" i="1"/>
  <c r="AF24" i="1"/>
  <c r="AF20" i="1"/>
  <c r="AF16" i="1"/>
  <c r="AF12" i="1"/>
  <c r="AH79" i="1"/>
  <c r="AH75" i="1"/>
  <c r="AH71" i="1"/>
  <c r="AH55" i="1"/>
  <c r="AH45" i="1"/>
  <c r="AH41" i="1"/>
  <c r="AH37" i="1"/>
  <c r="AH33" i="1"/>
  <c r="AH29" i="1"/>
  <c r="AH25" i="1"/>
  <c r="AH21" i="1"/>
  <c r="AH17" i="1"/>
  <c r="AH9" i="1"/>
  <c r="AE179" i="1"/>
  <c r="AH169" i="1"/>
  <c r="AH165" i="1"/>
  <c r="AH161" i="1"/>
  <c r="AH157" i="1"/>
  <c r="AH153" i="1"/>
  <c r="S179" i="1"/>
  <c r="V165" i="1"/>
  <c r="V161" i="1"/>
  <c r="V157" i="1"/>
  <c r="V149" i="1"/>
  <c r="V145" i="1"/>
  <c r="V141" i="1"/>
  <c r="V133" i="1"/>
  <c r="V129" i="1"/>
  <c r="V125" i="1"/>
  <c r="V117" i="1"/>
  <c r="V113" i="1"/>
  <c r="V109" i="1"/>
  <c r="V92" i="1"/>
  <c r="V80" i="1"/>
  <c r="V76" i="1"/>
  <c r="V72" i="1"/>
  <c r="V64" i="1"/>
  <c r="V56" i="1"/>
  <c r="V47" i="1"/>
  <c r="V43" i="1"/>
  <c r="V39" i="1"/>
  <c r="V27" i="1"/>
  <c r="V15" i="1"/>
  <c r="V11" i="1"/>
  <c r="V7" i="1"/>
  <c r="Z127" i="1"/>
  <c r="AB6" i="1"/>
  <c r="AH149" i="1"/>
  <c r="AH145" i="1"/>
  <c r="AH141" i="1"/>
  <c r="AH137" i="1"/>
  <c r="AH133" i="1"/>
  <c r="AH129" i="1"/>
  <c r="AH125" i="1"/>
  <c r="V151" i="1"/>
  <c r="V135" i="1"/>
  <c r="V119" i="1"/>
  <c r="V86" i="1"/>
  <c r="V66" i="1"/>
  <c r="V21" i="1"/>
  <c r="AD120" i="1"/>
  <c r="AD87" i="1"/>
  <c r="AH177" i="1"/>
  <c r="AH170" i="1"/>
  <c r="AH166" i="1"/>
  <c r="AH162" i="1"/>
  <c r="AH158" i="1"/>
  <c r="AH154" i="1"/>
  <c r="AH150" i="1"/>
  <c r="AH146" i="1"/>
  <c r="AH142" i="1"/>
  <c r="AH138" i="1"/>
  <c r="AH134" i="1"/>
  <c r="AH130" i="1"/>
  <c r="AH126" i="1"/>
  <c r="AH86" i="1"/>
  <c r="AH82" i="1"/>
  <c r="AH77" i="1"/>
  <c r="AH73" i="1"/>
  <c r="AH69" i="1"/>
  <c r="AH57" i="1"/>
  <c r="AH53" i="1"/>
  <c r="AH47" i="1"/>
  <c r="AH43" i="1"/>
  <c r="AH35" i="1"/>
  <c r="AH31" i="1"/>
  <c r="AH27" i="1"/>
  <c r="AH23" i="1"/>
  <c r="AH19" i="1"/>
  <c r="AH11" i="1"/>
  <c r="AB4" i="1"/>
  <c r="AA179" i="1"/>
  <c r="AD168" i="1"/>
  <c r="AD160" i="1"/>
  <c r="AD156" i="1"/>
  <c r="AD152" i="1"/>
  <c r="AD148" i="1"/>
  <c r="AD136" i="1"/>
  <c r="AD132" i="1"/>
  <c r="AD116" i="1"/>
  <c r="AD91" i="1"/>
  <c r="AD74" i="1"/>
  <c r="AD70" i="1"/>
  <c r="AD58" i="1"/>
  <c r="AD54" i="1"/>
  <c r="L4" i="1"/>
  <c r="M179" i="1"/>
  <c r="Q179" i="1"/>
  <c r="U179" i="1"/>
  <c r="Z163" i="1"/>
  <c r="Z147" i="1"/>
  <c r="Z143" i="1"/>
  <c r="Z131" i="1"/>
  <c r="Z111" i="1"/>
  <c r="Z94" i="1"/>
  <c r="Z90" i="1"/>
  <c r="AD35" i="1"/>
  <c r="V4" i="1"/>
  <c r="V163" i="1"/>
  <c r="V159" i="1"/>
  <c r="V155" i="1"/>
  <c r="V147" i="1"/>
  <c r="V143" i="1"/>
  <c r="V139" i="1"/>
  <c r="V131" i="1"/>
  <c r="V127" i="1"/>
  <c r="V123" i="1"/>
  <c r="V111" i="1"/>
  <c r="V107" i="1"/>
  <c r="V98" i="1"/>
  <c r="V90" i="1"/>
  <c r="V82" i="1"/>
  <c r="V74" i="1"/>
  <c r="V170" i="1"/>
  <c r="V166" i="1"/>
  <c r="V162" i="1"/>
  <c r="V158" i="1"/>
  <c r="V154" i="1"/>
  <c r="V150" i="1"/>
  <c r="V146" i="1"/>
  <c r="V142" i="1"/>
  <c r="V138" i="1"/>
  <c r="V134" i="1"/>
  <c r="V130" i="1"/>
  <c r="V126" i="1"/>
  <c r="V122" i="1"/>
  <c r="V118" i="1"/>
  <c r="V114" i="1"/>
  <c r="V110" i="1"/>
  <c r="V106" i="1"/>
  <c r="V97" i="1"/>
  <c r="V93" i="1"/>
  <c r="V89" i="1"/>
  <c r="V85" i="1"/>
  <c r="V81" i="1"/>
  <c r="V77" i="1"/>
  <c r="V73" i="1"/>
  <c r="V69" i="1"/>
  <c r="V65" i="1"/>
  <c r="V61" i="1"/>
  <c r="V57" i="1"/>
  <c r="V53" i="1"/>
  <c r="V48" i="1"/>
  <c r="V44" i="1"/>
  <c r="V40" i="1"/>
  <c r="V36" i="1"/>
  <c r="V32" i="1"/>
  <c r="V28" i="1"/>
  <c r="V24" i="1"/>
  <c r="V20" i="1"/>
  <c r="V16" i="1"/>
  <c r="V12" i="1"/>
  <c r="V8" i="1"/>
  <c r="AC179" i="1"/>
  <c r="AB165" i="1"/>
  <c r="AB88" i="1"/>
  <c r="AB22" i="1"/>
  <c r="AD169" i="1"/>
  <c r="AD165" i="1"/>
  <c r="AD15" i="1"/>
  <c r="AD7" i="1"/>
  <c r="V70" i="1"/>
  <c r="V58" i="1"/>
  <c r="V54" i="1"/>
  <c r="V50" i="1"/>
  <c r="V41" i="1"/>
  <c r="X37" i="1"/>
  <c r="V33" i="1"/>
  <c r="V25" i="1"/>
  <c r="V17" i="1"/>
  <c r="X9" i="1"/>
  <c r="Z73" i="1"/>
  <c r="Z57" i="1"/>
  <c r="Z48" i="1"/>
  <c r="Z32" i="1"/>
  <c r="Z16" i="1"/>
  <c r="Z12" i="1"/>
  <c r="Z8" i="1"/>
  <c r="AB171" i="1"/>
  <c r="AB167" i="1"/>
  <c r="AB155" i="1"/>
  <c r="AB151" i="1"/>
  <c r="AB147" i="1"/>
  <c r="AB143" i="1"/>
  <c r="AB139" i="1"/>
  <c r="AB135" i="1"/>
  <c r="AB123" i="1"/>
  <c r="AB98" i="1"/>
  <c r="AB94" i="1"/>
  <c r="AB69" i="1"/>
  <c r="AB65" i="1"/>
  <c r="AB61" i="1"/>
  <c r="AB48" i="1"/>
  <c r="AB44" i="1"/>
  <c r="AB32" i="1"/>
  <c r="AB24" i="1"/>
  <c r="AB20" i="1"/>
  <c r="AB16" i="1"/>
  <c r="AB12" i="1"/>
  <c r="AD154" i="1"/>
  <c r="AD122" i="1"/>
  <c r="AD76" i="1"/>
  <c r="AD46" i="1"/>
  <c r="AD42" i="1"/>
  <c r="AD38" i="1"/>
  <c r="AD34" i="1"/>
  <c r="AD30" i="1"/>
  <c r="AD26" i="1"/>
  <c r="AD22" i="1"/>
  <c r="AF4" i="1"/>
  <c r="AF168" i="1"/>
  <c r="AF164" i="1"/>
  <c r="AF160" i="1"/>
  <c r="AF156" i="1"/>
  <c r="AF152" i="1"/>
  <c r="AF46" i="1"/>
  <c r="AH168" i="1"/>
  <c r="AH164" i="1"/>
  <c r="AH160" i="1"/>
  <c r="AH156" i="1"/>
  <c r="AH152" i="1"/>
  <c r="AH148" i="1"/>
  <c r="AH144" i="1"/>
  <c r="AH140" i="1"/>
  <c r="AH136" i="1"/>
  <c r="AH132" i="1"/>
  <c r="AH128" i="1"/>
  <c r="AH124" i="1"/>
  <c r="AH74" i="1"/>
  <c r="AH58" i="1"/>
  <c r="AH40" i="1"/>
  <c r="AH24" i="1"/>
  <c r="AD18" i="1"/>
  <c r="AD6" i="1"/>
  <c r="AD161" i="1"/>
  <c r="AD157" i="1"/>
  <c r="AD153" i="1"/>
  <c r="AD149" i="1"/>
  <c r="AD145" i="1"/>
  <c r="AD141" i="1"/>
  <c r="AD137" i="1"/>
  <c r="AD133" i="1"/>
  <c r="AD129" i="1"/>
  <c r="AD125" i="1"/>
  <c r="AD121" i="1"/>
  <c r="AD117" i="1"/>
  <c r="AD113" i="1"/>
  <c r="AD96" i="1"/>
  <c r="AD92" i="1"/>
  <c r="AD88" i="1"/>
  <c r="AD84" i="1"/>
  <c r="AD79" i="1"/>
  <c r="AD75" i="1"/>
  <c r="AD71" i="1"/>
  <c r="AD67" i="1"/>
  <c r="AD63" i="1"/>
  <c r="AD59" i="1"/>
  <c r="AD55" i="1"/>
  <c r="AD51" i="1"/>
  <c r="AD45" i="1"/>
  <c r="AD41" i="1"/>
  <c r="AD37" i="1"/>
  <c r="AD33" i="1"/>
  <c r="AD29" i="1"/>
  <c r="AD25" i="1"/>
  <c r="AD21" i="1"/>
  <c r="AD17" i="1"/>
  <c r="AD13" i="1"/>
  <c r="AD9" i="1"/>
  <c r="AF93" i="1"/>
  <c r="AI179" i="1"/>
  <c r="AD144" i="1"/>
  <c r="AD140" i="1"/>
  <c r="AD128" i="1"/>
  <c r="AD124" i="1"/>
  <c r="AD99" i="1"/>
  <c r="AD95" i="1"/>
  <c r="AD83" i="1"/>
  <c r="AD78" i="1"/>
  <c r="AD66" i="1"/>
  <c r="AD62" i="1"/>
  <c r="AD50" i="1"/>
  <c r="AF5" i="1"/>
  <c r="W179" i="1"/>
  <c r="V167" i="1"/>
  <c r="X171" i="1"/>
  <c r="X159" i="1"/>
  <c r="X155" i="1"/>
  <c r="X139" i="1"/>
  <c r="X127" i="1"/>
  <c r="X123" i="1"/>
  <c r="X115" i="1"/>
  <c r="X107" i="1"/>
  <c r="X86" i="1"/>
  <c r="X78" i="1"/>
  <c r="X74" i="1"/>
  <c r="X70" i="1"/>
  <c r="X62" i="1"/>
  <c r="X58" i="1"/>
  <c r="X54" i="1"/>
  <c r="X45" i="1"/>
  <c r="X41" i="1"/>
  <c r="X29" i="1"/>
  <c r="X25" i="1"/>
  <c r="X21" i="1"/>
  <c r="V9" i="1"/>
  <c r="X4" i="1"/>
  <c r="X170" i="1"/>
  <c r="X166" i="1"/>
  <c r="X158" i="1"/>
  <c r="X154" i="1"/>
  <c r="X150" i="1"/>
  <c r="X142" i="1"/>
  <c r="X138" i="1"/>
  <c r="X134" i="1"/>
  <c r="X126" i="1"/>
  <c r="X122" i="1"/>
  <c r="X118" i="1"/>
  <c r="X110" i="1"/>
  <c r="X106" i="1"/>
  <c r="X97" i="1"/>
  <c r="X89" i="1"/>
  <c r="X85" i="1"/>
  <c r="X81" i="1"/>
  <c r="X69" i="1"/>
  <c r="X65" i="1"/>
  <c r="X53" i="1"/>
  <c r="X40" i="1"/>
  <c r="X36" i="1"/>
  <c r="X24" i="1"/>
  <c r="X20" i="1"/>
  <c r="X163" i="1"/>
  <c r="V169" i="1"/>
  <c r="V153" i="1"/>
  <c r="V137" i="1"/>
  <c r="V121" i="1"/>
  <c r="V96" i="1"/>
  <c r="V88" i="1"/>
  <c r="V60" i="1"/>
  <c r="V31" i="1"/>
  <c r="V23" i="1"/>
  <c r="X169" i="1"/>
  <c r="X165" i="1"/>
  <c r="X161" i="1"/>
  <c r="X153" i="1"/>
  <c r="X149" i="1"/>
  <c r="X145" i="1"/>
  <c r="X137" i="1"/>
  <c r="X133" i="1"/>
  <c r="X121" i="1"/>
  <c r="X117" i="1"/>
  <c r="X113" i="1"/>
  <c r="X105" i="1"/>
  <c r="X92" i="1"/>
  <c r="X84" i="1"/>
  <c r="X80" i="1"/>
  <c r="X76" i="1"/>
  <c r="X64" i="1"/>
  <c r="X52" i="1"/>
  <c r="X47" i="1"/>
  <c r="X43" i="1"/>
  <c r="X35" i="1"/>
  <c r="X27" i="1"/>
  <c r="X19" i="1"/>
  <c r="X15" i="1"/>
  <c r="X11" i="1"/>
  <c r="V37" i="1"/>
  <c r="X129" i="1"/>
  <c r="X94" i="1"/>
  <c r="Z71" i="1"/>
  <c r="Z63" i="1"/>
  <c r="Z55" i="1"/>
  <c r="Z46" i="1"/>
  <c r="Z38" i="1"/>
  <c r="Z30" i="1"/>
  <c r="Z22" i="1"/>
  <c r="Z14" i="1"/>
  <c r="Z6" i="1"/>
  <c r="Z115" i="1"/>
  <c r="X13" i="1"/>
  <c r="X5" i="1"/>
  <c r="X143" i="1"/>
  <c r="Z168" i="1"/>
  <c r="Z160" i="1"/>
  <c r="Z152" i="1"/>
  <c r="Z144" i="1"/>
  <c r="Z136" i="1"/>
  <c r="Z128" i="1"/>
  <c r="Z120" i="1"/>
  <c r="Z112" i="1"/>
  <c r="Z108" i="1"/>
  <c r="Z99" i="1"/>
  <c r="Z91" i="1"/>
  <c r="Z83" i="1"/>
  <c r="Z74" i="1"/>
  <c r="Z66" i="1"/>
  <c r="Z58" i="1"/>
  <c r="Z50" i="1"/>
  <c r="Z41" i="1"/>
  <c r="Z33" i="1"/>
  <c r="Z25" i="1"/>
  <c r="Z17" i="1"/>
  <c r="Z9" i="1"/>
  <c r="Y179" i="1"/>
  <c r="Z159" i="1"/>
  <c r="AF49" i="1"/>
  <c r="AG179" i="1"/>
  <c r="AF173" i="1"/>
  <c r="X146" i="1"/>
  <c r="X114" i="1"/>
  <c r="Z61" i="1"/>
  <c r="X61" i="1"/>
  <c r="Z28" i="1"/>
  <c r="X28" i="1"/>
  <c r="Z156" i="1"/>
  <c r="AB156" i="1"/>
  <c r="Z148" i="1"/>
  <c r="AB148" i="1"/>
  <c r="Z116" i="1"/>
  <c r="Z87" i="1"/>
  <c r="AB87" i="1"/>
  <c r="T112" i="1"/>
  <c r="T59" i="1"/>
  <c r="T42" i="1"/>
  <c r="T26" i="1"/>
  <c r="T10" i="1"/>
  <c r="V105" i="1"/>
  <c r="V84" i="1"/>
  <c r="V68" i="1"/>
  <c r="V52" i="1"/>
  <c r="V35" i="1"/>
  <c r="V19" i="1"/>
  <c r="X174" i="1"/>
  <c r="X157" i="1"/>
  <c r="X141" i="1"/>
  <c r="X125" i="1"/>
  <c r="X109" i="1"/>
  <c r="X88" i="1"/>
  <c r="X72" i="1"/>
  <c r="X56" i="1"/>
  <c r="X39" i="1"/>
  <c r="X23" i="1"/>
  <c r="X7" i="1"/>
  <c r="X73" i="1"/>
  <c r="X8" i="1"/>
  <c r="Z24" i="1"/>
  <c r="AB160" i="1"/>
  <c r="AB144" i="1"/>
  <c r="AB128" i="1"/>
  <c r="AB99" i="1"/>
  <c r="AB83" i="1"/>
  <c r="AB66" i="1"/>
  <c r="AB50" i="1"/>
  <c r="AB33" i="1"/>
  <c r="AB17" i="1"/>
  <c r="X93" i="1"/>
  <c r="X77" i="1"/>
  <c r="X16" i="1"/>
  <c r="Z124" i="1"/>
  <c r="AB124" i="1"/>
  <c r="Z95" i="1"/>
  <c r="AB95" i="1"/>
  <c r="Z54" i="1"/>
  <c r="AB54" i="1"/>
  <c r="Z45" i="1"/>
  <c r="AB45" i="1"/>
  <c r="Z21" i="1"/>
  <c r="AB21" i="1"/>
  <c r="Z13" i="1"/>
  <c r="AB13" i="1"/>
  <c r="Z40" i="1"/>
  <c r="V168" i="1"/>
  <c r="V164" i="1"/>
  <c r="V160" i="1"/>
  <c r="V156" i="1"/>
  <c r="V152" i="1"/>
  <c r="V148" i="1"/>
  <c r="V144" i="1"/>
  <c r="V140" i="1"/>
  <c r="V136" i="1"/>
  <c r="V132" i="1"/>
  <c r="V128" i="1"/>
  <c r="V124" i="1"/>
  <c r="V120" i="1"/>
  <c r="V116" i="1"/>
  <c r="V112" i="1"/>
  <c r="V108" i="1"/>
  <c r="V99" i="1"/>
  <c r="V95" i="1"/>
  <c r="V91" i="1"/>
  <c r="V87" i="1"/>
  <c r="V83" i="1"/>
  <c r="V79" i="1"/>
  <c r="V75" i="1"/>
  <c r="V71" i="1"/>
  <c r="V67" i="1"/>
  <c r="V63" i="1"/>
  <c r="V59" i="1"/>
  <c r="V55" i="1"/>
  <c r="V51" i="1"/>
  <c r="V46" i="1"/>
  <c r="V42" i="1"/>
  <c r="V38" i="1"/>
  <c r="V34" i="1"/>
  <c r="V30" i="1"/>
  <c r="V26" i="1"/>
  <c r="V22" i="1"/>
  <c r="V18" i="1"/>
  <c r="V14" i="1"/>
  <c r="V10" i="1"/>
  <c r="V6" i="1"/>
  <c r="X172" i="1"/>
  <c r="X168" i="1"/>
  <c r="V5" i="1"/>
  <c r="X147" i="1"/>
  <c r="X111" i="1"/>
  <c r="X57" i="1"/>
  <c r="X48" i="1"/>
  <c r="Z170" i="1"/>
  <c r="Z166" i="1"/>
  <c r="Z162" i="1"/>
  <c r="Z158" i="1"/>
  <c r="Z154" i="1"/>
  <c r="Z150" i="1"/>
  <c r="Z146" i="1"/>
  <c r="Z142" i="1"/>
  <c r="Z138" i="1"/>
  <c r="Z134" i="1"/>
  <c r="Z130" i="1"/>
  <c r="Z126" i="1"/>
  <c r="Z122" i="1"/>
  <c r="Z118" i="1"/>
  <c r="Z114" i="1"/>
  <c r="Z110" i="1"/>
  <c r="Z106" i="1"/>
  <c r="Z97" i="1"/>
  <c r="AB163" i="1"/>
  <c r="AD163" i="1"/>
  <c r="AB159" i="1"/>
  <c r="AD159" i="1"/>
  <c r="AB131" i="1"/>
  <c r="AD131" i="1"/>
  <c r="AB127" i="1"/>
  <c r="AD127" i="1"/>
  <c r="AB86" i="1"/>
  <c r="AD86" i="1"/>
  <c r="AB82" i="1"/>
  <c r="AD82" i="1"/>
  <c r="AD73" i="1"/>
  <c r="AB73" i="1"/>
  <c r="AD57" i="1"/>
  <c r="AB57" i="1"/>
  <c r="AB53" i="1"/>
  <c r="AD53" i="1"/>
  <c r="AB40" i="1"/>
  <c r="AD40" i="1"/>
  <c r="AB36" i="1"/>
  <c r="AD36" i="1"/>
  <c r="AB28" i="1"/>
  <c r="AD28" i="1"/>
  <c r="AB8" i="1"/>
  <c r="AD8" i="1"/>
  <c r="AB63" i="1"/>
  <c r="AB46" i="1"/>
  <c r="AB30" i="1"/>
  <c r="AB14" i="1"/>
  <c r="AD171" i="1"/>
  <c r="AD167" i="1"/>
  <c r="AD155" i="1"/>
  <c r="AD151" i="1"/>
  <c r="AD139" i="1"/>
  <c r="AD135" i="1"/>
  <c r="AD123" i="1"/>
  <c r="AD119" i="1"/>
  <c r="AD94" i="1"/>
  <c r="AD90" i="1"/>
  <c r="AD77" i="1"/>
  <c r="AD61" i="1"/>
  <c r="AD43" i="1"/>
  <c r="AD31" i="1"/>
  <c r="AF26" i="1"/>
  <c r="X162" i="1"/>
  <c r="X130" i="1"/>
  <c r="X44" i="1"/>
  <c r="X12" i="1"/>
  <c r="Z172" i="1"/>
  <c r="AB172" i="1"/>
  <c r="Z164" i="1"/>
  <c r="AB164" i="1"/>
  <c r="Z140" i="1"/>
  <c r="AB140" i="1"/>
  <c r="Z132" i="1"/>
  <c r="AB132" i="1"/>
  <c r="Z70" i="1"/>
  <c r="AB70" i="1"/>
  <c r="Z62" i="1"/>
  <c r="AB62" i="1"/>
  <c r="Z37" i="1"/>
  <c r="AB37" i="1"/>
  <c r="Z29" i="1"/>
  <c r="AB29" i="1"/>
  <c r="Z5" i="1"/>
  <c r="AB5" i="1"/>
  <c r="R92" i="1"/>
  <c r="R80" i="1"/>
  <c r="R60" i="1"/>
  <c r="R47" i="1"/>
  <c r="R27" i="1"/>
  <c r="R15" i="1"/>
  <c r="V115" i="1"/>
  <c r="V94" i="1"/>
  <c r="V78" i="1"/>
  <c r="V62" i="1"/>
  <c r="V45" i="1"/>
  <c r="V29" i="1"/>
  <c r="V13" i="1"/>
  <c r="X167" i="1"/>
  <c r="X151" i="1"/>
  <c r="X135" i="1"/>
  <c r="X119" i="1"/>
  <c r="X98" i="1"/>
  <c r="X82" i="1"/>
  <c r="X66" i="1"/>
  <c r="X50" i="1"/>
  <c r="X33" i="1"/>
  <c r="X17" i="1"/>
  <c r="X131" i="1"/>
  <c r="X90" i="1"/>
  <c r="X32" i="1"/>
  <c r="Z4" i="1"/>
  <c r="Z169" i="1"/>
  <c r="AB169" i="1"/>
  <c r="Z165" i="1"/>
  <c r="Z161" i="1"/>
  <c r="AB161" i="1"/>
  <c r="Z157" i="1"/>
  <c r="Z153" i="1"/>
  <c r="AB153" i="1"/>
  <c r="Z149" i="1"/>
  <c r="Z145" i="1"/>
  <c r="AB145" i="1"/>
  <c r="Z141" i="1"/>
  <c r="Z137" i="1"/>
  <c r="AB137" i="1"/>
  <c r="Z133" i="1"/>
  <c r="Z129" i="1"/>
  <c r="AB129" i="1"/>
  <c r="Z125" i="1"/>
  <c r="Z121" i="1"/>
  <c r="Z117" i="1"/>
  <c r="Z113" i="1"/>
  <c r="Z109" i="1"/>
  <c r="Z105" i="1"/>
  <c r="Z96" i="1"/>
  <c r="Z92" i="1"/>
  <c r="AB92" i="1"/>
  <c r="Z88" i="1"/>
  <c r="Z84" i="1"/>
  <c r="AB84" i="1"/>
  <c r="Z75" i="1"/>
  <c r="AB75" i="1"/>
  <c r="Z67" i="1"/>
  <c r="AB67" i="1"/>
  <c r="Z59" i="1"/>
  <c r="AB59" i="1"/>
  <c r="Z51" i="1"/>
  <c r="AB51" i="1"/>
  <c r="Z42" i="1"/>
  <c r="AB42" i="1"/>
  <c r="Z34" i="1"/>
  <c r="AB34" i="1"/>
  <c r="Z26" i="1"/>
  <c r="AB26" i="1"/>
  <c r="Z18" i="1"/>
  <c r="AB18" i="1"/>
  <c r="Z10" i="1"/>
  <c r="AB10" i="1"/>
  <c r="Z44" i="1"/>
  <c r="AB170" i="1"/>
  <c r="AB166" i="1"/>
  <c r="AB162" i="1"/>
  <c r="AB158" i="1"/>
  <c r="AB154" i="1"/>
  <c r="AB150" i="1"/>
  <c r="AB146" i="1"/>
  <c r="AB142" i="1"/>
  <c r="AB138" i="1"/>
  <c r="AB134" i="1"/>
  <c r="AB130" i="1"/>
  <c r="AB126" i="1"/>
  <c r="AB47" i="1"/>
  <c r="AD47" i="1"/>
  <c r="AB39" i="1"/>
  <c r="AD39" i="1"/>
  <c r="AB23" i="1"/>
  <c r="AD23" i="1"/>
  <c r="AB19" i="1"/>
  <c r="AD19" i="1"/>
  <c r="AB168" i="1"/>
  <c r="AB152" i="1"/>
  <c r="AB136" i="1"/>
  <c r="AB74" i="1"/>
  <c r="AB58" i="1"/>
  <c r="AB41" i="1"/>
  <c r="AB25" i="1"/>
  <c r="AB9" i="1"/>
  <c r="AD170" i="1"/>
  <c r="AD166" i="1"/>
  <c r="AD162" i="1"/>
  <c r="AD150" i="1"/>
  <c r="AD146" i="1"/>
  <c r="AD142" i="1"/>
  <c r="AF138" i="1"/>
  <c r="AD138" i="1"/>
  <c r="AD134" i="1"/>
  <c r="AD130" i="1"/>
  <c r="AD118" i="1"/>
  <c r="AD114" i="1"/>
  <c r="AD97" i="1"/>
  <c r="AD93" i="1"/>
  <c r="AD89" i="1"/>
  <c r="AD85" i="1"/>
  <c r="AD72" i="1"/>
  <c r="AD68" i="1"/>
  <c r="AD64" i="1"/>
  <c r="AF60" i="1"/>
  <c r="AD60" i="1"/>
  <c r="AD56" i="1"/>
  <c r="AD52" i="1"/>
  <c r="AF14" i="1"/>
  <c r="AD14" i="1"/>
  <c r="AD10" i="1"/>
  <c r="AF10" i="1"/>
  <c r="AD158" i="1"/>
  <c r="AD147" i="1"/>
  <c r="AD126" i="1"/>
  <c r="AD115" i="1"/>
  <c r="AD80" i="1"/>
  <c r="AD69" i="1"/>
  <c r="AD20" i="1"/>
  <c r="X164" i="1"/>
  <c r="X160" i="1"/>
  <c r="X156" i="1"/>
  <c r="X152" i="1"/>
  <c r="X148" i="1"/>
  <c r="X144" i="1"/>
  <c r="X140" i="1"/>
  <c r="X136" i="1"/>
  <c r="X132" i="1"/>
  <c r="X128" i="1"/>
  <c r="X124" i="1"/>
  <c r="X120" i="1"/>
  <c r="X116" i="1"/>
  <c r="X112" i="1"/>
  <c r="X108" i="1"/>
  <c r="X99" i="1"/>
  <c r="X95" i="1"/>
  <c r="X91" i="1"/>
  <c r="X87" i="1"/>
  <c r="X83" i="1"/>
  <c r="X79" i="1"/>
  <c r="X75" i="1"/>
  <c r="X71" i="1"/>
  <c r="X67" i="1"/>
  <c r="X63" i="1"/>
  <c r="X59" i="1"/>
  <c r="X55" i="1"/>
  <c r="X51" i="1"/>
  <c r="X46" i="1"/>
  <c r="X42" i="1"/>
  <c r="X38" i="1"/>
  <c r="X34" i="1"/>
  <c r="X30" i="1"/>
  <c r="X26" i="1"/>
  <c r="X22" i="1"/>
  <c r="X18" i="1"/>
  <c r="X14" i="1"/>
  <c r="X10" i="1"/>
  <c r="X6" i="1"/>
  <c r="Z171" i="1"/>
  <c r="Z167" i="1"/>
  <c r="Z155" i="1"/>
  <c r="Z151" i="1"/>
  <c r="Z139" i="1"/>
  <c r="Z135" i="1"/>
  <c r="Z123" i="1"/>
  <c r="Z119" i="1"/>
  <c r="Z107" i="1"/>
  <c r="Z98" i="1"/>
  <c r="Z86" i="1"/>
  <c r="Z82" i="1"/>
  <c r="Z69" i="1"/>
  <c r="Z65" i="1"/>
  <c r="Z53" i="1"/>
  <c r="Z36" i="1"/>
  <c r="Z20" i="1"/>
  <c r="AD44" i="1"/>
  <c r="AD24" i="1"/>
  <c r="AD12" i="1"/>
  <c r="AF154" i="1"/>
  <c r="AF142" i="1"/>
  <c r="AF122" i="1"/>
  <c r="AF97" i="1"/>
  <c r="AF76" i="1"/>
  <c r="AF64" i="1"/>
  <c r="AF42" i="1"/>
  <c r="AF30" i="1"/>
  <c r="AD32" i="1"/>
  <c r="AD16" i="1"/>
  <c r="AD4" i="1"/>
  <c r="AF166" i="1"/>
  <c r="AF162" i="1"/>
  <c r="AF150" i="1"/>
  <c r="AF146" i="1"/>
  <c r="AF134" i="1"/>
  <c r="AF130" i="1"/>
  <c r="AF118" i="1"/>
  <c r="AF114" i="1"/>
  <c r="AF89" i="1"/>
  <c r="AF85" i="1"/>
  <c r="AF72" i="1"/>
  <c r="AF68" i="1"/>
  <c r="AF56" i="1"/>
  <c r="AF52" i="1"/>
  <c r="AF38" i="1"/>
  <c r="AF34" i="1"/>
  <c r="AF22" i="1"/>
  <c r="AF18" i="1"/>
  <c r="AF6" i="1"/>
  <c r="Z93" i="1"/>
  <c r="Z89" i="1"/>
  <c r="Z85" i="1"/>
  <c r="Z76" i="1"/>
  <c r="Z72" i="1"/>
  <c r="Z68" i="1"/>
  <c r="Z64" i="1"/>
  <c r="Z60" i="1"/>
  <c r="Z56" i="1"/>
  <c r="Z52" i="1"/>
  <c r="Z47" i="1"/>
  <c r="Z43" i="1"/>
  <c r="Z39" i="1"/>
  <c r="Z35" i="1"/>
  <c r="Z31" i="1"/>
  <c r="Z27" i="1"/>
  <c r="Z23" i="1"/>
  <c r="Z19" i="1"/>
  <c r="Z15" i="1"/>
  <c r="Z11" i="1"/>
  <c r="Z7" i="1"/>
  <c r="AD27" i="1"/>
  <c r="AD11" i="1"/>
  <c r="AF169" i="1"/>
  <c r="AF165" i="1"/>
  <c r="AF161" i="1"/>
  <c r="AF157" i="1"/>
  <c r="AF153" i="1"/>
  <c r="AF149" i="1"/>
  <c r="AF145" i="1"/>
  <c r="AF141" i="1"/>
  <c r="AF137" i="1"/>
  <c r="AF133" i="1"/>
  <c r="AF129" i="1"/>
  <c r="AF125" i="1"/>
  <c r="AF121" i="1"/>
  <c r="AF117" i="1"/>
  <c r="AF113" i="1"/>
  <c r="AF96" i="1"/>
  <c r="AF92" i="1"/>
  <c r="AF88" i="1"/>
  <c r="AF84" i="1"/>
  <c r="AF79" i="1"/>
  <c r="AF75" i="1"/>
  <c r="AF71" i="1"/>
  <c r="AF67" i="1"/>
  <c r="AF63" i="1"/>
  <c r="AF59" i="1"/>
  <c r="AF55" i="1"/>
  <c r="AF51" i="1"/>
  <c r="AF45" i="1"/>
  <c r="AF41" i="1"/>
  <c r="AF37" i="1"/>
  <c r="AF33" i="1"/>
  <c r="AF29" i="1"/>
  <c r="AF25" i="1"/>
  <c r="AF21" i="1"/>
  <c r="AF17" i="1"/>
  <c r="AF13" i="1"/>
  <c r="AF9" i="1"/>
  <c r="AD5" i="1"/>
  <c r="AF171" i="1"/>
  <c r="AF167" i="1"/>
  <c r="AF163" i="1"/>
  <c r="AF159" i="1"/>
  <c r="AF155" i="1"/>
  <c r="AF151" i="1"/>
  <c r="AF147" i="1"/>
  <c r="AF143" i="1"/>
  <c r="AF139" i="1"/>
  <c r="AF135" i="1"/>
  <c r="AF131" i="1"/>
  <c r="AF127" i="1"/>
  <c r="AF123" i="1"/>
  <c r="AF119" i="1"/>
  <c r="AF115" i="1"/>
  <c r="AF98" i="1"/>
  <c r="AF94" i="1"/>
  <c r="AF90" i="1"/>
  <c r="AF86" i="1"/>
  <c r="AF82" i="1"/>
  <c r="AF77" i="1"/>
  <c r="AF73" i="1"/>
  <c r="AF69" i="1"/>
  <c r="AF65" i="1"/>
  <c r="AF61" i="1"/>
  <c r="AF57" i="1"/>
  <c r="AF53" i="1"/>
  <c r="AF47" i="1"/>
  <c r="AF43" i="1"/>
  <c r="AF39" i="1"/>
  <c r="AF35" i="1"/>
  <c r="AF31" i="1"/>
  <c r="AF27" i="1"/>
  <c r="AF23" i="1"/>
  <c r="AF19" i="1"/>
  <c r="AF15" i="1"/>
  <c r="AF11" i="1"/>
  <c r="AF7" i="1"/>
  <c r="AF8" i="1"/>
  <c r="N167" i="1"/>
  <c r="N159" i="1"/>
  <c r="N151" i="1"/>
  <c r="N143" i="1"/>
  <c r="N135" i="1"/>
  <c r="N127" i="1"/>
  <c r="P161" i="1"/>
  <c r="P145" i="1"/>
  <c r="P129" i="1"/>
  <c r="N148" i="1"/>
  <c r="N132" i="1"/>
  <c r="N112" i="1"/>
  <c r="P112" i="1" s="1"/>
  <c r="N96" i="1"/>
  <c r="N80" i="1"/>
  <c r="N64" i="1"/>
  <c r="N47" i="1"/>
  <c r="N31" i="1"/>
  <c r="N19" i="1"/>
  <c r="N15" i="1"/>
  <c r="N170" i="1"/>
  <c r="N166" i="1"/>
  <c r="N162" i="1"/>
  <c r="N158" i="1"/>
  <c r="N154" i="1"/>
  <c r="N150" i="1"/>
  <c r="N146" i="1"/>
  <c r="N142" i="1"/>
  <c r="N138" i="1"/>
  <c r="N134" i="1"/>
  <c r="N130" i="1"/>
  <c r="N126" i="1"/>
  <c r="N122" i="1"/>
  <c r="N118" i="1"/>
  <c r="P118" i="1" s="1"/>
  <c r="N114" i="1"/>
  <c r="P114" i="1" s="1"/>
  <c r="N110" i="1"/>
  <c r="P110" i="1" s="1"/>
  <c r="N106" i="1"/>
  <c r="P106" i="1" s="1"/>
  <c r="N102" i="1"/>
  <c r="N98" i="1"/>
  <c r="N94" i="1"/>
  <c r="N90" i="1"/>
  <c r="P90" i="1" s="1"/>
  <c r="N86" i="1"/>
  <c r="N82" i="1"/>
  <c r="N78" i="1"/>
  <c r="N74" i="1"/>
  <c r="N70" i="1"/>
  <c r="N66" i="1"/>
  <c r="N62" i="1"/>
  <c r="N58" i="1"/>
  <c r="N54" i="1"/>
  <c r="N50" i="1"/>
  <c r="N45" i="1"/>
  <c r="N41" i="1"/>
  <c r="N37" i="1"/>
  <c r="N33" i="1"/>
  <c r="N29" i="1"/>
  <c r="N25" i="1"/>
  <c r="N21" i="1"/>
  <c r="N17" i="1"/>
  <c r="N13" i="1"/>
  <c r="N9" i="1"/>
  <c r="N5" i="1"/>
  <c r="R161" i="1"/>
  <c r="R149" i="1"/>
  <c r="L46" i="1"/>
  <c r="P157" i="1"/>
  <c r="N149" i="1"/>
  <c r="N145" i="1"/>
  <c r="N141" i="1"/>
  <c r="N137" i="1"/>
  <c r="N133" i="1"/>
  <c r="N129" i="1"/>
  <c r="N125" i="1"/>
  <c r="N121" i="1"/>
  <c r="P121" i="1" s="1"/>
  <c r="N117" i="1"/>
  <c r="P117" i="1" s="1"/>
  <c r="N113" i="1"/>
  <c r="P113" i="1" s="1"/>
  <c r="N109" i="1"/>
  <c r="P109" i="1" s="1"/>
  <c r="N105" i="1"/>
  <c r="P105" i="1" s="1"/>
  <c r="N101" i="1"/>
  <c r="N97" i="1"/>
  <c r="N93" i="1"/>
  <c r="P93" i="1" s="1"/>
  <c r="N89" i="1"/>
  <c r="N85" i="1"/>
  <c r="N81" i="1"/>
  <c r="N77" i="1"/>
  <c r="N73" i="1"/>
  <c r="N69" i="1"/>
  <c r="N16" i="1"/>
  <c r="N12" i="1"/>
  <c r="N8" i="1"/>
  <c r="R129" i="1"/>
  <c r="N168" i="1"/>
  <c r="N160" i="1"/>
  <c r="N152" i="1"/>
  <c r="N144" i="1"/>
  <c r="N136" i="1"/>
  <c r="N128" i="1"/>
  <c r="N120" i="1"/>
  <c r="P120" i="1" s="1"/>
  <c r="N116" i="1"/>
  <c r="P116" i="1" s="1"/>
  <c r="N104" i="1"/>
  <c r="P104" i="1" s="1"/>
  <c r="N100" i="1"/>
  <c r="N88" i="1"/>
  <c r="N84" i="1"/>
  <c r="N72" i="1"/>
  <c r="N68" i="1"/>
  <c r="P99" i="1"/>
  <c r="P95" i="1"/>
  <c r="P91" i="1"/>
  <c r="P87" i="1"/>
  <c r="P83" i="1"/>
  <c r="P79" i="1"/>
  <c r="P75" i="1"/>
  <c r="P71" i="1"/>
  <c r="P67" i="1"/>
  <c r="P63" i="1"/>
  <c r="P59" i="1"/>
  <c r="P55" i="1"/>
  <c r="P51" i="1"/>
  <c r="P46" i="1"/>
  <c r="P42" i="1"/>
  <c r="P38" i="1"/>
  <c r="P34" i="1"/>
  <c r="P30" i="1"/>
  <c r="P26" i="1"/>
  <c r="R69" i="1"/>
  <c r="R36" i="1"/>
  <c r="T4" i="1"/>
  <c r="T167" i="1"/>
  <c r="T163" i="1"/>
  <c r="T159" i="1"/>
  <c r="T155" i="1"/>
  <c r="T151" i="1"/>
  <c r="T147" i="1"/>
  <c r="T143" i="1"/>
  <c r="T139" i="1"/>
  <c r="T135" i="1"/>
  <c r="T131" i="1"/>
  <c r="T127" i="1"/>
  <c r="T123" i="1"/>
  <c r="T119" i="1"/>
  <c r="T115" i="1"/>
  <c r="T111" i="1"/>
  <c r="T107" i="1"/>
  <c r="T98" i="1"/>
  <c r="T94" i="1"/>
  <c r="T90" i="1"/>
  <c r="T86" i="1"/>
  <c r="T82" i="1"/>
  <c r="T78" i="1"/>
  <c r="T74" i="1"/>
  <c r="T70" i="1"/>
  <c r="T66" i="1"/>
  <c r="T62" i="1"/>
  <c r="T58" i="1"/>
  <c r="T54" i="1"/>
  <c r="T50" i="1"/>
  <c r="T45" i="1"/>
  <c r="T41" i="1"/>
  <c r="T37" i="1"/>
  <c r="T33" i="1"/>
  <c r="T29" i="1"/>
  <c r="T25" i="1"/>
  <c r="T21" i="1"/>
  <c r="T17" i="1"/>
  <c r="T13" i="1"/>
  <c r="T9" i="1"/>
  <c r="T5" i="1"/>
  <c r="P22" i="1"/>
  <c r="P18" i="1"/>
  <c r="P14" i="1"/>
  <c r="P10" i="1"/>
  <c r="P6" i="1"/>
  <c r="R169" i="1"/>
  <c r="R165" i="1"/>
  <c r="R157" i="1"/>
  <c r="R153" i="1"/>
  <c r="R145" i="1"/>
  <c r="R141" i="1"/>
  <c r="R137" i="1"/>
  <c r="R133" i="1"/>
  <c r="R125" i="1"/>
  <c r="R96" i="1"/>
  <c r="R88" i="1"/>
  <c r="R84" i="1"/>
  <c r="R76" i="1"/>
  <c r="R72" i="1"/>
  <c r="R68" i="1"/>
  <c r="R64" i="1"/>
  <c r="R56" i="1"/>
  <c r="R52" i="1"/>
  <c r="R43" i="1"/>
  <c r="R39" i="1"/>
  <c r="R35" i="1"/>
  <c r="R31" i="1"/>
  <c r="R23" i="1"/>
  <c r="R19" i="1"/>
  <c r="R11" i="1"/>
  <c r="R7" i="1"/>
  <c r="T170" i="1"/>
  <c r="T166" i="1"/>
  <c r="T162" i="1"/>
  <c r="T158" i="1"/>
  <c r="T154" i="1"/>
  <c r="T150" i="1"/>
  <c r="T146" i="1"/>
  <c r="T142" i="1"/>
  <c r="T138" i="1"/>
  <c r="T134" i="1"/>
  <c r="T130" i="1"/>
  <c r="T126" i="1"/>
  <c r="T122" i="1"/>
  <c r="T118" i="1"/>
  <c r="T114" i="1"/>
  <c r="T110" i="1"/>
  <c r="T106" i="1"/>
  <c r="T97" i="1"/>
  <c r="T93" i="1"/>
  <c r="T89" i="1"/>
  <c r="T85" i="1"/>
  <c r="T81" i="1"/>
  <c r="T77" i="1"/>
  <c r="T73" i="1"/>
  <c r="T69" i="1"/>
  <c r="T65" i="1"/>
  <c r="T61" i="1"/>
  <c r="T57" i="1"/>
  <c r="T53" i="1"/>
  <c r="T48" i="1"/>
  <c r="T44" i="1"/>
  <c r="T40" i="1"/>
  <c r="T36" i="1"/>
  <c r="T32" i="1"/>
  <c r="T28" i="1"/>
  <c r="T24" i="1"/>
  <c r="T20" i="1"/>
  <c r="T16" i="1"/>
  <c r="T12" i="1"/>
  <c r="T160" i="1"/>
  <c r="T91" i="1"/>
  <c r="T55" i="1"/>
  <c r="T51" i="1"/>
  <c r="T38" i="1"/>
  <c r="T34" i="1"/>
  <c r="T22" i="1"/>
  <c r="T18" i="1"/>
  <c r="T6" i="1"/>
  <c r="L148" i="1"/>
  <c r="L132" i="1"/>
  <c r="L19" i="1"/>
  <c r="N164" i="1"/>
  <c r="N140" i="1"/>
  <c r="R166" i="1"/>
  <c r="P166" i="1"/>
  <c r="P154" i="1"/>
  <c r="R154" i="1"/>
  <c r="R142" i="1"/>
  <c r="P142" i="1"/>
  <c r="R134" i="1"/>
  <c r="P134" i="1"/>
  <c r="P122" i="1"/>
  <c r="R122" i="1"/>
  <c r="P78" i="1"/>
  <c r="P45" i="1"/>
  <c r="L112" i="1"/>
  <c r="L96" i="1"/>
  <c r="L80" i="1"/>
  <c r="L64" i="1"/>
  <c r="L47" i="1"/>
  <c r="L31" i="1"/>
  <c r="L15" i="1"/>
  <c r="N169" i="1"/>
  <c r="N161" i="1"/>
  <c r="N153" i="1"/>
  <c r="N65" i="1"/>
  <c r="P65" i="1"/>
  <c r="N61" i="1"/>
  <c r="P61" i="1"/>
  <c r="N57" i="1"/>
  <c r="P57" i="1"/>
  <c r="N53" i="1"/>
  <c r="P53" i="1"/>
  <c r="N48" i="1"/>
  <c r="P48" i="1"/>
  <c r="N44" i="1"/>
  <c r="P44" i="1"/>
  <c r="N40" i="1"/>
  <c r="P40" i="1"/>
  <c r="N36" i="1"/>
  <c r="P36" i="1"/>
  <c r="N32" i="1"/>
  <c r="P32" i="1"/>
  <c r="N28" i="1"/>
  <c r="P28" i="1"/>
  <c r="N24" i="1"/>
  <c r="P24" i="1"/>
  <c r="N20" i="1"/>
  <c r="P20" i="1"/>
  <c r="N4" i="1"/>
  <c r="N163" i="1"/>
  <c r="N155" i="1"/>
  <c r="N147" i="1"/>
  <c r="N139" i="1"/>
  <c r="N131" i="1"/>
  <c r="N123" i="1"/>
  <c r="N108" i="1"/>
  <c r="P108" i="1" s="1"/>
  <c r="N92" i="1"/>
  <c r="N76" i="1"/>
  <c r="N60" i="1"/>
  <c r="N43" i="1"/>
  <c r="N27" i="1"/>
  <c r="N11" i="1"/>
  <c r="P13" i="1"/>
  <c r="P5" i="1"/>
  <c r="P141" i="1"/>
  <c r="P125" i="1"/>
  <c r="P74" i="1"/>
  <c r="P58" i="1"/>
  <c r="P41" i="1"/>
  <c r="P25" i="1"/>
  <c r="N156" i="1"/>
  <c r="N124" i="1"/>
  <c r="P170" i="1"/>
  <c r="R158" i="1"/>
  <c r="P158" i="1"/>
  <c r="R150" i="1"/>
  <c r="P150" i="1"/>
  <c r="P138" i="1"/>
  <c r="R130" i="1"/>
  <c r="P130" i="1"/>
  <c r="P94" i="1"/>
  <c r="P62" i="1"/>
  <c r="P9" i="1"/>
  <c r="N165" i="1"/>
  <c r="N157" i="1"/>
  <c r="N56" i="1"/>
  <c r="N39" i="1"/>
  <c r="N23" i="1"/>
  <c r="N7" i="1"/>
  <c r="P168" i="1"/>
  <c r="P164" i="1"/>
  <c r="P160" i="1"/>
  <c r="P156" i="1"/>
  <c r="P152" i="1"/>
  <c r="P148" i="1"/>
  <c r="P144" i="1"/>
  <c r="P140" i="1"/>
  <c r="P136" i="1"/>
  <c r="P132" i="1"/>
  <c r="P128" i="1"/>
  <c r="P124" i="1"/>
  <c r="P69" i="1"/>
  <c r="P169" i="1"/>
  <c r="P153" i="1"/>
  <c r="P137" i="1"/>
  <c r="P86" i="1"/>
  <c r="P70" i="1"/>
  <c r="P54" i="1"/>
  <c r="P37" i="1"/>
  <c r="P21" i="1"/>
  <c r="R170" i="1"/>
  <c r="R162" i="1"/>
  <c r="P162" i="1"/>
  <c r="P146" i="1"/>
  <c r="R146" i="1"/>
  <c r="R126" i="1"/>
  <c r="P126" i="1"/>
  <c r="P29" i="1"/>
  <c r="N119" i="1"/>
  <c r="P119" i="1" s="1"/>
  <c r="N115" i="1"/>
  <c r="P115" i="1" s="1"/>
  <c r="N111" i="1"/>
  <c r="P111" i="1" s="1"/>
  <c r="N107" i="1"/>
  <c r="P107" i="1" s="1"/>
  <c r="N103" i="1"/>
  <c r="P103" i="1" s="1"/>
  <c r="N99" i="1"/>
  <c r="N95" i="1"/>
  <c r="N91" i="1"/>
  <c r="N87" i="1"/>
  <c r="N83" i="1"/>
  <c r="N79" i="1"/>
  <c r="N75" i="1"/>
  <c r="N71" i="1"/>
  <c r="N67" i="1"/>
  <c r="N63" i="1"/>
  <c r="N59" i="1"/>
  <c r="N55" i="1"/>
  <c r="N51" i="1"/>
  <c r="N46" i="1"/>
  <c r="N42" i="1"/>
  <c r="N38" i="1"/>
  <c r="N34" i="1"/>
  <c r="N30" i="1"/>
  <c r="N26" i="1"/>
  <c r="N22" i="1"/>
  <c r="N18" i="1"/>
  <c r="N14" i="1"/>
  <c r="N10" i="1"/>
  <c r="N6" i="1"/>
  <c r="N52" i="1"/>
  <c r="N35" i="1"/>
  <c r="P4" i="1"/>
  <c r="P167" i="1"/>
  <c r="P163" i="1"/>
  <c r="P159" i="1"/>
  <c r="P155" i="1"/>
  <c r="P151" i="1"/>
  <c r="P147" i="1"/>
  <c r="P143" i="1"/>
  <c r="P139" i="1"/>
  <c r="P135" i="1"/>
  <c r="P131" i="1"/>
  <c r="P127" i="1"/>
  <c r="P123" i="1"/>
  <c r="P96" i="1"/>
  <c r="P92" i="1"/>
  <c r="P88" i="1"/>
  <c r="P84" i="1"/>
  <c r="P80" i="1"/>
  <c r="P76" i="1"/>
  <c r="P72" i="1"/>
  <c r="P68" i="1"/>
  <c r="P165" i="1"/>
  <c r="P149" i="1"/>
  <c r="P133" i="1"/>
  <c r="P98" i="1"/>
  <c r="P82" i="1"/>
  <c r="P66" i="1"/>
  <c r="P50" i="1"/>
  <c r="P33" i="1"/>
  <c r="P17" i="1"/>
  <c r="P97" i="1"/>
  <c r="P89" i="1"/>
  <c r="P85" i="1"/>
  <c r="P81" i="1"/>
  <c r="P77" i="1"/>
  <c r="P73" i="1"/>
  <c r="P16" i="1"/>
  <c r="R16" i="1"/>
  <c r="P12" i="1"/>
  <c r="P8" i="1"/>
  <c r="R8" i="1"/>
  <c r="R168" i="1"/>
  <c r="T168" i="1"/>
  <c r="R164" i="1"/>
  <c r="T164" i="1"/>
  <c r="R160" i="1"/>
  <c r="R156" i="1"/>
  <c r="T156" i="1"/>
  <c r="R152" i="1"/>
  <c r="T152" i="1"/>
  <c r="R148" i="1"/>
  <c r="T148" i="1"/>
  <c r="R144" i="1"/>
  <c r="R140" i="1"/>
  <c r="T140" i="1"/>
  <c r="R136" i="1"/>
  <c r="T136" i="1"/>
  <c r="R132" i="1"/>
  <c r="T132" i="1"/>
  <c r="R128" i="1"/>
  <c r="R124" i="1"/>
  <c r="T124" i="1"/>
  <c r="T120" i="1"/>
  <c r="T116" i="1"/>
  <c r="T108" i="1"/>
  <c r="R99" i="1"/>
  <c r="T99" i="1"/>
  <c r="R95" i="1"/>
  <c r="T95" i="1"/>
  <c r="R91" i="1"/>
  <c r="R87" i="1"/>
  <c r="T87" i="1"/>
  <c r="R83" i="1"/>
  <c r="T83" i="1"/>
  <c r="R79" i="1"/>
  <c r="T79" i="1"/>
  <c r="R75" i="1"/>
  <c r="R71" i="1"/>
  <c r="T71" i="1"/>
  <c r="R67" i="1"/>
  <c r="T67" i="1"/>
  <c r="T144" i="1"/>
  <c r="T75" i="1"/>
  <c r="P15" i="1"/>
  <c r="P11" i="1"/>
  <c r="P7" i="1"/>
  <c r="R4" i="1"/>
  <c r="R167" i="1"/>
  <c r="R163" i="1"/>
  <c r="R159" i="1"/>
  <c r="R155" i="1"/>
  <c r="R151" i="1"/>
  <c r="R147" i="1"/>
  <c r="R143" i="1"/>
  <c r="R139" i="1"/>
  <c r="R135" i="1"/>
  <c r="R131" i="1"/>
  <c r="R127" i="1"/>
  <c r="R123" i="1"/>
  <c r="R98" i="1"/>
  <c r="R94" i="1"/>
  <c r="R86" i="1"/>
  <c r="R82" i="1"/>
  <c r="R78" i="1"/>
  <c r="R74" i="1"/>
  <c r="R70" i="1"/>
  <c r="R66" i="1"/>
  <c r="R62" i="1"/>
  <c r="R58" i="1"/>
  <c r="R54" i="1"/>
  <c r="R50" i="1"/>
  <c r="R45" i="1"/>
  <c r="R41" i="1"/>
  <c r="R37" i="1"/>
  <c r="R33" i="1"/>
  <c r="R29" i="1"/>
  <c r="R25" i="1"/>
  <c r="R21" i="1"/>
  <c r="R17" i="1"/>
  <c r="R13" i="1"/>
  <c r="R9" i="1"/>
  <c r="R5" i="1"/>
  <c r="T128" i="1"/>
  <c r="R63" i="1"/>
  <c r="R59" i="1"/>
  <c r="R55" i="1"/>
  <c r="R51" i="1"/>
  <c r="R46" i="1"/>
  <c r="R42" i="1"/>
  <c r="R38" i="1"/>
  <c r="R34" i="1"/>
  <c r="R30" i="1"/>
  <c r="R26" i="1"/>
  <c r="R22" i="1"/>
  <c r="R18" i="1"/>
  <c r="R14" i="1"/>
  <c r="R10" i="1"/>
  <c r="R6" i="1"/>
  <c r="T169" i="1"/>
  <c r="T165" i="1"/>
  <c r="T161" i="1"/>
  <c r="T157" i="1"/>
  <c r="T153" i="1"/>
  <c r="T149" i="1"/>
  <c r="T145" i="1"/>
  <c r="T141" i="1"/>
  <c r="T137" i="1"/>
  <c r="T133" i="1"/>
  <c r="T129" i="1"/>
  <c r="T125" i="1"/>
  <c r="T121" i="1"/>
  <c r="T117" i="1"/>
  <c r="T113" i="1"/>
  <c r="T109" i="1"/>
  <c r="T105" i="1"/>
  <c r="T96" i="1"/>
  <c r="T92" i="1"/>
  <c r="T88" i="1"/>
  <c r="T84" i="1"/>
  <c r="T80" i="1"/>
  <c r="T76" i="1"/>
  <c r="T72" i="1"/>
  <c r="T68" i="1"/>
  <c r="T64" i="1"/>
  <c r="T60" i="1"/>
  <c r="T56" i="1"/>
  <c r="T52" i="1"/>
  <c r="T47" i="1"/>
  <c r="T43" i="1"/>
  <c r="T39" i="1"/>
  <c r="T35" i="1"/>
  <c r="T31" i="1"/>
  <c r="T27" i="1"/>
  <c r="T23" i="1"/>
  <c r="T19" i="1"/>
  <c r="T15" i="1"/>
  <c r="T11" i="1"/>
  <c r="T7" i="1"/>
  <c r="T63" i="1"/>
  <c r="T46" i="1"/>
  <c r="T30" i="1"/>
  <c r="T14" i="1"/>
  <c r="T8" i="1"/>
  <c r="AB7" i="17" l="1"/>
  <c r="AA10" i="17"/>
  <c r="AQ9" i="17"/>
  <c r="R179" i="1"/>
  <c r="AH179" i="1"/>
  <c r="N179" i="1"/>
  <c r="P179" i="1"/>
  <c r="T179" i="1"/>
  <c r="AD179" i="1"/>
  <c r="L179" i="1"/>
  <c r="AF179" i="1"/>
  <c r="AB179" i="1"/>
  <c r="X179" i="1"/>
  <c r="V179" i="1"/>
  <c r="Z179" i="1"/>
  <c r="AC7" i="17" l="1"/>
  <c r="AC10" i="17" s="1"/>
  <c r="AB10" i="17"/>
  <c r="AR9" i="17"/>
  <c r="AH7" i="17"/>
  <c r="AI7" i="17" l="1"/>
  <c r="AS9" i="17"/>
  <c r="AD7" i="17"/>
  <c r="AD10" i="17" l="1"/>
  <c r="AF7" i="17"/>
  <c r="AF10" i="17" s="1"/>
  <c r="AJ7" i="17"/>
  <c r="AI10" i="17"/>
  <c r="AT9" i="17"/>
  <c r="AU9" i="17" s="1"/>
  <c r="AW9" i="17" s="1"/>
  <c r="AH10" i="17"/>
  <c r="AK7" i="17" l="1"/>
  <c r="AJ10" i="17"/>
  <c r="AL7" i="17" l="1"/>
  <c r="AK10" i="17"/>
  <c r="AM7" i="17" l="1"/>
  <c r="AL10" i="17"/>
  <c r="AN7" i="17" l="1"/>
  <c r="AM10" i="17"/>
  <c r="AO7" i="17" l="1"/>
  <c r="AN10" i="17"/>
  <c r="AP7" i="17" l="1"/>
  <c r="AO10" i="17"/>
  <c r="AQ7" i="17" l="1"/>
  <c r="AP10" i="17"/>
  <c r="AR7" i="17" l="1"/>
  <c r="AQ10" i="17"/>
  <c r="AS7" i="17" l="1"/>
  <c r="AR10" i="17"/>
  <c r="AT7" i="17" l="1"/>
  <c r="AS10" i="17"/>
  <c r="AT10" i="17" l="1"/>
  <c r="AU7" i="17"/>
  <c r="AW7" i="17" s="1"/>
  <c r="AW10" i="17" s="1"/>
  <c r="AU10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Welch, Kathy</author>
  </authors>
  <commentList>
    <comment ref="AK12" authorId="0" shapeId="0" xr:uid="{00000000-0006-0000-0200-000001000000}">
      <text>
        <r>
          <rPr>
            <b/>
            <sz val="11"/>
            <color indexed="81"/>
            <rFont val="Tahoma"/>
            <family val="2"/>
          </rPr>
          <t>Welch, Kathy:</t>
        </r>
        <r>
          <rPr>
            <sz val="11"/>
            <color indexed="81"/>
            <rFont val="Tahoma"/>
            <family val="2"/>
          </rPr>
          <t xml:space="preserve">
Remove Ecoplex Depreciation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Truitt, Lauren</author>
  </authors>
  <commentList>
    <comment ref="J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Truitt, Lauren:</t>
        </r>
        <r>
          <rPr>
            <sz val="9"/>
            <color indexed="81"/>
            <rFont val="Tahoma"/>
            <family val="2"/>
          </rPr>
          <t xml:space="preserve">
Assumption since this wasn't retired it was moved to Yulee</t>
        </r>
      </text>
    </comment>
    <comment ref="J1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Truitt, Lauren:</t>
        </r>
        <r>
          <rPr>
            <sz val="9"/>
            <color indexed="81"/>
            <rFont val="Tahoma"/>
            <family val="2"/>
          </rPr>
          <t xml:space="preserve">
Assumption since this wasn't retired it was moved to Yulee</t>
        </r>
      </text>
    </comment>
    <comment ref="J15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Truitt, Lauren:</t>
        </r>
        <r>
          <rPr>
            <sz val="9"/>
            <color indexed="81"/>
            <rFont val="Tahoma"/>
            <family val="2"/>
          </rPr>
          <t xml:space="preserve">
Assumption since this wasn't retired it was moved to Yulee</t>
        </r>
      </text>
    </comment>
    <comment ref="J1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Truitt, Lauren:</t>
        </r>
        <r>
          <rPr>
            <sz val="9"/>
            <color indexed="81"/>
            <rFont val="Tahoma"/>
            <family val="2"/>
          </rPr>
          <t xml:space="preserve">
Assumption since this wasn't retired it was moved to Yulee</t>
        </r>
      </text>
    </comment>
  </commentList>
</comments>
</file>

<file path=xl/sharedStrings.xml><?xml version="1.0" encoding="utf-8"?>
<sst xmlns="http://schemas.openxmlformats.org/spreadsheetml/2006/main" count="9003" uniqueCount="278">
  <si>
    <t>description</t>
  </si>
  <si>
    <t>act_cost</t>
  </si>
  <si>
    <t>allo_res</t>
  </si>
  <si>
    <t>start_month</t>
  </si>
  <si>
    <t>asset_location</t>
  </si>
  <si>
    <t>asset_id</t>
  </si>
  <si>
    <t>Florida Public Utilities Parent</t>
  </si>
  <si>
    <t>1-3890 - Land &amp; Land Rights</t>
  </si>
  <si>
    <t>FCFB General</t>
  </si>
  <si>
    <t>FCFB - FCFB General</t>
  </si>
  <si>
    <t>1-3900 - Struc&amp;Impr</t>
  </si>
  <si>
    <t>1-3910 - Offc Furn &amp; Eq</t>
  </si>
  <si>
    <t>1-3914 - Sys Sftwr</t>
  </si>
  <si>
    <t>1-3970 - Comm Eq</t>
  </si>
  <si>
    <t>FCFB Nassau</t>
  </si>
  <si>
    <t>FCFB - General</t>
  </si>
  <si>
    <t>1-3912 - Comp Hdwr</t>
  </si>
  <si>
    <t>1-3913 - Furn &amp; Fix</t>
  </si>
  <si>
    <t>1-3921 - Cars</t>
  </si>
  <si>
    <t>1-3922 - Lt Truck/Van</t>
  </si>
  <si>
    <t>1-3980 - Misc Equip</t>
  </si>
  <si>
    <t>FCSF General</t>
  </si>
  <si>
    <t>FCSF - General</t>
  </si>
  <si>
    <t>eng_in_service_year</t>
  </si>
  <si>
    <t>accum_cost</t>
  </si>
  <si>
    <t>accum_quantity</t>
  </si>
  <si>
    <t>long_description</t>
  </si>
  <si>
    <t>month</t>
  </si>
  <si>
    <t>month_number</t>
  </si>
  <si>
    <t>FC Headquarters Additional plot purchase - 651</t>
  </si>
  <si>
    <t>Common</t>
  </si>
  <si>
    <t>1010 PLANT</t>
  </si>
  <si>
    <t>FC Headquarters Additional plot purchase - 655</t>
  </si>
  <si>
    <t>FC Headquarters Additional plot purchase - 656</t>
  </si>
  <si>
    <t>Lot 2 Market Street Office Site, Nassau County FL - 647</t>
  </si>
  <si>
    <t>FL NE building at Wildlight</t>
  </si>
  <si>
    <t>New Operations Center - 578</t>
  </si>
  <si>
    <t>SF Admin Office Improvements - 558</t>
  </si>
  <si>
    <t>SF Admin Office Improvements - 559</t>
  </si>
  <si>
    <t>SF Admin Office Improvements - 575</t>
  </si>
  <si>
    <t>Wildlight Arch and Design</t>
  </si>
  <si>
    <t>(5) Philips Onsite Heartstart AED units &amp; (2) training devices - 583</t>
  </si>
  <si>
    <t>(8) Philips Onsite Heartstart AED units &amp; (4) training devices - 582</t>
  </si>
  <si>
    <t>COLOR COPIER 3RD FLOOR - 505</t>
  </si>
  <si>
    <t>COLOR COPIER 3RD FLOOR (PART OF ASSET 505) - 526</t>
  </si>
  <si>
    <t>CPK Corp Data Pro - 563</t>
  </si>
  <si>
    <t>EcoPlex office - furntiure convert room into office - 617</t>
  </si>
  <si>
    <t>FB Exec Office Furniture (see notes for detail) - 631</t>
  </si>
  <si>
    <t>Iridium Extreme satellite phone - 584</t>
  </si>
  <si>
    <t>Iridium Extreme satellite phone - 585</t>
  </si>
  <si>
    <t>Iridium Extreme satellite phone - 586</t>
  </si>
  <si>
    <t>Iridium Extreme satellite phone - 587</t>
  </si>
  <si>
    <t>Iridium Extreme satellite phone - 588</t>
  </si>
  <si>
    <t>LIfeSize Video Conference system-Debary - 581</t>
  </si>
  <si>
    <t>LIfeSize Video Conference system-Debary - 591</t>
  </si>
  <si>
    <t>Office Cabling  - 561</t>
  </si>
  <si>
    <t>Office Cabling  - 566</t>
  </si>
  <si>
    <t>Office Cabling  - 571</t>
  </si>
  <si>
    <t>Office Cabling  - 573</t>
  </si>
  <si>
    <t>Office Cabling - 577</t>
  </si>
  <si>
    <t>Office Furniture - 592</t>
  </si>
  <si>
    <t>Office furniture to configure office</t>
  </si>
  <si>
    <t>Presentation projector - 601</t>
  </si>
  <si>
    <t>Printers for FPU Corp Office - 568</t>
  </si>
  <si>
    <t>Projector for Marketing - 590</t>
  </si>
  <si>
    <t>Rate Case Depreciation adj</t>
  </si>
  <si>
    <t>Wildlight Furniture &amp; Fix</t>
  </si>
  <si>
    <t>10 Replacement Desktops - 564</t>
  </si>
  <si>
    <t>14- Laptops - 540</t>
  </si>
  <si>
    <t>14- Laptops (w/asset 540) - 544</t>
  </si>
  <si>
    <t>1-E640 Computer - 530</t>
  </si>
  <si>
    <t>1-Eport for Latitude E-family - 529</t>
  </si>
  <si>
    <t>2 Laptops - 546</t>
  </si>
  <si>
    <t>2 laptops for Safety Dept - 618</t>
  </si>
  <si>
    <t>2 optiplex 780-E7500 - 531</t>
  </si>
  <si>
    <t>3-Desktops - 543</t>
  </si>
  <si>
    <t>3-E5520 Dell Latitude - 550</t>
  </si>
  <si>
    <t>5-Cisco ASA 5505 Firewalls - 557</t>
  </si>
  <si>
    <t>6 Optiplex 780 Desktops - 555</t>
  </si>
  <si>
    <t>6-E6420 Dell Latitude - 549</t>
  </si>
  <si>
    <t>7-Optiplex Desktops - 548</t>
  </si>
  <si>
    <t>8-Latitude E6420 Laptops and Monitors - 556</t>
  </si>
  <si>
    <t>9-E6420 Dell Latitude - 554</t>
  </si>
  <si>
    <t>AXIS 209 MFD CAMERA &amp; LICENSE - 432</t>
  </si>
  <si>
    <t>AXIS 209 MFD CAMERA &amp; LICENSE - 433</t>
  </si>
  <si>
    <t>AXIS 209 MFD CAMERA &amp; LICENSE - 434</t>
  </si>
  <si>
    <t>AXIS 209 MFD CAMERA &amp; LICENSE - 435</t>
  </si>
  <si>
    <t>AXIS 209 MFD CAMERA &amp; LICENSE - 436</t>
  </si>
  <si>
    <t>AXIS 209 MFD CAMERA &amp; LICENSE - 437</t>
  </si>
  <si>
    <t>AXIS 209 MFD CAMERA &amp; LICENSE - 438</t>
  </si>
  <si>
    <t>AXIS 209 MFD CAMERA &amp; LICENSE - 439</t>
  </si>
  <si>
    <t>AXIS 209 MFD CAMERA &amp; LICENSE - 440</t>
  </si>
  <si>
    <t>AXIS 209 MFD CAMERA &amp; LICENSE - 443</t>
  </si>
  <si>
    <t>Conference Rooms Privacy - 569</t>
  </si>
  <si>
    <t>Conference Rooms Privacy - 572</t>
  </si>
  <si>
    <t>CPK Corp Data Pro - 560</t>
  </si>
  <si>
    <t>CUSTOMER CARE TV - 574</t>
  </si>
  <si>
    <t>Desktops - 567</t>
  </si>
  <si>
    <t>KUBRA SETUP/FPU WEBSITE - 68</t>
  </si>
  <si>
    <t>LABOR TO INSTALL CAMERA - 444</t>
  </si>
  <si>
    <t>LABOR TO INSTALL CAMERA - 445</t>
  </si>
  <si>
    <t>LABOR TO INSTALL CAMERA - 446</t>
  </si>
  <si>
    <t>LABOR TO INSTALL CAMERA - 447</t>
  </si>
  <si>
    <t>LABOR TO INSTALL CAMERA - 448</t>
  </si>
  <si>
    <t>LABOR TO INSTALL CAMERA - 449</t>
  </si>
  <si>
    <t>LABOR TO INSTALL CAMERA - 450</t>
  </si>
  <si>
    <t>LABOR TO INSTALL CAMERA - 451</t>
  </si>
  <si>
    <t>LABOR TO INSTALL CAMERA - 452</t>
  </si>
  <si>
    <t>LABOR TO INSTALL CAMERA - 453</t>
  </si>
  <si>
    <t>LABOR TO INSTALL CAMERA - 454</t>
  </si>
  <si>
    <t>LABOR TO INSTALL CAMERA - 455</t>
  </si>
  <si>
    <t>Network Routers - 539</t>
  </si>
  <si>
    <t>Network Routers (w/ asset 539) - 545</t>
  </si>
  <si>
    <t>OUTSIDE AXIS P3344 DOME CAMERA - 441</t>
  </si>
  <si>
    <t>OUTSIDE AXIS P3344 DOME CAMERA - 442</t>
  </si>
  <si>
    <t>PCARD CREDIT CARD PROGRAMMING - 312</t>
  </si>
  <si>
    <t>Purchase Mac Air Computer - 600</t>
  </si>
  <si>
    <t>(12) Boss Straight leg guest chairs - 633</t>
  </si>
  <si>
    <t>Aquos 50" LED LCD TV 1080 - 589</t>
  </si>
  <si>
    <t>FB Exec Office Furniture (see notes for detail) - 632</t>
  </si>
  <si>
    <t>FB Executive Bldg IT setup - 638</t>
  </si>
  <si>
    <t>SF Main Office Furniture - 562</t>
  </si>
  <si>
    <t>SF Main Office Furniture - 570</t>
  </si>
  <si>
    <t>SF Main Office Furniture - 576</t>
  </si>
  <si>
    <t>ECIS Improvements - 642</t>
  </si>
  <si>
    <t>ECIS Improvements Monthly Hosting fees</t>
  </si>
  <si>
    <t>ECIS Improvements Monthly Hosting fees - 652</t>
  </si>
  <si>
    <t>ORCOM E-CIS SYSTEM - 37</t>
  </si>
  <si>
    <t>ORCOM E-CIS SYSTEM - 38</t>
  </si>
  <si>
    <t>ORCOM E-CIS SYSTEM - 39</t>
  </si>
  <si>
    <t>ORCOM E-CIS SYSTEM - 43</t>
  </si>
  <si>
    <t>ORCOM E-CIS SYSTEM - 48</t>
  </si>
  <si>
    <t>ORCOM E-CIS SYSTEM - 49</t>
  </si>
  <si>
    <t>ORCOM E-CIS SYSTEM - 51</t>
  </si>
  <si>
    <t>ORCOM MOD - COMMERCIAL DEPOSIT - 170</t>
  </si>
  <si>
    <t>ORCOM TRAINING DISKS - 319</t>
  </si>
  <si>
    <t>2011 Toyota Camry Sedan - 527</t>
  </si>
  <si>
    <t>2014 Toyota Avalon - 598</t>
  </si>
  <si>
    <t>2015 Toyota Camry - Cash Receipt</t>
  </si>
  <si>
    <t>2015 White Toyota Camry - 660</t>
  </si>
  <si>
    <t>2018 Chevy Equinox - 648</t>
  </si>
  <si>
    <t>2018 Chevy Equinox - 649</t>
  </si>
  <si>
    <t>2018 Ford Edge</t>
  </si>
  <si>
    <t>2018 Ford Edge - 650</t>
  </si>
  <si>
    <t>2018 Ford Escape</t>
  </si>
  <si>
    <t>2018 Ford Escape (Red) - 654</t>
  </si>
  <si>
    <t>2018 GMC - 653</t>
  </si>
  <si>
    <t>2020 Subaru Ascent</t>
  </si>
  <si>
    <t>2013 Chevrolet Traverse- black - 579</t>
  </si>
  <si>
    <t>2013 Chevrolet Traverse- gray - 580</t>
  </si>
  <si>
    <t>2013 Ford Escape - 657</t>
  </si>
  <si>
    <t>2013 Ford Escape - 658</t>
  </si>
  <si>
    <t>2013 Ford Escape - 659</t>
  </si>
  <si>
    <t>2014 Chevrolet Silverado - 602</t>
  </si>
  <si>
    <t>2014 Chevrolet Silverado - 609</t>
  </si>
  <si>
    <t>2014 Chevy Traverse - 597</t>
  </si>
  <si>
    <t>2014 Ford Edge - 593</t>
  </si>
  <si>
    <t>2014 Ford Edge - 594</t>
  </si>
  <si>
    <t>2014 Ford Edge - 595</t>
  </si>
  <si>
    <t>2014 Ford Edge - 596</t>
  </si>
  <si>
    <t>2014 Ford Edge - 599</t>
  </si>
  <si>
    <t>2014 Ford Edge SE - 621</t>
  </si>
  <si>
    <t>2014 Ford F-150 - 603</t>
  </si>
  <si>
    <t>2014 Ford F-150 - 604</t>
  </si>
  <si>
    <t>2014 Ford F-150 - 605</t>
  </si>
  <si>
    <t>2014 Ford F-150 - 606</t>
  </si>
  <si>
    <t>2014 Ford F-150 - 608</t>
  </si>
  <si>
    <t>2014 Ford F-150 - 610</t>
  </si>
  <si>
    <t>2014 Ford F-150 - 619</t>
  </si>
  <si>
    <t>2015 Subaru Outback - 615</t>
  </si>
  <si>
    <t>2015 Subaru Outback - 616</t>
  </si>
  <si>
    <t>2016 Ford Explorer Black Veh #697 - 640</t>
  </si>
  <si>
    <t>2017 Chevrolet Silverado - 636</t>
  </si>
  <si>
    <t>2017 Chevrolet Traverse - 635</t>
  </si>
  <si>
    <t>2017 Ford Explorer - 637</t>
  </si>
  <si>
    <t>2017 GMC Acadia - 634</t>
  </si>
  <si>
    <t>2017 GMC Acadia Crimson Veh#698 - 641</t>
  </si>
  <si>
    <t>2018 MA Originator Vehicle - PS18250102 - 8</t>
  </si>
  <si>
    <t>2019 Chevy Silverdo</t>
  </si>
  <si>
    <t>2020 Jeep Grand Cherokee</t>
  </si>
  <si>
    <t>Building at Wildlight IT</t>
  </si>
  <si>
    <t>CISCO Phone System - 644</t>
  </si>
  <si>
    <t>IP BASED TELEPHONE SYSTEM - 501</t>
  </si>
  <si>
    <t>IP BASED TELEPHONE SYSTEM - 520</t>
  </si>
  <si>
    <t>IP BASED TELEPHONE SYSTEM - 532</t>
  </si>
  <si>
    <t>IP BASED TELEPHONE SYSTEM - 547</t>
  </si>
  <si>
    <t>IT CGI - 612</t>
  </si>
  <si>
    <t>IT CGI - 613</t>
  </si>
  <si>
    <t>Kits CPR Mannequins - 607</t>
  </si>
  <si>
    <t>Safety Pipe Squeezer - 614</t>
  </si>
  <si>
    <t>Safety Training Center - Butt Fusion Machine Kit - 625</t>
  </si>
  <si>
    <t>Safety Training Center - Digital Manometer - 630</t>
  </si>
  <si>
    <t>Safety Training Center - Electro Fusion Kit - 622</t>
  </si>
  <si>
    <t>Safety Training Center - Electro Fusion Kit - 628</t>
  </si>
  <si>
    <t>Safety Training Center - Pipe Horn Locator - 627</t>
  </si>
  <si>
    <t>Safety Training Center - RD 8000 Pipe Locator - 629</t>
  </si>
  <si>
    <t>Safety Training Center - Sidewinder Fusion Kit - 624</t>
  </si>
  <si>
    <t>Safety Training Center - Socket Fusion Machine Kit - 626</t>
  </si>
  <si>
    <t>Safety Training Center - Trailer - 623</t>
  </si>
  <si>
    <t>Ultra Trak CGI - 611</t>
  </si>
  <si>
    <t>CR TRAINING MANUAL - 347</t>
  </si>
  <si>
    <t>1-3990 - Other Tang Prop</t>
  </si>
  <si>
    <t>CUST. REL. TRAINING MANUAL - 344</t>
  </si>
  <si>
    <t>CUST. REL. TRAINING MANUAL - 345</t>
  </si>
  <si>
    <t>EDUCATIONAL RESOURCE TRAINING - 368</t>
  </si>
  <si>
    <t>NEW ENVIRONMENT COMPLIANCE PRO - 367</t>
  </si>
  <si>
    <t>TRAINING MANUAL-CUST RELATIONS - 346</t>
  </si>
  <si>
    <t>SF LAND - 645</t>
  </si>
  <si>
    <t>1-1210 - Non Utility Prop</t>
  </si>
  <si>
    <t>SF LAND - 646</t>
  </si>
  <si>
    <t>FC Headquarters Additional plot purchase</t>
  </si>
  <si>
    <t>FPU HQ Additional Land Prch</t>
  </si>
  <si>
    <t>1060 INSERVICE</t>
  </si>
  <si>
    <t>Architectural Design FL Corp</t>
  </si>
  <si>
    <t>FL Off Bldg</t>
  </si>
  <si>
    <t>FC off Bdlg Furniture</t>
  </si>
  <si>
    <t>ECIS Improvements</t>
  </si>
  <si>
    <t>Building</t>
  </si>
  <si>
    <t>208 Wildlight Ave Yulee FL</t>
  </si>
  <si>
    <t>EcoPlex 1641 Worthington Road, Suite 220 West Palm Beach, FL 33409</t>
  </si>
  <si>
    <t>ECIS General Use</t>
  </si>
  <si>
    <t>General use Asset not attached to a specific building</t>
  </si>
  <si>
    <t>780 Amelia Island Parkway Fernandina Beach FL</t>
  </si>
  <si>
    <t>450 South highway 17-92 Debary FL</t>
  </si>
  <si>
    <t>Assumption that the training/saftey center is at 780 Amelia Island Parkway Fernandina Beach FL</t>
  </si>
  <si>
    <t>N/A-Vehicle</t>
  </si>
  <si>
    <t>Utility Account</t>
  </si>
  <si>
    <t>Monthly Exp</t>
  </si>
  <si>
    <t>Ending A/D</t>
  </si>
  <si>
    <t>A</t>
  </si>
  <si>
    <t>Unitized Match</t>
  </si>
  <si>
    <t>Corporate Office Furniture</t>
  </si>
  <si>
    <t>B</t>
  </si>
  <si>
    <t>c</t>
  </si>
  <si>
    <t>Sum of 1/31/2021</t>
  </si>
  <si>
    <t>Row Labels</t>
  </si>
  <si>
    <t>Grand Total</t>
  </si>
  <si>
    <t>Sum of 2/28/2021</t>
  </si>
  <si>
    <t>Sum of 10/31/2021</t>
  </si>
  <si>
    <t>Sum of 3/31/2021</t>
  </si>
  <si>
    <t>Sum of 4/30/2021</t>
  </si>
  <si>
    <t>Sum of 5/31/2021</t>
  </si>
  <si>
    <t>Sum of 6/30/2021</t>
  </si>
  <si>
    <t>Sum of 7/31/2021</t>
  </si>
  <si>
    <t>Sum of 8/31/2021</t>
  </si>
  <si>
    <t>Sum of 9/30/2021</t>
  </si>
  <si>
    <t>Sum of 11/30/2021</t>
  </si>
  <si>
    <t>Sum of 12/31/2021</t>
  </si>
  <si>
    <t>Depr expense per 1032 report ferc 3912</t>
  </si>
  <si>
    <t>normal expense</t>
  </si>
  <si>
    <t>rate case adj</t>
  </si>
  <si>
    <t>Total</t>
  </si>
  <si>
    <t>Changed formula, the standard formula was not working for 3912 3/2021, 4/2021</t>
  </si>
  <si>
    <t>Manually updated 3914 because the monthly Expense formula wasn't matching what is posted as expens on this FERC for 9/2021</t>
  </si>
  <si>
    <t>Monthly Provision</t>
  </si>
  <si>
    <t>Check</t>
  </si>
  <si>
    <t>Sum of 12/31/2020</t>
  </si>
  <si>
    <t>Sum of 1/31/20212</t>
  </si>
  <si>
    <t>Sum of 2/28/20212</t>
  </si>
  <si>
    <t>Sum of 3/31/20212</t>
  </si>
  <si>
    <t>Sum of 4/30/20212</t>
  </si>
  <si>
    <t>Sum of 5/31/20212</t>
  </si>
  <si>
    <t>Sum of 6/30/20212</t>
  </si>
  <si>
    <t>Sum of 7/31/20212</t>
  </si>
  <si>
    <t>Sum of 8/31/20212</t>
  </si>
  <si>
    <t>Sum of 9/30/20212</t>
  </si>
  <si>
    <t>Sum of 10/31/20212</t>
  </si>
  <si>
    <t>Sum of 11/30/20212</t>
  </si>
  <si>
    <t>Sum of 12/31/20212</t>
  </si>
  <si>
    <t>To MFR B-5 3 of 3</t>
  </si>
  <si>
    <t>True up</t>
  </si>
  <si>
    <t>Total 3900</t>
  </si>
  <si>
    <t>Remove Ecoplex depreciation</t>
  </si>
  <si>
    <t>13 month average</t>
  </si>
  <si>
    <t>Remove Ecoplex Acc dep.</t>
  </si>
  <si>
    <t>rounding</t>
  </si>
  <si>
    <t>G1-16a</t>
  </si>
  <si>
    <t>G1-19a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</si>
</sst>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0000%"/>
  </numFmts>
  <fonts count="10" x14ac:knownFonts="1">
    <font>
      <sz val="10"/>
      <name val="Arial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1"/>
      <name val="Tahoma"/>
      <family val="2"/>
    </font>
    <font>
      <sz val="11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6">
    <xf numFmtId="0" fontId="0" fillId="0" borderId="0" xfId="0"/>
    <xf numFmtId="14" fontId="0" fillId="0" borderId="0" xfId="0" applyNumberFormat="1"/>
    <xf numFmtId="22" fontId="0" fillId="0" borderId="0" xfId="0" applyNumberFormat="1"/>
    <xf numFmtId="43" fontId="0" fillId="0" borderId="0" xfId="1" applyFont="1"/>
    <xf numFmtId="43" fontId="0" fillId="3" borderId="0" xfId="1" applyFont="1" applyFill="1"/>
    <xf numFmtId="43" fontId="0" fillId="4" borderId="0" xfId="1" applyFont="1" applyFill="1"/>
    <xf numFmtId="43" fontId="0" fillId="0" borderId="0" xfId="1" applyFont="1" applyFill="1"/>
    <xf numFmtId="0" fontId="4" fillId="0" borderId="0" xfId="0" applyFont="1"/>
    <xf numFmtId="14" fontId="4" fillId="0" borderId="0" xfId="0" applyNumberFormat="1" applyFont="1"/>
    <xf numFmtId="43" fontId="4" fillId="0" borderId="0" xfId="1" applyFont="1" applyFill="1"/>
    <xf numFmtId="43" fontId="4" fillId="0" borderId="0" xfId="1" applyFont="1"/>
    <xf numFmtId="14" fontId="4" fillId="0" borderId="0" xfId="1" applyNumberFormat="1" applyFont="1"/>
    <xf numFmtId="0" fontId="0" fillId="0" borderId="0" xfId="0" applyFill="1"/>
    <xf numFmtId="0" fontId="0" fillId="3" borderId="0" xfId="0" applyFill="1"/>
    <xf numFmtId="22" fontId="0" fillId="3" borderId="0" xfId="0" applyNumberFormat="1" applyFill="1"/>
    <xf numFmtId="14" fontId="0" fillId="3" borderId="0" xfId="0" applyNumberFormat="1" applyFill="1"/>
    <xf numFmtId="43" fontId="0" fillId="0" borderId="0" xfId="0" applyNumberFormat="1"/>
    <xf numFmtId="0" fontId="0" fillId="4" borderId="0" xfId="0" applyFill="1"/>
    <xf numFmtId="22" fontId="0" fillId="4" borderId="0" xfId="0" applyNumberFormat="1" applyFill="1"/>
    <xf numFmtId="14" fontId="0" fillId="4" borderId="0" xfId="0" applyNumberFormat="1" applyFill="1"/>
    <xf numFmtId="0" fontId="0" fillId="5" borderId="0" xfId="0" applyFill="1"/>
    <xf numFmtId="14" fontId="0" fillId="5" borderId="0" xfId="0" applyNumberFormat="1" applyFill="1"/>
    <xf numFmtId="43" fontId="0" fillId="5" borderId="0" xfId="1" applyFont="1" applyFill="1"/>
    <xf numFmtId="0" fontId="0" fillId="6" borderId="0" xfId="0" applyFill="1"/>
    <xf numFmtId="22" fontId="0" fillId="6" borderId="0" xfId="0" applyNumberFormat="1" applyFill="1"/>
    <xf numFmtId="14" fontId="0" fillId="6" borderId="0" xfId="0" applyNumberFormat="1" applyFill="1"/>
    <xf numFmtId="43" fontId="0" fillId="6" borderId="0" xfId="1" applyFont="1" applyFill="1"/>
    <xf numFmtId="43" fontId="0" fillId="3" borderId="1" xfId="1" applyFont="1" applyFill="1" applyBorder="1"/>
    <xf numFmtId="43" fontId="0" fillId="0" borderId="1" xfId="1" applyFont="1" applyBorder="1"/>
    <xf numFmtId="0" fontId="4" fillId="0" borderId="0" xfId="0" applyFont="1" applyFill="1"/>
    <xf numFmtId="14" fontId="4" fillId="0" borderId="0" xfId="0" applyNumberFormat="1" applyFont="1" applyFill="1"/>
    <xf numFmtId="0" fontId="5" fillId="0" borderId="0" xfId="0" applyFont="1"/>
    <xf numFmtId="0" fontId="5" fillId="3" borderId="0" xfId="0" applyFont="1" applyFill="1"/>
    <xf numFmtId="43" fontId="0" fillId="7" borderId="0" xfId="1" applyFont="1" applyFill="1"/>
    <xf numFmtId="0" fontId="6" fillId="8" borderId="2" xfId="0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43" fontId="6" fillId="8" borderId="3" xfId="0" applyNumberFormat="1" applyFont="1" applyFill="1" applyBorder="1"/>
    <xf numFmtId="0" fontId="0" fillId="0" borderId="0" xfId="0" applyAlignment="1">
      <alignment horizontal="left" indent="1"/>
    </xf>
    <xf numFmtId="0" fontId="0" fillId="5" borderId="0" xfId="0" applyFill="1" applyAlignment="1">
      <alignment horizontal="left"/>
    </xf>
    <xf numFmtId="43" fontId="0" fillId="5" borderId="0" xfId="0" applyNumberFormat="1" applyFill="1"/>
    <xf numFmtId="43" fontId="0" fillId="2" borderId="0" xfId="0" applyNumberFormat="1" applyFill="1"/>
    <xf numFmtId="43" fontId="0" fillId="0" borderId="0" xfId="0" applyNumberFormat="1" applyFill="1"/>
    <xf numFmtId="0" fontId="0" fillId="0" borderId="0" xfId="0" applyFill="1" applyAlignment="1">
      <alignment horizontal="left"/>
    </xf>
    <xf numFmtId="43" fontId="0" fillId="9" borderId="0" xfId="1" applyFont="1" applyFill="1"/>
    <xf numFmtId="0" fontId="0" fillId="9" borderId="0" xfId="0" applyFill="1"/>
    <xf numFmtId="9" fontId="0" fillId="0" borderId="0" xfId="2" applyFont="1"/>
    <xf numFmtId="43" fontId="0" fillId="9" borderId="1" xfId="1" applyFont="1" applyFill="1" applyBorder="1"/>
    <xf numFmtId="0" fontId="0" fillId="0" borderId="0" xfId="0" applyFill="1" applyAlignment="1">
      <alignment horizontal="left" indent="1"/>
    </xf>
    <xf numFmtId="0" fontId="0" fillId="0" borderId="0" xfId="0" applyBorder="1"/>
    <xf numFmtId="14" fontId="4" fillId="0" borderId="0" xfId="1" applyNumberFormat="1" applyFont="1" applyFill="1" applyBorder="1" applyAlignment="1">
      <alignment horizontal="center"/>
    </xf>
    <xf numFmtId="0" fontId="0" fillId="10" borderId="0" xfId="0" applyFill="1"/>
    <xf numFmtId="43" fontId="0" fillId="10" borderId="0" xfId="0" applyNumberFormat="1" applyFill="1"/>
    <xf numFmtId="0" fontId="0" fillId="10" borderId="0" xfId="0" applyFill="1" applyAlignment="1">
      <alignment horizontal="left" indent="1"/>
    </xf>
    <xf numFmtId="0" fontId="7" fillId="0" borderId="2" xfId="0" applyFont="1" applyBorder="1" applyAlignment="1">
      <alignment horizontal="left"/>
    </xf>
    <xf numFmtId="164" fontId="0" fillId="0" borderId="0" xfId="0" applyNumberFormat="1"/>
    <xf numFmtId="17" fontId="0" fillId="0" borderId="0" xfId="0" applyNumberFormat="1"/>
    <xf numFmtId="43" fontId="0" fillId="3" borderId="0" xfId="1" applyFont="1" applyFill="1" applyBorder="1"/>
    <xf numFmtId="43" fontId="0" fillId="9" borderId="0" xfId="1" applyFont="1" applyFill="1" applyBorder="1"/>
    <xf numFmtId="43" fontId="0" fillId="0" borderId="0" xfId="1" applyFont="1" applyBorder="1"/>
    <xf numFmtId="43" fontId="4" fillId="0" borderId="4" xfId="1" applyFont="1" applyFill="1" applyBorder="1"/>
    <xf numFmtId="43" fontId="4" fillId="0" borderId="4" xfId="1" applyFont="1" applyBorder="1"/>
    <xf numFmtId="0" fontId="0" fillId="11" borderId="0" xfId="0" applyFill="1"/>
    <xf numFmtId="43" fontId="0" fillId="11" borderId="0" xfId="1" applyFont="1" applyFill="1"/>
    <xf numFmtId="43" fontId="0" fillId="11" borderId="0" xfId="0" applyNumberFormat="1" applyFill="1"/>
    <xf numFmtId="14" fontId="4" fillId="0" borderId="1" xfId="1" applyNumberFormat="1" applyFont="1" applyBorder="1" applyAlignment="1">
      <alignment horizontal="center"/>
    </xf>
  </cellXfs>
  <cellStyles count="4">
    <cellStyle name="Comma" xfId="1" builtinId="3"/>
    <cellStyle name="Comma 10" xfId="3" xr:uid="{00000000-0005-0000-0000-000001000000}"/>
    <cellStyle name="Normal" xfId="0" builtinId="0"/>
    <cellStyle name="Percent" xfId="2" builtinId="5"/>
  </cellStyles>
  <dxfs count="40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</dxf>
    <dxf>
      <fill>
        <patternFill patternType="solid">
          <bgColor rgb="FF00B05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00B05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pivotCacheDefinition" Target="pivotCache/pivotCacheDefinition1.xml" Id="rId18" /><Relationship Type="http://schemas.openxmlformats.org/officeDocument/2006/relationships/worksheet" Target="worksheets/sheet3.xml" Id="rId3" /><Relationship Type="http://schemas.openxmlformats.org/officeDocument/2006/relationships/styles" Target="styles.xml" Id="rId21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theme" Target="theme/theme1.xml" Id="rId20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calcChain" Target="calcChain.xml" Id="rId23" /><Relationship Type="http://schemas.openxmlformats.org/officeDocument/2006/relationships/worksheet" Target="worksheets/sheet10.xml" Id="rId10" /><Relationship Type="http://schemas.openxmlformats.org/officeDocument/2006/relationships/pivotCacheDefinition" Target="pivotCache/pivotCacheDefinition2.xml" Id="rId19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sharedStrings" Target="sharedStrings.xml" Id="rId22" /><Relationship Type="http://schemas.openxmlformats.org/officeDocument/2006/relationships/customXml" Target="/customXML/item2.xml" Id="imanage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419100</xdr:colOff>
      <xdr:row>6</xdr:row>
      <xdr:rowOff>152400</xdr:rowOff>
    </xdr:from>
    <xdr:to>
      <xdr:col>15</xdr:col>
      <xdr:colOff>428625</xdr:colOff>
      <xdr:row>9</xdr:row>
      <xdr:rowOff>9525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21107400" y="1123950"/>
          <a:ext cx="9525" cy="3429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247650</xdr:colOff>
      <xdr:row>6</xdr:row>
      <xdr:rowOff>9525</xdr:rowOff>
    </xdr:from>
    <xdr:to>
      <xdr:col>32</xdr:col>
      <xdr:colOff>257175</xdr:colOff>
      <xdr:row>10</xdr:row>
      <xdr:rowOff>28575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34347150" y="981075"/>
          <a:ext cx="9525" cy="666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238125</xdr:colOff>
      <xdr:row>6</xdr:row>
      <xdr:rowOff>123825</xdr:rowOff>
    </xdr:from>
    <xdr:to>
      <xdr:col>49</xdr:col>
      <xdr:colOff>247650</xdr:colOff>
      <xdr:row>9</xdr:row>
      <xdr:rowOff>152400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48672750" y="1095375"/>
          <a:ext cx="9525" cy="514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ruitt, Lauren" refreshedDate="44598.918627662038" createdVersion="6" refreshedVersion="6" minRefreshableVersion="3" recordCount="173" xr:uid="{00000000-000A-0000-FFFF-FFFF33000000}">
  <cacheSource type="worksheet">
    <worksheetSource ref="A3:AI177" sheet="FC Net value 12-2020"/>
  </cacheSource>
  <cacheFields count="36">
    <cacheField name="Unitized Match" numFmtId="0">
      <sharedItems containsBlank="1"/>
    </cacheField>
    <cacheField name="asset_id" numFmtId="0">
      <sharedItems containsSemiMixedTypes="0" containsString="0" containsNumber="1" containsInteger="1" minValue="923213" maxValue="61772473"/>
    </cacheField>
    <cacheField name="description" numFmtId="0">
      <sharedItems/>
    </cacheField>
    <cacheField name="start_month" numFmtId="22">
      <sharedItems containsNonDate="0" containsDate="1" containsString="0" containsBlank="1" minDate="2020-12-01T00:00:00" maxDate="2020-12-02T00:00:00"/>
    </cacheField>
    <cacheField name="description2" numFmtId="0">
      <sharedItems containsBlank="1"/>
    </cacheField>
    <cacheField name="asset_location" numFmtId="0">
      <sharedItems/>
    </cacheField>
    <cacheField name="eng_in_service_year" numFmtId="14">
      <sharedItems containsSemiMixedTypes="0" containsNonDate="0" containsDate="1" containsString="0" minDate="2005-10-01T00:00:00" maxDate="2021-11-01T00:00:00"/>
    </cacheField>
    <cacheField name="long_description" numFmtId="0">
      <sharedItems containsBlank="1"/>
    </cacheField>
    <cacheField name="Utility Account" numFmtId="0">
      <sharedItems count="10">
        <s v="1-3910 - Offc Furn &amp; Eq"/>
        <s v="1-3913 - Furn &amp; Fix"/>
        <s v="1-3970 - Comm Eq"/>
        <s v="1-3890 - Land &amp; Land Rights"/>
        <s v="1-3900 - Struc&amp;Impr"/>
        <s v="1-3980 - Misc Equip"/>
        <s v="1-3914 - Sys Sftwr"/>
        <s v="1-3912 - Comp Hdwr"/>
        <s v="1-3922 - Lt Truck/Van"/>
        <s v="1-3921 - Cars"/>
      </sharedItems>
    </cacheField>
    <cacheField name="Building" numFmtId="0">
      <sharedItems count="7">
        <s v="208 Wildlight Ave Yulee FL"/>
        <s v="450 South highway 17-92 Debary FL"/>
        <s v="780 Amelia Island Parkway Fernandina Beach FL"/>
        <s v="ECIS General Use"/>
        <s v="EcoPlex 1641 Worthington Road, Suite 220 West Palm Beach, FL 33409"/>
        <s v="General use Asset not attached to a specific building"/>
        <s v="N/A-Vehicle"/>
      </sharedItems>
    </cacheField>
    <cacheField name="act_cost" numFmtId="43">
      <sharedItems containsString="0" containsBlank="1" containsNumber="1" minValue="-117964" maxValue="5933184.5899999999"/>
    </cacheField>
    <cacheField name="12/31/2020" numFmtId="43">
      <sharedItems containsString="0" containsBlank="1" containsNumber="1" minValue="-122284.49290464001" maxValue="181939.918815432"/>
    </cacheField>
    <cacheField name="1/31/2021" numFmtId="43">
      <sharedItems containsString="0" containsBlank="1" containsNumber="1" minValue="-5611.3339651600036" maxValue="11340.273702404695"/>
    </cacheField>
    <cacheField name="1/31/20212" numFmtId="43">
      <sharedItems containsString="0" containsBlank="1" containsNumber="1" minValue="-120285.34843247999" maxValue="193280.19251783669"/>
    </cacheField>
    <cacheField name="2/28/2021" numFmtId="43">
      <sharedItems containsString="0" containsBlank="1" containsNumber="1" minValue="-5484.9485151999979" maxValue="11272.813393616409"/>
    </cacheField>
    <cacheField name="2/28/20212" numFmtId="43">
      <sharedItems containsString="0" containsBlank="1" containsNumber="1" minValue="-118294.43428176" maxValue="204553.0059114531"/>
    </cacheField>
    <cacheField name="3/31/2021" numFmtId="43">
      <sharedItems containsString="0" containsBlank="1" containsNumber="1" minValue="-5383.5584572000007" maxValue="11300.521365651715"/>
    </cacheField>
    <cacheField name="3/31/20212" numFmtId="43">
      <sharedItems containsString="0" containsBlank="1" containsNumber="1" minValue="-116311.47792528001" maxValue="215853.52727710482"/>
    </cacheField>
    <cacheField name="4/30/2021" numFmtId="43">
      <sharedItems containsString="0" containsBlank="1" containsNumber="1" minValue="-5300.9765793600018" maxValue="11342.409648857079"/>
    </cacheField>
    <cacheField name="4/30/20212" numFmtId="43">
      <sharedItems containsString="0" containsBlank="1" containsNumber="1" minValue="-114336.22500432" maxValue="227195.9369259619"/>
    </cacheField>
    <cacheField name="5/31/2021" numFmtId="43">
      <sharedItems containsString="0" containsBlank="1" containsNumber="1" minValue="-5232.811081959997" maxValue="11339.858379483398"/>
    </cacheField>
    <cacheField name="5/31/20212" numFmtId="43">
      <sharedItems containsString="0" containsBlank="1" containsNumber="1" minValue="-112368.44235672" maxValue="238535.7953054453"/>
    </cacheField>
    <cacheField name="6/30/2021" numFmtId="43">
      <sharedItems containsString="0" containsBlank="1" containsNumber="1" minValue="-5080.4204681999981" maxValue="11714.894977417309"/>
    </cacheField>
    <cacheField name="6/30/20212" numFmtId="43">
      <sharedItems containsString="0" containsBlank="1" containsNumber="1" minValue="-110407.89379223999" maxValue="250250.6902828626"/>
    </cacheField>
    <cacheField name="7/31/2021" numFmtId="43">
      <sharedItems containsString="0" containsBlank="1" containsNumber="1" minValue="-5117.6746790400066" maxValue="11363.235126768006"/>
    </cacheField>
    <cacheField name="7/31/20212" numFmtId="43">
      <sharedItems containsString="0" containsBlank="1" containsNumber="1" minValue="-108454.34312064" maxValue="261613.92540963061"/>
    </cacheField>
    <cacheField name="8/31/2021" numFmtId="43">
      <sharedItems containsString="0" containsBlank="1" containsNumber="1" minValue="-5076.55950648" maxValue="11363.887777072872"/>
    </cacheField>
    <cacheField name="8/31/20212" numFmtId="43">
      <sharedItems containsString="0" containsBlank="1" containsNumber="1" minValue="-106507.58746056" maxValue="272977.81318670348"/>
    </cacheField>
    <cacheField name="9/30/2021" numFmtId="43">
      <sharedItems containsString="0" containsBlank="1" containsNumber="1" minValue="-5041.2918094000051" maxValue="11364.481095531897"/>
    </cacheField>
    <cacheField name="9/30/20212" numFmtId="43">
      <sharedItems containsString="0" containsBlank="1" containsNumber="1" minValue="-162038.29204120752" maxValue="284342.29428223538"/>
    </cacheField>
    <cacheField name="10/31/2021" numFmtId="43">
      <sharedItems containsString="0" containsBlank="1" containsNumber="1" minValue="-5010.799295039993" maxValue="11365.015082144993"/>
    </cacheField>
    <cacheField name="10/31/20212" numFmtId="43">
      <sharedItems containsString="0" containsBlank="1" containsNumber="1" minValue="-162632.67700931503" maxValue="295707.30936438037"/>
    </cacheField>
    <cacheField name="11/30/2021" numFmtId="43">
      <sharedItems containsString="0" containsBlank="1" containsNumber="1" minValue="-4984.2680117999989" maxValue="11365.48973691219"/>
    </cacheField>
    <cacheField name="11/30/20212" numFmtId="43">
      <sharedItems containsString="0" containsBlank="1" containsNumber="1" minValue="-163227.06176820901" maxValue="307072.79910129256"/>
    </cacheField>
    <cacheField name="12/31/2021" numFmtId="43">
      <sharedItems containsString="0" containsBlank="1" containsNumber="1" minValue="-1924.1263713210001" maxValue="11365.905059833545"/>
    </cacheField>
    <cacheField name="12/31/20212" numFmtId="43">
      <sharedItems containsString="0" containsBlank="1" containsNumber="1" minValue="-179737.85659896" maxValue="318438.704161126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nsomu, Philip" refreshedDate="44634.936600810186" createdVersion="6" refreshedVersion="6" minRefreshableVersion="3" recordCount="174" xr:uid="{00000000-000A-0000-FFFF-FFFF34000000}">
  <cacheSource type="worksheet">
    <worksheetSource ref="B3:AI177" sheet="FC Net value 12-2020"/>
  </cacheSource>
  <cacheFields count="34">
    <cacheField name="asset_id" numFmtId="0">
      <sharedItems containsString="0" containsBlank="1" containsNumber="1" containsInteger="1" minValue="923213" maxValue="61772473"/>
    </cacheField>
    <cacheField name="description" numFmtId="0">
      <sharedItems containsBlank="1"/>
    </cacheField>
    <cacheField name="start_month" numFmtId="22">
      <sharedItems containsNonDate="0" containsDate="1" containsString="0" containsBlank="1" minDate="2020-12-01T00:00:00" maxDate="2020-12-02T00:00:00"/>
    </cacheField>
    <cacheField name="description2" numFmtId="0">
      <sharedItems containsBlank="1"/>
    </cacheField>
    <cacheField name="asset_location" numFmtId="0">
      <sharedItems/>
    </cacheField>
    <cacheField name="eng_in_service_year" numFmtId="14">
      <sharedItems containsSemiMixedTypes="0" containsNonDate="0" containsDate="1" containsString="0" minDate="2005-10-01T00:00:00" maxDate="2022-01-01T00:00:00"/>
    </cacheField>
    <cacheField name="long_description" numFmtId="0">
      <sharedItems containsBlank="1"/>
    </cacheField>
    <cacheField name="Utility Account" numFmtId="0">
      <sharedItems count="10">
        <s v="1-3910 - Offc Furn &amp; Eq"/>
        <s v="1-3913 - Furn &amp; Fix"/>
        <s v="1-3970 - Comm Eq"/>
        <s v="1-3890 - Land &amp; Land Rights"/>
        <s v="1-3900 - Struc&amp;Impr"/>
        <s v="1-3980 - Misc Equip"/>
        <s v="1-3914 - Sys Sftwr"/>
        <s v="1-3912 - Comp Hdwr"/>
        <s v="1-3922 - Lt Truck/Van"/>
        <s v="1-3921 - Cars"/>
      </sharedItems>
    </cacheField>
    <cacheField name="Building" numFmtId="0">
      <sharedItems count="9">
        <s v="208 Wildlight Ave Yulee FL"/>
        <s v="450 South highway 17-92 Debary FL"/>
        <s v="780 Amelia Island Parkway Fernandina Beach FL"/>
        <s v="ECIS General Use"/>
        <s v="EcoPlex 1641 Worthington Road, Suite 220 West Palm Beach, FL 33409"/>
        <s v="General use Asset not attached to a specific building"/>
        <s v="N/A-Vehicle"/>
        <s v="N/A-Retirement from Regulatory that was accrued but never re-entered" u="1"/>
        <s v="N/A-Retirment from Regulatory that was accrued but never re-entered" u="1"/>
      </sharedItems>
    </cacheField>
    <cacheField name="12/31/2020" numFmtId="43">
      <sharedItems containsString="0" containsBlank="1" containsNumber="1" minValue="-122284.49290464001" maxValue="181939.918815432"/>
    </cacheField>
    <cacheField name="1/31/2021" numFmtId="43">
      <sharedItems containsString="0" containsBlank="1" containsNumber="1" minValue="-5611.3339651600036" maxValue="11340.273702404695"/>
    </cacheField>
    <cacheField name="1/31/20212" numFmtId="43">
      <sharedItems containsString="0" containsBlank="1" containsNumber="1" minValue="-120285.34843247999" maxValue="193280.19251783669"/>
    </cacheField>
    <cacheField name="2/28/2021" numFmtId="43">
      <sharedItems containsString="0" containsBlank="1" containsNumber="1" minValue="-5484.9485151999979" maxValue="11272.813393616409"/>
    </cacheField>
    <cacheField name="2/28/20212" numFmtId="43">
      <sharedItems containsString="0" containsBlank="1" containsNumber="1" minValue="-118294.43428176" maxValue="204553.0059114531"/>
    </cacheField>
    <cacheField name="3/31/2021" numFmtId="43">
      <sharedItems containsString="0" containsBlank="1" containsNumber="1" minValue="-5383.5584572000007" maxValue="11300.521365651715"/>
    </cacheField>
    <cacheField name="3/31/20212" numFmtId="43">
      <sharedItems containsString="0" containsBlank="1" containsNumber="1" minValue="-116311.47792528001" maxValue="215853.52727710482"/>
    </cacheField>
    <cacheField name="4/30/2021" numFmtId="43">
      <sharedItems containsString="0" containsBlank="1" containsNumber="1" minValue="-5300.9765793600018" maxValue="11342.409648857079"/>
    </cacheField>
    <cacheField name="4/30/20212" numFmtId="43">
      <sharedItems containsString="0" containsBlank="1" containsNumber="1" minValue="-114336.22500432" maxValue="227195.9369259619"/>
    </cacheField>
    <cacheField name="5/31/2021" numFmtId="43">
      <sharedItems containsString="0" containsBlank="1" containsNumber="1" minValue="-5232.811081959997" maxValue="11339.858379483398"/>
    </cacheField>
    <cacheField name="5/31/20212" numFmtId="43">
      <sharedItems containsString="0" containsBlank="1" containsNumber="1" minValue="-112368.44235672" maxValue="238535.7953054453"/>
    </cacheField>
    <cacheField name="6/30/2021" numFmtId="43">
      <sharedItems containsString="0" containsBlank="1" containsNumber="1" minValue="-5080.4204681999981" maxValue="11714.894977417309"/>
    </cacheField>
    <cacheField name="6/30/20212" numFmtId="43">
      <sharedItems containsString="0" containsBlank="1" containsNumber="1" minValue="-110407.89379223999" maxValue="250250.6902828626"/>
    </cacheField>
    <cacheField name="7/31/2021" numFmtId="43">
      <sharedItems containsString="0" containsBlank="1" containsNumber="1" minValue="-5117.6746790400066" maxValue="11363.235126768006"/>
    </cacheField>
    <cacheField name="7/31/20212" numFmtId="43">
      <sharedItems containsString="0" containsBlank="1" containsNumber="1" minValue="-108454.34312064" maxValue="261613.92540963061"/>
    </cacheField>
    <cacheField name="8/31/2021" numFmtId="43">
      <sharedItems containsString="0" containsBlank="1" containsNumber="1" minValue="-5076.55950648" maxValue="11363.887777072872"/>
    </cacheField>
    <cacheField name="8/31/20212" numFmtId="43">
      <sharedItems containsString="0" containsBlank="1" containsNumber="1" minValue="-106507.58746056" maxValue="272977.81318670348"/>
    </cacheField>
    <cacheField name="9/30/2021" numFmtId="43">
      <sharedItems containsString="0" containsBlank="1" containsNumber="1" minValue="-5041.2918094000051" maxValue="11364.481095531897"/>
    </cacheField>
    <cacheField name="9/30/20212" numFmtId="43">
      <sharedItems containsString="0" containsBlank="1" containsNumber="1" minValue="-162038.29204120752" maxValue="284342.29428223538"/>
    </cacheField>
    <cacheField name="10/31/2021" numFmtId="43">
      <sharedItems containsString="0" containsBlank="1" containsNumber="1" minValue="-5010.799295039993" maxValue="11365.015082144993"/>
    </cacheField>
    <cacheField name="10/31/20212" numFmtId="43">
      <sharedItems containsString="0" containsBlank="1" containsNumber="1" minValue="-162632.67700931503" maxValue="295707.30936438037"/>
    </cacheField>
    <cacheField name="11/30/2021" numFmtId="43">
      <sharedItems containsString="0" containsBlank="1" containsNumber="1" minValue="-4984.2680117999989" maxValue="11365.48973691219"/>
    </cacheField>
    <cacheField name="11/30/20212" numFmtId="43">
      <sharedItems containsString="0" containsBlank="1" containsNumber="1" minValue="-163227.06176820901" maxValue="307072.79910129256"/>
    </cacheField>
    <cacheField name="12/31/2021" numFmtId="43">
      <sharedItems containsString="0" containsBlank="1" containsNumber="1" minValue="-1924.1263713210001" maxValue="11365.905059833545"/>
    </cacheField>
    <cacheField name="12/31/20212" numFmtId="43">
      <sharedItems containsString="0" containsBlank="1" containsNumber="1" minValue="-179737.85659896" maxValue="318438.704161126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3">
  <r>
    <m/>
    <n v="6933268"/>
    <s v="Florida Public Utilities Parent"/>
    <d v="2020-12-01T00:00:00"/>
    <s v="FCFB Nassau"/>
    <s v="FCFB - General"/>
    <d v="2010-10-01T00:00:00"/>
    <s v="COLOR COPIER 3RD FLOOR - 505"/>
    <x v="0"/>
    <x v="0"/>
    <n v="10806.7"/>
    <n v="10806.7"/>
    <n v="0"/>
    <n v="10806.7"/>
    <n v="0"/>
    <n v="10806.7"/>
    <n v="0"/>
    <n v="10806.7"/>
    <n v="0"/>
    <n v="10806.7"/>
    <n v="0"/>
    <n v="10806.7"/>
    <n v="0"/>
    <n v="10806.7"/>
    <n v="0"/>
    <n v="10806.7"/>
    <n v="0"/>
    <n v="10806.7"/>
    <n v="0"/>
    <n v="10806.7"/>
    <n v="0"/>
    <n v="10806.7"/>
    <n v="0"/>
    <n v="10806.7"/>
    <m/>
    <n v="4514.3366083660003"/>
  </r>
  <r>
    <m/>
    <n v="6933838"/>
    <s v="Florida Public Utilities Parent"/>
    <d v="2020-12-01T00:00:00"/>
    <s v="FCFB Nassau"/>
    <s v="FCFB - General"/>
    <d v="2010-12-01T00:00:00"/>
    <s v="COLOR COPIER 3RD FLOOR (PART OF ASSET 505) - 526"/>
    <x v="0"/>
    <x v="0"/>
    <n v="25"/>
    <n v="25"/>
    <n v="0"/>
    <n v="25"/>
    <n v="0"/>
    <n v="25"/>
    <n v="0"/>
    <n v="25"/>
    <n v="0"/>
    <n v="25"/>
    <n v="0"/>
    <n v="25"/>
    <n v="0"/>
    <n v="25"/>
    <n v="0"/>
    <n v="25"/>
    <n v="0"/>
    <n v="25"/>
    <n v="0"/>
    <n v="25"/>
    <n v="0"/>
    <n v="25"/>
    <n v="0"/>
    <n v="25"/>
    <m/>
    <n v="10.443374500000001"/>
  </r>
  <r>
    <m/>
    <n v="6933840"/>
    <s v="Florida Public Utilities Parent"/>
    <d v="2020-12-01T00:00:00"/>
    <s v="FCFB Nassau"/>
    <s v="FCFB - General"/>
    <d v="2012-04-01T00:00:00"/>
    <s v="CPK Corp Data Pro - 563"/>
    <x v="0"/>
    <x v="0"/>
    <n v="2895"/>
    <n v="2895"/>
    <n v="0"/>
    <n v="2895"/>
    <n v="0"/>
    <n v="2895"/>
    <n v="0"/>
    <n v="2895"/>
    <n v="0"/>
    <n v="2895"/>
    <n v="0"/>
    <n v="2895"/>
    <n v="0"/>
    <n v="2895"/>
    <n v="0"/>
    <n v="2895"/>
    <n v="0"/>
    <n v="2895"/>
    <n v="0"/>
    <n v="2895"/>
    <n v="0"/>
    <n v="2895"/>
    <n v="0"/>
    <n v="2895"/>
    <m/>
    <n v="999.02231985000003"/>
  </r>
  <r>
    <m/>
    <n v="6933985"/>
    <s v="Florida Public Utilities Parent"/>
    <d v="2020-12-01T00:00:00"/>
    <s v="FCFB Nassau"/>
    <s v="FCFB - General"/>
    <d v="2013-09-01T00:00:00"/>
    <s v="Aquos 50&quot; LED LCD TV 1080 - 589"/>
    <x v="1"/>
    <x v="0"/>
    <n v="681.29"/>
    <n v="-242.75999839869999"/>
    <n v="3.6599988863999897"/>
    <n v="-239.0999995123"/>
    <n v="3.6599988864000181"/>
    <n v="-235.44000062589998"/>
    <n v="3.6599988863999897"/>
    <n v="-231.78000173949999"/>
    <n v="3.6599988863999897"/>
    <n v="-228.1200028531"/>
    <n v="3.6500043620999918"/>
    <n v="-224.46999849100001"/>
    <n v="3.6599988863999897"/>
    <n v="-220.80999960460002"/>
    <n v="3.6599988864000181"/>
    <n v="-217.1500007182"/>
    <n v="3.6599988863999897"/>
    <n v="-213.49000183180001"/>
    <n v="3.6599988863999897"/>
    <n v="-209.83000294540003"/>
    <n v="3.6500043621000202"/>
    <n v="-206.17999858330001"/>
    <n v="3.6599988864000181"/>
    <n v="-202.51999969689999"/>
    <n v="-0.87"/>
    <n v="-361.82999869179997"/>
  </r>
  <r>
    <m/>
    <n v="6933114"/>
    <s v="Florida Public Utilities Parent"/>
    <d v="2020-12-01T00:00:00"/>
    <s v="FCFB Nassau"/>
    <s v="FCFB - General"/>
    <d v="2014-12-01T00:00:00"/>
    <s v="IP BASED TELEPHONE SYSTEM - 501"/>
    <x v="2"/>
    <x v="0"/>
    <n v="183690"/>
    <n v="64556.902659599997"/>
    <n v="2606.0982012000095"/>
    <n v="67163.000860800006"/>
    <n v="2565.3943340999976"/>
    <n v="69728.395194900004"/>
    <n v="2527.5376620000025"/>
    <n v="72255.932856900006"/>
    <n v="2492.2636712999956"/>
    <n v="74748.196528200002"/>
    <n v="2459.3225435999921"/>
    <n v="77207.519071799994"/>
    <n v="2428.5489579000132"/>
    <n v="79636.068029700007"/>
    <n v="2399.7298337999964"/>
    <n v="82035.797863500004"/>
    <n v="2372.7163824000017"/>
    <n v="84408.514245900005"/>
    <n v="2347.3432826999924"/>
    <n v="86755.857528599998"/>
    <n v="2323.5058314000053"/>
    <n v="89079.363360000003"/>
    <n v="2301.0662609999999"/>
    <n v="91380.429621000003"/>
    <n v="2279.9198681999987"/>
    <n v="93660.349489200002"/>
  </r>
  <r>
    <m/>
    <n v="6933702"/>
    <s v="Florida Public Utilities Parent"/>
    <d v="2020-12-01T00:00:00"/>
    <s v="FCFB Nassau"/>
    <s v="FCFB - General"/>
    <d v="2014-12-01T00:00:00"/>
    <s v="IP BASED TELEPHONE SYSTEM - 520"/>
    <x v="2"/>
    <x v="0"/>
    <n v="18354.34"/>
    <n v="6450.5380846055996"/>
    <n v="260.40183166320094"/>
    <n v="6710.9399162688005"/>
    <n v="256.33469346259972"/>
    <n v="6967.2746097314002"/>
    <n v="252.55204753199905"/>
    <n v="7219.8266572633993"/>
    <n v="249.02746362180096"/>
    <n v="7468.8541208852002"/>
    <n v="245.73597982960018"/>
    <n v="7714.5901007148004"/>
    <n v="242.66107724939957"/>
    <n v="7957.2511779642"/>
    <n v="239.78146484680019"/>
    <n v="8197.0326428110002"/>
    <n v="237.0822756064008"/>
    <n v="8434.114918417401"/>
    <n v="234.54699062219879"/>
    <n v="8668.6619090395998"/>
    <n v="232.16514792040107"/>
    <n v="8900.8270569600008"/>
    <n v="229.922981746"/>
    <n v="9130.7500387060009"/>
    <n v="227.81003012519795"/>
    <n v="9358.5600688311988"/>
  </r>
  <r>
    <m/>
    <n v="6933115"/>
    <s v="Florida Public Utilities Parent"/>
    <d v="2020-12-01T00:00:00"/>
    <s v="FCFB Nassau"/>
    <s v="FCFB - General"/>
    <d v="2015-07-01T00:00:00"/>
    <s v="IP BASED TELEPHONE SYSTEM - 532"/>
    <x v="2"/>
    <x v="0"/>
    <n v="-18354.34"/>
    <n v="-5458.1468194024001"/>
    <n v="-233.40902154220021"/>
    <n v="-5691.5558409446003"/>
    <n v="-230.62870611899962"/>
    <n v="-5922.1845470635999"/>
    <n v="-228.03909228840075"/>
    <n v="-6150.2236393520006"/>
    <n v="-225.62861681619961"/>
    <n v="-6375.8522561682003"/>
    <n v="-223.37470386419955"/>
    <n v="-6599.2269600323998"/>
    <n v="-221.27331547760059"/>
    <n v="-6820.5002755100004"/>
    <n v="-219.30517959939971"/>
    <n v="-7039.8054551094001"/>
    <n v="-217.45561275759974"/>
    <n v="-7257.2610678669998"/>
    <n v="-215.72406432200023"/>
    <n v="-7472.9851321890001"/>
    <n v="-214.09162932239997"/>
    <n v="-7687.0767615114"/>
    <n v="-212.56234571359983"/>
    <n v="-7899.6391072249999"/>
    <n v="-211.11308702719998"/>
    <n v="-8110.7521942521998"/>
  </r>
  <r>
    <m/>
    <n v="6933105"/>
    <s v="Florida Public Utilities Parent"/>
    <d v="2020-12-01T00:00:00"/>
    <s v="FCFB Nassau"/>
    <s v="FCFB - General"/>
    <d v="2015-08-01T00:00:00"/>
    <s v="CISCO Phone System - 644"/>
    <x v="2"/>
    <x v="0"/>
    <n v="86769.09"/>
    <n v="25803.076144712399"/>
    <n v="1103.4277667847018"/>
    <n v="26906.5039114971"/>
    <n v="1090.2839850314995"/>
    <n v="27996.7878965286"/>
    <n v="1078.0417341233988"/>
    <n v="29074.829630651999"/>
    <n v="1066.6463495337011"/>
    <n v="30141.4759801857"/>
    <n v="1055.9911052817006"/>
    <n v="31197.4670854674"/>
    <n v="1046.0569121676017"/>
    <n v="32243.523997635002"/>
    <n v="1036.7526626469007"/>
    <n v="33280.276660281903"/>
    <n v="1028.0089414475951"/>
    <n v="34308.285601729498"/>
    <n v="1019.823145497001"/>
    <n v="35328.108747226499"/>
    <n v="1012.1059026324001"/>
    <n v="36340.214649858899"/>
    <n v="1004.8763020536062"/>
    <n v="37345.090951912505"/>
    <n v="998.0250147071929"/>
    <n v="38343.115966619698"/>
  </r>
  <r>
    <m/>
    <n v="6933703"/>
    <s v="Florida Public Utilities Parent"/>
    <d v="2020-12-01T00:00:00"/>
    <s v="FCFB Nassau"/>
    <s v="FCFB - General"/>
    <d v="2015-08-01T00:00:00"/>
    <s v="IP BASED TELEPHONE SYSTEM - 547"/>
    <x v="2"/>
    <x v="0"/>
    <n v="-20289.54"/>
    <n v="-6033.6295512744"/>
    <n v="-258.01863095820045"/>
    <n v="-6291.6481822326004"/>
    <n v="-254.94517143899975"/>
    <n v="-6546.5933536716002"/>
    <n v="-252.0825202404003"/>
    <n v="-6798.6758739120005"/>
    <n v="-249.41789495219928"/>
    <n v="-7048.0937688641998"/>
    <n v="-246.92633944020054"/>
    <n v="-7295.0201083044003"/>
    <n v="-244.60339000559998"/>
    <n v="-7539.6234983100003"/>
    <n v="-242.42774263140018"/>
    <n v="-7782.0512409414005"/>
    <n v="-240.38316568560003"/>
    <n v="-8022.4344066270005"/>
    <n v="-238.46905048199915"/>
    <n v="-8260.9034571089996"/>
    <n v="-236.66449879440006"/>
    <n v="-8497.5679559033997"/>
    <n v="-234.97397432160142"/>
    <n v="-8732.5419302250011"/>
    <n v="-233.3719122431994"/>
    <n v="-8965.9138424682005"/>
  </r>
  <r>
    <m/>
    <n v="6933113"/>
    <s v="Florida Public Utilities Parent"/>
    <d v="2020-12-01T00:00:00"/>
    <s v="FCFB Nassau"/>
    <s v="FCFB - General"/>
    <d v="2015-12-01T00:00:00"/>
    <s v="FB Exec Office Furniture (see notes for detail) - 631"/>
    <x v="0"/>
    <x v="0"/>
    <n v="74169.37"/>
    <n v="74169.37"/>
    <n v="0"/>
    <n v="74169.37"/>
    <n v="0"/>
    <n v="74169.37"/>
    <n v="0"/>
    <n v="74169.37"/>
    <n v="0"/>
    <n v="74169.37"/>
    <n v="0"/>
    <n v="74169.37"/>
    <n v="0"/>
    <n v="74169.37"/>
    <n v="0"/>
    <n v="74169.37"/>
    <n v="0"/>
    <n v="74169.37"/>
    <n v="0"/>
    <n v="74169.37"/>
    <n v="0"/>
    <n v="74169.37"/>
    <n v="0"/>
    <n v="74169.37"/>
    <m/>
    <n v="17512.207086844799"/>
  </r>
  <r>
    <m/>
    <n v="6933699"/>
    <s v="Florida Public Utilities Parent"/>
    <d v="2020-12-01T00:00:00"/>
    <s v="FCFB Nassau"/>
    <s v="FCFB - General"/>
    <d v="2016-02-01T00:00:00"/>
    <s v="FB Exec Office Furniture (see notes for detail) - 632"/>
    <x v="1"/>
    <x v="0"/>
    <n v="30372.57"/>
    <n v="-6493.5063366813001"/>
    <n v="51.035940548099461"/>
    <n v="-6442.4703961332007"/>
    <n v="53.466657325200686"/>
    <n v="-6389.003738808"/>
    <n v="55.817190517499512"/>
    <n v="-6333.1865482905005"/>
    <n v="58.092096010500427"/>
    <n v="-6275.09445228"/>
    <n v="60.301093026600029"/>
    <n v="-6214.7933592534"/>
    <n v="62.434766069100078"/>
    <n v="-6152.3585931842999"/>
    <n v="64.501923183299368"/>
    <n v="-6087.8566700010006"/>
    <n v="66.508031431800191"/>
    <n v="-6021.3486385692004"/>
    <n v="68.453394540299996"/>
    <n v="-5952.8952440289004"/>
    <n v="70.342568394300542"/>
    <n v="-5882.5526756345998"/>
    <n v="72.171604559699517"/>
    <n v="-5810.3810710749003"/>
    <n v="-17.239999999999998"/>
    <n v="-10437.412797671399"/>
  </r>
  <r>
    <m/>
    <n v="6933001"/>
    <s v="Florida Public Utilities Parent"/>
    <d v="2020-12-01T00:00:00"/>
    <s v="FCFB Nassau"/>
    <s v="FCFB - General"/>
    <d v="2016-03-01T00:00:00"/>
    <s v="FB Executive Bldg IT setup - 638"/>
    <x v="1"/>
    <x v="0"/>
    <n v="77494.7"/>
    <n v="-16567.986361022999"/>
    <n v="130.21666925099635"/>
    <n v="-16437.769691772002"/>
    <n v="136.41857009200248"/>
    <n v="-16301.35112168"/>
    <n v="142.41588492499977"/>
    <n v="-16158.935236755"/>
    <n v="148.2202379549999"/>
    <n v="-16010.7149988"/>
    <n v="153.85642748600003"/>
    <n v="-15856.858571314"/>
    <n v="159.30043016099808"/>
    <n v="-15697.558141153002"/>
    <n v="164.57471944300232"/>
    <n v="-15532.98342171"/>
    <n v="169.69324437799878"/>
    <n v="-15363.290177332001"/>
    <n v="174.65677991300072"/>
    <n v="-15188.633397419"/>
    <n v="179.47695025299981"/>
    <n v="-15009.156447166"/>
    <n v="184.143681087"/>
    <n v="-14825.012766079"/>
    <n v="-43.99"/>
    <n v="-26630.745226094001"/>
  </r>
  <r>
    <m/>
    <n v="6932993"/>
    <s v="Florida Public Utilities Parent"/>
    <d v="2020-12-01T00:00:00"/>
    <s v="FCFB Nassau"/>
    <s v="FCFB - General"/>
    <d v="2016-08-01T00:00:00"/>
    <s v="(12) Boss Straight leg guest chairs - 633"/>
    <x v="1"/>
    <x v="0"/>
    <n v="1593.1000000000001"/>
    <n v="-340.59695787900006"/>
    <n v="2.6769337230000474"/>
    <n v="-337.92002415600001"/>
    <n v="2.8044295160000274"/>
    <n v="-335.11559463999998"/>
    <n v="2.9277195249999863"/>
    <n v="-332.187875115"/>
    <n v="3.047042714999975"/>
    <n v="-329.14083240000002"/>
    <n v="3.1629088779999961"/>
    <n v="-325.97792352200003"/>
    <n v="3.2748241530000541"/>
    <n v="-322.70309936899997"/>
    <n v="3.3832505389999596"/>
    <n v="-319.31984883000001"/>
    <n v="3.4884747940000125"/>
    <n v="-315.831374036"/>
    <n v="3.5905128489999925"/>
    <n v="-312.24086118700001"/>
    <n v="3.6896036690000074"/>
    <n v="-308.551257518"/>
    <n v="3.7855401510000206"/>
    <n v="-304.76571736699998"/>
    <n v="-0.9"/>
    <n v="-547.46247446200005"/>
  </r>
  <r>
    <m/>
    <n v="6933535"/>
    <s v="Florida Public Utilities Parent"/>
    <d v="2020-12-01T00:00:00"/>
    <s v="FCFB Nassau"/>
    <s v="FCFB - General"/>
    <d v="2017-06-01T00:00:00"/>
    <s v="Lot 2 Market Street Office Site, Nassau County FL - 647"/>
    <x v="3"/>
    <x v="0"/>
    <n v="472514.6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m/>
    <n v="6933700"/>
    <s v="Florida Public Utilities Parent"/>
    <d v="2020-12-01T00:00:00"/>
    <s v="FCFB Nassau"/>
    <s v="FCFB - General"/>
    <d v="2018-09-01T00:00:00"/>
    <s v="FC Headquarters Additional plot purchase - 651"/>
    <x v="3"/>
    <x v="0"/>
    <n v="106291.650000000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m/>
    <n v="6933550"/>
    <s v="Florida Public Utilities Parent"/>
    <d v="2020-12-01T00:00:00"/>
    <s v="FCFB Nassau"/>
    <s v="FCFB - General"/>
    <d v="2018-10-01T00:00:00"/>
    <s v="FC Headquarters Additional plot purchase - 656"/>
    <x v="3"/>
    <x v="0"/>
    <n v="4232.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m/>
    <n v="6933701"/>
    <s v="Florida Public Utilities Parent"/>
    <d v="2020-12-01T00:00:00"/>
    <s v="FCFB Nassau"/>
    <s v="FCFB - General"/>
    <d v="2018-12-01T00:00:00"/>
    <s v="FC Headquarters Additional plot purchase - 655"/>
    <x v="3"/>
    <x v="0"/>
    <n v="15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m/>
    <n v="6934079"/>
    <s v="Florida Public Utilities Parent"/>
    <d v="2020-12-01T00:00:00"/>
    <s v="FCSF General"/>
    <s v="FCSF - General"/>
    <d v="2019-03-01T00:00:00"/>
    <s v="FC Headquarters Additional plot purchase"/>
    <x v="3"/>
    <x v="0"/>
    <n v="-399.7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m/>
    <n v="6934058"/>
    <s v="Florida Public Utilities Parent"/>
    <d v="2020-12-01T00:00:00"/>
    <s v="FCSF General"/>
    <s v="FCSF - General"/>
    <d v="2019-04-01T00:00:00"/>
    <s v="FC Headquarters Additional plot purchase"/>
    <x v="3"/>
    <x v="0"/>
    <n v="5219.9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m/>
    <n v="6934030"/>
    <s v="Florida Public Utilities Parent"/>
    <d v="2020-12-01T00:00:00"/>
    <s v="FCSF General"/>
    <s v="FCSF - General"/>
    <d v="2019-06-01T00:00:00"/>
    <s v="FC Headquarters Additional plot purchase"/>
    <x v="3"/>
    <x v="0"/>
    <n v="202.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m/>
    <n v="6934068"/>
    <s v="Florida Public Utilities Parent"/>
    <d v="2020-12-01T00:00:00"/>
    <s v="FCFB Nassau"/>
    <s v="FCFB - General"/>
    <d v="2019-11-01T00:00:00"/>
    <s v="FL NE building at Wildlight"/>
    <x v="4"/>
    <x v="0"/>
    <n v="5933184.5899999999"/>
    <n v="181939.918815432"/>
    <n v="11340.273702404695"/>
    <n v="193280.19251783669"/>
    <n v="11272.813393616409"/>
    <n v="204553.0059114531"/>
    <n v="11300.521365651715"/>
    <n v="215853.52727710482"/>
    <n v="11342.409648857079"/>
    <n v="227195.9369259619"/>
    <n v="11339.858379483398"/>
    <n v="238535.7953054453"/>
    <n v="11714.894977417309"/>
    <n v="250250.6902828626"/>
    <n v="11363.235126768006"/>
    <n v="261613.92540963061"/>
    <n v="11363.887777072872"/>
    <n v="272977.81318670348"/>
    <n v="11364.481095531897"/>
    <n v="284342.29428223538"/>
    <n v="11365.015082144993"/>
    <n v="295707.30936438037"/>
    <n v="11365.48973691219"/>
    <n v="307072.79910129256"/>
    <n v="11365.905059833545"/>
    <n v="318438.70416112611"/>
  </r>
  <r>
    <m/>
    <n v="6934069"/>
    <s v="Florida Public Utilities Parent"/>
    <d v="2020-12-01T00:00:00"/>
    <s v="FCFB Nassau"/>
    <s v="FCFB - General"/>
    <d v="2019-11-01T00:00:00"/>
    <s v="Wildlight Arch and Design"/>
    <x v="4"/>
    <x v="0"/>
    <n v="457856.33"/>
    <n v="14040.072788183999"/>
    <n v="875.11453921890097"/>
    <n v="14915.1873274029"/>
    <n v="869.90871274679921"/>
    <n v="15785.0960401497"/>
    <n v="872.04690180789839"/>
    <n v="16657.142941957598"/>
    <n v="875.27936749770379"/>
    <n v="17532.422309455302"/>
    <n v="875.08248927579916"/>
    <n v="18407.504798731101"/>
    <n v="904.0235878950989"/>
    <n v="19311.5283866262"/>
    <n v="876.88644321600077"/>
    <n v="20188.414829842201"/>
    <n v="876.93680741230128"/>
    <n v="21065.351637254502"/>
    <n v="876.98259304530075"/>
    <n v="21942.334230299803"/>
    <n v="877.02380011499918"/>
    <n v="22819.358030414802"/>
    <n v="877.06042862139657"/>
    <n v="23696.418459036198"/>
    <n v="877.09247856450384"/>
    <n v="24573.510937600702"/>
  </r>
  <r>
    <m/>
    <n v="6934059"/>
    <s v="Florida Public Utilities Parent"/>
    <d v="2020-12-01T00:00:00"/>
    <s v="FCFB Nassau"/>
    <s v="FCFB - General"/>
    <d v="2019-11-01T00:00:00"/>
    <s v="Wildlight Furniture &amp; Fix"/>
    <x v="0"/>
    <x v="0"/>
    <n v="165196"/>
    <n v="67851.902956999998"/>
    <n v="7858.0747152399999"/>
    <n v="75709.977672239998"/>
    <n v="7681.0853728000075"/>
    <n v="83391.063045040006"/>
    <n v="7539.0994108000014"/>
    <n v="90930.162455840007"/>
    <n v="7423.4522990400001"/>
    <n v="98353.614754880007"/>
    <n v="7327.9937904399994"/>
    <n v="105681.60854532001"/>
    <n v="7114.5869897999946"/>
    <n v="112796.19553512"/>
    <n v="7166.7575385599921"/>
    <n v="119962.95307367999"/>
    <n v="7109.1801247200056"/>
    <n v="127072.1331984"/>
    <n v="7059.7914765999885"/>
    <n v="134131.92467499999"/>
    <n v="7017.0899625600141"/>
    <n v="141149.01463756"/>
    <n v="6979.9357301999989"/>
    <n v="148128.95036776"/>
    <n v="1806.92"/>
    <n v="15001.7708922"/>
  </r>
  <r>
    <m/>
    <n v="6934018"/>
    <s v="Florida Public Utilities Parent"/>
    <d v="2020-12-01T00:00:00"/>
    <s v="FCFB Nassau"/>
    <s v="FCFB - General"/>
    <d v="2019-11-01T00:00:00"/>
    <s v="Building at Wildlight IT"/>
    <x v="2"/>
    <x v="0"/>
    <n v="188214.51"/>
    <n v="15264.6974115966"/>
    <n v="1286.3012506773011"/>
    <n v="16550.998662273902"/>
    <n v="1310.4755223416978"/>
    <n v="17861.474184615599"/>
    <n v="1332.9615098514005"/>
    <n v="19194.435694467"/>
    <n v="1353.9210776850014"/>
    <n v="20548.356772152001"/>
    <n v="1373.4803295642014"/>
    <n v="21921.837101716203"/>
    <n v="1391.7653692106978"/>
    <n v="23313.6024709269"/>
    <n v="1408.8797146049983"/>
    <n v="24722.482185531899"/>
    <n v="1424.9325301628996"/>
    <n v="26147.414715694798"/>
    <n v="1439.9953373982025"/>
    <n v="27587.410053093001"/>
    <n v="1454.1584792757021"/>
    <n v="29041.568532368703"/>
    <n v="1467.4878308738953"/>
    <n v="30509.056363242598"/>
    <n v="1480.0530315615033"/>
    <n v="31989.109394804102"/>
  </r>
  <r>
    <m/>
    <n v="6934031"/>
    <s v="Florida Public Utilities Parent"/>
    <d v="2020-12-01T00:00:00"/>
    <s v="FCFB Nassau"/>
    <s v="FCFB - General"/>
    <d v="2019-12-01T00:00:00"/>
    <s v="Wildlight Arch and Design"/>
    <x v="4"/>
    <x v="0"/>
    <n v="8954.99"/>
    <n v="274.60297735200004"/>
    <n v="17.115941036699951"/>
    <n v="291.71891838869999"/>
    <n v="17.014122800400003"/>
    <n v="308.73304118909999"/>
    <n v="17.055942603700032"/>
    <n v="325.78898379280002"/>
    <n v="17.119164833100001"/>
    <n v="342.90814862590003"/>
    <n v="17.115314187399974"/>
    <n v="360.0234628133"/>
    <n v="17.681359105299975"/>
    <n v="377.70482191859998"/>
    <n v="17.150596848000021"/>
    <n v="394.8554187666"/>
    <n v="17.151581896899984"/>
    <n v="412.00700066349998"/>
    <n v="17.152477395900064"/>
    <n v="429.15947805940004"/>
    <n v="17.153283344999977"/>
    <n v="446.31276140440002"/>
    <n v="17.153999744200007"/>
    <n v="463.46676114860003"/>
    <n v="17.154626593499984"/>
    <n v="480.62138774210001"/>
  </r>
  <r>
    <m/>
    <n v="6934080"/>
    <s v="Florida Public Utilities Parent"/>
    <d v="2020-12-01T00:00:00"/>
    <s v="FCFB Nassau"/>
    <s v="FCFB - General"/>
    <d v="2019-12-01T00:00:00"/>
    <s v="FL NE building at Wildlight"/>
    <x v="4"/>
    <x v="0"/>
    <n v="495432.52"/>
    <n v="15192.339139296"/>
    <n v="946.93503845160012"/>
    <n v="16139.2741777476"/>
    <n v="941.30197069919814"/>
    <n v="17080.576148446798"/>
    <n v="943.61564056760108"/>
    <n v="18024.1917890144"/>
    <n v="947.11339415880138"/>
    <n v="18971.305183173201"/>
    <n v="946.90035817520038"/>
    <n v="19918.205541348401"/>
    <n v="978.2166477644023"/>
    <n v="20896.422189112804"/>
    <n v="948.85236230399823"/>
    <n v="21845.274551416802"/>
    <n v="948.90685988119731"/>
    <n v="22794.181411297999"/>
    <n v="948.95640313320109"/>
    <n v="23743.1378144312"/>
    <n v="949.00099206000232"/>
    <n v="24692.138806491203"/>
    <n v="949.04062666160098"/>
    <n v="25641.179433152804"/>
    <n v="949.07530693799708"/>
    <n v="26590.254740090801"/>
  </r>
  <r>
    <m/>
    <n v="6934049"/>
    <s v="Florida Public Utilities Parent"/>
    <d v="2020-12-01T00:00:00"/>
    <s v="FCFB Nassau"/>
    <s v="FCFB - General"/>
    <d v="2019-12-01T00:00:00"/>
    <s v="Wildlight Furniture &amp; Fix"/>
    <x v="0"/>
    <x v="0"/>
    <n v="197535.35"/>
    <n v="81134.830133762502"/>
    <n v="9396.3990605165018"/>
    <n v="90531.229194279003"/>
    <n v="9184.7616618799948"/>
    <n v="99715.990856158998"/>
    <n v="9014.9800285550009"/>
    <n v="108730.970884714"/>
    <n v="8876.6934314340033"/>
    <n v="117607.664316148"/>
    <n v="8762.5476294365071"/>
    <n v="126370.21194558451"/>
    <n v="8507.3635628925113"/>
    <n v="134877.57550847702"/>
    <n v="8569.7472017759865"/>
    <n v="143447.32271025301"/>
    <n v="8500.898230886989"/>
    <n v="151948.22094114"/>
    <n v="8441.8410872975073"/>
    <n v="160390.0620284375"/>
    <n v="8390.7801746759797"/>
    <n v="168780.84220311348"/>
    <n v="8346.3524991075101"/>
    <n v="177127.19470222099"/>
    <n v="2160.64"/>
    <n v="17938.570327432499"/>
  </r>
  <r>
    <m/>
    <n v="6934078"/>
    <s v="Florida Public Utilities Parent"/>
    <d v="2020-12-01T00:00:00"/>
    <s v="FCFB Nassau"/>
    <s v="FCFB - General"/>
    <d v="2019-12-01T00:00:00"/>
    <s v="Building at Wildlight IT"/>
    <x v="2"/>
    <x v="0"/>
    <n v="175314.03"/>
    <n v="14218.4341683198"/>
    <n v="1198.1364032468991"/>
    <n v="15416.570571566699"/>
    <n v="1220.6537372601015"/>
    <n v="16637.224308826801"/>
    <n v="1241.5985044242007"/>
    <n v="17878.822813251001"/>
    <n v="1261.121474804997"/>
    <n v="19139.944288055998"/>
    <n v="1279.3401088026003"/>
    <n v="20419.284396858598"/>
    <n v="1296.3718668171023"/>
    <n v="21715.656263675701"/>
    <n v="1312.3131715649979"/>
    <n v="23027.969435240699"/>
    <n v="1327.2657051837014"/>
    <n v="24355.2351404244"/>
    <n v="1341.2960870045972"/>
    <n v="25696.531227428997"/>
    <n v="1354.4884677621048"/>
    <n v="27051.019695191102"/>
    <n v="1366.9042073667006"/>
    <n v="28417.923902557803"/>
    <n v="1378.6081720094953"/>
    <n v="29796.532074567298"/>
  </r>
  <r>
    <m/>
    <n v="7002753"/>
    <s v="Florida Public Utilities Parent"/>
    <d v="2020-12-01T00:00:00"/>
    <s v="FCFB Nassau"/>
    <s v="FCFB - General"/>
    <d v="2020-01-01T00:00:00"/>
    <s v="Wildlight Furniture &amp; Fix"/>
    <x v="0"/>
    <x v="0"/>
    <n v="13856.970000000001"/>
    <n v="1897.184090943"/>
    <n v="442.54866519299981"/>
    <n v="2339.7327561359998"/>
    <n v="458.27078335500028"/>
    <n v="2798.0035394910001"/>
    <n v="470.88367458840003"/>
    <n v="3268.8872140794001"/>
    <n v="481.15653929790005"/>
    <n v="3750.0437533773002"/>
    <n v="489.63631208940023"/>
    <n v="4239.6800654667004"/>
    <n v="491.10515090939953"/>
    <n v="4730.7852163760999"/>
    <n v="501.83543419859961"/>
    <n v="5232.6206505746995"/>
    <n v="506.87507561790062"/>
    <n v="5739.4957261926002"/>
    <n v="511.20066737310026"/>
    <n v="6250.6963935657004"/>
    <n v="514.93816932150003"/>
    <n v="6765.6345628872004"/>
    <n v="518.1919244471992"/>
    <n v="7283.8264873343996"/>
    <n v="134.15"/>
    <n v="755.02694150519994"/>
  </r>
  <r>
    <m/>
    <n v="7003699"/>
    <s v="Florida Public Utilities Parent"/>
    <d v="2020-12-01T00:00:00"/>
    <s v="FCFB Nassau"/>
    <s v="FCFB - General"/>
    <d v="2020-01-01T00:00:00"/>
    <s v="Building at Wildlight IT"/>
    <x v="2"/>
    <x v="0"/>
    <n v="-80092.22"/>
    <n v="-2165.2411077570005"/>
    <n v="-429.56581182579976"/>
    <n v="-2594.8069195828002"/>
    <n v="-445.46972395119974"/>
    <n v="-3040.276643534"/>
    <n v="-460.27797450700018"/>
    <n v="-3500.5546180410001"/>
    <n v="-474.02019761459997"/>
    <n v="-3974.5748156556001"/>
    <n v="-486.93346624520018"/>
    <n v="-4461.5082819008003"/>
    <n v="-498.89924391319983"/>
    <n v="-4960.4075258140001"/>
    <n v="-510.18263586680041"/>
    <n v="-5470.5901616808005"/>
    <n v="-520.6963415861992"/>
    <n v="-5991.2865032669997"/>
    <n v="-530.64860084340035"/>
    <n v="-6521.9351041104001"/>
    <n v="-539.94810850760041"/>
    <n v="-7061.8832126180005"/>
    <n v="-548.68456786519982"/>
    <n v="-7610.5677804832003"/>
    <n v="-556.94848312480008"/>
    <n v="-8167.5162636080004"/>
  </r>
  <r>
    <m/>
    <n v="7003071"/>
    <s v="Florida Public Utilities Parent"/>
    <d v="2020-12-01T00:00:00"/>
    <s v="FCFB Nassau"/>
    <s v="FCFB - General"/>
    <d v="2020-02-01T00:00:00"/>
    <s v="Wildlight Arch and Design"/>
    <x v="4"/>
    <x v="0"/>
    <n v="-150"/>
    <n v="-1.5332414999999999"/>
    <n v="-0.26701949999999997"/>
    <n v="-1.8002609999999999"/>
    <n v="-0.26830350000000003"/>
    <n v="-2.0685644999999999"/>
    <n v="-0.27019949999999993"/>
    <n v="-2.3387639999999998"/>
    <n v="-0.27208350000000037"/>
    <n v="-2.6108475000000002"/>
    <n v="-0.27332999999999963"/>
    <n v="-2.8841774999999998"/>
    <n v="-0.27918449999999995"/>
    <n v="-3.1633619999999998"/>
    <n v="-0.27591750000000026"/>
    <n v="-3.4392795"/>
    <n v="-0.27680549999999959"/>
    <n v="-3.7160849999999996"/>
    <n v="-0.27758400000000005"/>
    <n v="-3.9936689999999997"/>
    <n v="-0.27829350000000019"/>
    <n v="-4.2719624999999999"/>
    <n v="-0.2789204999999999"/>
    <n v="-4.5508829999999998"/>
    <n v="-0.27948899999999988"/>
    <n v="-4.8303719999999997"/>
  </r>
  <r>
    <m/>
    <n v="7004610"/>
    <s v="Florida Public Utilities Parent"/>
    <d v="2020-12-01T00:00:00"/>
    <s v="FCFB Nassau"/>
    <s v="FCFB - General"/>
    <d v="2020-02-01T00:00:00"/>
    <s v="FL NE building at Wildlight"/>
    <x v="4"/>
    <x v="0"/>
    <n v="510156.96"/>
    <n v="5214.6254839056"/>
    <n v="908.14570920480037"/>
    <n v="6122.7711931104004"/>
    <n v="912.51265278239953"/>
    <n v="7035.2838458927999"/>
    <n v="918.96103675680024"/>
    <n v="7954.2448826496002"/>
    <n v="925.36860817439992"/>
    <n v="8879.6134908240001"/>
    <n v="929.60801251199882"/>
    <n v="9809.2215033359989"/>
    <n v="949.51943866080001"/>
    <n v="10758.740941996799"/>
    <n v="938.4082200720004"/>
    <n v="11697.149162068799"/>
    <n v="941.42834927520016"/>
    <n v="12638.577511344"/>
    <n v="944.07606389760076"/>
    <n v="13582.6535752416"/>
    <n v="946.48910631840045"/>
    <n v="14529.142681560001"/>
    <n v="948.62156241119919"/>
    <n v="15477.7642439712"/>
    <n v="950.5550572896027"/>
    <n v="16428.319301260803"/>
  </r>
  <r>
    <m/>
    <n v="7003101"/>
    <s v="Florida Public Utilities Parent"/>
    <d v="2020-12-01T00:00:00"/>
    <s v="FCFB Nassau"/>
    <s v="FCFB - General"/>
    <d v="2020-02-01T00:00:00"/>
    <s v="Building at Wildlight IT"/>
    <x v="2"/>
    <x v="0"/>
    <n v="106912.12"/>
    <n v="2890.299671322"/>
    <n v="573.41139528680014"/>
    <n v="3463.7110666088001"/>
    <n v="594.64093495519955"/>
    <n v="4058.3520015639997"/>
    <n v="614.40791682200052"/>
    <n v="4672.7599183860002"/>
    <n v="632.75189837159996"/>
    <n v="5305.5118167576002"/>
    <n v="649.98933947919977"/>
    <n v="5955.5011562367999"/>
    <n v="665.96201020720036"/>
    <n v="6621.4631664440003"/>
    <n v="681.02378967280038"/>
    <n v="7302.4869561168007"/>
    <n v="695.05814366519917"/>
    <n v="7997.5450997819999"/>
    <n v="708.34304369640176"/>
    <n v="8705.8881434784016"/>
    <n v="720.75660994959799"/>
    <n v="9426.6447534279996"/>
    <n v="732.41858399920056"/>
    <n v="10159.0633374272"/>
    <n v="743.44977654079958"/>
    <n v="10902.513113968"/>
  </r>
  <r>
    <m/>
    <n v="7003416"/>
    <s v="Florida Public Utilities Parent"/>
    <d v="2020-12-01T00:00:00"/>
    <s v="FCSF General"/>
    <s v="FCSF - General"/>
    <d v="2020-03-01T00:00:00"/>
    <s v="FC Headquarters Additional plot purchase"/>
    <x v="3"/>
    <x v="0"/>
    <n v="1480.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m/>
    <n v="7004932"/>
    <s v="Florida Public Utilities Parent"/>
    <d v="2020-12-01T00:00:00"/>
    <s v="FCFB Nassau"/>
    <s v="FCFB - General"/>
    <d v="2020-03-01T00:00:00"/>
    <s v="FL NE building at Wildlight"/>
    <x v="4"/>
    <x v="0"/>
    <n v="1989.21"/>
    <n v="20.332928828100002"/>
    <n v="3.5410523972999997"/>
    <n v="23.873981225400001"/>
    <n v="3.5580800348999979"/>
    <n v="27.432061260299999"/>
    <n v="3.5832236493000025"/>
    <n v="31.015284909600002"/>
    <n v="3.6082081268999922"/>
    <n v="34.623493036499994"/>
    <n v="3.6247384620000105"/>
    <n v="38.248231498500004"/>
    <n v="3.7023773282999954"/>
    <n v="41.9506088268"/>
    <n v="3.6590523345000037"/>
    <n v="45.609661161300004"/>
    <n v="3.6708284576999972"/>
    <n v="49.280489619000001"/>
    <n v="3.6811524575999997"/>
    <n v="52.9616420766"/>
    <n v="3.6905614208999964"/>
    <n v="56.652203497499997"/>
    <n v="3.6988763187000018"/>
    <n v="60.351079816199999"/>
    <n v="3.7064154245999958"/>
    <n v="64.057495240799994"/>
  </r>
  <r>
    <m/>
    <n v="7003395"/>
    <s v="Florida Public Utilities Parent"/>
    <d v="2020-12-01T00:00:00"/>
    <s v="FCFB Nassau"/>
    <s v="FCFB - General"/>
    <d v="2020-03-01T00:00:00"/>
    <s v="Wildlight Furniture &amp; Fix"/>
    <x v="0"/>
    <x v="0"/>
    <n v="15873.5"/>
    <n v="2173.27104465"/>
    <n v="506.95038214999977"/>
    <n v="2680.2214267999998"/>
    <n v="524.96045525"/>
    <n v="3205.1818820499998"/>
    <n v="539.40883242000018"/>
    <n v="3744.59071447"/>
    <n v="551.17665164500022"/>
    <n v="4295.7673661150002"/>
    <n v="560.89043997000044"/>
    <n v="4856.6578060850006"/>
    <n v="562.57303097000022"/>
    <n v="5419.2308370550008"/>
    <n v="574.86483442999906"/>
    <n v="5994.0956714849999"/>
    <n v="580.63786764500037"/>
    <n v="6574.7335391300003"/>
    <n v="585.59293940499902"/>
    <n v="7160.3264785349993"/>
    <n v="589.87433982500079"/>
    <n v="7750.2008183600001"/>
    <n v="593.60159635999935"/>
    <n v="8343.8024147199994"/>
    <n v="153.66999999999999"/>
    <n v="864.90193425999996"/>
  </r>
  <r>
    <m/>
    <n v="7003698"/>
    <s v="Florida Public Utilities Parent"/>
    <d v="2020-12-01T00:00:00"/>
    <s v="FCFB Nassau"/>
    <s v="FCFB - General"/>
    <d v="2020-03-01T00:00:00"/>
    <s v="Building at Wildlight IT"/>
    <x v="2"/>
    <x v="0"/>
    <n v="163.9"/>
    <n v="4.4309299649999998"/>
    <n v="0.87905962099999968"/>
    <n v="5.3099895859999995"/>
    <n v="0.91160524400000043"/>
    <n v="6.2215948299999999"/>
    <n v="0.94190871500000029"/>
    <n v="7.1635035450000002"/>
    <n v="0.97003067700000134"/>
    <n v="8.1335342220000015"/>
    <n v="0.99645627399999981"/>
    <n v="9.1299904960000013"/>
    <n v="1.0209429339999989"/>
    <n v="10.15093343"/>
    <n v="1.0440331659999984"/>
    <n v="11.194966595999999"/>
    <n v="1.0655483190000012"/>
    <n v="12.260514915"/>
    <n v="1.0859145330000004"/>
    <n v="13.346429448"/>
    <n v="1.1049449619999994"/>
    <n v="14.45137441"/>
    <n v="1.1228231740000005"/>
    <n v="15.574197584"/>
    <n v="1.1397343759999998"/>
    <n v="16.71393196"/>
  </r>
  <r>
    <m/>
    <n v="7002780"/>
    <s v="Florida Public Utilities Parent"/>
    <d v="2020-12-01T00:00:00"/>
    <s v="FCSF General"/>
    <s v="FCSF - General"/>
    <d v="2020-04-01T00:00:00"/>
    <s v="FC Headquarters Additional plot purchase"/>
    <x v="3"/>
    <x v="0"/>
    <n v="3172.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m/>
    <n v="7002781"/>
    <s v="Florida Public Utilities Parent"/>
    <d v="2020-12-01T00:00:00"/>
    <s v="FCFB Nassau"/>
    <s v="FCFB - General"/>
    <d v="2020-04-01T00:00:00"/>
    <s v="FL NE building at Wildlight"/>
    <x v="4"/>
    <x v="0"/>
    <n v="1678.8500000000001"/>
    <n v="17.160549948500002"/>
    <n v="2.9885712504999979"/>
    <n v="20.149121199"/>
    <n v="3.002942206500002"/>
    <n v="23.152063405500002"/>
    <n v="3.0241628704999997"/>
    <n v="26.176226276000001"/>
    <n v="3.0452492264999975"/>
    <n v="29.221475502499999"/>
    <n v="3.0592004700000004"/>
    <n v="32.280675972499999"/>
    <n v="3.1247259854999996"/>
    <n v="35.405401957999999"/>
    <n v="3.0881606325000064"/>
    <n v="38.493562590500005"/>
    <n v="3.0980994244999991"/>
    <n v="41.591662015000004"/>
    <n v="3.1068126559999953"/>
    <n v="44.698474671"/>
    <n v="3.1147536165000034"/>
    <n v="47.813228287500003"/>
    <n v="3.1217712094999968"/>
    <n v="50.934999497"/>
    <n v="3.1281340510000035"/>
    <n v="54.063133548000003"/>
  </r>
  <r>
    <m/>
    <n v="7003394"/>
    <s v="Florida Public Utilities Parent"/>
    <d v="2020-12-01T00:00:00"/>
    <s v="FCFB Nassau"/>
    <s v="FCFB - General"/>
    <d v="2020-04-01T00:00:00"/>
    <s v="Wildlight Arch and Design"/>
    <x v="4"/>
    <x v="0"/>
    <n v="1591.04"/>
    <n v="16.262990374400001"/>
    <n v="2.8322580351999989"/>
    <n v="19.0952484096"/>
    <n v="2.8458773376000011"/>
    <n v="21.941125747200001"/>
    <n v="2.8659880832000013"/>
    <n v="24.807113830400002"/>
    <n v="2.8859715456000004"/>
    <n v="27.693085376000003"/>
    <n v="2.899193087999997"/>
    <n v="30.592278464"/>
    <n v="2.9612913791999951"/>
    <n v="33.553569843199995"/>
    <n v="2.9266385280000122"/>
    <n v="36.480208371200007"/>
    <n v="2.9360574847999956"/>
    <n v="39.416265856000003"/>
    <n v="2.9443149823999946"/>
    <n v="42.360580838399997"/>
    <n v="2.9518406016000043"/>
    <n v="45.312421440000001"/>
    <n v="2.9584911488000003"/>
    <n v="48.270912588800002"/>
    <n v="2.9645211903999993"/>
    <n v="51.235433779200001"/>
  </r>
  <r>
    <m/>
    <n v="7004905"/>
    <s v="Florida Public Utilities Parent"/>
    <d v="2020-12-01T00:00:00"/>
    <s v="FCFB Nassau"/>
    <s v="FCFB - General"/>
    <d v="2020-04-01T00:00:00"/>
    <s v="Wildlight Furniture &amp; Fix"/>
    <x v="0"/>
    <x v="0"/>
    <n v="4105.79"/>
    <n v="562.13150990099996"/>
    <n v="131.12620465100008"/>
    <n v="693.25771455200004"/>
    <n v="135.78463398499991"/>
    <n v="829.04234853699995"/>
    <n v="139.52180615880013"/>
    <n v="968.56415469580008"/>
    <n v="142.56563357530001"/>
    <n v="1111.1297882711001"/>
    <n v="145.07817176579988"/>
    <n v="1256.2079600369"/>
    <n v="145.51338550579999"/>
    <n v="1401.7213455427"/>
    <n v="148.69274505020007"/>
    <n v="1550.4140905929"/>
    <n v="150.18597981530002"/>
    <n v="1700.6000704082001"/>
    <n v="151.46764322169997"/>
    <n v="1852.0677136299"/>
    <n v="152.57505690050016"/>
    <n v="2004.6427705304002"/>
    <n v="153.53913745039949"/>
    <n v="2158.1819079807997"/>
    <n v="39.75"/>
    <n v="223.71283665640001"/>
  </r>
  <r>
    <m/>
    <n v="923213"/>
    <s v="Florida Public Utilities Parent"/>
    <d v="2020-12-01T00:00:00"/>
    <s v="FCFB General"/>
    <s v="FCFB - FCFB General"/>
    <d v="2020-04-30T00:00:00"/>
    <s v="FPU HQ Additional Land Prch"/>
    <x v="3"/>
    <x v="0"/>
    <n v="2643.7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m/>
    <n v="923216"/>
    <s v="Florida Public Utilities Parent"/>
    <d v="2020-12-01T00:00:00"/>
    <s v="FCFB General"/>
    <s v="FCFB - FCFB General"/>
    <d v="2020-04-30T00:00:00"/>
    <s v="FL Off Bldg"/>
    <x v="4"/>
    <x v="0"/>
    <n v="28196.75"/>
    <n v="288.21618176749996"/>
    <n v="72.417862587700029"/>
    <n v="360.63404435519999"/>
    <n v="77.827023418500062"/>
    <n v="438.46106777370005"/>
    <n v="81.943702487899941"/>
    <n v="520.40477026159999"/>
    <n v="86.388215134399957"/>
    <n v="606.79298539599995"/>
    <n v="94.00446355400004"/>
    <n v="700.79744894999999"/>
    <n v="67.836249810000027"/>
    <n v="768.63369876000002"/>
    <n v="67.042434149999963"/>
    <n v="835.67613290999998"/>
    <n v="67.25820039000007"/>
    <n v="902.93433330000005"/>
    <n v="67.447360319999916"/>
    <n v="970.38169361999996"/>
    <n v="67.619754630000102"/>
    <n v="1038.0014482500001"/>
    <n v="67.772103089999973"/>
    <n v="1105.77355134"/>
    <n v="67.910237219999999"/>
    <n v="1173.68378856"/>
  </r>
  <r>
    <m/>
    <n v="1274831"/>
    <s v="Florida Public Utilities Parent"/>
    <d v="2020-12-01T00:00:00"/>
    <s v="FCFB General"/>
    <s v="FCFB - FCFB General"/>
    <d v="2020-04-30T00:00:00"/>
    <s v="Architectural Design FL Corp"/>
    <x v="4"/>
    <x v="0"/>
    <n v="173150.67"/>
    <n v="1769.8786199787"/>
    <n v="308.23070218709972"/>
    <n v="2078.1093221657998"/>
    <n v="399.10823116290021"/>
    <n v="2477.2175533287"/>
    <n v="378.17520449609992"/>
    <n v="2855.3927578247999"/>
    <n v="332.18625539970026"/>
    <n v="3187.5790132245002"/>
    <n v="333.7081050060001"/>
    <n v="3521.2871182305003"/>
    <n v="340.8558535178995"/>
    <n v="3862.1429717483998"/>
    <n v="336.86717909850086"/>
    <n v="4199.0101508469006"/>
    <n v="337.95133670009909"/>
    <n v="4536.9614875469997"/>
    <n v="338.90180594879985"/>
    <n v="4875.8632934957996"/>
    <n v="339.76803322170053"/>
    <n v="5215.6313267175001"/>
    <n v="340.53353639309989"/>
    <n v="5556.1648631106"/>
    <n v="341.22761701980016"/>
    <n v="5897.3924801304001"/>
  </r>
  <r>
    <s v="A"/>
    <n v="1949348"/>
    <s v="Florida Public Utilities Parent"/>
    <d v="2020-12-01T00:00:00"/>
    <s v="FCFB General"/>
    <s v="FCFB - FCFB General"/>
    <d v="2020-04-30T00:00:00"/>
    <s v="FC off Bdlg Furniture"/>
    <x v="0"/>
    <x v="0"/>
    <n v="4577.1400000000003"/>
    <n v="626.66493396599992"/>
    <n v="146.17966246600008"/>
    <n v="772.844596432"/>
    <n v="151.37288551000006"/>
    <n v="924.21748194200006"/>
    <n v="155.53908988079991"/>
    <n v="1079.7565718228"/>
    <n v="158.93235261979999"/>
    <n v="1238.6889244426"/>
    <n v="161.73333344280013"/>
    <n v="1400.4222578854001"/>
    <n v="162.21851028280003"/>
    <n v="1562.6407681682001"/>
    <n v="165.76286441320008"/>
    <n v="1728.4036325814002"/>
    <n v="167.42752445979977"/>
    <n v="1895.8311570412"/>
    <n v="168.85632448220008"/>
    <n v="2064.6874815234"/>
    <m/>
    <m/>
    <m/>
    <m/>
    <m/>
    <m/>
  </r>
  <r>
    <s v="A"/>
    <n v="61772468"/>
    <s v="Florida Public Utilities Parent"/>
    <m/>
    <m/>
    <s v="FCFB - General"/>
    <d v="2021-10-31T00:00:00"/>
    <m/>
    <x v="0"/>
    <x v="0"/>
    <m/>
    <m/>
    <m/>
    <m/>
    <m/>
    <m/>
    <m/>
    <m/>
    <m/>
    <m/>
    <m/>
    <m/>
    <m/>
    <m/>
    <m/>
    <m/>
    <m/>
    <m/>
    <m/>
    <m/>
    <n v="170.09087068300005"/>
    <n v="2234.7783522064001"/>
    <n v="171.16562892640013"/>
    <n v="2405.9439811328002"/>
    <n v="44.31"/>
    <n v="249.39535952240001"/>
  </r>
  <r>
    <m/>
    <n v="923219"/>
    <s v="Florida Public Utilities Parent"/>
    <d v="2020-12-01T00:00:00"/>
    <s v="FCFB General"/>
    <s v="FCFB - FCFB General"/>
    <d v="2020-04-30T00:00:00"/>
    <s v="FL Off Bldg"/>
    <x v="2"/>
    <x v="0"/>
    <n v="58.83"/>
    <n v="1.5904308105"/>
    <n v="0.31552823370000005"/>
    <n v="1.9059590442000001"/>
    <n v="0.32721010679999973"/>
    <n v="2.2331691509999998"/>
    <n v="0.33808718550000005"/>
    <n v="2.5712563364999999"/>
    <n v="0.34818123690000036"/>
    <n v="2.9194375734000002"/>
    <n v="0.35766639779999965"/>
    <n v="3.2771039711999999"/>
    <n v="0.36645559980000009"/>
    <n v="3.6435595709999999"/>
    <n v="0.37474357019999971"/>
    <n v="4.0183031411999997"/>
    <n v="0.38246618430000101"/>
    <n v="4.4007693255000007"/>
    <n v="0.3897764000999997"/>
    <n v="4.7905457256000004"/>
    <n v="0.39660715139999958"/>
    <n v="5.1871528769999999"/>
    <n v="0.40302432779999986"/>
    <n v="5.5901772047999998"/>
    <n v="0.40909440720000045"/>
    <n v="5.9992716120000003"/>
  </r>
  <r>
    <m/>
    <n v="6933534"/>
    <s v="Florida Public Utilities Parent"/>
    <d v="2020-12-01T00:00:00"/>
    <s v="FCFB Nassau"/>
    <s v="FCFB - General"/>
    <d v="2013-06-01T00:00:00"/>
    <s v="LIfeSize Video Conference system-Debary - 581"/>
    <x v="0"/>
    <x v="1"/>
    <n v="18267.16"/>
    <n v="18267.16"/>
    <n v="0"/>
    <n v="18267.16"/>
    <n v="0"/>
    <n v="18267.16"/>
    <n v="0"/>
    <n v="18267.16"/>
    <n v="0"/>
    <n v="18267.16"/>
    <n v="0"/>
    <n v="18267.16"/>
    <n v="0"/>
    <n v="18267.16"/>
    <n v="0"/>
    <n v="18267.16"/>
    <n v="0"/>
    <n v="18267.16"/>
    <n v="0"/>
    <n v="18267.16"/>
    <n v="0"/>
    <n v="18267.16"/>
    <n v="0"/>
    <n v="18267.16"/>
    <m/>
    <n v="5640.1798299108004"/>
  </r>
  <r>
    <m/>
    <n v="6932988"/>
    <s v="Florida Public Utilities Parent"/>
    <d v="2020-12-01T00:00:00"/>
    <s v="FCFB Nassau"/>
    <s v="FCFB - General"/>
    <d v="2013-12-01T00:00:00"/>
    <s v="LIfeSize Video Conference system-Debary - 591"/>
    <x v="0"/>
    <x v="1"/>
    <n v="10169.65"/>
    <n v="10169.65"/>
    <n v="0"/>
    <n v="10169.65"/>
    <n v="0"/>
    <n v="10169.65"/>
    <n v="0"/>
    <n v="10169.65"/>
    <n v="0"/>
    <n v="10169.65"/>
    <n v="0"/>
    <n v="10169.65"/>
    <n v="0"/>
    <n v="10169.65"/>
    <n v="0"/>
    <n v="10169.65"/>
    <n v="0"/>
    <n v="10169.65"/>
    <n v="0"/>
    <n v="10169.65"/>
    <n v="0"/>
    <n v="10169.65"/>
    <n v="0"/>
    <n v="10169.65"/>
    <m/>
    <n v="3139.9875408795001"/>
  </r>
  <r>
    <m/>
    <n v="6933411"/>
    <s v="Florida Public Utilities Parent"/>
    <d v="2020-12-01T00:00:00"/>
    <s v="FCFB Nassau"/>
    <s v="FCFB - General"/>
    <d v="2005-10-01T00:00:00"/>
    <s v="Safety Training Center - Sidewinder Fusion Kit - 624"/>
    <x v="5"/>
    <x v="2"/>
    <n v="3015.02"/>
    <n v="13.45000422"/>
    <n v="119.7600013726"/>
    <n v="133.2100055926"/>
    <n v="118.759979539"/>
    <n v="251.9699851316"/>
    <n v="117.78000758840003"/>
    <n v="369.74999272000002"/>
    <n v="116.84001480300003"/>
    <n v="486.59000752300005"/>
    <n v="115.91000173379996"/>
    <n v="602.50000925680001"/>
    <n v="115.01999797999997"/>
    <n v="717.52000723679998"/>
    <n v="114.14000409259995"/>
    <n v="831.66001132939994"/>
    <n v="113.29998937040011"/>
    <n v="944.96000069980005"/>
    <n v="112.46998451460013"/>
    <n v="1057.4299852144002"/>
    <n v="111.66002954179976"/>
    <n v="1169.0900147561999"/>
    <n v="110.87998356740013"/>
    <n v="1279.9699983236001"/>
    <n v="110.11998747599978"/>
    <n v="1390.0899857995998"/>
  </r>
  <r>
    <m/>
    <n v="6933993"/>
    <s v="Florida Public Utilities Parent"/>
    <d v="2020-12-01T00:00:00"/>
    <s v="FCFB Nassau"/>
    <s v="FCFB - General"/>
    <d v="2006-02-01T00:00:00"/>
    <s v="Safety Training Center - Butt Fusion Machine Kit - 625"/>
    <x v="5"/>
    <x v="2"/>
    <n v="4062.98"/>
    <n v="16.949411776600002"/>
    <n v="151.04408495619998"/>
    <n v="167.9934967328"/>
    <n v="149.88020370539999"/>
    <n v="317.87370043819999"/>
    <n v="148.7592275234"/>
    <n v="466.63292796159999"/>
    <n v="147.66888621060014"/>
    <n v="614.30181417220012"/>
    <n v="146.6091391371998"/>
    <n v="760.91095330939993"/>
    <n v="145.56783799300013"/>
    <n v="906.47879130240005"/>
    <n v="144.56936065799994"/>
    <n v="1051.0481519604"/>
    <n v="143.58924799260012"/>
    <n v="1194.6373999530001"/>
    <n v="142.63981082619989"/>
    <n v="1337.2772107792"/>
    <n v="141.70869769959995"/>
    <n v="1478.9859084788"/>
    <n v="140.80826007199994"/>
    <n v="1619.7941685507999"/>
    <n v="139.93228158400007"/>
    <n v="1759.7264501348"/>
  </r>
  <r>
    <m/>
    <n v="6933995"/>
    <s v="Florida Public Utilities Parent"/>
    <d v="2020-12-01T00:00:00"/>
    <s v="FCFB Nassau"/>
    <s v="FCFB - General"/>
    <d v="2006-12-01T00:00:00"/>
    <s v="Safety Training Center - Socket Fusion Machine Kit - 626"/>
    <x v="5"/>
    <x v="2"/>
    <n v="2569.85"/>
    <n v="10.7205661495"/>
    <n v="95.535946946500005"/>
    <n v="106.25651309600001"/>
    <n v="94.799787715500017"/>
    <n v="201.05630081150002"/>
    <n v="94.090766100499991"/>
    <n v="295.14706691200001"/>
    <n v="93.401121154500004"/>
    <n v="388.54818806650002"/>
    <n v="92.730827178999959"/>
    <n v="481.27901524549998"/>
    <n v="92.072200322500066"/>
    <n v="573.35121556800004"/>
    <n v="91.4406596849999"/>
    <n v="664.79187525299994"/>
    <n v="90.820734769500064"/>
    <n v="755.61261002250001"/>
    <n v="90.220212221499992"/>
    <n v="845.832822244"/>
    <n v="89.631279697000082"/>
    <n v="935.46410194100008"/>
    <n v="89.061749539999937"/>
    <n v="1024.525851481"/>
    <n v="88.507689880000044"/>
    <n v="1113.0335413610001"/>
  </r>
  <r>
    <m/>
    <n v="6933546"/>
    <s v="Florida Public Utilities Parent"/>
    <d v="2020-12-01T00:00:00"/>
    <s v="FCFB Nassau"/>
    <s v="FCFB - General"/>
    <d v="2008-06-01T00:00:00"/>
    <s v="Safety Training Center - Pipe Horn Locator - 627"/>
    <x v="5"/>
    <x v="2"/>
    <n v="1094.9100000000001"/>
    <n v="3.9390701142000002"/>
    <n v="35.124877036500003"/>
    <n v="39.063947150700002"/>
    <n v="34.919154396600007"/>
    <n v="73.983101547300009"/>
    <n v="34.719475659899999"/>
    <n v="108.70257720720001"/>
    <n v="34.519807872299978"/>
    <n v="143.22238507949999"/>
    <n v="34.338271794300027"/>
    <n v="177.56065687380001"/>
    <n v="34.150702762199984"/>
    <n v="211.711359636"/>
    <n v="33.975232485600003"/>
    <n v="245.6865921216"/>
    <n v="33.799751259900034"/>
    <n v="279.48634338150003"/>
    <n v="33.624280983299968"/>
    <n v="313.1106243648"/>
    <n v="33.46696431449999"/>
    <n v="346.57758867929999"/>
    <n v="33.303592793400014"/>
    <n v="379.88118147270001"/>
    <n v="33.146276124599979"/>
    <n v="413.02745759729999"/>
  </r>
  <r>
    <m/>
    <n v="6933278"/>
    <s v="Florida Public Utilities Parent"/>
    <d v="2020-12-01T00:00:00"/>
    <s v="FCFB Nassau"/>
    <s v="FCFB - General"/>
    <d v="2008-08-01T00:00:00"/>
    <s v="Safety Training Center - Electro Fusion Kit - 628"/>
    <x v="5"/>
    <x v="2"/>
    <n v="714.62"/>
    <n v="2.5709312043999999"/>
    <n v="22.925116793000001"/>
    <n v="25.496047997400002"/>
    <n v="22.790846841199997"/>
    <n v="48.286894838599999"/>
    <n v="22.660521591799998"/>
    <n v="70.947416430399997"/>
    <n v="22.530203488600009"/>
    <n v="93.477619919000006"/>
    <n v="22.411719492599985"/>
    <n v="115.88933941159999"/>
    <n v="22.289297940400019"/>
    <n v="138.17863735200001"/>
    <n v="22.174772939199983"/>
    <n v="160.35341029119999"/>
    <n v="22.060240791799998"/>
    <n v="182.41365108299999"/>
    <n v="21.945715790599991"/>
    <n v="204.35936687359998"/>
    <n v="21.843039189000024"/>
    <n v="226.20240606260001"/>
    <n v="21.736410738800004"/>
    <n v="247.93881680140001"/>
    <n v="21.63373413719998"/>
    <n v="269.57255093859999"/>
  </r>
  <r>
    <m/>
    <n v="6932989"/>
    <s v="Florida Public Utilities Parent"/>
    <d v="2020-12-01T00:00:00"/>
    <s v="FCFB Nassau"/>
    <s v="FCFB - General"/>
    <d v="2013-03-01T00:00:00"/>
    <s v="New Operations Center - 578"/>
    <x v="4"/>
    <x v="2"/>
    <n v="101826.47"/>
    <n v="15612.4396497506"/>
    <n v="274.78076582440008"/>
    <n v="15887.220415575001"/>
    <n v="261.439461725"/>
    <n v="16148.659877300001"/>
    <n v="257.07008789730025"/>
    <n v="16405.729965197301"/>
    <n v="254.41038050089992"/>
    <n v="16660.140345698201"/>
    <n v="249.01968717909767"/>
    <n v="16909.160032877298"/>
    <n v="270.24032352710128"/>
    <n v="17179.4003564044"/>
    <n v="241.29003984139854"/>
    <n v="17420.690396245798"/>
    <n v="237.76989877350206"/>
    <n v="17658.4602950193"/>
    <n v="234.64993573270112"/>
    <n v="17893.110230752001"/>
    <n v="231.83952516069621"/>
    <n v="18124.949755912698"/>
    <n v="229.34070358690224"/>
    <n v="18354.2904594996"/>
    <n v="227.07913768820072"/>
    <n v="18581.369597187801"/>
  </r>
  <r>
    <m/>
    <n v="6933837"/>
    <s v="Florida Public Utilities Parent"/>
    <d v="2020-12-01T00:00:00"/>
    <s v="FCFB Nassau"/>
    <s v="FCFB - General"/>
    <d v="2013-06-01T00:00:00"/>
    <s v="(8) Philips Onsite Heartstart AED units &amp; (4) training devices - 582"/>
    <x v="0"/>
    <x v="2"/>
    <n v="10210.52"/>
    <n v="10210.52"/>
    <n v="0"/>
    <n v="10210.52"/>
    <n v="0"/>
    <n v="10210.52"/>
    <n v="0"/>
    <n v="10210.52"/>
    <n v="0"/>
    <n v="10210.52"/>
    <n v="0"/>
    <n v="10210.52"/>
    <n v="0"/>
    <n v="10210.52"/>
    <n v="0"/>
    <n v="10210.52"/>
    <n v="0"/>
    <n v="10210.52"/>
    <n v="0"/>
    <n v="10210.52"/>
    <n v="0"/>
    <n v="10210.52"/>
    <n v="0"/>
    <n v="10210.52"/>
    <m/>
    <n v="3152.6065878275999"/>
  </r>
  <r>
    <m/>
    <n v="6933274"/>
    <s v="Florida Public Utilities Parent"/>
    <d v="2020-12-01T00:00:00"/>
    <s v="FCFB Nassau"/>
    <s v="FCFB - General"/>
    <d v="2013-09-01T00:00:00"/>
    <s v="(5) Philips Onsite Heartstart AED units &amp; (2) training devices - 583"/>
    <x v="0"/>
    <x v="2"/>
    <n v="6266.2"/>
    <n v="6266.2"/>
    <n v="0"/>
    <n v="6266.2"/>
    <n v="0"/>
    <n v="6266.2"/>
    <n v="0"/>
    <n v="6266.2"/>
    <n v="0"/>
    <n v="6266.2"/>
    <n v="0"/>
    <n v="6266.2"/>
    <n v="0"/>
    <n v="6266.2"/>
    <n v="0"/>
    <n v="6266.2"/>
    <n v="0"/>
    <n v="6266.2"/>
    <n v="0"/>
    <n v="6266.2"/>
    <n v="0"/>
    <n v="6266.2"/>
    <n v="0"/>
    <n v="6266.2"/>
    <m/>
    <n v="1934.7558597059999"/>
  </r>
  <r>
    <m/>
    <n v="6933551"/>
    <s v="Florida Public Utilities Parent"/>
    <d v="2020-12-01T00:00:00"/>
    <s v="FCFB Nassau"/>
    <s v="FCFB - General"/>
    <d v="2013-09-01T00:00:00"/>
    <s v="Iridium Extreme satellite phone - 584"/>
    <x v="0"/>
    <x v="2"/>
    <n v="1556.74"/>
    <n v="1556.74"/>
    <n v="0"/>
    <n v="1556.74"/>
    <n v="0"/>
    <n v="1556.74"/>
    <n v="0"/>
    <n v="1556.74"/>
    <n v="0"/>
    <n v="1556.74"/>
    <n v="0"/>
    <n v="1556.74"/>
    <n v="0"/>
    <n v="1556.74"/>
    <n v="0"/>
    <n v="1556.74"/>
    <n v="0"/>
    <n v="1556.74"/>
    <n v="0"/>
    <n v="1556.74"/>
    <n v="0"/>
    <n v="1556.74"/>
    <n v="0"/>
    <n v="1556.74"/>
    <m/>
    <n v="480.66002314620005"/>
  </r>
  <r>
    <m/>
    <n v="6934001"/>
    <s v="Florida Public Utilities Parent"/>
    <d v="2020-12-01T00:00:00"/>
    <s v="FCFB Nassau"/>
    <s v="FCFB - General"/>
    <d v="2013-09-01T00:00:00"/>
    <s v="Iridium Extreme satellite phone - 585"/>
    <x v="0"/>
    <x v="2"/>
    <n v="1556.74"/>
    <n v="1556.74"/>
    <n v="0"/>
    <n v="1556.74"/>
    <n v="0"/>
    <n v="1556.74"/>
    <n v="0"/>
    <n v="1556.74"/>
    <n v="0"/>
    <n v="1556.74"/>
    <n v="0"/>
    <n v="1556.74"/>
    <n v="0"/>
    <n v="1556.74"/>
    <n v="0"/>
    <n v="1556.74"/>
    <n v="0"/>
    <n v="1556.74"/>
    <n v="0"/>
    <n v="1556.74"/>
    <n v="0"/>
    <n v="1556.74"/>
    <n v="0"/>
    <n v="1556.74"/>
    <m/>
    <n v="480.66002314620005"/>
  </r>
  <r>
    <m/>
    <n v="6933552"/>
    <s v="Florida Public Utilities Parent"/>
    <d v="2020-12-01T00:00:00"/>
    <s v="FCFB Nassau"/>
    <s v="FCFB - General"/>
    <d v="2013-09-01T00:00:00"/>
    <s v="Iridium Extreme satellite phone - 586"/>
    <x v="0"/>
    <x v="2"/>
    <n v="1556.74"/>
    <n v="1556.74"/>
    <n v="0"/>
    <n v="1556.74"/>
    <n v="0"/>
    <n v="1556.74"/>
    <n v="0"/>
    <n v="1556.74"/>
    <n v="0"/>
    <n v="1556.74"/>
    <n v="0"/>
    <n v="1556.74"/>
    <n v="0"/>
    <n v="1556.74"/>
    <n v="0"/>
    <n v="1556.74"/>
    <n v="0"/>
    <n v="1556.74"/>
    <n v="0"/>
    <n v="1556.74"/>
    <n v="0"/>
    <n v="1556.74"/>
    <n v="0"/>
    <n v="1556.74"/>
    <m/>
    <n v="480.66002314620005"/>
  </r>
  <r>
    <m/>
    <n v="6933519"/>
    <s v="Florida Public Utilities Parent"/>
    <d v="2020-12-01T00:00:00"/>
    <s v="FCFB Nassau"/>
    <s v="FCFB - General"/>
    <d v="2013-09-01T00:00:00"/>
    <s v="Iridium Extreme satellite phone - 587"/>
    <x v="0"/>
    <x v="2"/>
    <n v="1556.74"/>
    <n v="1556.74"/>
    <n v="0"/>
    <n v="1556.74"/>
    <n v="0"/>
    <n v="1556.74"/>
    <n v="0"/>
    <n v="1556.74"/>
    <n v="0"/>
    <n v="1556.74"/>
    <n v="0"/>
    <n v="1556.74"/>
    <n v="0"/>
    <n v="1556.74"/>
    <n v="0"/>
    <n v="1556.74"/>
    <n v="0"/>
    <n v="1556.74"/>
    <n v="0"/>
    <n v="1556.74"/>
    <n v="0"/>
    <n v="1556.74"/>
    <n v="0"/>
    <n v="1556.74"/>
    <m/>
    <n v="480.66002314620005"/>
  </r>
  <r>
    <m/>
    <n v="6933966"/>
    <s v="Florida Public Utilities Parent"/>
    <d v="2020-12-01T00:00:00"/>
    <s v="FCFB Nassau"/>
    <s v="FCFB - General"/>
    <d v="2013-09-01T00:00:00"/>
    <s v="Iridium Extreme satellite phone - 588"/>
    <x v="0"/>
    <x v="2"/>
    <n v="1556.74"/>
    <n v="1556.74"/>
    <n v="0"/>
    <n v="1556.74"/>
    <n v="0"/>
    <n v="1556.74"/>
    <n v="0"/>
    <n v="1556.74"/>
    <n v="0"/>
    <n v="1556.74"/>
    <n v="0"/>
    <n v="1556.74"/>
    <n v="0"/>
    <n v="1556.74"/>
    <n v="0"/>
    <n v="1556.74"/>
    <n v="0"/>
    <n v="1556.74"/>
    <n v="0"/>
    <n v="1556.74"/>
    <n v="0"/>
    <n v="1556.74"/>
    <n v="0"/>
    <n v="1556.74"/>
    <m/>
    <n v="480.66002314620005"/>
  </r>
  <r>
    <m/>
    <n v="6933396"/>
    <s v="Florida Public Utilities Parent"/>
    <d v="2020-12-01T00:00:00"/>
    <s v="FCFB Nassau"/>
    <s v="FCFB - General"/>
    <d v="2014-01-01T00:00:00"/>
    <s v="Office Furniture - 592"/>
    <x v="0"/>
    <x v="2"/>
    <n v="237.99"/>
    <n v="237.99"/>
    <n v="0"/>
    <n v="237.99"/>
    <n v="0"/>
    <n v="237.99"/>
    <n v="0"/>
    <n v="237.99"/>
    <n v="0"/>
    <n v="237.99"/>
    <n v="0"/>
    <n v="237.99"/>
    <n v="0"/>
    <n v="237.99"/>
    <n v="0"/>
    <n v="237.99"/>
    <n v="0"/>
    <n v="237.99"/>
    <n v="0"/>
    <n v="237.99"/>
    <n v="0"/>
    <n v="237.99"/>
    <n v="0"/>
    <n v="237.99"/>
    <m/>
    <n v="64.836786610800004"/>
  </r>
  <r>
    <m/>
    <n v="6933841"/>
    <s v="Florida Public Utilities Parent"/>
    <d v="2020-12-01T00:00:00"/>
    <s v="FCFB Nassau"/>
    <s v="FCFB - General"/>
    <d v="2014-01-01T00:00:00"/>
    <s v="Projector for Marketing - 590"/>
    <x v="0"/>
    <x v="2"/>
    <n v="1555.76"/>
    <n v="1555.76"/>
    <n v="0"/>
    <n v="1555.76"/>
    <n v="0"/>
    <n v="1555.76"/>
    <n v="0"/>
    <n v="1555.76"/>
    <n v="0"/>
    <n v="1555.76"/>
    <n v="0"/>
    <n v="1555.76"/>
    <n v="0"/>
    <n v="1555.76"/>
    <n v="0"/>
    <n v="1555.76"/>
    <n v="0"/>
    <n v="1555.76"/>
    <n v="0"/>
    <n v="1555.76"/>
    <n v="0"/>
    <n v="1555.76"/>
    <n v="0"/>
    <n v="1555.76"/>
    <m/>
    <n v="423.84335113920002"/>
  </r>
  <r>
    <m/>
    <n v="6933992"/>
    <s v="Florida Public Utilities Parent"/>
    <d v="2020-12-01T00:00:00"/>
    <s v="FCFB Nassau"/>
    <s v="FCFB - General"/>
    <d v="2014-09-01T00:00:00"/>
    <s v="Presentation projector - 601"/>
    <x v="0"/>
    <x v="2"/>
    <n v="1604.97"/>
    <n v="1604.97"/>
    <n v="0"/>
    <n v="1604.97"/>
    <n v="0"/>
    <n v="1604.97"/>
    <n v="0"/>
    <n v="1604.97"/>
    <n v="0"/>
    <n v="1604.97"/>
    <n v="0"/>
    <n v="1604.97"/>
    <n v="0"/>
    <n v="1604.97"/>
    <n v="0"/>
    <n v="1604.97"/>
    <n v="0"/>
    <n v="1604.97"/>
    <n v="0"/>
    <n v="1604.97"/>
    <n v="0"/>
    <n v="1604.97"/>
    <n v="0"/>
    <n v="1604.97"/>
    <m/>
    <n v="437.2498735524"/>
  </r>
  <r>
    <m/>
    <n v="6933251"/>
    <s v="Florida Public Utilities Parent"/>
    <d v="2020-12-01T00:00:00"/>
    <s v="FCFB Nassau"/>
    <s v="FCFB - General"/>
    <d v="2015-08-01T00:00:00"/>
    <s v="IT CGI - 612"/>
    <x v="5"/>
    <x v="2"/>
    <n v="1475.93"/>
    <n v="2.3350836123000001"/>
    <n v="21.028061766899999"/>
    <n v="23.363145379199999"/>
    <n v="21.250838641100003"/>
    <n v="44.613984020300002"/>
    <n v="21.466752440800001"/>
    <n v="66.080736461100003"/>
    <n v="21.676482093800004"/>
    <n v="87.757218554900007"/>
    <n v="21.879998081499991"/>
    <n v="109.6372166364"/>
    <n v="22.079396224500002"/>
    <n v="131.7166128609"/>
    <n v="22.271931292999994"/>
    <n v="153.98854415389999"/>
    <n v="22.459640070400013"/>
    <n v="176.44818422430001"/>
    <n v="22.643231003099999"/>
    <n v="199.09141522740001"/>
    <n v="22.821316716899986"/>
    <n v="221.91273194429999"/>
    <n v="22.994590898900015"/>
    <n v="244.90732284320001"/>
    <n v="23.16305354909997"/>
    <n v="268.07037639229998"/>
  </r>
  <r>
    <m/>
    <n v="6932978"/>
    <s v="Florida Public Utilities Parent"/>
    <d v="2020-12-01T00:00:00"/>
    <s v="FCFB Nassau"/>
    <s v="FCFB - General"/>
    <d v="2015-08-01T00:00:00"/>
    <s v="IT CGI - 613"/>
    <x v="5"/>
    <x v="2"/>
    <n v="1456.47"/>
    <n v="2.3042957517000002"/>
    <n v="20.750808725100001"/>
    <n v="23.0551044768"/>
    <n v="20.970648306899999"/>
    <n v="44.0257527837"/>
    <n v="21.183715303200003"/>
    <n v="65.209468086900003"/>
    <n v="21.390679690200002"/>
    <n v="86.600147777100005"/>
    <n v="21.591512338499996"/>
    <n v="108.1916601156"/>
    <n v="21.788281435500011"/>
    <n v="129.97994155110001"/>
    <n v="21.978277947000009"/>
    <n v="151.95821949810002"/>
    <n v="22.163511801599981"/>
    <n v="174.1217312997"/>
    <n v="22.344682104900016"/>
    <n v="196.46641340460002"/>
    <n v="22.520419775100009"/>
    <n v="218.98683317970003"/>
    <n v="22.691409353099999"/>
    <n v="241.67824253280003"/>
    <n v="22.857650838899986"/>
    <n v="264.53589337170001"/>
  </r>
  <r>
    <m/>
    <n v="6933252"/>
    <s v="Florida Public Utilities Parent"/>
    <d v="2020-12-01T00:00:00"/>
    <s v="FCFB Nassau"/>
    <s v="FCFB - General"/>
    <d v="2015-08-01T00:00:00"/>
    <s v="Kits CPR Mannequins - 607"/>
    <x v="5"/>
    <x v="2"/>
    <n v="1039.9000000000001"/>
    <n v="1.645236189"/>
    <n v="14.815798467000002"/>
    <n v="16.461034656000002"/>
    <n v="14.972760972999996"/>
    <n v="31.433795628999999"/>
    <n v="15.124887944000005"/>
    <n v="46.558683573000003"/>
    <n v="15.272657733999992"/>
    <n v="61.831341306999995"/>
    <n v="15.416049545"/>
    <n v="77.247390851999995"/>
    <n v="15.556540034999998"/>
    <n v="92.803930886999993"/>
    <n v="15.692194990000019"/>
    <n v="108.49612587700001"/>
    <n v="15.824449471999998"/>
    <n v="124.32057534900001"/>
    <n v="15.953802632999995"/>
    <n v="140.274377982"/>
    <n v="16.079276966999998"/>
    <n v="156.353654949"/>
    <n v="16.201361227000007"/>
    <n v="172.55501617600001"/>
    <n v="16.320055413000006"/>
    <n v="188.87507158900002"/>
  </r>
  <r>
    <m/>
    <n v="6933545"/>
    <s v="Florida Public Utilities Parent"/>
    <d v="2020-12-01T00:00:00"/>
    <s v="FCFB Nassau"/>
    <s v="FCFB - General"/>
    <d v="2015-08-01T00:00:00"/>
    <s v="Safety Pipe Squeezer - 614"/>
    <x v="5"/>
    <x v="2"/>
    <n v="5561.03"/>
    <n v="8.7981611733000005"/>
    <n v="79.229829549899989"/>
    <n v="88.027990723199991"/>
    <n v="80.069211418100025"/>
    <n v="168.09720214130002"/>
    <n v="80.882734496799969"/>
    <n v="248.97993663809999"/>
    <n v="81.672956859800053"/>
    <n v="330.65289349790004"/>
    <n v="82.4397672865"/>
    <n v="413.09266078440004"/>
    <n v="83.191062439500001"/>
    <n v="496.28372322390004"/>
    <n v="83.916498803000025"/>
    <n v="580.20022202690006"/>
    <n v="84.623750598399965"/>
    <n v="664.82397262530003"/>
    <n v="85.315487120099988"/>
    <n v="750.13945974540002"/>
    <n v="85.986480999899982"/>
    <n v="836.1259407453"/>
    <n v="86.639345921900031"/>
    <n v="922.76528666720003"/>
    <n v="87.274081886099907"/>
    <n v="1010.0393685532999"/>
  </r>
  <r>
    <m/>
    <n v="6933994"/>
    <s v="Florida Public Utilities Parent"/>
    <d v="2020-12-01T00:00:00"/>
    <s v="FCFB Nassau"/>
    <s v="FCFB - General"/>
    <d v="2015-08-01T00:00:00"/>
    <s v="Safety Training Center - RD 8000 Pipe Locator - 629"/>
    <x v="5"/>
    <x v="2"/>
    <n v="3298.31"/>
    <n v="5.2182892341000002"/>
    <n v="46.992111012300001"/>
    <n v="52.210400246399999"/>
    <n v="47.489957923700004"/>
    <n v="99.700358170100003"/>
    <n v="47.972467693600009"/>
    <n v="147.67282586370001"/>
    <n v="48.441157544600003"/>
    <n v="196.11398340830002"/>
    <n v="48.895961510499973"/>
    <n v="245.00994491879999"/>
    <n v="49.341563191500029"/>
    <n v="294.35150811030002"/>
    <n v="49.771827730999973"/>
    <n v="344.12333584129999"/>
    <n v="50.191306796800006"/>
    <n v="394.3146426381"/>
    <n v="50.601583577700012"/>
    <n v="444.91622621580001"/>
    <n v="50.999557662299992"/>
    <n v="495.9157838781"/>
    <n v="51.386779256300088"/>
    <n v="547.30256313440009"/>
    <n v="51.763248359700015"/>
    <n v="599.0658114941001"/>
  </r>
  <r>
    <m/>
    <n v="6933117"/>
    <s v="Florida Public Utilities Parent"/>
    <d v="2020-12-01T00:00:00"/>
    <s v="FCFB Nassau"/>
    <s v="FCFB - General"/>
    <d v="2015-08-01T00:00:00"/>
    <s v="Ultra Trak CGI - 611"/>
    <x v="5"/>
    <x v="2"/>
    <n v="3544.2400000000002"/>
    <n v="5.6073775464000004"/>
    <n v="50.495956879200001"/>
    <n v="56.103334425600003"/>
    <n v="51.030924464799988"/>
    <n v="107.13425889039999"/>
    <n v="51.54941133440002"/>
    <n v="158.68367022480001"/>
    <n v="52.053047838400005"/>
    <n v="210.73671806320002"/>
    <n v="52.541763091999968"/>
    <n v="263.27848115519998"/>
    <n v="53.020589916000063"/>
    <n v="316.29907107120005"/>
    <n v="53.482936023999969"/>
    <n v="369.78200709520002"/>
    <n v="53.933692467200046"/>
    <n v="423.71569956240006"/>
    <n v="54.374560480799971"/>
    <n v="478.09026004320003"/>
    <n v="54.802208479199976"/>
    <n v="532.89246852240001"/>
    <n v="55.218302255200001"/>
    <n v="588.11077077760001"/>
    <n v="55.62284180879999"/>
    <n v="643.7336125864"/>
  </r>
  <r>
    <m/>
    <n v="6933111"/>
    <s v="Florida Public Utilities Parent"/>
    <d v="2020-12-01T00:00:00"/>
    <s v="FCFB Nassau"/>
    <s v="FCFB - General"/>
    <d v="2015-10-01T00:00:00"/>
    <s v="Safety Training Center - Digital Manometer - 630"/>
    <x v="5"/>
    <x v="2"/>
    <n v="616.19000000000005"/>
    <n v="0.97488036089999996"/>
    <n v="8.7790622726999992"/>
    <n v="9.7539426335999995"/>
    <n v="8.8720699913000001"/>
    <n v="18.6260126249"/>
    <n v="8.9622124264000007"/>
    <n v="27.5882250513"/>
    <n v="9.0497730254000004"/>
    <n v="36.637998076700001"/>
    <n v="9.1347394645000008"/>
    <n v="45.772737541200001"/>
    <n v="9.2179867334999983"/>
    <n v="54.9907242747"/>
    <n v="9.2983687189999955"/>
    <n v="64.289092993699995"/>
    <n v="9.3767357632000028"/>
    <n v="73.665828756899998"/>
    <n v="9.4533836373000071"/>
    <n v="83.119212394200005"/>
    <n v="9.5277331226999991"/>
    <n v="92.646945516900004"/>
    <n v="9.6000738287000047"/>
    <n v="102.24701934560001"/>
    <n v="9.6704057552999814"/>
    <n v="111.91742510089999"/>
  </r>
  <r>
    <m/>
    <n v="6933843"/>
    <s v="Florida Public Utilities Parent"/>
    <d v="2020-12-01T00:00:00"/>
    <s v="FCFB Nassau"/>
    <s v="FCFB - General"/>
    <d v="2015-10-01T00:00:00"/>
    <s v="Safety Training Center - Electro Fusion Kit - 622"/>
    <x v="5"/>
    <x v="2"/>
    <n v="4473"/>
    <n v="7.0767780299999998"/>
    <n v="63.728307090000001"/>
    <n v="70.805085120000001"/>
    <n v="64.403461709999988"/>
    <n v="135.20854682999999"/>
    <n v="65.057816880000019"/>
    <n v="200.26636371000001"/>
    <n v="65.693430180000007"/>
    <n v="265.95979389000001"/>
    <n v="66.310212149999984"/>
    <n v="332.27000604"/>
    <n v="66.914514450000013"/>
    <n v="399.18452049000001"/>
    <n v="67.498017300000015"/>
    <n v="466.68253779000003"/>
    <n v="68.066893440000001"/>
    <n v="534.74943123000003"/>
    <n v="68.623289909999926"/>
    <n v="603.37272113999995"/>
    <n v="69.163002090000077"/>
    <n v="672.53572323000003"/>
    <n v="69.688132289999999"/>
    <n v="742.22385552000003"/>
    <n v="70.198680509999917"/>
    <n v="812.42253602999995"/>
  </r>
  <r>
    <m/>
    <n v="6932994"/>
    <s v="Florida Public Utilities Parent"/>
    <d v="2020-12-01T00:00:00"/>
    <s v="FCFB Nassau"/>
    <s v="FCFB - General"/>
    <d v="2017-05-01T00:00:00"/>
    <s v="ECIS Improvements - 642"/>
    <x v="6"/>
    <x v="3"/>
    <n v="704526.9"/>
    <n v="23630.022448263"/>
    <n v="-2736.0443066879998"/>
    <n v="20893.978141575"/>
    <n v="-2618.1276394349989"/>
    <n v="18275.850502140001"/>
    <n v="-2600.1410676780015"/>
    <n v="15675.709434462"/>
    <n v="-2583.4367348790001"/>
    <n v="13092.272699583"/>
    <n v="-2567.9723694239983"/>
    <n v="10524.300330159002"/>
    <n v="-2625.6308509200016"/>
    <n v="7898.6694792389999"/>
    <n v="-2338.0288798019992"/>
    <n v="5560.6405994370007"/>
    <n v="-2384.02"/>
    <n v="3383.6595237060001"/>
    <n v="-2075.4164778270001"/>
    <n v="1308.243045879"/>
    <n v="-2061.6852485459999"/>
    <n v="-753.44220266700006"/>
    <n v="-1969.0610970030002"/>
    <n v="-2722.5032996700002"/>
    <n v="-1924.1263713210001"/>
    <n v="-4646.6296709910002"/>
  </r>
  <r>
    <m/>
    <n v="6933277"/>
    <s v="Florida Public Utilities Parent"/>
    <d v="2020-12-01T00:00:00"/>
    <s v="FCFB Nassau"/>
    <s v="FCFB - General"/>
    <d v="2018-07-01T00:00:00"/>
    <s v="ECIS Improvements Monthly Hosting fees - 652"/>
    <x v="6"/>
    <x v="3"/>
    <n v="28437.14"/>
    <n v="681.27993783599993"/>
    <n v="-73.279950437399975"/>
    <n v="607.99998739859996"/>
    <n v="-71.510022843799902"/>
    <n v="536.48996455480005"/>
    <n v="-72.48996668820007"/>
    <n v="463.99999786659998"/>
    <n v="-73.409908167199944"/>
    <n v="390.59008969940004"/>
    <n v="-74.250225654200051"/>
    <n v="316.33986404519999"/>
    <n v="-77.229869183399984"/>
    <n v="239.1099948618"/>
    <n v="-69.630043518400015"/>
    <n v="169.47995134339999"/>
    <n v="-71.930000000000007"/>
    <n v="103.8001109424"/>
    <n v="-63.420225256599998"/>
    <n v="40.379885685799998"/>
    <n v="-63.770002078600001"/>
    <n v="-23.3901163928"/>
    <n v="-61.6198699232"/>
    <n v="-85.009986315999996"/>
    <n v="-60.869982541400006"/>
    <n v="-145.8799688574"/>
  </r>
  <r>
    <m/>
    <n v="6934057"/>
    <s v="Florida Public Utilities Parent"/>
    <d v="2020-12-01T00:00:00"/>
    <s v="FCFB Nassau"/>
    <s v="FCFB - General"/>
    <d v="2019-08-01T00:00:00"/>
    <s v="ECIS Improvements Monthly Hosting fees"/>
    <x v="6"/>
    <x v="3"/>
    <n v="55607.05"/>
    <n v="799.32020380200004"/>
    <n v="-70.640415967500076"/>
    <n v="728.67978783449996"/>
    <n v="-73.009832368000048"/>
    <n v="655.66995546649991"/>
    <n v="-78.279712496499883"/>
    <n v="577.39024297000003"/>
    <n v="-83.180361813000047"/>
    <n v="494.20988115699998"/>
    <n v="-87.710112105999997"/>
    <n v="406.49976905099999"/>
    <n v="-94.790001711999992"/>
    <n v="311.709767339"/>
    <n v="-87.789630187499966"/>
    <n v="223.92013715150003"/>
    <n v="-93.14"/>
    <n v="138.87026631750001"/>
    <n v="-84.20019511000001"/>
    <n v="54.670071207500001"/>
    <n v="-86.690278809000006"/>
    <n v="-32.020207601500005"/>
    <n v="-85.559787482499999"/>
    <n v="-117.579995084"/>
    <n v="-86.169796820999991"/>
    <n v="-203.749791905"/>
  </r>
  <r>
    <s v="B"/>
    <n v="7003415"/>
    <s v="Florida Public Utilities Parent"/>
    <d v="2020-12-01T00:00:00"/>
    <s v="FCFB Nassau"/>
    <s v="FCFB - General"/>
    <d v="2020-04-01T00:00:00"/>
    <s v="ECIS Improvements Monthly Hosting fees"/>
    <x v="6"/>
    <x v="3"/>
    <n v="24419.23"/>
    <n v="95.452233173500005"/>
    <n v="0.7257384234999904"/>
    <n v="96.177971596999996"/>
    <n v="-2.2188511009999985"/>
    <n v="93.959120495999997"/>
    <n v="-5.3086679959999969"/>
    <n v="88.6504525"/>
    <n v="-8.1723764335000055"/>
    <n v="80.478076066499995"/>
    <n v="-10.830495506999995"/>
    <n v="69.6475805595"/>
    <n v="-13.810146783500002"/>
    <n v="55.837433775999997"/>
    <n v="-14.122116690499993"/>
    <n v="41.715317085500004"/>
    <n v="144.41999999999999"/>
    <n v="173.58948704800002"/>
    <n v="-103.09909220710003"/>
    <n v="70.490394840899995"/>
    <n v="-112.9609577711"/>
    <n v="-42.470562930199996"/>
    <n v="-123.09891517899999"/>
    <n v="-165.56947810919999"/>
    <n v="-127.05019035580003"/>
    <n v="-292.61966846500002"/>
  </r>
  <r>
    <s v="B"/>
    <n v="1274828"/>
    <s v="Florida Public Utilities Parent"/>
    <d v="2020-12-01T00:00:00"/>
    <s v="FCFB General"/>
    <s v="FCFB - FCFB General"/>
    <d v="2020-04-30T00:00:00"/>
    <s v="ECIS Improvements"/>
    <x v="6"/>
    <x v="3"/>
    <n v="47682.53"/>
    <n v="228.4675047179"/>
    <n v="40.774667741900032"/>
    <n v="269.24217245980003"/>
    <n v="-6.2114877334000198"/>
    <n v="263.03068472640001"/>
    <n v="-14.861171226400018"/>
    <n v="248.16951349999999"/>
    <n v="-22.877883038899995"/>
    <n v="225.2916304611"/>
    <n v="-30.319064653800012"/>
    <n v="194.97256580729999"/>
    <n v="-38.660348728899976"/>
    <n v="156.31221707840001"/>
    <n v="-39.533682342700018"/>
    <n v="116.77853473569999"/>
    <m/>
    <m/>
    <m/>
    <m/>
    <m/>
    <m/>
    <m/>
    <m/>
    <m/>
    <m/>
  </r>
  <r>
    <m/>
    <n v="6933704"/>
    <s v="Florida Public Utilities Parent"/>
    <d v="2020-12-01T00:00:00"/>
    <s v="FCFB Nassau"/>
    <s v="FCFB - General"/>
    <d v="2012-01-01T00:00:00"/>
    <s v="SF Admin Office Improvements - 558"/>
    <x v="4"/>
    <x v="4"/>
    <n v="23480.77"/>
    <n v="4080.1904744364001"/>
    <n v="66.442126022800039"/>
    <n v="4146.6326004592001"/>
    <n v="62.898173406699243"/>
    <n v="4209.5307738658994"/>
    <n v="61.703941444500742"/>
    <n v="4271.2347153104001"/>
    <n v="60.959601035500782"/>
    <n v="4332.1943163459009"/>
    <n v="59.517412142098692"/>
    <n v="4391.7117284879996"/>
    <n v="64.973638667001069"/>
    <n v="4456.6853671550007"/>
    <n v="57.422223034999661"/>
    <n v="4514.1075901900003"/>
    <n v="56.469373388399617"/>
    <n v="4570.5769635784"/>
    <n v="55.633927591799875"/>
    <n v="4626.2108911701998"/>
    <n v="54.876672759300163"/>
    <n v="4681.0875639295"/>
    <n v="54.19807850629968"/>
    <n v="4735.2856424357997"/>
    <n v="53.591100601800463"/>
    <n v="4788.8767430376001"/>
  </r>
  <r>
    <m/>
    <n v="6933099"/>
    <s v="Florida Public Utilities Parent"/>
    <d v="2020-12-01T00:00:00"/>
    <s v="FCFB Nassau"/>
    <s v="FCFB - General"/>
    <d v="2012-03-01T00:00:00"/>
    <s v="Office Cabling  - 561"/>
    <x v="0"/>
    <x v="4"/>
    <n v="49817.99"/>
    <n v="49817.99"/>
    <n v="0"/>
    <n v="49817.99"/>
    <n v="0"/>
    <n v="49817.99"/>
    <n v="0"/>
    <n v="49817.99"/>
    <n v="0"/>
    <n v="49817.99"/>
    <n v="0"/>
    <n v="49817.99"/>
    <n v="0"/>
    <n v="49817.99"/>
    <n v="0"/>
    <n v="49817.99"/>
    <n v="0"/>
    <n v="49817.99"/>
    <n v="0"/>
    <n v="49817.99"/>
    <n v="0"/>
    <n v="49817.99"/>
    <n v="0"/>
    <n v="49817.99"/>
    <m/>
    <n v="17191.4625008857"/>
  </r>
  <r>
    <m/>
    <n v="6933279"/>
    <s v="Florida Public Utilities Parent"/>
    <d v="2020-12-01T00:00:00"/>
    <s v="FCFB Nassau"/>
    <s v="FCFB - General"/>
    <d v="2012-03-01T00:00:00"/>
    <s v="SF Main Office Furniture - 576"/>
    <x v="1"/>
    <x v="4"/>
    <n v="302808"/>
    <n v="-122284.49290464001"/>
    <n v="1999.1444721600128"/>
    <n v="-120285.34843247999"/>
    <n v="1990.9141507199965"/>
    <n v="-118294.43428176"/>
    <n v="1982.9563564799901"/>
    <n v="-116311.47792528001"/>
    <n v="1975.2529209600034"/>
    <n v="-114336.22500432"/>
    <n v="1967.7826476000046"/>
    <n v="-112368.44235672"/>
    <n v="1960.5485644800065"/>
    <n v="-110407.89379223999"/>
    <n v="1953.5506715999945"/>
    <n v="-108454.34312064"/>
    <n v="1946.7556600800017"/>
    <n v="-106507.58746056"/>
    <n v="1940.1695860799955"/>
    <n v="-104567.41787448"/>
    <n v="1933.7833653599955"/>
    <n v="-102633.63450912001"/>
    <n v="1927.5818575200101"/>
    <n v="-100706.0526516"/>
    <n v="-460.51"/>
    <n v="-179737.85659896"/>
  </r>
  <r>
    <m/>
    <n v="6933410"/>
    <s v="Florida Public Utilities Parent"/>
    <d v="2020-12-01T00:00:00"/>
    <s v="FCFB Nassau"/>
    <s v="FCFB - General"/>
    <d v="2012-05-01T00:00:00"/>
    <s v="Printers for FPU Corp Office - 568"/>
    <x v="0"/>
    <x v="4"/>
    <n v="38933.090000000004"/>
    <n v="38933.090000000004"/>
    <n v="0"/>
    <n v="38933.090000000004"/>
    <n v="0"/>
    <n v="38933.090000000004"/>
    <n v="0"/>
    <n v="38933.090000000004"/>
    <n v="0"/>
    <n v="38933.090000000004"/>
    <n v="0"/>
    <n v="38933.090000000004"/>
    <n v="0"/>
    <n v="38933.090000000004"/>
    <n v="0"/>
    <n v="38933.090000000004"/>
    <n v="0"/>
    <n v="38933.090000000004"/>
    <n v="0"/>
    <n v="38933.090000000004"/>
    <n v="0"/>
    <n v="38933.090000000004"/>
    <n v="0"/>
    <n v="38933.090000000004"/>
    <m/>
    <n v="13435.2421038787"/>
  </r>
  <r>
    <m/>
    <n v="6933002"/>
    <s v="Florida Public Utilities Parent"/>
    <d v="2020-12-01T00:00:00"/>
    <s v="FCFB Nassau"/>
    <s v="FCFB - General"/>
    <d v="2012-06-01T00:00:00"/>
    <s v="SF Admin Office Improvements - 575"/>
    <x v="4"/>
    <x v="4"/>
    <n v="12495.5"/>
    <n v="2171.3095470600001"/>
    <n v="35.357766619999893"/>
    <n v="2206.66731368"/>
    <n v="33.471820804999879"/>
    <n v="2240.1391344849999"/>
    <n v="32.836299675000191"/>
    <n v="2272.9754341600001"/>
    <n v="32.440192324999771"/>
    <n v="2305.4156264849998"/>
    <n v="31.672718714999974"/>
    <n v="2337.0883451999998"/>
    <n v="34.576298050000332"/>
    <n v="2371.6646432500002"/>
    <n v="30.557745249999698"/>
    <n v="2402.2223884999999"/>
    <n v="30.050677860000178"/>
    <n v="2432.27306636"/>
    <n v="29.606087969999862"/>
    <n v="2461.8791543299999"/>
    <n v="29.203108095000061"/>
    <n v="2491.082262425"/>
    <n v="28.841988144999959"/>
    <n v="2519.9242505699999"/>
    <n v="28.518979469999977"/>
    <n v="2548.4432300399999"/>
  </r>
  <r>
    <m/>
    <n v="6933539"/>
    <s v="Florida Public Utilities Parent"/>
    <d v="2020-12-01T00:00:00"/>
    <s v="FCFB Nassau"/>
    <s v="FCFB - General"/>
    <d v="2012-06-01T00:00:00"/>
    <s v="Office Cabling - 577"/>
    <x v="0"/>
    <x v="4"/>
    <n v="13745.03"/>
    <n v="13745.03"/>
    <n v="0"/>
    <n v="13745.03"/>
    <n v="0"/>
    <n v="13745.03"/>
    <n v="0"/>
    <n v="13745.03"/>
    <n v="0"/>
    <n v="13745.03"/>
    <n v="0"/>
    <n v="13745.03"/>
    <n v="0"/>
    <n v="13745.03"/>
    <n v="0"/>
    <n v="13745.03"/>
    <n v="0"/>
    <n v="13745.03"/>
    <n v="0"/>
    <n v="13745.03"/>
    <n v="0"/>
    <n v="13745.03"/>
    <n v="0"/>
    <n v="13745.03"/>
    <m/>
    <n v="4743.2095879129001"/>
  </r>
  <r>
    <m/>
    <n v="6934002"/>
    <s v="Florida Public Utilities Parent"/>
    <d v="2020-12-01T00:00:00"/>
    <s v="FCFB Nassau"/>
    <s v="FCFB - General"/>
    <d v="2012-06-01T00:00:00"/>
    <s v="SF Main Office Furniture - 562"/>
    <x v="1"/>
    <x v="4"/>
    <n v="18638.38"/>
    <n v="-7526.8316783704004"/>
    <n v="123.05095752760099"/>
    <n v="-7403.7807208427994"/>
    <n v="122.54436635919865"/>
    <n v="-7281.2363544836007"/>
    <n v="122.0545497328003"/>
    <n v="-7159.1818047508004"/>
    <n v="121.58038934560045"/>
    <n v="-7037.6014154052"/>
    <n v="121.12058051099939"/>
    <n v="-6916.4808348942006"/>
    <n v="120.67530961280045"/>
    <n v="-6795.8055252814002"/>
    <n v="120.24457665099999"/>
    <n v="-6675.5609486304002"/>
    <n v="119.82633140379949"/>
    <n v="-6555.7346172266007"/>
    <n v="119.42094663880016"/>
    <n v="-6436.3136705878005"/>
    <n v="119.02786320460109"/>
    <n v="-6317.2858073831994"/>
    <n v="118.64614918219922"/>
    <n v="-6198.6396582010002"/>
    <n v="-28.35"/>
    <n v="-11063.190112800601"/>
  </r>
  <r>
    <m/>
    <n v="6933981"/>
    <s v="Florida Public Utilities Parent"/>
    <d v="2020-12-01T00:00:00"/>
    <s v="FCFB Nassau"/>
    <s v="FCFB - General"/>
    <d v="2012-08-01T00:00:00"/>
    <s v="Office Cabling  - 566"/>
    <x v="0"/>
    <x v="4"/>
    <n v="-5324.76"/>
    <n v="-5324.76"/>
    <n v="0"/>
    <n v="-5324.76"/>
    <n v="0"/>
    <n v="-5324.76"/>
    <n v="0"/>
    <n v="-5324.76"/>
    <n v="0"/>
    <n v="-5324.76"/>
    <n v="0"/>
    <n v="-5324.76"/>
    <n v="0"/>
    <n v="-5324.76"/>
    <n v="0"/>
    <n v="-5324.76"/>
    <n v="0"/>
    <n v="-5324.76"/>
    <n v="0"/>
    <n v="-5324.76"/>
    <n v="0"/>
    <n v="-5324.76"/>
    <n v="0"/>
    <n v="-5324.76"/>
    <m/>
    <n v="-1837.4970942468001"/>
  </r>
  <r>
    <m/>
    <n v="6933408"/>
    <s v="Florida Public Utilities Parent"/>
    <d v="2020-12-01T00:00:00"/>
    <s v="FCFB Nassau"/>
    <s v="FCFB - General"/>
    <d v="2012-08-01T00:00:00"/>
    <s v="Conference Rooms Privacy - 569"/>
    <x v="7"/>
    <x v="4"/>
    <n v="5894.2"/>
    <n v="-13917.407850554"/>
    <n v="-46.170860033998906"/>
    <n v="-13963.578710587999"/>
    <n v="-46.060284842000328"/>
    <n v="-14009.638995429999"/>
    <n v="-46.060284842000328"/>
    <n v="-14544.704156579999"/>
    <n v="-93.56"/>
    <n v="-26950.588505750002"/>
    <n v="-100.82158772399634"/>
    <n v="-27051.410093473998"/>
    <n v="-100.71454905200153"/>
    <n v="-27152.124642526"/>
    <n v="-100.61275621800087"/>
    <n v="-27252.737398744001"/>
    <n v="-100.516209221998"/>
    <n v="-27353.253607965999"/>
    <n v="-142.80000000000001"/>
    <n v="-45651.265379589997"/>
    <n v="-167.45687439000176"/>
    <n v="-45818.722253979999"/>
    <n v="-167.45681544800027"/>
    <n v="-45986.179069427999"/>
    <n v="1908.69"/>
    <n v="12445.219705464"/>
  </r>
  <r>
    <m/>
    <n v="6933553"/>
    <s v="Florida Public Utilities Parent"/>
    <d v="2020-12-01T00:00:00"/>
    <s v="FCFB Nassau"/>
    <s v="FCFB - General"/>
    <d v="2012-08-01T00:00:00"/>
    <s v="SF Main Office Furniture - 570"/>
    <x v="1"/>
    <x v="4"/>
    <n v="851.92000000000007"/>
    <n v="-344.03518135360002"/>
    <n v="5.6243928783999877"/>
    <n v="-338.41078847520004"/>
    <n v="5.6012376927999981"/>
    <n v="-332.80955078240004"/>
    <n v="5.5788492352000389"/>
    <n v="-327.2307015472"/>
    <n v="5.5571763904000022"/>
    <n v="-321.6735251568"/>
    <n v="5.536159524000027"/>
    <n v="-316.13736563279997"/>
    <n v="5.5158071551999797"/>
    <n v="-310.62155847759999"/>
    <n v="5.496119283999974"/>
    <n v="-305.12543919360002"/>
    <n v="5.4770021992000579"/>
    <n v="-299.64843699439996"/>
    <n v="5.4584729391999645"/>
    <n v="-294.18996405519999"/>
    <n v="5.4405059463999805"/>
    <n v="-288.74945810880001"/>
    <n v="5.423058624800035"/>
    <n v="-283.32639948399998"/>
    <n v="-1.3"/>
    <n v="-505.67446961040002"/>
  </r>
  <r>
    <m/>
    <n v="6933392"/>
    <s v="Florida Public Utilities Parent"/>
    <d v="2020-12-01T00:00:00"/>
    <s v="FCFB Nassau"/>
    <s v="FCFB - General"/>
    <d v="2012-09-01T00:00:00"/>
    <s v="Office Cabling  - 573"/>
    <x v="0"/>
    <x v="4"/>
    <n v="14047.62"/>
    <n v="14047.62"/>
    <n v="0"/>
    <n v="14047.62"/>
    <n v="0"/>
    <n v="14047.62"/>
    <n v="0"/>
    <n v="14047.62"/>
    <n v="0"/>
    <n v="14047.62"/>
    <n v="0"/>
    <n v="14047.62"/>
    <n v="0"/>
    <n v="14047.62"/>
    <n v="0"/>
    <n v="14047.62"/>
    <n v="0"/>
    <n v="14047.62"/>
    <n v="0"/>
    <n v="14047.62"/>
    <n v="0"/>
    <n v="14047.62"/>
    <n v="0"/>
    <n v="14047.62"/>
    <m/>
    <n v="4847.6289881765997"/>
  </r>
  <r>
    <m/>
    <n v="6933692"/>
    <s v="Florida Public Utilities Parent"/>
    <d v="2020-12-01T00:00:00"/>
    <s v="FCFB Nassau"/>
    <s v="FCFB - General"/>
    <d v="2012-09-01T00:00:00"/>
    <s v="Conference Rooms Privacy - 572"/>
    <x v="7"/>
    <x v="4"/>
    <n v="650"/>
    <n v="-1534.7825155"/>
    <n v="-5.0916254999999637"/>
    <n v="-1539.874141"/>
    <n v="-5.0794315000000552"/>
    <n v="-1544.9535725000001"/>
    <n v="-5.0794315000000552"/>
    <n v="-1603.959435"/>
    <n v="-10.32"/>
    <n v="-2972.0543124999999"/>
    <n v="-11.118393000000196"/>
    <n v="-2983.1727055000001"/>
    <n v="-11.106588999999985"/>
    <n v="-2994.2792945000001"/>
    <n v="-11.095363500000076"/>
    <n v="-3005.3746580000002"/>
    <n v="-11.084716500000013"/>
    <n v="-3016.4593745000002"/>
    <n v="-15.75"/>
    <n v="-5034.3256924999996"/>
    <n v="-18.466792500000338"/>
    <n v="-5052.7924849999999"/>
    <n v="-18.466785999999956"/>
    <n v="-5071.2592709999999"/>
    <n v="210.49"/>
    <n v="1372.4326980000001"/>
  </r>
  <r>
    <m/>
    <n v="6933536"/>
    <s v="Florida Public Utilities Parent"/>
    <d v="2020-12-01T00:00:00"/>
    <s v="FCFB Nassau"/>
    <s v="FCFB - General"/>
    <d v="2012-10-01T00:00:00"/>
    <s v="Office Cabling  - 571"/>
    <x v="0"/>
    <x v="4"/>
    <n v="-1017.6"/>
    <n v="-1017.6"/>
    <n v="0"/>
    <n v="-1017.6"/>
    <n v="0"/>
    <n v="-1017.6"/>
    <n v="0"/>
    <n v="-1017.6"/>
    <n v="0"/>
    <n v="-1017.6"/>
    <n v="0"/>
    <n v="-1017.6"/>
    <n v="0"/>
    <n v="-1017.6"/>
    <n v="0"/>
    <n v="-1017.6"/>
    <n v="0"/>
    <n v="-1017.6"/>
    <n v="0"/>
    <n v="-1017.6"/>
    <n v="0"/>
    <n v="-1017.6"/>
    <n v="0"/>
    <n v="-1017.6"/>
    <m/>
    <n v="-351.15893356800001"/>
  </r>
  <r>
    <m/>
    <n v="6933110"/>
    <s v="Florida Public Utilities Parent"/>
    <d v="2020-12-01T00:00:00"/>
    <s v="FCFB Nassau"/>
    <s v="FCFB - General"/>
    <d v="2015-04-01T00:00:00"/>
    <s v="EcoPlex office - furntiure convert room into office - 617"/>
    <x v="0"/>
    <x v="4"/>
    <n v="8492.84"/>
    <n v="8492.84"/>
    <n v="0"/>
    <n v="8492.84"/>
    <n v="0"/>
    <n v="8492.84"/>
    <n v="0"/>
    <n v="8492.84"/>
    <n v="0"/>
    <n v="8492.84"/>
    <n v="0"/>
    <n v="8492.84"/>
    <n v="0"/>
    <n v="8492.84"/>
    <n v="0"/>
    <n v="8492.84"/>
    <n v="0"/>
    <n v="8492.84"/>
    <n v="0"/>
    <n v="8492.84"/>
    <n v="0"/>
    <n v="8492.84"/>
    <n v="0"/>
    <n v="8492.84"/>
    <m/>
    <n v="2005.2532849536001"/>
  </r>
  <r>
    <m/>
    <n v="7003417"/>
    <s v="Florida Public Utilities Parent"/>
    <d v="2020-12-01T00:00:00"/>
    <s v="FCFB Nassau"/>
    <s v="FCFB - General"/>
    <d v="2020-01-01T00:00:00"/>
    <s v="Office furniture to configure office"/>
    <x v="0"/>
    <x v="4"/>
    <n v="42457.520000000004"/>
    <n v="5812.9397324880001"/>
    <n v="1355.9615704880007"/>
    <n v="7168.9013029760008"/>
    <n v="1404.1338726800004"/>
    <n v="8573.0351756560012"/>
    <n v="1442.7795565343986"/>
    <n v="10015.8147321904"/>
    <n v="1474.2554389863999"/>
    <n v="11490.0701711768"/>
    <n v="1500.2373183504005"/>
    <n v="12990.3074895272"/>
    <n v="1504.7378154704002"/>
    <n v="14495.0453049976"/>
    <n v="1537.6152206575989"/>
    <n v="16032.660525655199"/>
    <n v="1553.0565961063985"/>
    <n v="17585.717121761598"/>
    <n v="1566.3101355496037"/>
    <n v="19152.027257311202"/>
    <n v="1577.7617778439962"/>
    <n v="20729.789035155198"/>
    <n v="1587.7312281152044"/>
    <n v="22317.520263270402"/>
    <n v="411.02"/>
    <n v="2313.3896854432001"/>
  </r>
  <r>
    <m/>
    <n v="7003102"/>
    <s v="Florida Public Utilities Parent"/>
    <d v="2020-12-01T00:00:00"/>
    <s v="FCFB Nassau"/>
    <s v="FCFB - General"/>
    <d v="2020-02-01T00:00:00"/>
    <s v="Office furniture to configure office"/>
    <x v="0"/>
    <x v="4"/>
    <n v="26590.5"/>
    <n v="3640.5558769499999"/>
    <n v="849.21813944999985"/>
    <n v="4489.7740163999997"/>
    <n v="879.38772074999997"/>
    <n v="5369.1617371499997"/>
    <n v="903.59092566000072"/>
    <n v="6272.7526628100004"/>
    <n v="923.30379283499951"/>
    <n v="7196.0564556449999"/>
    <n v="939.57584931000019"/>
    <n v="8135.6323049550001"/>
    <n v="942.39444231000107"/>
    <n v="9078.0267472650012"/>
    <n v="962.98506188999818"/>
    <n v="10041.011809154999"/>
    <n v="972.65576083500127"/>
    <n v="11013.667569990001"/>
    <n v="980.95625131499946"/>
    <n v="11994.623821305"/>
    <n v="988.12824097500015"/>
    <n v="12982.75206228"/>
    <n v="994.37195627999972"/>
    <n v="13977.12401856"/>
    <n v="257.42"/>
    <n v="1448.8408279800001"/>
  </r>
  <r>
    <m/>
    <n v="7003418"/>
    <s v="Florida Public Utilities Parent"/>
    <d v="2020-12-01T00:00:00"/>
    <s v="FCFB Nassau"/>
    <s v="FCFB - General"/>
    <d v="2020-03-01T00:00:00"/>
    <s v="Office furniture to configure office"/>
    <x v="0"/>
    <x v="4"/>
    <n v="431.42"/>
    <n v="59.066531898000001"/>
    <n v="13.778217398000002"/>
    <n v="72.844749296000003"/>
    <n v="14.267706529999998"/>
    <n v="87.112455826000001"/>
    <n v="14.660393642399995"/>
    <n v="101.7728494684"/>
    <n v="14.980226859400005"/>
    <n v="116.7530763278"/>
    <n v="15.244234328399997"/>
    <n v="131.9973106562"/>
    <n v="15.28996484839999"/>
    <n v="147.28727550459999"/>
    <n v="15.624039239599995"/>
    <n v="162.91131474419998"/>
    <n v="15.780942379400017"/>
    <n v="178.6922571236"/>
    <n v="15.915614446599989"/>
    <n v="194.60787157019999"/>
    <n v="16.031977049000005"/>
    <n v="210.6398486192"/>
    <n v="16.133278779200026"/>
    <n v="226.77312739840002"/>
    <n v="4.18"/>
    <n v="23.506850567200001"/>
  </r>
  <r>
    <m/>
    <n v="7004609"/>
    <s v="Florida Public Utilities Parent"/>
    <d v="2020-12-01T00:00:00"/>
    <s v="FCFB Nassau"/>
    <s v="FCFB - General"/>
    <d v="2020-04-01T00:00:00"/>
    <s v="Office furniture to configure office"/>
    <x v="0"/>
    <x v="4"/>
    <n v="5274.5"/>
    <n v="722.14181655000004"/>
    <n v="168.45117904999995"/>
    <n v="890.59299559999999"/>
    <n v="174.43562674999998"/>
    <n v="1065.02862235"/>
    <n v="179.23658214000011"/>
    <n v="1244.2652044900001"/>
    <n v="183.14683271500007"/>
    <n v="1427.4120372050002"/>
    <n v="186.37456298999973"/>
    <n v="1613.7866001949999"/>
    <n v="186.93365999000002"/>
    <n v="1800.7202601849999"/>
    <n v="191.01802181000016"/>
    <n v="1991.7382819950001"/>
    <n v="192.93630471499978"/>
    <n v="2184.6745867099999"/>
    <n v="194.58279263500026"/>
    <n v="2379.2573793450001"/>
    <n v="196.0054307749997"/>
    <n v="2575.2628101199998"/>
    <n v="197.2439361200004"/>
    <n v="2772.5067462400002"/>
    <n v="51.06"/>
    <n v="287.39252542000003"/>
  </r>
  <r>
    <m/>
    <n v="6933543"/>
    <s v="Florida Public Utilities Parent"/>
    <d v="2020-12-01T00:00:00"/>
    <s v="FCFB Nassau"/>
    <s v="FCFB - General"/>
    <d v="2011-02-01T00:00:00"/>
    <s v="1-E640 Computer - 530"/>
    <x v="7"/>
    <x v="5"/>
    <n v="1374.1100000000001"/>
    <n v="-3626.2658467640003"/>
    <n v="-8.3120875776999128"/>
    <n v="-3634.5779343417003"/>
    <n v="-8.3300334542996097"/>
    <n v="-3642.9079677959999"/>
    <m/>
    <m/>
    <m/>
    <m/>
    <m/>
    <m/>
    <m/>
    <m/>
    <m/>
    <m/>
    <m/>
    <m/>
    <m/>
    <m/>
    <m/>
    <m/>
    <m/>
    <m/>
    <m/>
    <m/>
  </r>
  <r>
    <m/>
    <n v="6933406"/>
    <s v="Florida Public Utilities Parent"/>
    <d v="2020-12-01T00:00:00"/>
    <s v="FCFB Nassau"/>
    <s v="FCFB - General"/>
    <d v="2011-02-01T00:00:00"/>
    <s v="1-Eport for Latitude E-family - 529"/>
    <x v="7"/>
    <x v="5"/>
    <n v="222.84"/>
    <n v="-588.07306641600007"/>
    <n v="-1.3479747587998645"/>
    <n v="-589.42104117479994"/>
    <n v="-1.3508850492000875"/>
    <n v="-590.77192622400003"/>
    <m/>
    <m/>
    <m/>
    <m/>
    <m/>
    <m/>
    <m/>
    <m/>
    <m/>
    <m/>
    <m/>
    <m/>
    <m/>
    <m/>
    <m/>
    <m/>
    <m/>
    <m/>
    <m/>
    <m/>
  </r>
  <r>
    <m/>
    <n v="6932997"/>
    <s v="Florida Public Utilities Parent"/>
    <d v="2020-12-01T00:00:00"/>
    <s v="FCFB Nassau"/>
    <s v="FCFB - General"/>
    <d v="2011-02-01T00:00:00"/>
    <s v="2 optiplex 780-E7500 - 531"/>
    <x v="7"/>
    <x v="5"/>
    <n v="2085.2800000000002"/>
    <n v="-5503.0380718719998"/>
    <n v="-12.614004689600733"/>
    <n v="-5515.6520765616006"/>
    <n v="-12.641238446399257"/>
    <n v="-5528.2933150079998"/>
    <m/>
    <m/>
    <m/>
    <m/>
    <m/>
    <m/>
    <m/>
    <m/>
    <m/>
    <m/>
    <m/>
    <m/>
    <m/>
    <m/>
    <m/>
    <m/>
    <m/>
    <m/>
    <m/>
    <m/>
  </r>
  <r>
    <m/>
    <n v="6933405"/>
    <s v="Florida Public Utilities Parent"/>
    <d v="2020-12-01T00:00:00"/>
    <s v="FCFB Nassau"/>
    <s v="FCFB - General"/>
    <d v="2011-04-01T00:00:00"/>
    <s v="14- Laptops - 540"/>
    <x v="7"/>
    <x v="5"/>
    <n v="36536.120000000003"/>
    <n v="-96418.543005488013"/>
    <n v="-221.0095474083937"/>
    <n v="-96639.552552896406"/>
    <n v="-221.48670913559909"/>
    <n v="-96861.039262032005"/>
    <n v="-229.8167091355991"/>
    <n v="-100461.35638914921"/>
    <m/>
    <m/>
    <m/>
    <m/>
    <m/>
    <m/>
    <m/>
    <m/>
    <m/>
    <m/>
    <m/>
    <m/>
    <m/>
    <m/>
    <m/>
    <m/>
    <m/>
    <m/>
  </r>
  <r>
    <m/>
    <n v="6933828"/>
    <s v="Florida Public Utilities Parent"/>
    <d v="2020-12-01T00:00:00"/>
    <s v="FCFB Nassau"/>
    <s v="FCFB - General"/>
    <d v="2011-04-01T00:00:00"/>
    <s v="Network Routers - 539"/>
    <x v="7"/>
    <x v="5"/>
    <n v="19299.68"/>
    <n v="-50931.708842432003"/>
    <n v="-116.74511529759911"/>
    <n v="-51048.453957729602"/>
    <n v="-116.99716911840369"/>
    <n v="-51165.451126848006"/>
    <n v="-118.34716911840368"/>
    <n v="-53067.266876628804"/>
    <m/>
    <m/>
    <m/>
    <m/>
    <m/>
    <m/>
    <m/>
    <m/>
    <m/>
    <m/>
    <m/>
    <m/>
    <m/>
    <m/>
    <m/>
    <m/>
    <m/>
    <m/>
  </r>
  <r>
    <m/>
    <n v="6933275"/>
    <s v="Florida Public Utilities Parent"/>
    <d v="2020-12-01T00:00:00"/>
    <s v="FCFB Nassau"/>
    <s v="FCFB - General"/>
    <d v="2011-06-01T00:00:00"/>
    <s v="14- Laptops (w/asset 540) - 544"/>
    <x v="7"/>
    <x v="5"/>
    <n v="-5561.66"/>
    <n v="14677.178471384001"/>
    <n v="33.642870656198284"/>
    <n v="14710.821342040199"/>
    <n v="33.715505935801048"/>
    <n v="14744.536847976"/>
    <n v="21.075505935801047"/>
    <n v="15292.590110150601"/>
    <n v="31.54"/>
    <n v="28308.963747729598"/>
    <n v="78.89515039640537"/>
    <n v="28387.858898126004"/>
    <n v="79.08602656759831"/>
    <n v="28466.944924693602"/>
    <n v="79.272731493798346"/>
    <n v="28546.2176561874"/>
    <n v="79.454430926001805"/>
    <n v="28625.672087113402"/>
    <m/>
    <m/>
    <m/>
    <m/>
    <m/>
    <m/>
    <m/>
    <m/>
  </r>
  <r>
    <m/>
    <n v="6933691"/>
    <s v="Florida Public Utilities Parent"/>
    <d v="2020-12-01T00:00:00"/>
    <s v="FCFB Nassau"/>
    <s v="FCFB - General"/>
    <d v="2011-06-01T00:00:00"/>
    <s v="2 Laptops - 546"/>
    <x v="7"/>
    <x v="5"/>
    <n v="4509.3500000000004"/>
    <n v="-11900.140378939999"/>
    <n v="-27.277373804499803"/>
    <n v="-11927.417752744499"/>
    <n v="-27.336265915500917"/>
    <n v="-11954.75401866"/>
    <n v="-27.336265915500917"/>
    <n v="-12399.1112749085"/>
    <n v="-40.909999999999997"/>
    <n v="-22952.684212235999"/>
    <n v="-63.967564799000684"/>
    <n v="-23016.651777035"/>
    <n v="-64.122325691001606"/>
    <n v="-23080.774102726002"/>
    <n v="-64.273704570499831"/>
    <n v="-23145.047807296502"/>
    <n v="-64.421025034997001"/>
    <n v="-23209.468832331499"/>
    <m/>
    <m/>
    <m/>
    <m/>
    <m/>
    <m/>
    <m/>
    <m/>
  </r>
  <r>
    <m/>
    <n v="6933531"/>
    <s v="Florida Public Utilities Parent"/>
    <d v="2020-12-01T00:00:00"/>
    <s v="FCFB Nassau"/>
    <s v="FCFB - General"/>
    <d v="2011-06-01T00:00:00"/>
    <s v="3-Desktops - 543"/>
    <x v="7"/>
    <x v="5"/>
    <n v="3332.4900000000002"/>
    <n v="-8794.4157830759996"/>
    <n v="-20.158465284299382"/>
    <n v="-8814.574248360299"/>
    <n v="-20.201987603701127"/>
    <n v="-8834.7762359640001"/>
    <n v="-20.201987603701127"/>
    <n v="-9163.1641661259"/>
    <n v="-30.23"/>
    <n v="-16962.442615994398"/>
    <n v="-47.273170194603154"/>
    <n v="-17009.715786189001"/>
    <n v="-47.387541251398943"/>
    <n v="-17057.1033274404"/>
    <n v="-47.499412940698676"/>
    <n v="-17104.602740381099"/>
    <n v="-47.60828538900023"/>
    <n v="-17152.211025770099"/>
    <m/>
    <m/>
    <m/>
    <m/>
    <m/>
    <m/>
    <m/>
    <m/>
  </r>
  <r>
    <m/>
    <n v="6933098"/>
    <s v="Florida Public Utilities Parent"/>
    <d v="2020-12-01T00:00:00"/>
    <s v="FCFB Nassau"/>
    <s v="FCFB - General"/>
    <d v="2011-06-01T00:00:00"/>
    <s v="Network Routers (w/ asset 539) - 545"/>
    <x v="7"/>
    <x v="5"/>
    <n v="-1716"/>
    <n v="4528.5109584000002"/>
    <n v="10.380204119999689"/>
    <n v="4538.8911625199999"/>
    <n v="10.402615080000032"/>
    <n v="4549.2937775999999"/>
    <n v="10.402615080000032"/>
    <n v="4718.3906655600003"/>
    <n v="15.57"/>
    <n v="8734.4752809599995"/>
    <n v="24.342386640000768"/>
    <n v="8758.8176676000003"/>
    <n v="24.401279759998943"/>
    <n v="8783.2189473599992"/>
    <n v="24.458885880001617"/>
    <n v="8807.6778332400008"/>
    <n v="24.514947599998777"/>
    <n v="8832.1927808399996"/>
    <m/>
    <m/>
    <m/>
    <m/>
    <m/>
    <m/>
    <m/>
    <m/>
  </r>
  <r>
    <m/>
    <n v="6933675"/>
    <s v="Florida Public Utilities Parent"/>
    <d v="2020-12-01T00:00:00"/>
    <s v="FCFB Nassau"/>
    <s v="FCFB - General"/>
    <d v="2011-07-01T00:00:00"/>
    <s v="3-E5520 Dell Latitude - 550"/>
    <x v="7"/>
    <x v="5"/>
    <n v="4460.92"/>
    <n v="-11772.333977008"/>
    <n v="-26.984417344399844"/>
    <n v="-11799.3183943524"/>
    <n v="-27.042676959599703"/>
    <n v="-11826.361071312"/>
    <n v="-27.042676959599703"/>
    <n v="-12265.945971917201"/>
    <n v="-40.47"/>
    <n v="-22706.174516515202"/>
    <n v="-63.280559096798243"/>
    <n v="-22769.455075612001"/>
    <n v="-63.433657871199102"/>
    <n v="-22832.8887334832"/>
    <n v="-63.583410955601721"/>
    <n v="-22896.472144438801"/>
    <n v="-63.729149211998447"/>
    <n v="-22960.2012936508"/>
    <m/>
    <m/>
    <m/>
    <m/>
    <m/>
    <m/>
    <m/>
    <m/>
  </r>
  <r>
    <m/>
    <n v="6933980"/>
    <s v="Florida Public Utilities Parent"/>
    <d v="2020-12-01T00:00:00"/>
    <s v="FCFB Nassau"/>
    <s v="FCFB - General"/>
    <d v="2011-07-01T00:00:00"/>
    <s v="6-E6420 Dell Latitude - 549"/>
    <x v="7"/>
    <x v="5"/>
    <n v="7862.12"/>
    <n v="-20748.074927887999"/>
    <n v="-47.558514228399872"/>
    <n v="-20795.633442116399"/>
    <n v="-47.661193515603372"/>
    <n v="-20843.294635632003"/>
    <n v="-47.661193515603372"/>
    <n v="-21618.038239809201"/>
    <n v="-71.319999999999993"/>
    <n v="-40018.3524451872"/>
    <n v="-111.52841774479748"/>
    <n v="-40129.880862931997"/>
    <n v="-111.79824570319761"/>
    <n v="-40241.679108635195"/>
    <n v="-112.06217707160249"/>
    <n v="-40353.741285706797"/>
    <n v="-112.31903253200289"/>
    <n v="-40466.0603182388"/>
    <m/>
    <m/>
    <m/>
    <m/>
    <m/>
    <m/>
    <m/>
    <m/>
  </r>
  <r>
    <m/>
    <n v="6933827"/>
    <s v="Florida Public Utilities Parent"/>
    <d v="2020-12-01T00:00:00"/>
    <s v="FCFB Nassau"/>
    <s v="FCFB - General"/>
    <d v="2011-07-01T00:00:00"/>
    <s v="7-Optiplex Desktops - 548"/>
    <x v="7"/>
    <x v="5"/>
    <n v="5533.42"/>
    <n v="-14602.653326008"/>
    <n v="-33.472044919401014"/>
    <n v="-14636.125370927401"/>
    <n v="-33.544311384599496"/>
    <n v="-14669.669682312"/>
    <n v="-33.544311384599496"/>
    <n v="-15214.940137892201"/>
    <n v="-50.19"/>
    <n v="-28165.221567115201"/>
    <n v="-78.494550746800087"/>
    <n v="-28243.716117862001"/>
    <n v="-78.684457721199578"/>
    <n v="-28322.4005755832"/>
    <n v="-78.870214630598639"/>
    <n v="-28401.270790213799"/>
    <n v="-79.050991462001548"/>
    <n v="-28480.321781675801"/>
    <m/>
    <m/>
    <m/>
    <m/>
    <m/>
    <m/>
    <m/>
    <m/>
  </r>
  <r>
    <m/>
    <n v="6933683"/>
    <s v="Florida Public Utilities Parent"/>
    <d v="2020-12-01T00:00:00"/>
    <s v="FCFB Nassau"/>
    <s v="FCFB - General"/>
    <d v="2011-09-01T00:00:00"/>
    <s v="9-E6420 Dell Latitude - 554"/>
    <x v="7"/>
    <x v="5"/>
    <n v="13754.29"/>
    <n v="-36297.466777396003"/>
    <n v="-83.20066301029874"/>
    <n v="-36380.667440406301"/>
    <n v="-83.380294037699059"/>
    <n v="-36464.047734444001"/>
    <n v="-83.380294037699059"/>
    <n v="-37819.413489163904"/>
    <n v="-124.77"/>
    <n v="-70009.6188882024"/>
    <n v="-195.11203096660029"/>
    <n v="-70204.730919169"/>
    <n v="-195.58407819940476"/>
    <n v="-70400.314997368405"/>
    <n v="-196.04580971469113"/>
    <n v="-70596.360807083096"/>
    <n v="-196.495162369014"/>
    <n v="-70792.85596945211"/>
    <m/>
    <m/>
    <m/>
    <m/>
    <m/>
    <m/>
    <m/>
    <m/>
  </r>
  <r>
    <m/>
    <n v="6933532"/>
    <s v="Florida Public Utilities Parent"/>
    <d v="2020-12-01T00:00:00"/>
    <s v="FCFB Nassau"/>
    <s v="FCFB - General"/>
    <d v="2011-12-01T00:00:00"/>
    <s v="5-Cisco ASA 5505 Firewalls - 557"/>
    <x v="7"/>
    <x v="5"/>
    <n v="4965.75"/>
    <n v="-13104.576510299999"/>
    <n v="-30.038169352501427"/>
    <n v="-13134.614679652501"/>
    <n v="-30.103022047498598"/>
    <n v="-13164.717701699999"/>
    <n v="-30.103022047498598"/>
    <n v="-13654.0492118325"/>
    <n v="-45.05"/>
    <n v="-25275.769595819998"/>
    <n v="-70.441845255001681"/>
    <n v="-25346.211441075"/>
    <n v="-70.612269795001339"/>
    <n v="-25416.823710870001"/>
    <n v="-70.778970022500289"/>
    <n v="-25487.602680892502"/>
    <n v="-70.941201074998389"/>
    <n v="-25558.5438819675"/>
    <n v="-100.79"/>
    <n v="-42618.183299910001"/>
    <n v="-119.07262678499683"/>
    <n v="-42737.255926694997"/>
    <n v="-119.45752206750331"/>
    <n v="-42856.713448762501"/>
    <m/>
    <m/>
  </r>
  <r>
    <m/>
    <n v="6933533"/>
    <s v="Florida Public Utilities Parent"/>
    <d v="2020-12-01T00:00:00"/>
    <s v="FCFB Nassau"/>
    <s v="FCFB - General"/>
    <d v="2011-12-01T00:00:00"/>
    <s v="6 Optiplex 780 Desktops - 555"/>
    <x v="7"/>
    <x v="5"/>
    <n v="4625.53"/>
    <n v="-12206.738515972"/>
    <n v="-27.980154757100536"/>
    <n v="-12234.7186707291"/>
    <n v="-28.04056417890024"/>
    <n v="-12262.759234908001"/>
    <n v="-28.04056417890024"/>
    <n v="-12718.5650205523"/>
    <n v="-41.96"/>
    <n v="-23544.042800896801"/>
    <n v="-65.615640836200328"/>
    <n v="-23609.658441733001"/>
    <n v="-65.774389025798882"/>
    <n v="-23675.4328307588"/>
    <n v="-65.929668067899911"/>
    <n v="-23741.3624988267"/>
    <n v="-66.080784132998815"/>
    <n v="-23807.443282959699"/>
    <n v="-93.88"/>
    <n v="-39698.270230928407"/>
    <n v="-110.91456625339197"/>
    <n v="-39809.184797181799"/>
    <n v="-111.27309108370537"/>
    <n v="-39920.457888265504"/>
    <m/>
    <m/>
  </r>
  <r>
    <m/>
    <n v="6933676"/>
    <s v="Florida Public Utilities Parent"/>
    <d v="2020-12-01T00:00:00"/>
    <s v="FCFB Nassau"/>
    <s v="FCFB - General"/>
    <d v="2011-12-01T00:00:00"/>
    <s v="8-Latitude E6420 Laptops and Monitors - 556"/>
    <x v="7"/>
    <x v="5"/>
    <n v="12730.12"/>
    <n v="-33594.689931088004"/>
    <n v="-77.00538698839955"/>
    <n v="-33671.695318076403"/>
    <n v="-77.171642355599033"/>
    <n v="-33748.866960432002"/>
    <n v="-77.171642355599033"/>
    <n v="-35003.3096616892"/>
    <n v="-115.48"/>
    <n v="-64796.5725312672"/>
    <n v="-180.58362646480236"/>
    <n v="-64977.156157732003"/>
    <n v="-181.02052418319363"/>
    <n v="-65158.176681915196"/>
    <n v="-181.44787431160512"/>
    <n v="-65339.624556226801"/>
    <n v="-181.8637673320045"/>
    <n v="-65521.488323558806"/>
    <n v="-258.37"/>
    <n v="-109255.3164355536"/>
    <n v="-305.25274685359909"/>
    <n v="-109560.5691824072"/>
    <n v="-306.23945845480193"/>
    <n v="-109866.808640862"/>
    <m/>
    <m/>
  </r>
  <r>
    <m/>
    <n v="6933839"/>
    <s v="Florida Public Utilities Parent"/>
    <d v="2020-12-01T00:00:00"/>
    <s v="FCFB Nassau"/>
    <s v="FCFB - General"/>
    <d v="2012-03-01T00:00:00"/>
    <s v="CPK Corp Data Pro - 560"/>
    <x v="7"/>
    <x v="5"/>
    <n v="20921.350000000002"/>
    <n v="-49399.572585624497"/>
    <n v="-163.88258331450925"/>
    <n v="-49563.455168939006"/>
    <n v="-163.49009878849756"/>
    <n v="-49726.945267727504"/>
    <n v="-163.49009878849756"/>
    <n v="-51626.148808364997"/>
    <n v="-244.64"/>
    <n v="-95660.597678187492"/>
    <n v="-357.86429444701935"/>
    <n v="-96018.461972634512"/>
    <n v="-357.48436273098923"/>
    <n v="-96375.946335365501"/>
    <n v="-357.12305101648963"/>
    <n v="-96733.069386381991"/>
    <n v="-356.78035930350597"/>
    <n v="-97089.849745685497"/>
    <n v="-506.88"/>
    <n v="-162038.29204120752"/>
    <n v="-594.38496810750803"/>
    <n v="-162632.67700931503"/>
    <n v="-594.38475889398251"/>
    <n v="-163227.06176820901"/>
    <n v="6774.85"/>
    <n v="44174.068963541999"/>
  </r>
  <r>
    <m/>
    <n v="6933404"/>
    <s v="Florida Public Utilities Parent"/>
    <d v="2020-12-01T00:00:00"/>
    <s v="FCFB Nassau"/>
    <s v="FCFB - General"/>
    <d v="2012-04-01T00:00:00"/>
    <s v="10 Replacement Desktops - 564"/>
    <x v="7"/>
    <x v="5"/>
    <n v="3551.2000000000003"/>
    <n v="-8385.1071831440004"/>
    <n v="-27.817508423999243"/>
    <n v="-8412.9246915679996"/>
    <n v="-27.750887911999598"/>
    <n v="-8440.6755794799992"/>
    <n v="-27.750887911999598"/>
    <n v="-8763.04730088"/>
    <n v="-41.53"/>
    <n v="-16237.475807000001"/>
    <n v="-60.74405726400073"/>
    <n v="-16298.219864264001"/>
    <n v="-60.67956747199969"/>
    <n v="-16358.899431736001"/>
    <n v="-60.618238248000125"/>
    <n v="-16419.517669984001"/>
    <n v="-60.560069592000218"/>
    <n v="-16480.077739576001"/>
    <n v="-86.04"/>
    <n v="-27504.45753724"/>
    <n v="-100.89119004000167"/>
    <n v="-27605.348727280001"/>
    <n v="-100.89115452799888"/>
    <n v="-27706.239881808"/>
    <n v="1149.97"/>
    <n v="7498.1276879039997"/>
  </r>
  <r>
    <m/>
    <n v="6933544"/>
    <s v="Florida Public Utilities Parent"/>
    <d v="2020-12-01T00:00:00"/>
    <s v="FCFB Nassau"/>
    <s v="FCFB - General"/>
    <d v="2012-05-01T00:00:00"/>
    <s v="Desktops - 567"/>
    <x v="7"/>
    <x v="5"/>
    <n v="1695.6100000000001"/>
    <n v="-4003.6808940107003"/>
    <n v="-13.282170944699828"/>
    <n v="-4016.9630649554001"/>
    <n v="-13.250361301099929"/>
    <n v="-4030.2134262565"/>
    <n v="-13.250361301099929"/>
    <n v="-4184.1379347390002"/>
    <n v="-19.829999999999998"/>
    <n v="-7752.9923274124994"/>
    <n v="-29.003782084200793"/>
    <n v="-7781.9961094967002"/>
    <n v="-28.972989806599799"/>
    <n v="-7810.9690993033"/>
    <n v="-28.943706621899764"/>
    <n v="-7839.9128059251998"/>
    <n v="-28.91593253010069"/>
    <n v="-7868.8287384553005"/>
    <n v="-41.08"/>
    <n v="-13132.696903784501"/>
    <n v="-48.1730431244996"/>
    <n v="-13180.869946909001"/>
    <n v="-48.173026168400611"/>
    <n v="-13229.042973077401"/>
    <n v="549.08000000000004"/>
    <n v="3580.1701647012001"/>
  </r>
  <r>
    <m/>
    <n v="6933693"/>
    <s v="Florida Public Utilities Parent"/>
    <d v="2020-12-01T00:00:00"/>
    <s v="FCFB Nassau"/>
    <s v="FCFB - General"/>
    <d v="2012-11-01T00:00:00"/>
    <s v="CUSTOMER CARE TV - 574"/>
    <x v="7"/>
    <x v="5"/>
    <n v="873.88"/>
    <n v="-2063.4088379156001"/>
    <n v="-6.8453379876000326"/>
    <n v="-2070.2541759032001"/>
    <n v="-6.8289439987997866"/>
    <n v="-2077.0831199019999"/>
    <n v="-6.8289439987997866"/>
    <n v="-2156.4124170119999"/>
    <n v="-10.220000000000001"/>
    <n v="-3995.7212655500002"/>
    <n v="-14.947909653600163"/>
    <n v="-4010.6691752036004"/>
    <n v="-14.932039992799673"/>
    <n v="-4025.6012151964001"/>
    <n v="-14.916948085200147"/>
    <n v="-4040.5181632816002"/>
    <n v="-14.902633930799766"/>
    <n v="-4055.4207972124"/>
    <n v="-21.17"/>
    <n v="-6768.302363326"/>
    <n v="-24.827324046000285"/>
    <n v="-6793.1296873720003"/>
    <n v="-24.827315307199569"/>
    <n v="-6817.9570026791998"/>
    <n v="282.98"/>
    <n v="1845.1407478896001"/>
  </r>
  <r>
    <m/>
    <n v="6933842"/>
    <s v="Florida Public Utilities Parent"/>
    <d v="2020-12-01T00:00:00"/>
    <s v="FCFB Nassau"/>
    <s v="FCFB - General"/>
    <d v="2014-05-01T00:00:00"/>
    <s v="Purchase Mac Air Computer - 600"/>
    <x v="7"/>
    <x v="5"/>
    <n v="2932"/>
    <n v="-5294.1000059199996"/>
    <n v="-33.429989640000713"/>
    <n v="-5327.5299955600003"/>
    <n v="-33.190005439999368"/>
    <n v="-5360.7200009999997"/>
    <n v="-33.190005439999368"/>
    <n v="-5581.36000848"/>
    <n v="-49.66"/>
    <n v="-10370.8699978"/>
    <n v="-67.279988279999088"/>
    <n v="-10438.14998608"/>
    <n v="-66.910028520000196"/>
    <n v="-10505.0600146"/>
    <n v="-66.559977040000376"/>
    <n v="-10571.61999164"/>
    <n v="-66.23000976000003"/>
    <n v="-10637.8500014"/>
    <n v="-94.09"/>
    <n v="-17798.6999894"/>
    <n v="-109.28000868000163"/>
    <n v="-17907.979998080002"/>
    <n v="-108.84000343999651"/>
    <n v="-18016.820001519998"/>
    <n v="1240.57"/>
    <n v="5504.6799988800003"/>
  </r>
  <r>
    <m/>
    <n v="6933407"/>
    <s v="Florida Public Utilities Parent"/>
    <d v="2020-12-01T00:00:00"/>
    <s v="FCFB Nassau"/>
    <s v="FCFB - General"/>
    <d v="2015-04-01T00:00:00"/>
    <s v="2 laptops for Safety Dept - 618"/>
    <x v="7"/>
    <x v="5"/>
    <n v="5314.3"/>
    <n v="-8119.3800239459997"/>
    <n v="-70.07999295800073"/>
    <n v="-8189.4600169040004"/>
    <n v="-69.459973576998891"/>
    <n v="-8258.9199904809993"/>
    <n v="-69.459973576998891"/>
    <n v="-8617.5900157880005"/>
    <n v="-103.94"/>
    <n v="-16046.559991798002"/>
    <n v="-137.41998597899874"/>
    <n v="-16183.979977777"/>
    <n v="-136.53000015799989"/>
    <n v="-16320.509977935"/>
    <n v="-135.63002345300083"/>
    <n v="-16456.140001388001"/>
    <n v="-134.72999360500035"/>
    <n v="-16590.869994993001"/>
    <n v="-191.41"/>
    <n v="-27810.719987798999"/>
    <n v="-221.66003757300132"/>
    <n v="-28032.380025372"/>
    <n v="-220.36999124800059"/>
    <n v="-28252.750016620001"/>
    <n v="2511.8000000000002"/>
    <n v="9355.5899922249992"/>
  </r>
  <r>
    <m/>
    <n v="6934019"/>
    <s v="Florida Public Utilities Parent"/>
    <d v="2020-12-01T00:00:00"/>
    <s v="FCFB Nassau"/>
    <s v="FCFB - General"/>
    <d v="2019-12-01T00:00:00"/>
    <s v="Rate Case Depreciation adj"/>
    <x v="0"/>
    <x v="0"/>
    <n v="-117964"/>
    <n v="-48452.032012999996"/>
    <n v="-5611.3339651600036"/>
    <n v="-54063.36597816"/>
    <n v="-5484.9485151999979"/>
    <n v="-59548.314493359998"/>
    <n v="-5383.5584572000007"/>
    <n v="-64931.872950559999"/>
    <n v="-5300.9765793600018"/>
    <n v="-70232.84952992"/>
    <n v="-5232.811081959997"/>
    <n v="-75465.660611879997"/>
    <n v="-5080.4204681999981"/>
    <n v="-80546.081080079995"/>
    <n v="-5117.6746790400066"/>
    <n v="-85663.755759120002"/>
    <n v="-5076.55950648"/>
    <n v="-90740.315265600002"/>
    <n v="-5041.2918094000051"/>
    <n v="-95781.607075000007"/>
    <n v="-5010.799295039993"/>
    <n v="-100792.40637004"/>
    <n v="-4984.2680117999989"/>
    <n v="-105776.67438184"/>
    <n v="-1290.29"/>
    <n v="-10712.540869799999"/>
  </r>
  <r>
    <m/>
    <n v="7004260"/>
    <s v="Florida Public Utilities Parent"/>
    <d v="2020-12-01T00:00:00"/>
    <s v="FCFB Nassau"/>
    <s v="FCFB - General"/>
    <d v="2020-01-01T00:00:00"/>
    <s v="Rate Case Depreciation adj"/>
    <x v="0"/>
    <x v="0"/>
    <n v="117964"/>
    <n v="16150.6753716"/>
    <n v="3767.4044716000008"/>
    <n v="19918.079843200001"/>
    <n v="3901.2464259999979"/>
    <n v="23819.326269199999"/>
    <n v="4008.6196180799998"/>
    <n v="27827.945887279999"/>
    <n v="4096.0722294799998"/>
    <n v="31924.018116759999"/>
    <n v="4168.2602992799984"/>
    <n v="36092.278416039997"/>
    <n v="4180.7644832799997"/>
    <n v="40273.042899319997"/>
    <n v="4272.111086320001"/>
    <n v="44545.153985639998"/>
    <n v="4315.0134134800028"/>
    <n v="48860.16739912"/>
    <n v="4351.837055719996"/>
    <n v="53212.004454839996"/>
    <n v="4383.6543058000025"/>
    <n v="57595.658760639999"/>
    <n v="4411.353432640004"/>
    <n v="62007.012193280003"/>
    <n v="1141.98"/>
    <n v="6427.5233422399997"/>
  </r>
  <r>
    <m/>
    <n v="6933250"/>
    <s v="Florida Public Utilities Parent"/>
    <d v="2020-12-01T00:00:00"/>
    <s v="FCFB Nassau"/>
    <s v="FCFB - General"/>
    <d v="2010-09-01T00:00:00"/>
    <s v="2017 Chevrolet Traverse - 635"/>
    <x v="8"/>
    <x v="6"/>
    <n v="26901.95"/>
    <n v="16232.3329069845"/>
    <n v="232.10921754149786"/>
    <n v="16464.442124525998"/>
    <n v="230.92795291700168"/>
    <n v="16695.370077443"/>
    <n v="229.79860905600071"/>
    <n v="16925.168686499001"/>
    <n v="228.70316165199984"/>
    <n v="17153.871848151"/>
    <n v="227.65909697249663"/>
    <n v="17381.530945123497"/>
    <n v="226.65377110100235"/>
    <n v="17608.184716224499"/>
    <n v="225.68234168650088"/>
    <n v="17833.867057911"/>
    <n v="224.74938206050138"/>
    <n v="18058.616439971502"/>
    <n v="223.85112594999737"/>
    <n v="18282.467565921499"/>
    <n v="222.98676629650072"/>
    <n v="18505.454332218"/>
    <n v="222.15226780750163"/>
    <n v="18727.606600025501"/>
    <n v="221.35193479499867"/>
    <n v="18948.9585348205"/>
  </r>
  <r>
    <m/>
    <n v="6933518"/>
    <s v="Florida Public Utilities Parent"/>
    <d v="2020-12-01T00:00:00"/>
    <s v="FCFB Nassau"/>
    <s v="FCFB - General"/>
    <d v="2010-12-01T00:00:00"/>
    <s v="2017 Chevrolet Silverado - 636"/>
    <x v="8"/>
    <x v="6"/>
    <n v="35970.340000000004"/>
    <n v="21704.097050861401"/>
    <n v="310.35101440979633"/>
    <n v="22014.448065271197"/>
    <n v="308.77155678040072"/>
    <n v="22323.219622051598"/>
    <n v="307.26152190720313"/>
    <n v="22630.481143958801"/>
    <n v="305.79680966239903"/>
    <n v="22936.2779536212"/>
    <n v="304.40080076700178"/>
    <n v="23240.678754388202"/>
    <n v="303.05658916119864"/>
    <n v="23543.735343549401"/>
    <n v="301.7577001837999"/>
    <n v="23845.4930437332"/>
    <n v="300.51024879259785"/>
    <n v="24146.003292525798"/>
    <n v="299.30919914000333"/>
    <n v="24445.312491665802"/>
    <n v="298.15347211579865"/>
    <n v="24743.4659637816"/>
    <n v="297.03767216900087"/>
    <n v="25040.503635950601"/>
    <n v="295.96755455400125"/>
    <n v="25336.471190504602"/>
  </r>
  <r>
    <m/>
    <n v="6933669"/>
    <s v="Florida Public Utilities Parent"/>
    <d v="2020-12-01T00:00:00"/>
    <s v="FCFB Nassau"/>
    <s v="FCFB - General"/>
    <d v="2011-03-01T00:00:00"/>
    <s v="2017 Ford Explorer - 637"/>
    <x v="8"/>
    <x v="6"/>
    <n v="36761.040000000001"/>
    <n v="20068.697607530397"/>
    <n v="303.84249435360471"/>
    <n v="20372.540101884002"/>
    <n v="302.58489917519546"/>
    <n v="20675.125001059198"/>
    <n v="301.38207794640402"/>
    <n v="20976.507079005602"/>
    <n v="300.22336996559898"/>
    <n v="21276.730448971201"/>
    <n v="299.10914284320097"/>
    <n v="21575.839591814402"/>
    <n v="298.04417551439838"/>
    <n v="21873.8837673288"/>
    <n v="297.01266073199804"/>
    <n v="22170.896428060798"/>
    <n v="296.02525919760228"/>
    <n v="22466.9216872584"/>
    <n v="295.06542844319847"/>
    <n v="22761.987115701599"/>
    <n v="294.14934332640405"/>
    <n v="23056.136459028003"/>
    <n v="293.26671075599734"/>
    <n v="23349.403169784"/>
    <n v="292.41164896560076"/>
    <n v="23641.814818749601"/>
  </r>
  <r>
    <m/>
    <n v="6933380"/>
    <s v="Florida Public Utilities Parent"/>
    <d v="2020-12-01T00:00:00"/>
    <s v="FCFB Nassau"/>
    <s v="FCFB - General"/>
    <d v="2011-06-01T00:00:00"/>
    <s v="2016 Ford Explorer Black Veh #697 - 640"/>
    <x v="8"/>
    <x v="6"/>
    <n v="29873.850000000002"/>
    <n v="16308.822112288499"/>
    <n v="246.917527358999"/>
    <n v="16555.739639647498"/>
    <n v="245.89554295050402"/>
    <n v="16801.635182598002"/>
    <n v="244.91807057849655"/>
    <n v="17046.553253176498"/>
    <n v="243.97644682650207"/>
    <n v="17290.529700003"/>
    <n v="243.07097043300018"/>
    <n v="17533.600670436001"/>
    <n v="242.20552499849873"/>
    <n v="17775.806195434499"/>
    <n v="241.36726476750118"/>
    <n v="18017.173460202001"/>
    <n v="240.56485315649843"/>
    <n v="18257.738313358499"/>
    <n v="239.78484693300197"/>
    <n v="18497.523160291501"/>
    <n v="239.04039059099887"/>
    <n v="18736.5635508825"/>
    <n v="238.32311945249967"/>
    <n v="18974.886670335"/>
    <n v="237.62825370150313"/>
    <n v="19212.514924036503"/>
  </r>
  <r>
    <m/>
    <n v="6933096"/>
    <s v="Florida Public Utilities Parent"/>
    <d v="2020-12-01T00:00:00"/>
    <s v="FCFB Nassau"/>
    <s v="FCFB - General"/>
    <d v="2013-05-01T00:00:00"/>
    <s v="2017 GMC Acadia - 634"/>
    <x v="8"/>
    <x v="6"/>
    <n v="27738.33"/>
    <n v="11954.993885227199"/>
    <n v="209.14284745050281"/>
    <n v="12164.136732677702"/>
    <n v="208.73481661619917"/>
    <n v="12372.871549293901"/>
    <n v="208.34675737950056"/>
    <n v="12581.218306673401"/>
    <n v="207.97811497379917"/>
    <n v="12789.196421647201"/>
    <n v="207.61945836689847"/>
    <n v="12996.815880014099"/>
    <n v="207.27078755880029"/>
    <n v="13204.086667572899"/>
    <n v="206.94153358170115"/>
    <n v="13411.028201154601"/>
    <n v="206.62698091949824"/>
    <n v="13617.655182074099"/>
    <n v="206.31769854000231"/>
    <n v="13823.972880614101"/>
    <n v="206.01784719269926"/>
    <n v="14029.9907278068"/>
    <n v="205.73769005970098"/>
    <n v="14235.728417866501"/>
    <n v="205.46280320939877"/>
    <n v="14441.1912210759"/>
  </r>
  <r>
    <m/>
    <n v="6933695"/>
    <s v="Florida Public Utilities Parent"/>
    <d v="2020-12-01T00:00:00"/>
    <s v="FCFB Nassau"/>
    <s v="FCFB - General"/>
    <d v="2013-07-01T00:00:00"/>
    <s v="2011 Toyota Camry Sedan - 527"/>
    <x v="9"/>
    <x v="6"/>
    <n v="27389.06"/>
    <n v="15672.432611243601"/>
    <n v="470.02256309760014"/>
    <n v="16142.455174341201"/>
    <n v="467.92839557000116"/>
    <n v="16610.383569911202"/>
    <n v="465.92296859679846"/>
    <n v="17076.306538508001"/>
    <n v="463.99724378819883"/>
    <n v="17540.3037822962"/>
    <n v="462.16025953400094"/>
    <n v="18002.464041830201"/>
    <n v="460.3884612426009"/>
    <n v="18462.852503072801"/>
    <n v="458.69636511580029"/>
    <n v="18921.548868188602"/>
    <n v="457.06507270220027"/>
    <n v="19378.613940890802"/>
    <n v="455.5038962822"/>
    <n v="19834.117837173002"/>
    <n v="453.993937404397"/>
    <n v="20288.111774577399"/>
    <n v="452.55409452020103"/>
    <n v="20740.6658690976"/>
    <n v="451.15670467900054"/>
    <n v="21191.822573776601"/>
  </r>
  <r>
    <m/>
    <n v="6933089"/>
    <s v="Florida Public Utilities Parent"/>
    <d v="2020-12-01T00:00:00"/>
    <s v="FCFB Nassau"/>
    <s v="FCFB - General"/>
    <d v="2013-07-01T00:00:00"/>
    <s v="2014 Toyota Avalon - 598"/>
    <x v="9"/>
    <x v="6"/>
    <n v="31204.400000000001"/>
    <n v="17855.627618263999"/>
    <n v="535.49746022399995"/>
    <n v="18391.125078487999"/>
    <n v="533.11157180000009"/>
    <n v="18924.236650288"/>
    <n v="530.8267856320017"/>
    <n v="19455.063435920001"/>
    <n v="528.63280426799611"/>
    <n v="19983.696240187997"/>
    <n v="526.53992516000289"/>
    <n v="20510.236165348"/>
    <n v="524.52131252400068"/>
    <n v="21034.757477872001"/>
    <n v="522.59350469200217"/>
    <n v="21557.350982564003"/>
    <n v="520.73497062800016"/>
    <n v="22078.085953192003"/>
    <n v="518.9563198279975"/>
    <n v="22597.042273020001"/>
    <n v="517.23602125599791"/>
    <n v="23114.278294275999"/>
    <n v="515.59560594800132"/>
    <n v="23629.873900224"/>
    <n v="514.00355746000059"/>
    <n v="24143.877457684001"/>
  </r>
  <r>
    <m/>
    <n v="6933965"/>
    <s v="Florida Public Utilities Parent"/>
    <d v="2020-12-01T00:00:00"/>
    <s v="FCFB Nassau"/>
    <s v="FCFB - General"/>
    <d v="2013-09-01T00:00:00"/>
    <s v="2014 Ford F-150 - 619"/>
    <x v="8"/>
    <x v="6"/>
    <n v="-0.03"/>
    <n v="-1.29297552E-2"/>
    <n v="-2.2619549999999995E-4"/>
    <n v="-1.31559507E-2"/>
    <n v="-2.2575419999999909E-4"/>
    <n v="-1.3381704899999999E-2"/>
    <n v="-2.2533450000000038E-4"/>
    <n v="-1.36070394E-2"/>
    <n v="-2.2493580000000103E-4"/>
    <n v="-1.3831975200000001E-2"/>
    <n v="-2.2454789999999843E-4"/>
    <n v="-1.4056523099999999E-2"/>
    <n v="-2.2417080000000124E-4"/>
    <n v="-1.42806939E-2"/>
    <n v="-2.2381469999999994E-4"/>
    <n v="-1.45045086E-2"/>
    <n v="-2.2347450000000102E-4"/>
    <n v="-1.4727983100000001E-2"/>
    <n v="-2.2314000000000014E-4"/>
    <n v="-1.4951123100000002E-2"/>
    <n v="-2.2281570000000014E-4"/>
    <n v="-1.5173938800000002E-2"/>
    <n v="-2.2251270000000004E-4"/>
    <n v="-1.5396451500000002E-2"/>
    <n v="-2.222153999999997E-4"/>
    <n v="-1.5618666900000001E-2"/>
  </r>
  <r>
    <m/>
    <n v="6932975"/>
    <s v="Florida Public Utilities Parent"/>
    <d v="2020-12-01T00:00:00"/>
    <s v="FCFB Nassau"/>
    <s v="FCFB - General"/>
    <d v="2013-11-01T00:00:00"/>
    <s v="2014 Ford Edge SE - 621"/>
    <x v="8"/>
    <x v="6"/>
    <n v="28717.78"/>
    <n v="12377.128842915201"/>
    <n v="216.52775353299876"/>
    <n v="12593.6565964482"/>
    <n v="216.10531498920136"/>
    <n v="12809.761911437401"/>
    <n v="215.70355324699995"/>
    <n v="13025.465464684401"/>
    <n v="215.32189395079877"/>
    <n v="13240.7873586352"/>
    <n v="214.95057305539922"/>
    <n v="13455.737931690599"/>
    <n v="214.5895905608013"/>
    <n v="13670.3275222514"/>
    <n v="214.24871051219998"/>
    <n v="13884.5762327636"/>
    <n v="213.92305088699868"/>
    <n v="14098.499283650599"/>
    <n v="213.60284764000062"/>
    <n v="14312.1021312906"/>
    <n v="213.29240843819935"/>
    <n v="14525.394539728799"/>
    <n v="213.00235886019982"/>
    <n v="14738.396898588999"/>
    <n v="212.71776566040171"/>
    <n v="14951.1146642494"/>
  </r>
  <r>
    <m/>
    <n v="6932977"/>
    <s v="Florida Public Utilities Parent"/>
    <d v="2020-12-01T00:00:00"/>
    <s v="FCFB Nassau"/>
    <s v="FCFB - General"/>
    <d v="2014-05-01T00:00:00"/>
    <s v="2015 White Toyota Camry - 660"/>
    <x v="9"/>
    <x v="6"/>
    <n v="25000"/>
    <n v="12397.99375"/>
    <n v="393.40925000000061"/>
    <n v="12791.403"/>
    <n v="392.52074999999968"/>
    <n v="13183.92375"/>
    <n v="391.67150000000038"/>
    <n v="13575.59525"/>
    <n v="390.85575000000063"/>
    <n v="13966.451000000001"/>
    <n v="390.07324999999946"/>
    <n v="14356.52425"/>
    <n v="389.32449999999881"/>
    <n v="14745.848749999999"/>
    <n v="388.60600000000159"/>
    <n v="15134.454750000001"/>
    <n v="387.91424999999981"/>
    <n v="15522.369000000001"/>
    <n v="387.25124999999935"/>
    <n v="15909.62025"/>
    <n v="386.61325000000033"/>
    <n v="16296.2335"/>
    <n v="385.99899999999798"/>
    <n v="16682.232499999998"/>
    <n v="385.40950000000157"/>
    <n v="17067.642"/>
  </r>
  <r>
    <m/>
    <n v="6933389"/>
    <s v="Florida Public Utilities Parent"/>
    <d v="2020-12-01T00:00:00"/>
    <s v="FCFB Nassau"/>
    <s v="FCFB - General"/>
    <d v="2014-05-01T00:00:00"/>
    <s v="2018 Chevy Equinox - 648"/>
    <x v="9"/>
    <x v="6"/>
    <n v="26127.78"/>
    <n v="12957.282125655001"/>
    <n v="411.156413358598"/>
    <n v="13368.438539013599"/>
    <n v="410.22783205740052"/>
    <n v="13778.666371071"/>
    <n v="409.34027137080011"/>
    <n v="14188.0066424418"/>
    <n v="408.48772190939962"/>
    <n v="14596.4943643512"/>
    <n v="407.66992239540014"/>
    <n v="15004.1642867466"/>
    <n v="406.88739538440132"/>
    <n v="15411.051682131001"/>
    <n v="406.1364829872"/>
    <n v="15817.188165118201"/>
    <n v="405.41352731459847"/>
    <n v="16222.6016924328"/>
    <n v="404.72061858899906"/>
    <n v="16627.322311021799"/>
    <n v="404.05383764340149"/>
    <n v="17031.3761486652"/>
    <n v="403.4118780887984"/>
    <n v="17434.788026753999"/>
    <n v="402.79578503640369"/>
    <n v="17837.583811790402"/>
  </r>
  <r>
    <m/>
    <n v="6933978"/>
    <s v="Florida Public Utilities Parent"/>
    <d v="2020-12-01T00:00:00"/>
    <s v="FCFB Nassau"/>
    <s v="FCFB - General"/>
    <d v="2014-05-01T00:00:00"/>
    <s v="2018 Chevy Equinox - 649"/>
    <x v="9"/>
    <x v="6"/>
    <n v="765.05000000000007"/>
    <n v="379.40340473750001"/>
    <n v="12.039109868499963"/>
    <n v="391.44251460599997"/>
    <n v="12.011919991500008"/>
    <n v="403.45443459749998"/>
    <n v="11.985931243000039"/>
    <n v="415.44036584050002"/>
    <n v="11.960967661500035"/>
    <n v="427.40133350200006"/>
    <n v="11.937021596499903"/>
    <n v="439.33835509849996"/>
    <n v="11.91410834900006"/>
    <n v="451.25246344750002"/>
    <n v="11.892120811999973"/>
    <n v="463.14458425949999"/>
    <n v="11.870951878500023"/>
    <n v="475.01553613800002"/>
    <n v="11.8506627525"/>
    <n v="486.86619889050002"/>
    <n v="11.831138676499961"/>
    <n v="498.69733756699998"/>
    <n v="11.812341398000001"/>
    <n v="510.50967896499998"/>
    <n v="11.79430151899993"/>
    <n v="522.30398048399991"/>
  </r>
  <r>
    <m/>
    <n v="6933390"/>
    <s v="Florida Public Utilities Parent"/>
    <d v="2020-12-01T00:00:00"/>
    <s v="FCFB Nassau"/>
    <s v="FCFB - General"/>
    <d v="2014-05-01T00:00:00"/>
    <s v="2018 Ford Edge - 650"/>
    <x v="9"/>
    <x v="6"/>
    <n v="27829.82"/>
    <n v="13801.357376944999"/>
    <n v="437.94034455340079"/>
    <n v="14239.2977214984"/>
    <n v="436.95127275059895"/>
    <n v="14676.248994248999"/>
    <n v="436.00589376520111"/>
    <n v="15112.2548880142"/>
    <n v="435.09780673860041"/>
    <n v="15547.352694752801"/>
    <n v="434.22673337259948"/>
    <n v="15981.5794281254"/>
    <n v="433.39323026360034"/>
    <n v="16414.972658389001"/>
    <n v="432.59340123680158"/>
    <n v="16847.566059625802"/>
    <n v="431.82335011739997"/>
    <n v="17279.389409743202"/>
    <n v="431.08530329099813"/>
    <n v="17710.4747130342"/>
    <n v="430.37508628459909"/>
    <n v="18140.849799318799"/>
    <n v="429.69130760720145"/>
    <n v="18570.541106926001"/>
    <n v="429.03508045159833"/>
    <n v="18999.576187377599"/>
  </r>
  <r>
    <m/>
    <n v="6933979"/>
    <s v="Florida Public Utilities Parent"/>
    <d v="2020-12-01T00:00:00"/>
    <s v="FCFB Nassau"/>
    <s v="FCFB - General"/>
    <d v="2014-05-01T00:00:00"/>
    <s v="2018 Ford Escape (Red) - 654"/>
    <x v="9"/>
    <x v="6"/>
    <n v="32193.600000000002"/>
    <n v="15965.4420636"/>
    <n v="506.61040123199928"/>
    <n v="16472.052464831999"/>
    <n v="505.46624068800156"/>
    <n v="16977.51870552"/>
    <n v="504.37262409599862"/>
    <n v="17481.891329615999"/>
    <n v="503.32214692799971"/>
    <n v="17985.213476543999"/>
    <n v="502.31448724800066"/>
    <n v="18487.527963791999"/>
    <n v="501.35028892799892"/>
    <n v="18988.878252719998"/>
    <n v="500.42504486400139"/>
    <n v="19489.303297584"/>
    <n v="499.53424795200044"/>
    <n v="19988.837545536"/>
    <n v="498.68047368000043"/>
    <n v="20487.518019216001"/>
    <n v="497.85889300799681"/>
    <n v="20985.376912223997"/>
    <n v="497.0678962560014"/>
    <n v="21482.444808479999"/>
    <n v="496.30877116800184"/>
    <n v="21978.753579648001"/>
  </r>
  <r>
    <m/>
    <n v="6933097"/>
    <s v="Florida Public Utilities Parent"/>
    <d v="2020-12-01T00:00:00"/>
    <s v="FCFB Nassau"/>
    <s v="FCFB - General"/>
    <d v="2014-05-01T00:00:00"/>
    <s v="2018 GMC - 653"/>
    <x v="9"/>
    <x v="6"/>
    <n v="37000"/>
    <n v="18349.030750000002"/>
    <n v="582.24568999999974"/>
    <n v="18931.276440000001"/>
    <n v="580.93070999999691"/>
    <n v="19512.207149999998"/>
    <n v="579.67381999999998"/>
    <n v="20091.880969999998"/>
    <n v="578.46651000000202"/>
    <n v="20670.34748"/>
    <n v="577.30841000000146"/>
    <n v="21247.655890000002"/>
    <n v="576.2002599999978"/>
    <n v="21823.85615"/>
    <n v="575.13688000000184"/>
    <n v="22398.993030000001"/>
    <n v="574.11308999999892"/>
    <n v="22973.10612"/>
    <n v="573.13184999999794"/>
    <n v="23546.237969999998"/>
    <n v="572.18761000000086"/>
    <n v="24118.425579999999"/>
    <n v="571.27851999999984"/>
    <n v="24689.704099999999"/>
    <n v="570.40606000000116"/>
    <n v="25260.11016"/>
  </r>
  <r>
    <m/>
    <n v="6933549"/>
    <s v="Florida Public Utilities Parent"/>
    <d v="2020-12-01T00:00:00"/>
    <s v="FCFB Nassau"/>
    <s v="FCFB - General"/>
    <d v="2014-07-01T00:00:00"/>
    <s v="2013 Chevrolet Traverse- gray - 580"/>
    <x v="8"/>
    <x v="6"/>
    <n v="37313.56"/>
    <n v="13937.5952603568"/>
    <n v="267.79867384879981"/>
    <n v="14205.3939342056"/>
    <n v="267.62068816760075"/>
    <n v="14473.014622373201"/>
    <n v="267.45053833400016"/>
    <n v="14740.465160707201"/>
    <n v="267.28561239879855"/>
    <n v="15007.750773106"/>
    <n v="267.12665663320149"/>
    <n v="15274.877429739201"/>
    <n v="266.97628298639938"/>
    <n v="15541.8537127256"/>
    <n v="266.83001383120063"/>
    <n v="15808.683726556801"/>
    <n v="266.68822230319893"/>
    <n v="16075.37194886"/>
    <n v="266.55426662279933"/>
    <n v="16341.926215482799"/>
    <n v="266.42254975600008"/>
    <n v="16608.348765238799"/>
    <n v="266.297922465601"/>
    <n v="16874.6466877044"/>
    <n v="266.17628025999875"/>
    <n v="17140.822967964399"/>
  </r>
  <r>
    <m/>
    <n v="6933698"/>
    <s v="Florida Public Utilities Parent"/>
    <d v="2020-12-01T00:00:00"/>
    <s v="FCFB Nassau"/>
    <s v="FCFB - General"/>
    <d v="2014-07-01T00:00:00"/>
    <s v="2014 Ford Edge - 594"/>
    <x v="8"/>
    <x v="6"/>
    <n v="28579.57"/>
    <n v="10675.220466099599"/>
    <n v="205.1150022986003"/>
    <n v="10880.3354683982"/>
    <n v="204.97867774969927"/>
    <n v="11085.314146147899"/>
    <n v="204.84835491050035"/>
    <n v="11290.162501058399"/>
    <n v="204.72203321110101"/>
    <n v="11494.8845342695"/>
    <n v="204.60028424289885"/>
    <n v="11699.484818512399"/>
    <n v="204.48510857580186"/>
    <n v="11903.969927088201"/>
    <n v="204.37307666139895"/>
    <n v="12108.3430037496"/>
    <n v="204.26447429539985"/>
    <n v="12312.607478045"/>
    <n v="204.16187363910103"/>
    <n v="12516.769351684101"/>
    <n v="204.06098775699866"/>
    <n v="12720.8303394411"/>
    <n v="203.96553199320078"/>
    <n v="12924.7958714343"/>
    <n v="203.87236259499878"/>
    <n v="13128.668234029299"/>
  </r>
  <r>
    <m/>
    <n v="6933414"/>
    <s v="Florida Public Utilities Parent"/>
    <d v="2020-12-01T00:00:00"/>
    <s v="FCFB Nassau"/>
    <s v="FCFB - General"/>
    <d v="2014-08-01T00:00:00"/>
    <s v="2013 Chevrolet Traverse- black - 579"/>
    <x v="8"/>
    <x v="6"/>
    <n v="43625.65"/>
    <n v="16295.326757081999"/>
    <n v="313.10041753700352"/>
    <n v="16608.427174619002"/>
    <n v="312.89232318649738"/>
    <n v="16921.3194978055"/>
    <n v="312.69339022250279"/>
    <n v="17234.012888028003"/>
    <n v="312.50056484949891"/>
    <n v="17546.513452877502"/>
    <n v="312.31471958049951"/>
    <n v="17858.828172458001"/>
    <n v="312.13890821099631"/>
    <n v="18170.967080668997"/>
    <n v="311.9678956630014"/>
    <n v="18482.934976331999"/>
    <n v="311.80211819300166"/>
    <n v="18794.737094525"/>
    <n v="311.64550210949892"/>
    <n v="19106.382596634499"/>
    <n v="311.49150356500104"/>
    <n v="19417.8741001995"/>
    <n v="311.34579389399732"/>
    <n v="19729.219894093498"/>
    <n v="311.20357427500494"/>
    <n v="20040.423468368503"/>
  </r>
  <r>
    <m/>
    <n v="6933697"/>
    <s v="Florida Public Utilities Parent"/>
    <d v="2020-12-01T00:00:00"/>
    <s v="FCFB Nassau"/>
    <s v="FCFB - General"/>
    <d v="2014-08-01T00:00:00"/>
    <s v="2014 Ford Edge - 593"/>
    <x v="8"/>
    <x v="6"/>
    <n v="28809.32"/>
    <n v="10761.0381289296"/>
    <n v="206.76391345360025"/>
    <n v="10967.8020423832"/>
    <n v="206.62649299720033"/>
    <n v="11174.428535380401"/>
    <n v="206.49512249799955"/>
    <n v="11380.9236578784"/>
    <n v="206.36778530360061"/>
    <n v="11587.291443182001"/>
    <n v="206.24505760039938"/>
    <n v="11793.5365007824"/>
    <n v="206.1289560408004"/>
    <n v="11999.665456823201"/>
    <n v="206.01602350639951"/>
    <n v="12205.6814803296"/>
    <n v="205.90654809039916"/>
    <n v="12411.588028419999"/>
    <n v="205.80312263159976"/>
    <n v="12617.391151051599"/>
    <n v="205.70142573200064"/>
    <n v="12823.0925767836"/>
    <n v="205.60520260320118"/>
    <n v="13028.697779386801"/>
    <n v="205.51128421999965"/>
    <n v="13234.209063606801"/>
  </r>
  <r>
    <m/>
    <n v="6933000"/>
    <s v="Florida Public Utilities Parent"/>
    <d v="2020-12-01T00:00:00"/>
    <s v="FCFB Nassau"/>
    <s v="FCFB - General"/>
    <d v="2014-08-01T00:00:00"/>
    <s v="2014 Ford Edge - 595"/>
    <x v="8"/>
    <x v="6"/>
    <n v="28920.34"/>
    <n v="10802.507016535201"/>
    <n v="207.56070177319816"/>
    <n v="11010.067718308399"/>
    <n v="207.42275175140094"/>
    <n v="11217.4904700598"/>
    <n v="207.29087500100104"/>
    <n v="11424.781345060801"/>
    <n v="207.16304709819997"/>
    <n v="11631.944392159001"/>
    <n v="207.03984644979937"/>
    <n v="11838.9842386088"/>
    <n v="206.92329747959957"/>
    <n v="12045.9075360884"/>
    <n v="206.80992974680157"/>
    <n v="12252.717465835201"/>
    <n v="206.70003245479893"/>
    <n v="12459.41749829"/>
    <n v="206.59620843419907"/>
    <n v="12666.013706724199"/>
    <n v="206.49411963400053"/>
    <n v="12872.5078263582"/>
    <n v="206.39752569839948"/>
    <n v="13078.905352056599"/>
    <n v="206.30324539000139"/>
    <n v="13285.208597446601"/>
  </r>
  <r>
    <m/>
    <n v="6933415"/>
    <s v="Florida Public Utilities Parent"/>
    <d v="2020-12-01T00:00:00"/>
    <s v="FCFB Nassau"/>
    <s v="FCFB - General"/>
    <d v="2014-09-01T00:00:00"/>
    <s v="2013 Ford Escape - 657"/>
    <x v="8"/>
    <x v="6"/>
    <n v="422.65000000000003"/>
    <n v="157.87088224199999"/>
    <n v="3.033350597000009"/>
    <n v="160.904232839"/>
    <n v="3.0313345565000134"/>
    <n v="163.93556739550002"/>
    <n v="3.0294072724999808"/>
    <n v="166.964974668"/>
    <n v="3.0275391595000087"/>
    <n v="169.99251382750001"/>
    <n v="3.025738670499976"/>
    <n v="173.01825249799998"/>
    <n v="3.0240353910000124"/>
    <n v="176.04228788899999"/>
    <n v="3.0223786030000213"/>
    <n v="179.06466649200001"/>
    <n v="3.0207725329999846"/>
    <n v="182.085439025"/>
    <n v="3.0192552194999962"/>
    <n v="185.1046942445"/>
    <n v="3.0177632650000135"/>
    <n v="188.12245750950001"/>
    <n v="3.0163516139999729"/>
    <n v="191.13880912349998"/>
    <n v="3.0149737750000156"/>
    <n v="194.1537828985"/>
  </r>
  <r>
    <m/>
    <n v="6934000"/>
    <s v="Florida Public Utilities Parent"/>
    <d v="2020-12-01T00:00:00"/>
    <s v="FCFB Nassau"/>
    <s v="FCFB - General"/>
    <d v="2014-09-01T00:00:00"/>
    <s v="2014 Chevy Traverse - 597"/>
    <x v="8"/>
    <x v="6"/>
    <n v="37826.300000000003"/>
    <n v="14129.117125164001"/>
    <n v="271.47859857399999"/>
    <n v="14400.595723738001"/>
    <n v="271.29816712299908"/>
    <n v="14671.893890861"/>
    <n v="271.12567919499998"/>
    <n v="14943.019570056"/>
    <n v="270.95848694900087"/>
    <n v="15213.978057005001"/>
    <n v="270.7973469110002"/>
    <n v="15484.775403916001"/>
    <n v="270.64490692199979"/>
    <n v="15755.420310838001"/>
    <n v="270.49662782599989"/>
    <n v="16025.916938664001"/>
    <n v="270.35288788599973"/>
    <n v="16296.26982655"/>
    <n v="270.21709146899957"/>
    <n v="16566.486918019"/>
    <n v="270.08356463000018"/>
    <n v="16836.570482649"/>
    <n v="269.95722478799871"/>
    <n v="17106.527707436999"/>
    <n v="269.83391105000192"/>
    <n v="17376.361618487001"/>
  </r>
  <r>
    <m/>
    <n v="6933846"/>
    <s v="Florida Public Utilities Parent"/>
    <d v="2020-12-01T00:00:00"/>
    <s v="FCFB Nassau"/>
    <s v="FCFB - General"/>
    <d v="2014-09-01T00:00:00"/>
    <s v="2014 Ford Edge - 596"/>
    <x v="8"/>
    <x v="6"/>
    <n v="28579.57"/>
    <n v="10675.220466099599"/>
    <n v="205.1150022986003"/>
    <n v="10880.3354683982"/>
    <n v="204.97867774969927"/>
    <n v="11085.314146147899"/>
    <n v="204.84835491050035"/>
    <n v="11290.162501058399"/>
    <n v="204.72203321110101"/>
    <n v="11494.8845342695"/>
    <n v="204.60028424289885"/>
    <n v="11699.484818512399"/>
    <n v="204.48510857580186"/>
    <n v="11903.969927088201"/>
    <n v="204.37307666139895"/>
    <n v="12108.3430037496"/>
    <n v="204.26447429539985"/>
    <n v="12312.607478045"/>
    <n v="204.16187363910103"/>
    <n v="12516.769351684101"/>
    <n v="204.06098775699866"/>
    <n v="12720.8303394411"/>
    <n v="203.96553199320078"/>
    <n v="12924.7958714343"/>
    <n v="203.87236259499878"/>
    <n v="13128.668234029299"/>
  </r>
  <r>
    <m/>
    <n v="6933696"/>
    <s v="Florida Public Utilities Parent"/>
    <d v="2020-12-01T00:00:00"/>
    <s v="FCFB Nassau"/>
    <s v="FCFB - General"/>
    <d v="2014-11-01T00:00:00"/>
    <s v="2013 Ford Escape - 658"/>
    <x v="8"/>
    <x v="6"/>
    <n v="-62.800000000000004"/>
    <n v="-23.457450383999998"/>
    <n v="-0.45071434400000498"/>
    <n v="-23.908164728000003"/>
    <n v="-0.45041478799999979"/>
    <n v="-24.358579516000002"/>
    <n v="-0.45012841999999864"/>
    <n v="-24.808707936000001"/>
    <n v="-0.44985084400000019"/>
    <n v="-25.258558780000001"/>
    <n v="-0.44958331599999823"/>
    <n v="-25.708142096"/>
    <n v="-0.44933023200000122"/>
    <n v="-26.157472328000001"/>
    <n v="-0.44908405600000023"/>
    <n v="-26.606556384000001"/>
    <n v="-0.4488454159999975"/>
    <n v="-27.055401799999999"/>
    <n v="-0.44861996400000237"/>
    <n v="-27.504021764000001"/>
    <n v="-0.44839827999999926"/>
    <n v="-27.952420044"/>
    <n v="-0.44818852800000286"/>
    <n v="-28.400608572000003"/>
    <n v="-0.44798379999999582"/>
    <n v="-28.848592371999999"/>
  </r>
  <r>
    <m/>
    <n v="6932998"/>
    <s v="Florida Public Utilities Parent"/>
    <d v="2020-12-01T00:00:00"/>
    <s v="FCFB Nassau"/>
    <s v="FCFB - General"/>
    <d v="2014-11-01T00:00:00"/>
    <s v="2013 Ford Escape - 659"/>
    <x v="8"/>
    <x v="6"/>
    <n v="26431.43"/>
    <n v="9872.8337229804001"/>
    <n v="189.69784448140126"/>
    <n v="10062.531567461801"/>
    <n v="189.57176656029878"/>
    <n v="10252.1033340221"/>
    <n v="189.45123923950086"/>
    <n v="10441.554573261601"/>
    <n v="189.33441231889992"/>
    <n v="10630.888985580501"/>
    <n v="189.22181442709916"/>
    <n v="10820.1108000076"/>
    <n v="189.11529576419889"/>
    <n v="11009.226095771799"/>
    <n v="189.01168455859988"/>
    <n v="11198.237780330399"/>
    <n v="188.9112451246001"/>
    <n v="11387.149025454999"/>
    <n v="188.81635629090124"/>
    <n v="11575.9653817459"/>
    <n v="188.72305334299926"/>
    <n v="11764.688435088899"/>
    <n v="188.63477236680046"/>
    <n v="11953.3232074557"/>
    <n v="188.54860590500175"/>
    <n v="12141.871813360702"/>
  </r>
  <r>
    <m/>
    <n v="6933416"/>
    <s v="Florida Public Utilities Parent"/>
    <d v="2020-12-01T00:00:00"/>
    <s v="FCFB Nassau"/>
    <s v="FCFB - General"/>
    <d v="2014-11-01T00:00:00"/>
    <s v="2014 Ford Edge - 599"/>
    <x v="8"/>
    <x v="6"/>
    <n v="28876.57"/>
    <n v="10786.157771259599"/>
    <n v="207.24656535860049"/>
    <n v="10993.4043366182"/>
    <n v="207.10882411970124"/>
    <n v="11200.513160737901"/>
    <n v="206.97714696049843"/>
    <n v="11407.490307698399"/>
    <n v="206.84951252110113"/>
    <n v="11614.3398202195"/>
    <n v="206.7264983328987"/>
    <n v="11821.066318552399"/>
    <n v="206.61012575580025"/>
    <n v="12027.676444308199"/>
    <n v="206.49692960140055"/>
    <n v="12234.1733739096"/>
    <n v="206.38719863539882"/>
    <n v="12440.560572544999"/>
    <n v="206.2835317491008"/>
    <n v="12646.844104294099"/>
    <n v="206.18159745700177"/>
    <n v="12853.025701751101"/>
    <n v="206.08514971319892"/>
    <n v="13059.1108514643"/>
    <n v="205.99101209500077"/>
    <n v="13265.101863559301"/>
  </r>
  <r>
    <m/>
    <n v="6932999"/>
    <s v="Florida Public Utilities Parent"/>
    <d v="2020-12-01T00:00:00"/>
    <s v="FCFB Nassau"/>
    <s v="FCFB - General"/>
    <d v="2015-02-01T00:00:00"/>
    <s v="2014 Chevrolet Silverado - 602"/>
    <x v="8"/>
    <x v="6"/>
    <n v="35472.97"/>
    <n v="11211.612438738401"/>
    <n v="241.71955744429943"/>
    <n v="11453.3319961827"/>
    <n v="241.90046959129904"/>
    <n v="11695.232465773999"/>
    <n v="242.06790200970136"/>
    <n v="11937.3003677837"/>
    <n v="242.23249659050089"/>
    <n v="12179.532864374201"/>
    <n v="242.39035130699813"/>
    <n v="12421.9232156812"/>
    <n v="242.54465872650144"/>
    <n v="12664.467874407701"/>
    <n v="242.68584114709847"/>
    <n v="12907.153715554799"/>
    <n v="242.82737829739926"/>
    <n v="13149.981093852199"/>
    <n v="242.96536815070249"/>
    <n v="13392.946462002901"/>
    <n v="243.09378030209882"/>
    <n v="13636.040242305"/>
    <n v="243.21829042679929"/>
    <n v="13879.258532731799"/>
    <n v="243.34031744360072"/>
    <n v="14122.5988501754"/>
  </r>
  <r>
    <m/>
    <n v="6933665"/>
    <s v="Florida Public Utilities Parent"/>
    <d v="2020-12-01T00:00:00"/>
    <s v="FCFB Nassau"/>
    <s v="FCFB - General"/>
    <d v="2015-03-01T00:00:00"/>
    <s v="2014 Ford F-150 - 603"/>
    <x v="8"/>
    <x v="6"/>
    <n v="28629.84"/>
    <n v="9048.7678438847997"/>
    <n v="195.08916942960059"/>
    <n v="9243.8570133144003"/>
    <n v="195.23518161359971"/>
    <n v="9439.092194928"/>
    <n v="195.37031445840148"/>
    <n v="9634.4625093864015"/>
    <n v="195.50315691600008"/>
    <n v="9829.9656663024016"/>
    <n v="195.6305597039991"/>
    <n v="10025.596226006401"/>
    <n v="195.75509950800006"/>
    <n v="10221.351325514401"/>
    <n v="195.86904627119839"/>
    <n v="10417.220371785599"/>
    <n v="195.98327933280234"/>
    <n v="10613.203651118401"/>
    <n v="196.09464941039914"/>
    <n v="10809.298300528801"/>
    <n v="196.19828943119865"/>
    <n v="11005.496589959999"/>
    <n v="196.29878016960174"/>
    <n v="11201.795370129601"/>
    <n v="196.39726681920001"/>
    <n v="11398.192636948801"/>
  </r>
  <r>
    <m/>
    <n v="6933379"/>
    <s v="Florida Public Utilities Parent"/>
    <d v="2020-12-01T00:00:00"/>
    <s v="FCFB Nassau"/>
    <s v="FCFB - General"/>
    <d v="2015-04-01T00:00:00"/>
    <s v="2014 Ford F-150 - 604"/>
    <x v="8"/>
    <x v="6"/>
    <n v="12603.69"/>
    <n v="3983.5313360568002"/>
    <n v="85.883938361100263"/>
    <n v="4069.4152744179005"/>
    <n v="85.948217180099618"/>
    <n v="4155.3634915980001"/>
    <n v="86.00770659689988"/>
    <n v="4241.3711981949"/>
    <n v="86.06618771850026"/>
    <n v="4327.4373859134002"/>
    <n v="86.122274139000183"/>
    <n v="4413.5596600524004"/>
    <n v="86.177100190499914"/>
    <n v="4499.7367602429003"/>
    <n v="86.227262876699569"/>
    <n v="4585.9640231195999"/>
    <n v="86.277551599800063"/>
    <n v="4672.2415747194"/>
    <n v="86.326579953900364"/>
    <n v="4758.5681546733003"/>
    <n v="86.372205311699872"/>
    <n v="4844.9403599850002"/>
    <n v="86.41644426360017"/>
    <n v="4931.3568042486004"/>
    <n v="86.459800957200059"/>
    <n v="5017.8166052058004"/>
  </r>
  <r>
    <m/>
    <n v="6933815"/>
    <s v="Florida Public Utilities Parent"/>
    <d v="2020-12-01T00:00:00"/>
    <s v="FCFB Nassau"/>
    <s v="FCFB - General"/>
    <d v="2015-05-01T00:00:00"/>
    <s v="2014 Ford F-150 - 605"/>
    <x v="8"/>
    <x v="6"/>
    <n v="31213.84"/>
    <n v="9865.4687443648018"/>
    <n v="212.697036389598"/>
    <n v="10078.1657807544"/>
    <n v="212.85622697360122"/>
    <n v="10291.022007728001"/>
    <n v="213.00355629839942"/>
    <n v="10504.0255640264"/>
    <n v="213.14838851599961"/>
    <n v="10717.1739525424"/>
    <n v="213.28729010400093"/>
    <n v="10930.461242646401"/>
    <n v="213.4230703079993"/>
    <n v="11143.8843129544"/>
    <n v="213.54730139119965"/>
    <n v="11357.4316143456"/>
    <n v="213.67184461279976"/>
    <n v="11571.1034589584"/>
    <n v="213.79326645040055"/>
    <n v="11784.8967254088"/>
    <n v="213.90626055119901"/>
    <n v="11998.802985959999"/>
    <n v="214.01582112960023"/>
    <n v="12212.818807089599"/>
    <n v="214.12319673920138"/>
    <n v="12426.942003828801"/>
  </r>
  <r>
    <m/>
    <n v="6933999"/>
    <s v="Florida Public Utilities Parent"/>
    <d v="2020-12-01T00:00:00"/>
    <s v="FCFB Nassau"/>
    <s v="FCFB - General"/>
    <d v="2016-09-01T00:00:00"/>
    <s v="2014 Chevrolet Silverado - 609"/>
    <x v="8"/>
    <x v="6"/>
    <n v="1222.1200000000001"/>
    <n v="316.03528241400005"/>
    <n v="7.8842260923999561"/>
    <n v="323.91950850640001"/>
    <n v="7.903364491599973"/>
    <n v="331.82287299799998"/>
    <n v="7.9186898764000375"/>
    <n v="339.74156287440002"/>
    <n v="7.9378282755999976"/>
    <n v="347.67939115000001"/>
    <n v="7.9493284248000009"/>
    <n v="355.62871957480002"/>
    <n v="7.9684668240000178"/>
    <n v="363.59718639880003"/>
    <n v="7.9837799875999735"/>
    <n v="371.58096638640001"/>
    <n v="7.9991053723999812"/>
    <n v="379.58007175879999"/>
    <n v="8.0105810792000511"/>
    <n v="387.59065283800004"/>
    <n v="8.0220812283999976"/>
    <n v="395.61273406640004"/>
    <n v="8.037382170800015"/>
    <n v="403.65011623720005"/>
    <n v="8.0488823199999615"/>
    <n v="411.69899855720001"/>
  </r>
  <r>
    <m/>
    <n v="6933963"/>
    <s v="Florida Public Utilities Parent"/>
    <d v="2020-12-01T00:00:00"/>
    <s v="FCFB Nassau"/>
    <s v="FCFB - General"/>
    <d v="2016-09-01T00:00:00"/>
    <s v="2014 Ford F-150 - 606"/>
    <x v="8"/>
    <x v="6"/>
    <n v="250.25"/>
    <n v="64.713636487500011"/>
    <n v="1.6144303174999948"/>
    <n v="66.328066805000006"/>
    <n v="1.6183492324999946"/>
    <n v="67.946416037500001"/>
    <n v="1.621487367499995"/>
    <n v="69.567903404999996"/>
    <n v="1.6254062825000091"/>
    <n v="71.193309687500005"/>
    <n v="1.6277611350000001"/>
    <n v="72.821070822500005"/>
    <n v="1.6316800499999999"/>
    <n v="74.452750872500005"/>
    <n v="1.6348156824999904"/>
    <n v="76.087566554999995"/>
    <n v="1.637953817500005"/>
    <n v="77.7255203725"/>
    <n v="1.6403036650000047"/>
    <n v="79.365824037500005"/>
    <n v="1.6426585174999957"/>
    <n v="81.008482555000001"/>
    <n v="1.6457916475000047"/>
    <n v="82.654274202500005"/>
    <n v="1.6481464999999957"/>
    <n v="84.302420702500001"/>
  </r>
  <r>
    <m/>
    <n v="6933964"/>
    <s v="Florida Public Utilities Parent"/>
    <d v="2020-12-01T00:00:00"/>
    <s v="FCFB Nassau"/>
    <s v="FCFB - General"/>
    <d v="2016-09-01T00:00:00"/>
    <s v="2014 Ford F-150 - 608"/>
    <x v="8"/>
    <x v="6"/>
    <n v="303.16000000000003"/>
    <n v="78.395948202"/>
    <n v="1.9557670132000027"/>
    <n v="80.351715215200002"/>
    <n v="1.960514498799995"/>
    <n v="82.312229713999997"/>
    <n v="1.9643161251999999"/>
    <n v="84.276545839199997"/>
    <n v="1.9690636108000064"/>
    <n v="86.245609450000003"/>
    <n v="1.9719163464000076"/>
    <n v="88.217525796400011"/>
    <n v="1.9766638319999856"/>
    <n v="90.194189628399997"/>
    <n v="1.9804624268000026"/>
    <n v="92.174652055199999"/>
    <n v="1.9842640532000075"/>
    <n v="94.158916108400007"/>
    <n v="1.9871107255999902"/>
    <n v="96.146026833999997"/>
    <n v="1.9899634611999915"/>
    <n v="98.135990295199989"/>
    <n v="1.9937590244000205"/>
    <n v="100.12974931960001"/>
    <n v="1.9966117599999933"/>
    <n v="102.1263610796"/>
  </r>
  <r>
    <m/>
    <n v="6932976"/>
    <s v="Florida Public Utilities Parent"/>
    <d v="2020-12-01T00:00:00"/>
    <s v="FCFB Nassau"/>
    <s v="FCFB - General"/>
    <d v="2016-10-01T00:00:00"/>
    <s v="2014 Ford F-150 - 610"/>
    <x v="8"/>
    <x v="6"/>
    <n v="-4967.1500000000005"/>
    <n v="-1284.4848730425001"/>
    <n v="-32.044425780499978"/>
    <n v="-1316.5292988230001"/>
    <n v="-32.122211349500049"/>
    <n v="-1348.6515101725001"/>
    <n v="-32.184499410499711"/>
    <n v="-1380.8360095829998"/>
    <n v="-32.262284979500009"/>
    <n v="-1413.0982945624999"/>
    <n v="-32.309025861000237"/>
    <n v="-1445.4073204235001"/>
    <n v="-32.386811429999852"/>
    <n v="-1477.7941318534999"/>
    <n v="-32.449049819500033"/>
    <n v="-1510.243181673"/>
    <n v="-32.511337880499923"/>
    <n v="-1542.7545195534999"/>
    <n v="-32.557979419000048"/>
    <n v="-1575.3124989725"/>
    <n v="-32.604720300500048"/>
    <n v="-1607.917219273"/>
    <n v="-32.666909018499837"/>
    <n v="-1640.5841282914998"/>
    <n v="-32.713649900000064"/>
    <n v="-1673.2977781914999"/>
  </r>
  <r>
    <m/>
    <n v="6933090"/>
    <s v="Florida Public Utilities Parent"/>
    <d v="2020-12-01T00:00:00"/>
    <s v="FCFB Nassau"/>
    <s v="FCFB - General"/>
    <d v="2017-01-01T00:00:00"/>
    <s v="2015 Subaru Outback - 615"/>
    <x v="8"/>
    <x v="6"/>
    <n v="37502.61"/>
    <n v="7542.8856983082005"/>
    <n v="228.33801621990006"/>
    <n v="7771.2237145281006"/>
    <n v="229.26695586959886"/>
    <n v="8000.4906703976994"/>
    <n v="230.14676710020103"/>
    <n v="8230.6374374979005"/>
    <n v="231.00070152989974"/>
    <n v="8461.6381390278002"/>
    <n v="231.81600827130023"/>
    <n v="8693.4541472991004"/>
    <n v="232.59981282030094"/>
    <n v="8926.0539601194014"/>
    <n v="233.36224088159906"/>
    <n v="9159.4162010010004"/>
    <n v="234.0811659152987"/>
    <n v="9393.4973669162991"/>
    <n v="234.78959021820083"/>
    <n v="9628.2869571345"/>
    <n v="235.46051191110018"/>
    <n v="9863.7474690456002"/>
    <n v="236.1100571163006"/>
    <n v="10099.857526161901"/>
    <n v="236.74310117310051"/>
    <n v="10336.600627335001"/>
  </r>
  <r>
    <m/>
    <n v="6933249"/>
    <s v="Florida Public Utilities Parent"/>
    <d v="2020-12-01T00:00:00"/>
    <s v="FCFB Nassau"/>
    <s v="FCFB - General"/>
    <d v="2017-01-01T00:00:00"/>
    <s v="2015 Subaru Outback - 616"/>
    <x v="8"/>
    <x v="6"/>
    <n v="-165.15"/>
    <n v="-33.216556742999998"/>
    <n v="-1.005530638499998"/>
    <n v="-34.222087381499996"/>
    <n v="-1.0096214040000078"/>
    <n v="-35.231708785500004"/>
    <n v="-1.0134958229999995"/>
    <n v="-36.245204608500003"/>
    <n v="-1.0172562884999934"/>
    <n v="-37.262460896999997"/>
    <n v="-1.020846649500001"/>
    <n v="-38.283307546499998"/>
    <n v="-1.0242982845000057"/>
    <n v="-39.307605831000004"/>
    <n v="-1.0276557839999967"/>
    <n v="-40.335261615"/>
    <n v="-1.0308217094999961"/>
    <n v="-41.366083324499996"/>
    <n v="-1.0339413929999992"/>
    <n v="-42.400024717499996"/>
    <n v="-1.0368959265000015"/>
    <n v="-43.436920643999997"/>
    <n v="-1.0397563245000043"/>
    <n v="-44.476676968500001"/>
    <n v="-1.0425440564999988"/>
    <n v="-45.519221025"/>
  </r>
  <r>
    <m/>
    <n v="6933674"/>
    <s v="Florida Public Utilities Parent"/>
    <d v="2020-12-01T00:00:00"/>
    <s v="FCFB Nassau"/>
    <s v="FCFB - General"/>
    <d v="2017-10-01T00:00:00"/>
    <s v="2017 GMC Acadia Crimson Veh#698 - 641"/>
    <x v="8"/>
    <x v="6"/>
    <n v="32535.79"/>
    <n v="6543.9110790998002"/>
    <n v="198.09708563610002"/>
    <n v="6742.0081647359002"/>
    <n v="198.9029971543996"/>
    <n v="6940.9111618902998"/>
    <n v="199.66628678780035"/>
    <n v="7140.5774486781002"/>
    <n v="200.40712672610061"/>
    <n v="7340.9845754042008"/>
    <n v="201.1144548006996"/>
    <n v="7542.0990302049004"/>
    <n v="201.79445281169956"/>
    <n v="7743.8934830165999"/>
    <n v="202.45590542240006"/>
    <n v="7946.349388439"/>
    <n v="203.0796165167003"/>
    <n v="8149.4290049557003"/>
    <n v="203.69421758980025"/>
    <n v="8353.1232225455005"/>
    <n v="204.27628287289917"/>
    <n v="8557.3995054183997"/>
    <n v="204.83980275569957"/>
    <n v="8762.2393081740993"/>
    <n v="205.38900689090224"/>
    <n v="8967.6283150650015"/>
  </r>
  <r>
    <m/>
    <n v="6934017"/>
    <s v="Florida Public Utilities Parent"/>
    <d v="2020-12-01T00:00:00"/>
    <s v="FCFB Nassau"/>
    <s v="FCFB - General"/>
    <d v="2019-03-01T00:00:00"/>
    <s v="2018 Ford Edge"/>
    <x v="9"/>
    <x v="6"/>
    <n v="-278.5"/>
    <n v="-31.872347650000002"/>
    <n v="-2.3988959550000004"/>
    <n v="-34.271243605000002"/>
    <n v="-2.4460460049999995"/>
    <n v="-36.717289610000002"/>
    <n v="-2.4910710999999992"/>
    <n v="-39.208360710000001"/>
    <n v="-2.5342469550000004"/>
    <n v="-41.742607665000001"/>
    <n v="-2.5758297900000002"/>
    <n v="-44.318437455000002"/>
    <n v="-2.6155578149999954"/>
    <n v="-46.933995269999997"/>
    <n v="-2.6535674950000043"/>
    <n v="-49.587562765000001"/>
    <n v="-2.6903851949999975"/>
    <n v="-52.277947959999999"/>
    <n v="-2.7254789799999983"/>
    <n v="-55.003426939999997"/>
    <n v="-2.7592498899999995"/>
    <n v="-57.762676829999997"/>
    <n v="-2.7919597150000044"/>
    <n v="-60.554636545000001"/>
    <n v="-2.8232157700000045"/>
    <n v="-63.377852315000005"/>
  </r>
  <r>
    <m/>
    <n v="6934029"/>
    <s v="Florida Public Utilities Parent"/>
    <d v="2020-12-01T00:00:00"/>
    <s v="FCFB Nassau"/>
    <s v="FCFB - General"/>
    <d v="2019-06-01T00:00:00"/>
    <s v="2018 Ford Escape"/>
    <x v="9"/>
    <x v="6"/>
    <n v="29938.39"/>
    <n v="3426.2361729310001"/>
    <n v="257.87821425570019"/>
    <n v="3684.1143871867002"/>
    <n v="262.94678368269979"/>
    <n v="3947.0611708694"/>
    <n v="267.78692319399988"/>
    <n v="4214.8480940633999"/>
    <n v="272.42827179570031"/>
    <n v="4487.2763658591002"/>
    <n v="276.89837280659958"/>
    <n v="4764.1747386656998"/>
    <n v="281.16908414010049"/>
    <n v="5045.3438228058003"/>
    <n v="285.25507560729966"/>
    <n v="5330.5988984131"/>
    <n v="289.21293076530037"/>
    <n v="5619.8118291784003"/>
    <n v="292.98546728919973"/>
    <n v="5912.7972964676001"/>
    <n v="296.6157964606"/>
    <n v="6209.4130929282001"/>
    <n v="300.13206036609972"/>
    <n v="6509.5451532942998"/>
    <n v="303.4920458757997"/>
    <n v="6813.0371991700995"/>
  </r>
  <r>
    <m/>
    <n v="6934056"/>
    <s v="Florida Public Utilities Parent"/>
    <d v="2020-12-01T00:00:00"/>
    <s v="FCFB Nassau"/>
    <s v="FCFB - General"/>
    <d v="2019-08-01T00:00:00"/>
    <s v="2019 Chevy Silverdo"/>
    <x v="8"/>
    <x v="6"/>
    <n v="30977.8"/>
    <n v="2670.2349368519999"/>
    <n v="166.14044673800026"/>
    <n v="2836.3753835900002"/>
    <n v="167.50811660799991"/>
    <n v="3003.8835001980001"/>
    <n v="168.8181677700004"/>
    <n v="3172.7016679680005"/>
    <n v="170.08237178799982"/>
    <n v="3342.7840397560003"/>
    <n v="171.29515265800001"/>
    <n v="3514.0791924140003"/>
    <n v="172.45836904799989"/>
    <n v="3686.5375614620002"/>
    <n v="173.58100452000008"/>
    <n v="3860.1185659820003"/>
    <n v="174.66058084999986"/>
    <n v="4034.7791468320002"/>
    <n v="175.70174470799975"/>
    <n v="4210.4808915399999"/>
    <n v="176.70201787000042"/>
    <n v="4387.1829094100003"/>
    <n v="177.66697633999956"/>
    <n v="4564.8498857499999"/>
    <n v="178.59971789800056"/>
    <n v="4743.4496036480004"/>
  </r>
  <r>
    <m/>
    <n v="6934085"/>
    <s v="Florida Public Utilities Parent"/>
    <d v="2020-12-01T00:00:00"/>
    <s v="FCFB Nassau"/>
    <s v="FCFB - General"/>
    <d v="2019-09-01T00:00:00"/>
    <s v="2018 Ford Escape"/>
    <x v="9"/>
    <x v="6"/>
    <n v="-330.45"/>
    <n v="-37.817656305"/>
    <n v="-2.8463740335000054"/>
    <n v="-40.664030338500005"/>
    <n v="-2.9023192184999971"/>
    <n v="-43.566349557000002"/>
    <n v="-2.955743070000004"/>
    <n v="-46.522092627000006"/>
    <n v="-3.0069727334999996"/>
    <n v="-49.529065360500006"/>
    <n v="-3.0563122229999919"/>
    <n v="-52.585377583499998"/>
    <n v="-3.1034509155000052"/>
    <n v="-55.688828499000003"/>
    <n v="-3.148550731499995"/>
    <n v="-58.837379230499998"/>
    <n v="-3.1922362215000035"/>
    <n v="-62.029615452000002"/>
    <n v="-3.2338762260000067"/>
    <n v="-65.263491678000008"/>
    <n v="-3.2739465929999909"/>
    <n v="-68.537438270999999"/>
    <n v="-3.3127579455000102"/>
    <n v="-71.850196216500009"/>
    <n v="-3.3498443489999943"/>
    <n v="-75.200040565500004"/>
  </r>
  <r>
    <m/>
    <n v="6934062"/>
    <s v="Florida Public Utilities Parent"/>
    <d v="2020-12-01T00:00:00"/>
    <s v="FCFB Nassau"/>
    <s v="FCFB - General"/>
    <d v="2019-12-01T00:00:00"/>
    <s v="2015 Toyota Camry - Cash Receipt"/>
    <x v="9"/>
    <x v="6"/>
    <n v="-8300"/>
    <n v="-949.87607000000003"/>
    <n v="-71.493128999999954"/>
    <n v="-1021.369199"/>
    <n v="-72.898319000000129"/>
    <n v="-1094.2675180000001"/>
    <n v="-74.240179999999782"/>
    <n v="-1168.5076979999999"/>
    <n v="-75.526929000000109"/>
    <n v="-1244.034627"/>
    <n v="-76.766202000000021"/>
    <n v="-1320.800829"/>
    <n v="-77.950196999999889"/>
    <n v="-1398.7510259999999"/>
    <n v="-79.082981000000018"/>
    <n v="-1477.8340069999999"/>
    <n v="-80.180241000000024"/>
    <n v="-1558.014248"/>
    <n v="-81.226124000000027"/>
    <n v="-1639.240372"/>
    <n v="-82.232582000000093"/>
    <n v="-1721.4729540000001"/>
    <n v="-83.20741699999985"/>
    <n v="-1804.6803709999999"/>
    <n v="-84.138926000000083"/>
    <n v="-1888.819297"/>
  </r>
  <r>
    <m/>
    <n v="6934042"/>
    <s v="Florida Public Utilities Parent"/>
    <d v="2020-12-01T00:00:00"/>
    <s v="FCFB Nassau"/>
    <s v="FCFB - General"/>
    <d v="2019-12-01T00:00:00"/>
    <s v="2018 MA Originator Vehicle - PS18250102 - 8"/>
    <x v="8"/>
    <x v="6"/>
    <n v="43391.090000000004"/>
    <n v="3740.2399287906001"/>
    <n v="232.71552779890044"/>
    <n v="3972.9554565895005"/>
    <n v="234.6312444223995"/>
    <n v="4207.5867010119"/>
    <n v="236.46625361850056"/>
    <n v="4444.0529546304006"/>
    <n v="238.23704400139923"/>
    <n v="4682.2899986317998"/>
    <n v="239.93580517490045"/>
    <n v="4922.2258038067002"/>
    <n v="241.56514060439986"/>
    <n v="5163.7909444111001"/>
    <n v="243.13763370600009"/>
    <n v="5406.9285781171002"/>
    <n v="244.6498131924991"/>
    <n v="5651.5783913095993"/>
    <n v="246.10818772740095"/>
    <n v="5897.6865790370002"/>
    <n v="247.50928602349995"/>
    <n v="6145.1958650605002"/>
    <n v="248.86091847700027"/>
    <n v="6394.0567835375005"/>
    <n v="250.16742419689945"/>
    <n v="6644.2242077343999"/>
  </r>
  <r>
    <m/>
    <n v="6934077"/>
    <s v="Florida Public Utilities Parent"/>
    <d v="2020-12-01T00:00:00"/>
    <s v="FCFB Nassau"/>
    <s v="FCFB - General"/>
    <d v="2019-12-01T00:00:00"/>
    <s v="2020 Jeep Grand Cherokee"/>
    <x v="8"/>
    <x v="6"/>
    <n v="39581.450000000004"/>
    <n v="3411.855284793"/>
    <n v="212.2836284545001"/>
    <n v="3624.1389132475001"/>
    <n v="214.03114947199992"/>
    <n v="3838.1700627195"/>
    <n v="215.7050489925"/>
    <n v="4053.875111712"/>
    <n v="217.32036796700049"/>
    <n v="4271.1954796790005"/>
    <n v="218.86998173449956"/>
    <n v="4490.0654614135001"/>
    <n v="220.35626518200024"/>
    <n v="4710.4217265955003"/>
    <n v="221.79069692999929"/>
    <n v="4932.2124235254996"/>
    <n v="223.17011046250082"/>
    <n v="5155.3825339880004"/>
    <n v="224.50044299699948"/>
    <n v="5379.8829769849999"/>
    <n v="225.77852801750032"/>
    <n v="5605.6615050025002"/>
    <n v="227.01149018500018"/>
    <n v="5832.6729951875004"/>
    <n v="228.20328764449914"/>
    <n v="6060.8762828319996"/>
  </r>
  <r>
    <m/>
    <n v="7004599"/>
    <s v="Florida Public Utilities Parent"/>
    <d v="2020-12-01T00:00:00"/>
    <s v="FCFB Nassau"/>
    <s v="FCFB - General"/>
    <d v="2020-01-01T00:00:00"/>
    <s v="2020 Jeep Grand Cherokee"/>
    <x v="8"/>
    <x v="6"/>
    <n v="-72.150000000000006"/>
    <n v="-2.0700000944999997"/>
    <n v="-0.35999964000000029"/>
    <n v="-2.4299997345"/>
    <n v="-0.37000035150000032"/>
    <n v="-2.8000000860000003"/>
    <n v="-0.36999962999999969"/>
    <n v="-3.169999716"/>
    <n v="-0.37000035149999988"/>
    <n v="-3.5400000674999998"/>
    <n v="-0.37999962000000043"/>
    <n v="-3.9199996875000003"/>
    <n v="-0.38000034149999928"/>
    <n v="-4.3000000289999996"/>
    <n v="-0.37999962000000043"/>
    <n v="-4.679999649"/>
    <n v="-0.37000035149999988"/>
    <n v="-5.0500000004999999"/>
    <n v="-0.40000032150000031"/>
    <n v="-5.4500003220000002"/>
    <n v="-0.37999962000000043"/>
    <n v="-5.8299999420000006"/>
    <n v="-0.39000033149999958"/>
    <n v="-6.2200002735000002"/>
    <n v="-0.41999957999999982"/>
    <n v="-6.6399998535"/>
  </r>
  <r>
    <m/>
    <n v="7002764"/>
    <s v="Florida Public Utilities Parent"/>
    <d v="2020-12-01T00:00:00"/>
    <s v="FCFB Nassau"/>
    <s v="FCFB - General"/>
    <d v="2020-02-01T00:00:00"/>
    <s v="2020 Subaru Ascent"/>
    <x v="9"/>
    <x v="6"/>
    <n v="29556.05"/>
    <n v="1127.4968063875001"/>
    <n v="212.476670087"/>
    <n v="1339.9734764745001"/>
    <n v="218.68225834500004"/>
    <n v="1558.6557348195001"/>
    <n v="224.62804892349982"/>
    <n v="1783.283783743"/>
    <n v="230.34359787250014"/>
    <n v="2013.6273816155001"/>
    <n v="235.78989120599977"/>
    <n v="2249.4172728214999"/>
    <n v="241.0363856415006"/>
    <n v="2490.4536584630005"/>
    <n v="246.06239194399996"/>
    <n v="2736.5160504070004"/>
    <n v="250.88889490899965"/>
    <n v="2987.4049453160001"/>
    <n v="255.52564803300038"/>
    <n v="3242.9305933490004"/>
    <n v="260.0025029264998"/>
    <n v="3502.9330962755002"/>
    <n v="264.26950986500015"/>
    <n v="3767.2026061405004"/>
    <n v="268.40647018349955"/>
    <n v="4035.6090763239999"/>
  </r>
  <r>
    <m/>
    <n v="7004931"/>
    <s v="Florida Public Utilities Parent"/>
    <d v="2020-12-01T00:00:00"/>
    <s v="FCFB Nassau"/>
    <s v="FCFB - General"/>
    <d v="2020-03-01T00:00:00"/>
    <s v="2020 Subaru Ascent"/>
    <x v="9"/>
    <x v="6"/>
    <n v="21.32"/>
    <n v="0.81331003000000002"/>
    <n v="0.15326820079999992"/>
    <n v="0.96657823079999994"/>
    <n v="0.15774454800000015"/>
    <n v="1.1243227788000001"/>
    <n v="0.16203349239999998"/>
    <n v="1.2863562712000001"/>
    <n v="0.16615635399999995"/>
    <n v="1.4525126252"/>
    <n v="0.17008499040000014"/>
    <n v="1.6225976156000002"/>
    <n v="0.17386950359999997"/>
    <n v="1.7964671192000001"/>
    <n v="0.17749496959999989"/>
    <n v="1.9739620888"/>
    <n v="0.18097652559999977"/>
    <n v="2.1549386143999998"/>
    <n v="0.18432120720000045"/>
    <n v="2.3392598216000002"/>
    <n v="0.18755054759999989"/>
    <n v="2.5268103692000001"/>
    <n v="0.19062851599999986"/>
    <n v="2.7174388852"/>
    <n v="0.19361267640000035"/>
    <n v="2.9110515616000003"/>
  </r>
  <r>
    <m/>
    <n v="43230742"/>
    <s v="Florida Public Utilities Parent"/>
    <m/>
    <s v="FCFB General"/>
    <s v="FCFB - FCFB General"/>
    <d v="2021-06-30T00:00:00"/>
    <s v="FL Off Bldg"/>
    <x v="4"/>
    <x v="0"/>
    <n v="-21977.8"/>
    <m/>
    <m/>
    <m/>
    <m/>
    <m/>
    <m/>
    <m/>
    <m/>
    <m/>
    <m/>
    <m/>
    <n v="-463.491582424"/>
    <n v="-463.491582424"/>
    <n v="-40.427064210000026"/>
    <n v="-503.91864663400003"/>
    <n v="-40.557172785999967"/>
    <n v="-544.47581941999999"/>
    <n v="-40.671237568000038"/>
    <n v="-585.14705698800003"/>
    <n v="-40.775192561999916"/>
    <n v="-625.92224954999995"/>
    <n v="-40.867059766000011"/>
    <n v="-666.78930931599996"/>
    <n v="-40.950355628000011"/>
    <n v="-707.73966494399997"/>
  </r>
  <r>
    <s v="c"/>
    <n v="43230745"/>
    <s v="Florida Public Utilities Parent"/>
    <m/>
    <m/>
    <s v="FCFB - General"/>
    <d v="2021-06-30T00:00:00"/>
    <s v="Corporate Office Furniture"/>
    <x v="0"/>
    <x v="0"/>
    <n v="3417.75"/>
    <m/>
    <m/>
    <m/>
    <m/>
    <m/>
    <m/>
    <m/>
    <m/>
    <m/>
    <m/>
    <m/>
    <n v="291.70000676249998"/>
    <n v="291.70000676249998"/>
    <n v="55.760010232500008"/>
    <n v="347.46001699499999"/>
    <n v="57.009983940000041"/>
    <n v="404.47000093500003"/>
    <n v="58.039991257499992"/>
    <n v="462.50999219250002"/>
    <m/>
    <m/>
    <m/>
    <m/>
    <n v="0"/>
    <m/>
  </r>
  <r>
    <s v="c"/>
    <n v="61772473"/>
    <s v="Florida Public Utilities Parent"/>
    <m/>
    <m/>
    <s v="FCFB - General"/>
    <d v="2021-10-31T00:00:00"/>
    <s v="Corporate Office Furniture"/>
    <x v="0"/>
    <x v="0"/>
    <m/>
    <m/>
    <m/>
    <m/>
    <m/>
    <m/>
    <m/>
    <m/>
    <m/>
    <m/>
    <m/>
    <m/>
    <m/>
    <m/>
    <m/>
    <m/>
    <m/>
    <m/>
    <m/>
    <m/>
    <n v="58.969995209999979"/>
    <n v="521.4799874025"/>
    <n v="59.750028292500019"/>
    <n v="581.23001569500002"/>
    <n v="15.47"/>
    <n v="62.080010999999999"/>
  </r>
  <r>
    <s v="B"/>
    <n v="43230739"/>
    <s v="Florida Public Utilities Parent"/>
    <m/>
    <m/>
    <s v="FCFB - General"/>
    <d v="2021-06-30T00:00:00"/>
    <s v="ECIS Improvements"/>
    <x v="6"/>
    <x v="3"/>
    <n v="28199.53"/>
    <m/>
    <m/>
    <m/>
    <m/>
    <m/>
    <m/>
    <m/>
    <m/>
    <m/>
    <m/>
    <m/>
    <n v="79.039898646400005"/>
    <n v="79.039898646400005"/>
    <n v="13.026580623499996"/>
    <n v="92.0664792699"/>
    <m/>
    <m/>
    <m/>
    <m/>
    <m/>
    <m/>
    <m/>
    <m/>
    <n v="0"/>
    <m/>
  </r>
  <r>
    <s v="B"/>
    <n v="43230739"/>
    <s v="Florida Public Utilities Parent"/>
    <m/>
    <m/>
    <s v="FCFB - General"/>
    <d v="2021-07-31T00:00:00"/>
    <s v="ECIS Improvements"/>
    <x v="6"/>
    <x v="3"/>
    <n v="15767.48"/>
    <m/>
    <m/>
    <m/>
    <m/>
    <m/>
    <m/>
    <m/>
    <m/>
    <m/>
    <m/>
    <m/>
    <m/>
    <m/>
    <m/>
    <m/>
    <m/>
    <m/>
    <m/>
    <m/>
    <m/>
    <m/>
    <m/>
    <m/>
    <m/>
    <m/>
  </r>
  <r>
    <m/>
    <n v="61772465"/>
    <s v="Florida Public Utilities Parent"/>
    <m/>
    <m/>
    <s v="FCFB - General"/>
    <d v="2021-10-31T00:00:00"/>
    <s v="ECIS Improvements"/>
    <x v="6"/>
    <x v="3"/>
    <n v="14554.599999999999"/>
    <m/>
    <m/>
    <m/>
    <m/>
    <m/>
    <m/>
    <m/>
    <m/>
    <m/>
    <m/>
    <m/>
    <m/>
    <m/>
    <m/>
    <m/>
    <m/>
    <m/>
    <m/>
    <m/>
    <n v="-1.0399757562"/>
    <n v="-1.0399757562"/>
    <n v="-2.9899931542"/>
    <n v="-4.0299689104"/>
    <n v="-6.6299656756000003"/>
    <n v="-10.65993458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74">
  <r>
    <n v="6933268"/>
    <s v="Florida Public Utilities Parent"/>
    <d v="2020-12-01T00:00:00"/>
    <s v="FCFB Nassau"/>
    <s v="FCFB - General"/>
    <d v="2010-10-01T00:00:00"/>
    <s v="COLOR COPIER 3RD FLOOR - 505"/>
    <x v="0"/>
    <x v="0"/>
    <n v="10806.7"/>
    <n v="0"/>
    <n v="10806.7"/>
    <n v="0"/>
    <n v="10806.7"/>
    <n v="0"/>
    <n v="10806.7"/>
    <n v="0"/>
    <n v="10806.7"/>
    <n v="0"/>
    <n v="10806.7"/>
    <n v="0"/>
    <n v="10806.7"/>
    <n v="0"/>
    <n v="10806.7"/>
    <n v="0"/>
    <n v="10806.7"/>
    <n v="0"/>
    <n v="10806.7"/>
    <n v="0"/>
    <n v="10806.7"/>
    <n v="0"/>
    <n v="10806.7"/>
    <m/>
    <n v="4514.3366083660003"/>
  </r>
  <r>
    <n v="6933838"/>
    <s v="Florida Public Utilities Parent"/>
    <d v="2020-12-01T00:00:00"/>
    <s v="FCFB Nassau"/>
    <s v="FCFB - General"/>
    <d v="2010-12-01T00:00:00"/>
    <s v="COLOR COPIER 3RD FLOOR (PART OF ASSET 505) - 526"/>
    <x v="0"/>
    <x v="0"/>
    <n v="25"/>
    <n v="0"/>
    <n v="25"/>
    <n v="0"/>
    <n v="25"/>
    <n v="0"/>
    <n v="25"/>
    <n v="0"/>
    <n v="25"/>
    <n v="0"/>
    <n v="25"/>
    <n v="0"/>
    <n v="25"/>
    <n v="0"/>
    <n v="25"/>
    <n v="0"/>
    <n v="25"/>
    <n v="0"/>
    <n v="25"/>
    <n v="0"/>
    <n v="25"/>
    <n v="0"/>
    <n v="25"/>
    <m/>
    <n v="10.443374500000001"/>
  </r>
  <r>
    <n v="6933840"/>
    <s v="Florida Public Utilities Parent"/>
    <d v="2020-12-01T00:00:00"/>
    <s v="FCFB Nassau"/>
    <s v="FCFB - General"/>
    <d v="2012-04-01T00:00:00"/>
    <s v="CPK Corp Data Pro - 563"/>
    <x v="0"/>
    <x v="0"/>
    <n v="2895"/>
    <n v="0"/>
    <n v="2895"/>
    <n v="0"/>
    <n v="2895"/>
    <n v="0"/>
    <n v="2895"/>
    <n v="0"/>
    <n v="2895"/>
    <n v="0"/>
    <n v="2895"/>
    <n v="0"/>
    <n v="2895"/>
    <n v="0"/>
    <n v="2895"/>
    <n v="0"/>
    <n v="2895"/>
    <n v="0"/>
    <n v="2895"/>
    <n v="0"/>
    <n v="2895"/>
    <n v="0"/>
    <n v="2895"/>
    <m/>
    <n v="999.02231985000003"/>
  </r>
  <r>
    <n v="6933985"/>
    <s v="Florida Public Utilities Parent"/>
    <d v="2020-12-01T00:00:00"/>
    <s v="FCFB Nassau"/>
    <s v="FCFB - General"/>
    <d v="2013-09-01T00:00:00"/>
    <s v="Aquos 50&quot; LED LCD TV 1080 - 589"/>
    <x v="1"/>
    <x v="0"/>
    <n v="-242.75999839869999"/>
    <n v="3.6599988863999897"/>
    <n v="-239.0999995123"/>
    <n v="3.6599988864000181"/>
    <n v="-235.44000062589998"/>
    <n v="3.6599988863999897"/>
    <n v="-231.78000173949999"/>
    <n v="3.6599988863999897"/>
    <n v="-228.1200028531"/>
    <n v="3.6500043620999918"/>
    <n v="-224.46999849100001"/>
    <n v="3.6599988863999897"/>
    <n v="-220.80999960460002"/>
    <n v="3.6599988864000181"/>
    <n v="-217.1500007182"/>
    <n v="3.6599988863999897"/>
    <n v="-213.49000183180001"/>
    <n v="3.6599988863999897"/>
    <n v="-209.83000294540003"/>
    <n v="3.6500043621000202"/>
    <n v="-206.17999858330001"/>
    <n v="3.6599988864000181"/>
    <n v="-202.51999969689999"/>
    <n v="-0.87"/>
    <n v="-361.82999869179997"/>
  </r>
  <r>
    <n v="6933114"/>
    <s v="Florida Public Utilities Parent"/>
    <d v="2020-12-01T00:00:00"/>
    <s v="FCFB Nassau"/>
    <s v="FCFB - General"/>
    <d v="2014-12-01T00:00:00"/>
    <s v="IP BASED TELEPHONE SYSTEM - 501"/>
    <x v="2"/>
    <x v="0"/>
    <n v="64556.902659599997"/>
    <n v="2606.0982012000095"/>
    <n v="67163.000860800006"/>
    <n v="2565.3943340999976"/>
    <n v="69728.395194900004"/>
    <n v="2527.5376620000025"/>
    <n v="72255.932856900006"/>
    <n v="2492.2636712999956"/>
    <n v="74748.196528200002"/>
    <n v="2459.3225435999921"/>
    <n v="77207.519071799994"/>
    <n v="2428.5489579000132"/>
    <n v="79636.068029700007"/>
    <n v="2399.7298337999964"/>
    <n v="82035.797863500004"/>
    <n v="2372.7163824000017"/>
    <n v="84408.514245900005"/>
    <n v="2347.3432826999924"/>
    <n v="86755.857528599998"/>
    <n v="2323.5058314000053"/>
    <n v="89079.363360000003"/>
    <n v="2301.0662609999999"/>
    <n v="91380.429621000003"/>
    <n v="2279.9198681999987"/>
    <n v="93660.349489200002"/>
  </r>
  <r>
    <n v="6933702"/>
    <s v="Florida Public Utilities Parent"/>
    <d v="2020-12-01T00:00:00"/>
    <s v="FCFB Nassau"/>
    <s v="FCFB - General"/>
    <d v="2014-12-01T00:00:00"/>
    <s v="IP BASED TELEPHONE SYSTEM - 520"/>
    <x v="2"/>
    <x v="0"/>
    <n v="6450.5380846055996"/>
    <n v="260.40183166320094"/>
    <n v="6710.9399162688005"/>
    <n v="256.33469346259972"/>
    <n v="6967.2746097314002"/>
    <n v="252.55204753199905"/>
    <n v="7219.8266572633993"/>
    <n v="249.02746362180096"/>
    <n v="7468.8541208852002"/>
    <n v="245.73597982960018"/>
    <n v="7714.5901007148004"/>
    <n v="242.66107724939957"/>
    <n v="7957.2511779642"/>
    <n v="239.78146484680019"/>
    <n v="8197.0326428110002"/>
    <n v="237.0822756064008"/>
    <n v="8434.114918417401"/>
    <n v="234.54699062219879"/>
    <n v="8668.6619090395998"/>
    <n v="232.16514792040107"/>
    <n v="8900.8270569600008"/>
    <n v="229.922981746"/>
    <n v="9130.7500387060009"/>
    <n v="227.81003012519795"/>
    <n v="9358.5600688311988"/>
  </r>
  <r>
    <n v="6933115"/>
    <s v="Florida Public Utilities Parent"/>
    <d v="2020-12-01T00:00:00"/>
    <s v="FCFB Nassau"/>
    <s v="FCFB - General"/>
    <d v="2015-07-01T00:00:00"/>
    <s v="IP BASED TELEPHONE SYSTEM - 532"/>
    <x v="2"/>
    <x v="0"/>
    <n v="-5458.1468194024001"/>
    <n v="-233.40902154220021"/>
    <n v="-5691.5558409446003"/>
    <n v="-230.62870611899962"/>
    <n v="-5922.1845470635999"/>
    <n v="-228.03909228840075"/>
    <n v="-6150.2236393520006"/>
    <n v="-225.62861681619961"/>
    <n v="-6375.8522561682003"/>
    <n v="-223.37470386419955"/>
    <n v="-6599.2269600323998"/>
    <n v="-221.27331547760059"/>
    <n v="-6820.5002755100004"/>
    <n v="-219.30517959939971"/>
    <n v="-7039.8054551094001"/>
    <n v="-217.45561275759974"/>
    <n v="-7257.2610678669998"/>
    <n v="-215.72406432200023"/>
    <n v="-7472.9851321890001"/>
    <n v="-214.09162932239997"/>
    <n v="-7687.0767615114"/>
    <n v="-212.56234571359983"/>
    <n v="-7899.6391072249999"/>
    <n v="-211.11308702719998"/>
    <n v="-8110.7521942521998"/>
  </r>
  <r>
    <n v="6933105"/>
    <s v="Florida Public Utilities Parent"/>
    <d v="2020-12-01T00:00:00"/>
    <s v="FCFB Nassau"/>
    <s v="FCFB - General"/>
    <d v="2015-08-01T00:00:00"/>
    <s v="CISCO Phone System - 644"/>
    <x v="2"/>
    <x v="0"/>
    <n v="25803.076144712399"/>
    <n v="1103.4277667847018"/>
    <n v="26906.5039114971"/>
    <n v="1090.2839850314995"/>
    <n v="27996.7878965286"/>
    <n v="1078.0417341233988"/>
    <n v="29074.829630651999"/>
    <n v="1066.6463495337011"/>
    <n v="30141.4759801857"/>
    <n v="1055.9911052817006"/>
    <n v="31197.4670854674"/>
    <n v="1046.0569121676017"/>
    <n v="32243.523997635002"/>
    <n v="1036.7526626469007"/>
    <n v="33280.276660281903"/>
    <n v="1028.0089414475951"/>
    <n v="34308.285601729498"/>
    <n v="1019.823145497001"/>
    <n v="35328.108747226499"/>
    <n v="1012.1059026324001"/>
    <n v="36340.214649858899"/>
    <n v="1004.8763020536062"/>
    <n v="37345.090951912505"/>
    <n v="998.0250147071929"/>
    <n v="38343.115966619698"/>
  </r>
  <r>
    <n v="6933703"/>
    <s v="Florida Public Utilities Parent"/>
    <d v="2020-12-01T00:00:00"/>
    <s v="FCFB Nassau"/>
    <s v="FCFB - General"/>
    <d v="2015-08-01T00:00:00"/>
    <s v="IP BASED TELEPHONE SYSTEM - 547"/>
    <x v="2"/>
    <x v="0"/>
    <n v="-6033.6295512744"/>
    <n v="-258.01863095820045"/>
    <n v="-6291.6481822326004"/>
    <n v="-254.94517143899975"/>
    <n v="-6546.5933536716002"/>
    <n v="-252.0825202404003"/>
    <n v="-6798.6758739120005"/>
    <n v="-249.41789495219928"/>
    <n v="-7048.0937688641998"/>
    <n v="-246.92633944020054"/>
    <n v="-7295.0201083044003"/>
    <n v="-244.60339000559998"/>
    <n v="-7539.6234983100003"/>
    <n v="-242.42774263140018"/>
    <n v="-7782.0512409414005"/>
    <n v="-240.38316568560003"/>
    <n v="-8022.4344066270005"/>
    <n v="-238.46905048199915"/>
    <n v="-8260.9034571089996"/>
    <n v="-236.66449879440006"/>
    <n v="-8497.5679559033997"/>
    <n v="-234.97397432160142"/>
    <n v="-8732.5419302250011"/>
    <n v="-233.3719122431994"/>
    <n v="-8965.9138424682005"/>
  </r>
  <r>
    <n v="6933113"/>
    <s v="Florida Public Utilities Parent"/>
    <d v="2020-12-01T00:00:00"/>
    <s v="FCFB Nassau"/>
    <s v="FCFB - General"/>
    <d v="2015-12-01T00:00:00"/>
    <s v="FB Exec Office Furniture (see notes for detail) - 631"/>
    <x v="0"/>
    <x v="0"/>
    <n v="74169.37"/>
    <n v="0"/>
    <n v="74169.37"/>
    <n v="0"/>
    <n v="74169.37"/>
    <n v="0"/>
    <n v="74169.37"/>
    <n v="0"/>
    <n v="74169.37"/>
    <n v="0"/>
    <n v="74169.37"/>
    <n v="0"/>
    <n v="74169.37"/>
    <n v="0"/>
    <n v="74169.37"/>
    <n v="0"/>
    <n v="74169.37"/>
    <n v="0"/>
    <n v="74169.37"/>
    <n v="0"/>
    <n v="74169.37"/>
    <n v="0"/>
    <n v="74169.37"/>
    <m/>
    <n v="17512.207086844799"/>
  </r>
  <r>
    <n v="6933699"/>
    <s v="Florida Public Utilities Parent"/>
    <d v="2020-12-01T00:00:00"/>
    <s v="FCFB Nassau"/>
    <s v="FCFB - General"/>
    <d v="2016-02-01T00:00:00"/>
    <s v="FB Exec Office Furniture (see notes for detail) - 632"/>
    <x v="1"/>
    <x v="0"/>
    <n v="-6493.5063366813001"/>
    <n v="51.035940548099461"/>
    <n v="-6442.4703961332007"/>
    <n v="53.466657325200686"/>
    <n v="-6389.003738808"/>
    <n v="55.817190517499512"/>
    <n v="-6333.1865482905005"/>
    <n v="58.092096010500427"/>
    <n v="-6275.09445228"/>
    <n v="60.301093026600029"/>
    <n v="-6214.7933592534"/>
    <n v="62.434766069100078"/>
    <n v="-6152.3585931842999"/>
    <n v="64.501923183299368"/>
    <n v="-6087.8566700010006"/>
    <n v="66.508031431800191"/>
    <n v="-6021.3486385692004"/>
    <n v="68.453394540299996"/>
    <n v="-5952.8952440289004"/>
    <n v="70.342568394300542"/>
    <n v="-5882.5526756345998"/>
    <n v="72.171604559699517"/>
    <n v="-5810.3810710749003"/>
    <n v="-17.239999999999998"/>
    <n v="-10437.412797671399"/>
  </r>
  <r>
    <n v="6933001"/>
    <s v="Florida Public Utilities Parent"/>
    <d v="2020-12-01T00:00:00"/>
    <s v="FCFB Nassau"/>
    <s v="FCFB - General"/>
    <d v="2016-03-01T00:00:00"/>
    <s v="FB Executive Bldg IT setup - 638"/>
    <x v="1"/>
    <x v="0"/>
    <n v="-16567.986361022999"/>
    <n v="130.21666925099635"/>
    <n v="-16437.769691772002"/>
    <n v="136.41857009200248"/>
    <n v="-16301.35112168"/>
    <n v="142.41588492499977"/>
    <n v="-16158.935236755"/>
    <n v="148.2202379549999"/>
    <n v="-16010.7149988"/>
    <n v="153.85642748600003"/>
    <n v="-15856.858571314"/>
    <n v="159.30043016099808"/>
    <n v="-15697.558141153002"/>
    <n v="164.57471944300232"/>
    <n v="-15532.98342171"/>
    <n v="169.69324437799878"/>
    <n v="-15363.290177332001"/>
    <n v="174.65677991300072"/>
    <n v="-15188.633397419"/>
    <n v="179.47695025299981"/>
    <n v="-15009.156447166"/>
    <n v="184.143681087"/>
    <n v="-14825.012766079"/>
    <n v="-43.99"/>
    <n v="-26630.745226094001"/>
  </r>
  <r>
    <n v="6932993"/>
    <s v="Florida Public Utilities Parent"/>
    <d v="2020-12-01T00:00:00"/>
    <s v="FCFB Nassau"/>
    <s v="FCFB - General"/>
    <d v="2016-08-01T00:00:00"/>
    <s v="(12) Boss Straight leg guest chairs - 633"/>
    <x v="1"/>
    <x v="0"/>
    <n v="-340.59695787900006"/>
    <n v="2.6769337230000474"/>
    <n v="-337.92002415600001"/>
    <n v="2.8044295160000274"/>
    <n v="-335.11559463999998"/>
    <n v="2.9277195249999863"/>
    <n v="-332.187875115"/>
    <n v="3.047042714999975"/>
    <n v="-329.14083240000002"/>
    <n v="3.1629088779999961"/>
    <n v="-325.97792352200003"/>
    <n v="3.2748241530000541"/>
    <n v="-322.70309936899997"/>
    <n v="3.3832505389999596"/>
    <n v="-319.31984883000001"/>
    <n v="3.4884747940000125"/>
    <n v="-315.831374036"/>
    <n v="3.5905128489999925"/>
    <n v="-312.24086118700001"/>
    <n v="3.6896036690000074"/>
    <n v="-308.551257518"/>
    <n v="3.7855401510000206"/>
    <n v="-304.76571736699998"/>
    <n v="-0.9"/>
    <n v="-547.46247446200005"/>
  </r>
  <r>
    <n v="6933535"/>
    <s v="Florida Public Utilities Parent"/>
    <d v="2020-12-01T00:00:00"/>
    <s v="FCFB Nassau"/>
    <s v="FCFB - General"/>
    <d v="2017-06-01T00:00:00"/>
    <s v="Lot 2 Market Street Office Site, Nassau County FL - 647"/>
    <x v="3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n v="6933700"/>
    <s v="Florida Public Utilities Parent"/>
    <d v="2020-12-01T00:00:00"/>
    <s v="FCFB Nassau"/>
    <s v="FCFB - General"/>
    <d v="2018-09-01T00:00:00"/>
    <s v="FC Headquarters Additional plot purchase - 651"/>
    <x v="3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n v="6933550"/>
    <s v="Florida Public Utilities Parent"/>
    <d v="2020-12-01T00:00:00"/>
    <s v="FCFB Nassau"/>
    <s v="FCFB - General"/>
    <d v="2018-10-01T00:00:00"/>
    <s v="FC Headquarters Additional plot purchase - 656"/>
    <x v="3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n v="6933701"/>
    <s v="Florida Public Utilities Parent"/>
    <d v="2020-12-01T00:00:00"/>
    <s v="FCFB Nassau"/>
    <s v="FCFB - General"/>
    <d v="2018-12-01T00:00:00"/>
    <s v="FC Headquarters Additional plot purchase - 655"/>
    <x v="3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n v="6934079"/>
    <s v="Florida Public Utilities Parent"/>
    <d v="2020-12-01T00:00:00"/>
    <s v="FCSF General"/>
    <s v="FCSF - General"/>
    <d v="2019-03-01T00:00:00"/>
    <s v="FC Headquarters Additional plot purchase"/>
    <x v="3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n v="6934058"/>
    <s v="Florida Public Utilities Parent"/>
    <d v="2020-12-01T00:00:00"/>
    <s v="FCSF General"/>
    <s v="FCSF - General"/>
    <d v="2019-04-01T00:00:00"/>
    <s v="FC Headquarters Additional plot purchase"/>
    <x v="3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n v="6934030"/>
    <s v="Florida Public Utilities Parent"/>
    <d v="2020-12-01T00:00:00"/>
    <s v="FCSF General"/>
    <s v="FCSF - General"/>
    <d v="2019-06-01T00:00:00"/>
    <s v="FC Headquarters Additional plot purchase"/>
    <x v="3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n v="6934068"/>
    <s v="Florida Public Utilities Parent"/>
    <d v="2020-12-01T00:00:00"/>
    <s v="FCFB Nassau"/>
    <s v="FCFB - General"/>
    <d v="2019-11-01T00:00:00"/>
    <s v="FL NE building at Wildlight"/>
    <x v="4"/>
    <x v="0"/>
    <n v="181939.918815432"/>
    <n v="11340.273702404695"/>
    <n v="193280.19251783669"/>
    <n v="11272.813393616409"/>
    <n v="204553.0059114531"/>
    <n v="11300.521365651715"/>
    <n v="215853.52727710482"/>
    <n v="11342.409648857079"/>
    <n v="227195.9369259619"/>
    <n v="11339.858379483398"/>
    <n v="238535.7953054453"/>
    <n v="11714.894977417309"/>
    <n v="250250.6902828626"/>
    <n v="11363.235126768006"/>
    <n v="261613.92540963061"/>
    <n v="11363.887777072872"/>
    <n v="272977.81318670348"/>
    <n v="11364.481095531897"/>
    <n v="284342.29428223538"/>
    <n v="11365.015082144993"/>
    <n v="295707.30936438037"/>
    <n v="11365.48973691219"/>
    <n v="307072.79910129256"/>
    <n v="11365.905059833545"/>
    <n v="318438.70416112611"/>
  </r>
  <r>
    <n v="6934069"/>
    <s v="Florida Public Utilities Parent"/>
    <d v="2020-12-01T00:00:00"/>
    <s v="FCFB Nassau"/>
    <s v="FCFB - General"/>
    <d v="2019-11-01T00:00:00"/>
    <s v="Wildlight Arch and Design"/>
    <x v="4"/>
    <x v="0"/>
    <n v="14040.072788183999"/>
    <n v="875.11453921890097"/>
    <n v="14915.1873274029"/>
    <n v="869.90871274679921"/>
    <n v="15785.0960401497"/>
    <n v="872.04690180789839"/>
    <n v="16657.142941957598"/>
    <n v="875.27936749770379"/>
    <n v="17532.422309455302"/>
    <n v="875.08248927579916"/>
    <n v="18407.504798731101"/>
    <n v="904.0235878950989"/>
    <n v="19311.5283866262"/>
    <n v="876.88644321600077"/>
    <n v="20188.414829842201"/>
    <n v="876.93680741230128"/>
    <n v="21065.351637254502"/>
    <n v="876.98259304530075"/>
    <n v="21942.334230299803"/>
    <n v="877.02380011499918"/>
    <n v="22819.358030414802"/>
    <n v="877.06042862139657"/>
    <n v="23696.418459036198"/>
    <n v="877.09247856450384"/>
    <n v="24573.510937600702"/>
  </r>
  <r>
    <n v="6934059"/>
    <s v="Florida Public Utilities Parent"/>
    <d v="2020-12-01T00:00:00"/>
    <s v="FCFB Nassau"/>
    <s v="FCFB - General"/>
    <d v="2019-11-01T00:00:00"/>
    <s v="Wildlight Furniture &amp; Fix"/>
    <x v="0"/>
    <x v="0"/>
    <n v="67851.902956999998"/>
    <n v="7858.0747152399999"/>
    <n v="75709.977672239998"/>
    <n v="7681.0853728000075"/>
    <n v="83391.063045040006"/>
    <n v="7539.0994108000014"/>
    <n v="90930.162455840007"/>
    <n v="7423.4522990400001"/>
    <n v="98353.614754880007"/>
    <n v="7327.9937904399994"/>
    <n v="105681.60854532001"/>
    <n v="7114.5869897999946"/>
    <n v="112796.19553512"/>
    <n v="7166.7575385599921"/>
    <n v="119962.95307367999"/>
    <n v="7109.1801247200056"/>
    <n v="127072.1331984"/>
    <n v="7059.7914765999885"/>
    <n v="134131.92467499999"/>
    <n v="7017.0899625600141"/>
    <n v="141149.01463756"/>
    <n v="6979.9357301999989"/>
    <n v="148128.95036776"/>
    <n v="1806.92"/>
    <n v="15001.7708922"/>
  </r>
  <r>
    <n v="6934018"/>
    <s v="Florida Public Utilities Parent"/>
    <d v="2020-12-01T00:00:00"/>
    <s v="FCFB Nassau"/>
    <s v="FCFB - General"/>
    <d v="2019-11-01T00:00:00"/>
    <s v="Building at Wildlight IT"/>
    <x v="2"/>
    <x v="0"/>
    <n v="15264.6974115966"/>
    <n v="1286.3012506773011"/>
    <n v="16550.998662273902"/>
    <n v="1310.4755223416978"/>
    <n v="17861.474184615599"/>
    <n v="1332.9615098514005"/>
    <n v="19194.435694467"/>
    <n v="1353.9210776850014"/>
    <n v="20548.356772152001"/>
    <n v="1373.4803295642014"/>
    <n v="21921.837101716203"/>
    <n v="1391.7653692106978"/>
    <n v="23313.6024709269"/>
    <n v="1408.8797146049983"/>
    <n v="24722.482185531899"/>
    <n v="1424.9325301628996"/>
    <n v="26147.414715694798"/>
    <n v="1439.9953373982025"/>
    <n v="27587.410053093001"/>
    <n v="1454.1584792757021"/>
    <n v="29041.568532368703"/>
    <n v="1467.4878308738953"/>
    <n v="30509.056363242598"/>
    <n v="1480.0530315615033"/>
    <n v="31989.109394804102"/>
  </r>
  <r>
    <n v="6934031"/>
    <s v="Florida Public Utilities Parent"/>
    <d v="2020-12-01T00:00:00"/>
    <s v="FCFB Nassau"/>
    <s v="FCFB - General"/>
    <d v="2019-12-01T00:00:00"/>
    <s v="Wildlight Arch and Design"/>
    <x v="4"/>
    <x v="0"/>
    <n v="274.60297735200004"/>
    <n v="17.115941036699951"/>
    <n v="291.71891838869999"/>
    <n v="17.014122800400003"/>
    <n v="308.73304118909999"/>
    <n v="17.055942603700032"/>
    <n v="325.78898379280002"/>
    <n v="17.119164833100001"/>
    <n v="342.90814862590003"/>
    <n v="17.115314187399974"/>
    <n v="360.0234628133"/>
    <n v="17.681359105299975"/>
    <n v="377.70482191859998"/>
    <n v="17.150596848000021"/>
    <n v="394.8554187666"/>
    <n v="17.151581896899984"/>
    <n v="412.00700066349998"/>
    <n v="17.152477395900064"/>
    <n v="429.15947805940004"/>
    <n v="17.153283344999977"/>
    <n v="446.31276140440002"/>
    <n v="17.153999744200007"/>
    <n v="463.46676114860003"/>
    <n v="17.154626593499984"/>
    <n v="480.62138774210001"/>
  </r>
  <r>
    <n v="6934080"/>
    <s v="Florida Public Utilities Parent"/>
    <d v="2020-12-01T00:00:00"/>
    <s v="FCFB Nassau"/>
    <s v="FCFB - General"/>
    <d v="2019-12-01T00:00:00"/>
    <s v="FL NE building at Wildlight"/>
    <x v="4"/>
    <x v="0"/>
    <n v="15192.339139296"/>
    <n v="946.93503845160012"/>
    <n v="16139.2741777476"/>
    <n v="941.30197069919814"/>
    <n v="17080.576148446798"/>
    <n v="943.61564056760108"/>
    <n v="18024.1917890144"/>
    <n v="947.11339415880138"/>
    <n v="18971.305183173201"/>
    <n v="946.90035817520038"/>
    <n v="19918.205541348401"/>
    <n v="978.2166477644023"/>
    <n v="20896.422189112804"/>
    <n v="948.85236230399823"/>
    <n v="21845.274551416802"/>
    <n v="948.90685988119731"/>
    <n v="22794.181411297999"/>
    <n v="948.95640313320109"/>
    <n v="23743.1378144312"/>
    <n v="949.00099206000232"/>
    <n v="24692.138806491203"/>
    <n v="949.04062666160098"/>
    <n v="25641.179433152804"/>
    <n v="949.07530693799708"/>
    <n v="26590.254740090801"/>
  </r>
  <r>
    <n v="6934049"/>
    <s v="Florida Public Utilities Parent"/>
    <d v="2020-12-01T00:00:00"/>
    <s v="FCFB Nassau"/>
    <s v="FCFB - General"/>
    <d v="2019-12-01T00:00:00"/>
    <s v="Wildlight Furniture &amp; Fix"/>
    <x v="0"/>
    <x v="0"/>
    <n v="81134.830133762502"/>
    <n v="9396.3990605165018"/>
    <n v="90531.229194279003"/>
    <n v="9184.7616618799948"/>
    <n v="99715.990856158998"/>
    <n v="9014.9800285550009"/>
    <n v="108730.970884714"/>
    <n v="8876.6934314340033"/>
    <n v="117607.664316148"/>
    <n v="8762.5476294365071"/>
    <n v="126370.21194558451"/>
    <n v="8507.3635628925113"/>
    <n v="134877.57550847702"/>
    <n v="8569.7472017759865"/>
    <n v="143447.32271025301"/>
    <n v="8500.898230886989"/>
    <n v="151948.22094114"/>
    <n v="8441.8410872975073"/>
    <n v="160390.0620284375"/>
    <n v="8390.7801746759797"/>
    <n v="168780.84220311348"/>
    <n v="8346.3524991075101"/>
    <n v="177127.19470222099"/>
    <n v="2160.64"/>
    <n v="17938.570327432499"/>
  </r>
  <r>
    <n v="6934078"/>
    <s v="Florida Public Utilities Parent"/>
    <d v="2020-12-01T00:00:00"/>
    <s v="FCFB Nassau"/>
    <s v="FCFB - General"/>
    <d v="2019-12-01T00:00:00"/>
    <s v="Building at Wildlight IT"/>
    <x v="2"/>
    <x v="0"/>
    <n v="14218.4341683198"/>
    <n v="1198.1364032468991"/>
    <n v="15416.570571566699"/>
    <n v="1220.6537372601015"/>
    <n v="16637.224308826801"/>
    <n v="1241.5985044242007"/>
    <n v="17878.822813251001"/>
    <n v="1261.121474804997"/>
    <n v="19139.944288055998"/>
    <n v="1279.3401088026003"/>
    <n v="20419.284396858598"/>
    <n v="1296.3718668171023"/>
    <n v="21715.656263675701"/>
    <n v="1312.3131715649979"/>
    <n v="23027.969435240699"/>
    <n v="1327.2657051837014"/>
    <n v="24355.2351404244"/>
    <n v="1341.2960870045972"/>
    <n v="25696.531227428997"/>
    <n v="1354.4884677621048"/>
    <n v="27051.019695191102"/>
    <n v="1366.9042073667006"/>
    <n v="28417.923902557803"/>
    <n v="1378.6081720094953"/>
    <n v="29796.532074567298"/>
  </r>
  <r>
    <n v="7002753"/>
    <s v="Florida Public Utilities Parent"/>
    <d v="2020-12-01T00:00:00"/>
    <s v="FCFB Nassau"/>
    <s v="FCFB - General"/>
    <d v="2020-01-01T00:00:00"/>
    <s v="Wildlight Furniture &amp; Fix"/>
    <x v="0"/>
    <x v="0"/>
    <n v="1897.184090943"/>
    <n v="442.54866519299981"/>
    <n v="2339.7327561359998"/>
    <n v="458.27078335500028"/>
    <n v="2798.0035394910001"/>
    <n v="470.88367458840003"/>
    <n v="3268.8872140794001"/>
    <n v="481.15653929790005"/>
    <n v="3750.0437533773002"/>
    <n v="489.63631208940023"/>
    <n v="4239.6800654667004"/>
    <n v="491.10515090939953"/>
    <n v="4730.7852163760999"/>
    <n v="501.83543419859961"/>
    <n v="5232.6206505746995"/>
    <n v="506.87507561790062"/>
    <n v="5739.4957261926002"/>
    <n v="511.20066737310026"/>
    <n v="6250.6963935657004"/>
    <n v="514.93816932150003"/>
    <n v="6765.6345628872004"/>
    <n v="518.1919244471992"/>
    <n v="7283.8264873343996"/>
    <n v="134.15"/>
    <n v="755.02694150519994"/>
  </r>
  <r>
    <n v="7003699"/>
    <s v="Florida Public Utilities Parent"/>
    <d v="2020-12-01T00:00:00"/>
    <s v="FCFB Nassau"/>
    <s v="FCFB - General"/>
    <d v="2020-01-01T00:00:00"/>
    <s v="Building at Wildlight IT"/>
    <x v="2"/>
    <x v="0"/>
    <n v="-2165.2411077570005"/>
    <n v="-429.56581182579976"/>
    <n v="-2594.8069195828002"/>
    <n v="-445.46972395119974"/>
    <n v="-3040.276643534"/>
    <n v="-460.27797450700018"/>
    <n v="-3500.5546180410001"/>
    <n v="-474.02019761459997"/>
    <n v="-3974.5748156556001"/>
    <n v="-486.93346624520018"/>
    <n v="-4461.5082819008003"/>
    <n v="-498.89924391319983"/>
    <n v="-4960.4075258140001"/>
    <n v="-510.18263586680041"/>
    <n v="-5470.5901616808005"/>
    <n v="-520.6963415861992"/>
    <n v="-5991.2865032669997"/>
    <n v="-530.64860084340035"/>
    <n v="-6521.9351041104001"/>
    <n v="-539.94810850760041"/>
    <n v="-7061.8832126180005"/>
    <n v="-548.68456786519982"/>
    <n v="-7610.5677804832003"/>
    <n v="-556.94848312480008"/>
    <n v="-8167.5162636080004"/>
  </r>
  <r>
    <n v="7003071"/>
    <s v="Florida Public Utilities Parent"/>
    <d v="2020-12-01T00:00:00"/>
    <s v="FCFB Nassau"/>
    <s v="FCFB - General"/>
    <d v="2020-02-01T00:00:00"/>
    <s v="Wildlight Arch and Design"/>
    <x v="4"/>
    <x v="0"/>
    <n v="-1.5332414999999999"/>
    <n v="-0.26701949999999997"/>
    <n v="-1.8002609999999999"/>
    <n v="-0.26830350000000003"/>
    <n v="-2.0685644999999999"/>
    <n v="-0.27019949999999993"/>
    <n v="-2.3387639999999998"/>
    <n v="-0.27208350000000037"/>
    <n v="-2.6108475000000002"/>
    <n v="-0.27332999999999963"/>
    <n v="-2.8841774999999998"/>
    <n v="-0.27918449999999995"/>
    <n v="-3.1633619999999998"/>
    <n v="-0.27591750000000026"/>
    <n v="-3.4392795"/>
    <n v="-0.27680549999999959"/>
    <n v="-3.7160849999999996"/>
    <n v="-0.27758400000000005"/>
    <n v="-3.9936689999999997"/>
    <n v="-0.27829350000000019"/>
    <n v="-4.2719624999999999"/>
    <n v="-0.2789204999999999"/>
    <n v="-4.5508829999999998"/>
    <n v="-0.27948899999999988"/>
    <n v="-4.8303719999999997"/>
  </r>
  <r>
    <n v="7004610"/>
    <s v="Florida Public Utilities Parent"/>
    <d v="2020-12-01T00:00:00"/>
    <s v="FCFB Nassau"/>
    <s v="FCFB - General"/>
    <d v="2020-02-01T00:00:00"/>
    <s v="FL NE building at Wildlight"/>
    <x v="4"/>
    <x v="0"/>
    <n v="5214.6254839056"/>
    <n v="908.14570920480037"/>
    <n v="6122.7711931104004"/>
    <n v="912.51265278239953"/>
    <n v="7035.2838458927999"/>
    <n v="918.96103675680024"/>
    <n v="7954.2448826496002"/>
    <n v="925.36860817439992"/>
    <n v="8879.6134908240001"/>
    <n v="929.60801251199882"/>
    <n v="9809.2215033359989"/>
    <n v="949.51943866080001"/>
    <n v="10758.740941996799"/>
    <n v="938.4082200720004"/>
    <n v="11697.149162068799"/>
    <n v="941.42834927520016"/>
    <n v="12638.577511344"/>
    <n v="944.07606389760076"/>
    <n v="13582.6535752416"/>
    <n v="946.48910631840045"/>
    <n v="14529.142681560001"/>
    <n v="948.62156241119919"/>
    <n v="15477.7642439712"/>
    <n v="950.5550572896027"/>
    <n v="16428.319301260803"/>
  </r>
  <r>
    <n v="7003101"/>
    <s v="Florida Public Utilities Parent"/>
    <d v="2020-12-01T00:00:00"/>
    <s v="FCFB Nassau"/>
    <s v="FCFB - General"/>
    <d v="2020-02-01T00:00:00"/>
    <s v="Building at Wildlight IT"/>
    <x v="2"/>
    <x v="0"/>
    <n v="2890.299671322"/>
    <n v="573.41139528680014"/>
    <n v="3463.7110666088001"/>
    <n v="594.64093495519955"/>
    <n v="4058.3520015639997"/>
    <n v="614.40791682200052"/>
    <n v="4672.7599183860002"/>
    <n v="632.75189837159996"/>
    <n v="5305.5118167576002"/>
    <n v="649.98933947919977"/>
    <n v="5955.5011562367999"/>
    <n v="665.96201020720036"/>
    <n v="6621.4631664440003"/>
    <n v="681.02378967280038"/>
    <n v="7302.4869561168007"/>
    <n v="695.05814366519917"/>
    <n v="7997.5450997819999"/>
    <n v="708.34304369640176"/>
    <n v="8705.8881434784016"/>
    <n v="720.75660994959799"/>
    <n v="9426.6447534279996"/>
    <n v="732.41858399920056"/>
    <n v="10159.0633374272"/>
    <n v="743.44977654079958"/>
    <n v="10902.513113968"/>
  </r>
  <r>
    <n v="7003416"/>
    <s v="Florida Public Utilities Parent"/>
    <d v="2020-12-01T00:00:00"/>
    <s v="FCSF General"/>
    <s v="FCSF - General"/>
    <d v="2020-03-01T00:00:00"/>
    <s v="FC Headquarters Additional plot purchase"/>
    <x v="3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n v="7004932"/>
    <s v="Florida Public Utilities Parent"/>
    <d v="2020-12-01T00:00:00"/>
    <s v="FCFB Nassau"/>
    <s v="FCFB - General"/>
    <d v="2020-03-01T00:00:00"/>
    <s v="FL NE building at Wildlight"/>
    <x v="4"/>
    <x v="0"/>
    <n v="20.332928828100002"/>
    <n v="3.5410523972999997"/>
    <n v="23.873981225400001"/>
    <n v="3.5580800348999979"/>
    <n v="27.432061260299999"/>
    <n v="3.5832236493000025"/>
    <n v="31.015284909600002"/>
    <n v="3.6082081268999922"/>
    <n v="34.623493036499994"/>
    <n v="3.6247384620000105"/>
    <n v="38.248231498500004"/>
    <n v="3.7023773282999954"/>
    <n v="41.9506088268"/>
    <n v="3.6590523345000037"/>
    <n v="45.609661161300004"/>
    <n v="3.6708284576999972"/>
    <n v="49.280489619000001"/>
    <n v="3.6811524575999997"/>
    <n v="52.9616420766"/>
    <n v="3.6905614208999964"/>
    <n v="56.652203497499997"/>
    <n v="3.6988763187000018"/>
    <n v="60.351079816199999"/>
    <n v="3.7064154245999958"/>
    <n v="64.057495240799994"/>
  </r>
  <r>
    <n v="7003395"/>
    <s v="Florida Public Utilities Parent"/>
    <d v="2020-12-01T00:00:00"/>
    <s v="FCFB Nassau"/>
    <s v="FCFB - General"/>
    <d v="2020-03-01T00:00:00"/>
    <s v="Wildlight Furniture &amp; Fix"/>
    <x v="0"/>
    <x v="0"/>
    <n v="2173.27104465"/>
    <n v="506.95038214999977"/>
    <n v="2680.2214267999998"/>
    <n v="524.96045525"/>
    <n v="3205.1818820499998"/>
    <n v="539.40883242000018"/>
    <n v="3744.59071447"/>
    <n v="551.17665164500022"/>
    <n v="4295.7673661150002"/>
    <n v="560.89043997000044"/>
    <n v="4856.6578060850006"/>
    <n v="562.57303097000022"/>
    <n v="5419.2308370550008"/>
    <n v="574.86483442999906"/>
    <n v="5994.0956714849999"/>
    <n v="580.63786764500037"/>
    <n v="6574.7335391300003"/>
    <n v="585.59293940499902"/>
    <n v="7160.3264785349993"/>
    <n v="589.87433982500079"/>
    <n v="7750.2008183600001"/>
    <n v="593.60159635999935"/>
    <n v="8343.8024147199994"/>
    <n v="153.66999999999999"/>
    <n v="864.90193425999996"/>
  </r>
  <r>
    <n v="7003698"/>
    <s v="Florida Public Utilities Parent"/>
    <d v="2020-12-01T00:00:00"/>
    <s v="FCFB Nassau"/>
    <s v="FCFB - General"/>
    <d v="2020-03-01T00:00:00"/>
    <s v="Building at Wildlight IT"/>
    <x v="2"/>
    <x v="0"/>
    <n v="4.4309299649999998"/>
    <n v="0.87905962099999968"/>
    <n v="5.3099895859999995"/>
    <n v="0.91160524400000043"/>
    <n v="6.2215948299999999"/>
    <n v="0.94190871500000029"/>
    <n v="7.1635035450000002"/>
    <n v="0.97003067700000134"/>
    <n v="8.1335342220000015"/>
    <n v="0.99645627399999981"/>
    <n v="9.1299904960000013"/>
    <n v="1.0209429339999989"/>
    <n v="10.15093343"/>
    <n v="1.0440331659999984"/>
    <n v="11.194966595999999"/>
    <n v="1.0655483190000012"/>
    <n v="12.260514915"/>
    <n v="1.0859145330000004"/>
    <n v="13.346429448"/>
    <n v="1.1049449619999994"/>
    <n v="14.45137441"/>
    <n v="1.1228231740000005"/>
    <n v="15.574197584"/>
    <n v="1.1397343759999998"/>
    <n v="16.71393196"/>
  </r>
  <r>
    <n v="7002780"/>
    <s v="Florida Public Utilities Parent"/>
    <d v="2020-12-01T00:00:00"/>
    <s v="FCSF General"/>
    <s v="FCSF - General"/>
    <d v="2020-04-01T00:00:00"/>
    <s v="FC Headquarters Additional plot purchase"/>
    <x v="3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n v="7002781"/>
    <s v="Florida Public Utilities Parent"/>
    <d v="2020-12-01T00:00:00"/>
    <s v="FCFB Nassau"/>
    <s v="FCFB - General"/>
    <d v="2020-04-01T00:00:00"/>
    <s v="FL NE building at Wildlight"/>
    <x v="4"/>
    <x v="0"/>
    <n v="17.160549948500002"/>
    <n v="2.9885712504999979"/>
    <n v="20.149121199"/>
    <n v="3.002942206500002"/>
    <n v="23.152063405500002"/>
    <n v="3.0241628704999997"/>
    <n v="26.176226276000001"/>
    <n v="3.0452492264999975"/>
    <n v="29.221475502499999"/>
    <n v="3.0592004700000004"/>
    <n v="32.280675972499999"/>
    <n v="3.1247259854999996"/>
    <n v="35.405401957999999"/>
    <n v="3.0881606325000064"/>
    <n v="38.493562590500005"/>
    <n v="3.0980994244999991"/>
    <n v="41.591662015000004"/>
    <n v="3.1068126559999953"/>
    <n v="44.698474671"/>
    <n v="3.1147536165000034"/>
    <n v="47.813228287500003"/>
    <n v="3.1217712094999968"/>
    <n v="50.934999497"/>
    <n v="3.1281340510000035"/>
    <n v="54.063133548000003"/>
  </r>
  <r>
    <n v="7003394"/>
    <s v="Florida Public Utilities Parent"/>
    <d v="2020-12-01T00:00:00"/>
    <s v="FCFB Nassau"/>
    <s v="FCFB - General"/>
    <d v="2020-04-01T00:00:00"/>
    <s v="Wildlight Arch and Design"/>
    <x v="4"/>
    <x v="0"/>
    <n v="16.262990374400001"/>
    <n v="2.8322580351999989"/>
    <n v="19.0952484096"/>
    <n v="2.8458773376000011"/>
    <n v="21.941125747200001"/>
    <n v="2.8659880832000013"/>
    <n v="24.807113830400002"/>
    <n v="2.8859715456000004"/>
    <n v="27.693085376000003"/>
    <n v="2.899193087999997"/>
    <n v="30.592278464"/>
    <n v="2.9612913791999951"/>
    <n v="33.553569843199995"/>
    <n v="2.9266385280000122"/>
    <n v="36.480208371200007"/>
    <n v="2.9360574847999956"/>
    <n v="39.416265856000003"/>
    <n v="2.9443149823999946"/>
    <n v="42.360580838399997"/>
    <n v="2.9518406016000043"/>
    <n v="45.312421440000001"/>
    <n v="2.9584911488000003"/>
    <n v="48.270912588800002"/>
    <n v="2.9645211903999993"/>
    <n v="51.235433779200001"/>
  </r>
  <r>
    <n v="7004905"/>
    <s v="Florida Public Utilities Parent"/>
    <d v="2020-12-01T00:00:00"/>
    <s v="FCFB Nassau"/>
    <s v="FCFB - General"/>
    <d v="2020-04-01T00:00:00"/>
    <s v="Wildlight Furniture &amp; Fix"/>
    <x v="0"/>
    <x v="0"/>
    <n v="562.13150990099996"/>
    <n v="131.12620465100008"/>
    <n v="693.25771455200004"/>
    <n v="135.78463398499991"/>
    <n v="829.04234853699995"/>
    <n v="139.52180615880013"/>
    <n v="968.56415469580008"/>
    <n v="142.56563357530001"/>
    <n v="1111.1297882711001"/>
    <n v="145.07817176579988"/>
    <n v="1256.2079600369"/>
    <n v="145.51338550579999"/>
    <n v="1401.7213455427"/>
    <n v="148.69274505020007"/>
    <n v="1550.4140905929"/>
    <n v="150.18597981530002"/>
    <n v="1700.6000704082001"/>
    <n v="151.46764322169997"/>
    <n v="1852.0677136299"/>
    <n v="152.57505690050016"/>
    <n v="2004.6427705304002"/>
    <n v="153.53913745039949"/>
    <n v="2158.1819079807997"/>
    <n v="39.75"/>
    <n v="223.71283665640001"/>
  </r>
  <r>
    <n v="923213"/>
    <s v="Florida Public Utilities Parent"/>
    <d v="2020-12-01T00:00:00"/>
    <s v="FCFB General"/>
    <s v="FCFB - FCFB General"/>
    <d v="2020-04-30T00:00:00"/>
    <s v="FPU HQ Additional Land Prch"/>
    <x v="3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n v="923216"/>
    <s v="Florida Public Utilities Parent"/>
    <d v="2020-12-01T00:00:00"/>
    <s v="FCFB General"/>
    <s v="FCFB - FCFB General"/>
    <d v="2020-04-30T00:00:00"/>
    <s v="FL Off Bldg"/>
    <x v="4"/>
    <x v="0"/>
    <n v="288.21618176749996"/>
    <n v="72.417862587700029"/>
    <n v="360.63404435519999"/>
    <n v="77.827023418500062"/>
    <n v="438.46106777370005"/>
    <n v="81.943702487899941"/>
    <n v="520.40477026159999"/>
    <n v="86.388215134399957"/>
    <n v="606.79298539599995"/>
    <n v="94.00446355400004"/>
    <n v="700.79744894999999"/>
    <n v="67.836249810000027"/>
    <n v="768.63369876000002"/>
    <n v="67.042434149999963"/>
    <n v="835.67613290999998"/>
    <n v="67.25820039000007"/>
    <n v="902.93433330000005"/>
    <n v="67.447360319999916"/>
    <n v="970.38169361999996"/>
    <n v="67.619754630000102"/>
    <n v="1038.0014482500001"/>
    <n v="67.772103089999973"/>
    <n v="1105.77355134"/>
    <n v="67.910237219999999"/>
    <n v="1173.68378856"/>
  </r>
  <r>
    <n v="1274831"/>
    <s v="Florida Public Utilities Parent"/>
    <d v="2020-12-01T00:00:00"/>
    <s v="FCFB General"/>
    <s v="FCFB - FCFB General"/>
    <d v="2020-04-30T00:00:00"/>
    <s v="Architectural Design FL Corp"/>
    <x v="4"/>
    <x v="0"/>
    <n v="1769.8786199787"/>
    <n v="308.23070218709972"/>
    <n v="2078.1093221657998"/>
    <n v="399.10823116290021"/>
    <n v="2477.2175533287"/>
    <n v="378.17520449609992"/>
    <n v="2855.3927578247999"/>
    <n v="332.18625539970026"/>
    <n v="3187.5790132245002"/>
    <n v="333.7081050060001"/>
    <n v="3521.2871182305003"/>
    <n v="340.8558535178995"/>
    <n v="3862.1429717483998"/>
    <n v="336.86717909850086"/>
    <n v="4199.0101508469006"/>
    <n v="337.95133670009909"/>
    <n v="4536.9614875469997"/>
    <n v="338.90180594879985"/>
    <n v="4875.8632934957996"/>
    <n v="339.76803322170053"/>
    <n v="5215.6313267175001"/>
    <n v="340.53353639309989"/>
    <n v="5556.1648631106"/>
    <n v="341.22761701980016"/>
    <n v="5897.3924801304001"/>
  </r>
  <r>
    <n v="1949348"/>
    <s v="Florida Public Utilities Parent"/>
    <d v="2020-12-01T00:00:00"/>
    <s v="FCFB General"/>
    <s v="FCFB - FCFB General"/>
    <d v="2020-04-30T00:00:00"/>
    <s v="FC off Bdlg Furniture"/>
    <x v="0"/>
    <x v="0"/>
    <n v="626.66493396599992"/>
    <n v="146.17966246600008"/>
    <n v="772.844596432"/>
    <n v="151.37288551000006"/>
    <n v="924.21748194200006"/>
    <n v="155.53908988079991"/>
    <n v="1079.7565718228"/>
    <n v="158.93235261979999"/>
    <n v="1238.6889244426"/>
    <n v="161.73333344280013"/>
    <n v="1400.4222578854001"/>
    <n v="162.21851028280003"/>
    <n v="1562.6407681682001"/>
    <n v="165.76286441320008"/>
    <n v="1728.4036325814002"/>
    <n v="167.42752445979977"/>
    <n v="1895.8311570412"/>
    <n v="168.85632448220008"/>
    <n v="2064.6874815234"/>
    <m/>
    <m/>
    <m/>
    <m/>
    <m/>
    <m/>
  </r>
  <r>
    <n v="61772468"/>
    <s v="Florida Public Utilities Parent"/>
    <m/>
    <m/>
    <s v="FCFB - General"/>
    <d v="2021-10-31T00:00:00"/>
    <m/>
    <x v="0"/>
    <x v="0"/>
    <m/>
    <m/>
    <m/>
    <m/>
    <m/>
    <m/>
    <m/>
    <m/>
    <m/>
    <m/>
    <m/>
    <m/>
    <m/>
    <m/>
    <m/>
    <m/>
    <m/>
    <m/>
    <m/>
    <n v="170.09087068300005"/>
    <n v="2234.7783522064001"/>
    <n v="171.16562892640013"/>
    <n v="2405.9439811328002"/>
    <n v="44.31"/>
    <n v="249.39535952240001"/>
  </r>
  <r>
    <n v="923219"/>
    <s v="Florida Public Utilities Parent"/>
    <d v="2020-12-01T00:00:00"/>
    <s v="FCFB General"/>
    <s v="FCFB - FCFB General"/>
    <d v="2020-04-30T00:00:00"/>
    <s v="FL Off Bldg"/>
    <x v="2"/>
    <x v="0"/>
    <n v="1.5904308105"/>
    <n v="0.31552823370000005"/>
    <n v="1.9059590442000001"/>
    <n v="0.32721010679999973"/>
    <n v="2.2331691509999998"/>
    <n v="0.33808718550000005"/>
    <n v="2.5712563364999999"/>
    <n v="0.34818123690000036"/>
    <n v="2.9194375734000002"/>
    <n v="0.35766639779999965"/>
    <n v="3.2771039711999999"/>
    <n v="0.36645559980000009"/>
    <n v="3.6435595709999999"/>
    <n v="0.37474357019999971"/>
    <n v="4.0183031411999997"/>
    <n v="0.38246618430000101"/>
    <n v="4.4007693255000007"/>
    <n v="0.3897764000999997"/>
    <n v="4.7905457256000004"/>
    <n v="0.39660715139999958"/>
    <n v="5.1871528769999999"/>
    <n v="0.40302432779999986"/>
    <n v="5.5901772047999998"/>
    <n v="0.40909440720000045"/>
    <n v="5.9992716120000003"/>
  </r>
  <r>
    <n v="6933534"/>
    <s v="Florida Public Utilities Parent"/>
    <d v="2020-12-01T00:00:00"/>
    <s v="FCFB Nassau"/>
    <s v="FCFB - General"/>
    <d v="2013-06-01T00:00:00"/>
    <s v="LIfeSize Video Conference system-Debary - 581"/>
    <x v="0"/>
    <x v="1"/>
    <n v="18267.16"/>
    <n v="0"/>
    <n v="18267.16"/>
    <n v="0"/>
    <n v="18267.16"/>
    <n v="0"/>
    <n v="18267.16"/>
    <n v="0"/>
    <n v="18267.16"/>
    <n v="0"/>
    <n v="18267.16"/>
    <n v="0"/>
    <n v="18267.16"/>
    <n v="0"/>
    <n v="18267.16"/>
    <n v="0"/>
    <n v="18267.16"/>
    <n v="0"/>
    <n v="18267.16"/>
    <n v="0"/>
    <n v="18267.16"/>
    <n v="0"/>
    <n v="18267.16"/>
    <m/>
    <n v="5640.1798299108004"/>
  </r>
  <r>
    <n v="6932988"/>
    <s v="Florida Public Utilities Parent"/>
    <d v="2020-12-01T00:00:00"/>
    <s v="FCFB Nassau"/>
    <s v="FCFB - General"/>
    <d v="2013-12-01T00:00:00"/>
    <s v="LIfeSize Video Conference system-Debary - 591"/>
    <x v="0"/>
    <x v="1"/>
    <n v="10169.65"/>
    <n v="0"/>
    <n v="10169.65"/>
    <n v="0"/>
    <n v="10169.65"/>
    <n v="0"/>
    <n v="10169.65"/>
    <n v="0"/>
    <n v="10169.65"/>
    <n v="0"/>
    <n v="10169.65"/>
    <n v="0"/>
    <n v="10169.65"/>
    <n v="0"/>
    <n v="10169.65"/>
    <n v="0"/>
    <n v="10169.65"/>
    <n v="0"/>
    <n v="10169.65"/>
    <n v="0"/>
    <n v="10169.65"/>
    <n v="0"/>
    <n v="10169.65"/>
    <m/>
    <n v="3139.9875408795001"/>
  </r>
  <r>
    <n v="6933411"/>
    <s v="Florida Public Utilities Parent"/>
    <d v="2020-12-01T00:00:00"/>
    <s v="FCFB Nassau"/>
    <s v="FCFB - General"/>
    <d v="2005-10-01T00:00:00"/>
    <s v="Safety Training Center - Sidewinder Fusion Kit - 624"/>
    <x v="5"/>
    <x v="2"/>
    <n v="13.45000422"/>
    <n v="119.7600013726"/>
    <n v="133.2100055926"/>
    <n v="118.759979539"/>
    <n v="251.9699851316"/>
    <n v="117.78000758840003"/>
    <n v="369.74999272000002"/>
    <n v="116.84001480300003"/>
    <n v="486.59000752300005"/>
    <n v="115.91000173379996"/>
    <n v="602.50000925680001"/>
    <n v="115.01999797999997"/>
    <n v="717.52000723679998"/>
    <n v="114.14000409259995"/>
    <n v="831.66001132939994"/>
    <n v="113.29998937040011"/>
    <n v="944.96000069980005"/>
    <n v="112.46998451460013"/>
    <n v="1057.4299852144002"/>
    <n v="111.66002954179976"/>
    <n v="1169.0900147561999"/>
    <n v="110.87998356740013"/>
    <n v="1279.9699983236001"/>
    <n v="110.11998747599978"/>
    <n v="1390.0899857995998"/>
  </r>
  <r>
    <n v="6933993"/>
    <s v="Florida Public Utilities Parent"/>
    <d v="2020-12-01T00:00:00"/>
    <s v="FCFB Nassau"/>
    <s v="FCFB - General"/>
    <d v="2006-02-01T00:00:00"/>
    <s v="Safety Training Center - Butt Fusion Machine Kit - 625"/>
    <x v="5"/>
    <x v="2"/>
    <n v="16.949411776600002"/>
    <n v="151.04408495619998"/>
    <n v="167.9934967328"/>
    <n v="149.88020370539999"/>
    <n v="317.87370043819999"/>
    <n v="148.7592275234"/>
    <n v="466.63292796159999"/>
    <n v="147.66888621060014"/>
    <n v="614.30181417220012"/>
    <n v="146.6091391371998"/>
    <n v="760.91095330939993"/>
    <n v="145.56783799300013"/>
    <n v="906.47879130240005"/>
    <n v="144.56936065799994"/>
    <n v="1051.0481519604"/>
    <n v="143.58924799260012"/>
    <n v="1194.6373999530001"/>
    <n v="142.63981082619989"/>
    <n v="1337.2772107792"/>
    <n v="141.70869769959995"/>
    <n v="1478.9859084788"/>
    <n v="140.80826007199994"/>
    <n v="1619.7941685507999"/>
    <n v="139.93228158400007"/>
    <n v="1759.7264501348"/>
  </r>
  <r>
    <n v="6933995"/>
    <s v="Florida Public Utilities Parent"/>
    <d v="2020-12-01T00:00:00"/>
    <s v="FCFB Nassau"/>
    <s v="FCFB - General"/>
    <d v="2006-12-01T00:00:00"/>
    <s v="Safety Training Center - Socket Fusion Machine Kit - 626"/>
    <x v="5"/>
    <x v="2"/>
    <n v="10.7205661495"/>
    <n v="95.535946946500005"/>
    <n v="106.25651309600001"/>
    <n v="94.799787715500017"/>
    <n v="201.05630081150002"/>
    <n v="94.090766100499991"/>
    <n v="295.14706691200001"/>
    <n v="93.401121154500004"/>
    <n v="388.54818806650002"/>
    <n v="92.730827178999959"/>
    <n v="481.27901524549998"/>
    <n v="92.072200322500066"/>
    <n v="573.35121556800004"/>
    <n v="91.4406596849999"/>
    <n v="664.79187525299994"/>
    <n v="90.820734769500064"/>
    <n v="755.61261002250001"/>
    <n v="90.220212221499992"/>
    <n v="845.832822244"/>
    <n v="89.631279697000082"/>
    <n v="935.46410194100008"/>
    <n v="89.061749539999937"/>
    <n v="1024.525851481"/>
    <n v="88.507689880000044"/>
    <n v="1113.0335413610001"/>
  </r>
  <r>
    <n v="6933546"/>
    <s v="Florida Public Utilities Parent"/>
    <d v="2020-12-01T00:00:00"/>
    <s v="FCFB Nassau"/>
    <s v="FCFB - General"/>
    <d v="2008-06-01T00:00:00"/>
    <s v="Safety Training Center - Pipe Horn Locator - 627"/>
    <x v="5"/>
    <x v="2"/>
    <n v="3.9390701142000002"/>
    <n v="35.124877036500003"/>
    <n v="39.063947150700002"/>
    <n v="34.919154396600007"/>
    <n v="73.983101547300009"/>
    <n v="34.719475659899999"/>
    <n v="108.70257720720001"/>
    <n v="34.519807872299978"/>
    <n v="143.22238507949999"/>
    <n v="34.338271794300027"/>
    <n v="177.56065687380001"/>
    <n v="34.150702762199984"/>
    <n v="211.711359636"/>
    <n v="33.975232485600003"/>
    <n v="245.6865921216"/>
    <n v="33.799751259900034"/>
    <n v="279.48634338150003"/>
    <n v="33.624280983299968"/>
    <n v="313.1106243648"/>
    <n v="33.46696431449999"/>
    <n v="346.57758867929999"/>
    <n v="33.303592793400014"/>
    <n v="379.88118147270001"/>
    <n v="33.146276124599979"/>
    <n v="413.02745759729999"/>
  </r>
  <r>
    <n v="6933278"/>
    <s v="Florida Public Utilities Parent"/>
    <d v="2020-12-01T00:00:00"/>
    <s v="FCFB Nassau"/>
    <s v="FCFB - General"/>
    <d v="2008-08-01T00:00:00"/>
    <s v="Safety Training Center - Electro Fusion Kit - 628"/>
    <x v="5"/>
    <x v="2"/>
    <n v="2.5709312043999999"/>
    <n v="22.925116793000001"/>
    <n v="25.496047997400002"/>
    <n v="22.790846841199997"/>
    <n v="48.286894838599999"/>
    <n v="22.660521591799998"/>
    <n v="70.947416430399997"/>
    <n v="22.530203488600009"/>
    <n v="93.477619919000006"/>
    <n v="22.411719492599985"/>
    <n v="115.88933941159999"/>
    <n v="22.289297940400019"/>
    <n v="138.17863735200001"/>
    <n v="22.174772939199983"/>
    <n v="160.35341029119999"/>
    <n v="22.060240791799998"/>
    <n v="182.41365108299999"/>
    <n v="21.945715790599991"/>
    <n v="204.35936687359998"/>
    <n v="21.843039189000024"/>
    <n v="226.20240606260001"/>
    <n v="21.736410738800004"/>
    <n v="247.93881680140001"/>
    <n v="21.63373413719998"/>
    <n v="269.57255093859999"/>
  </r>
  <r>
    <n v="6932989"/>
    <s v="Florida Public Utilities Parent"/>
    <d v="2020-12-01T00:00:00"/>
    <s v="FCFB Nassau"/>
    <s v="FCFB - General"/>
    <d v="2013-03-01T00:00:00"/>
    <s v="New Operations Center - 578"/>
    <x v="4"/>
    <x v="2"/>
    <n v="15612.4396497506"/>
    <n v="274.78076582440008"/>
    <n v="15887.220415575001"/>
    <n v="261.439461725"/>
    <n v="16148.659877300001"/>
    <n v="257.07008789730025"/>
    <n v="16405.729965197301"/>
    <n v="254.41038050089992"/>
    <n v="16660.140345698201"/>
    <n v="249.01968717909767"/>
    <n v="16909.160032877298"/>
    <n v="270.24032352710128"/>
    <n v="17179.4003564044"/>
    <n v="241.29003984139854"/>
    <n v="17420.690396245798"/>
    <n v="237.76989877350206"/>
    <n v="17658.4602950193"/>
    <n v="234.64993573270112"/>
    <n v="17893.110230752001"/>
    <n v="231.83952516069621"/>
    <n v="18124.949755912698"/>
    <n v="229.34070358690224"/>
    <n v="18354.2904594996"/>
    <n v="227.07913768820072"/>
    <n v="18581.369597187801"/>
  </r>
  <r>
    <n v="6933837"/>
    <s v="Florida Public Utilities Parent"/>
    <d v="2020-12-01T00:00:00"/>
    <s v="FCFB Nassau"/>
    <s v="FCFB - General"/>
    <d v="2013-06-01T00:00:00"/>
    <s v="(8) Philips Onsite Heartstart AED units &amp; (4) training devices - 582"/>
    <x v="0"/>
    <x v="2"/>
    <n v="10210.52"/>
    <n v="0"/>
    <n v="10210.52"/>
    <n v="0"/>
    <n v="10210.52"/>
    <n v="0"/>
    <n v="10210.52"/>
    <n v="0"/>
    <n v="10210.52"/>
    <n v="0"/>
    <n v="10210.52"/>
    <n v="0"/>
    <n v="10210.52"/>
    <n v="0"/>
    <n v="10210.52"/>
    <n v="0"/>
    <n v="10210.52"/>
    <n v="0"/>
    <n v="10210.52"/>
    <n v="0"/>
    <n v="10210.52"/>
    <n v="0"/>
    <n v="10210.52"/>
    <m/>
    <n v="3152.6065878275999"/>
  </r>
  <r>
    <n v="6933274"/>
    <s v="Florida Public Utilities Parent"/>
    <d v="2020-12-01T00:00:00"/>
    <s v="FCFB Nassau"/>
    <s v="FCFB - General"/>
    <d v="2013-09-01T00:00:00"/>
    <s v="(5) Philips Onsite Heartstart AED units &amp; (2) training devices - 583"/>
    <x v="0"/>
    <x v="2"/>
    <n v="6266.2"/>
    <n v="0"/>
    <n v="6266.2"/>
    <n v="0"/>
    <n v="6266.2"/>
    <n v="0"/>
    <n v="6266.2"/>
    <n v="0"/>
    <n v="6266.2"/>
    <n v="0"/>
    <n v="6266.2"/>
    <n v="0"/>
    <n v="6266.2"/>
    <n v="0"/>
    <n v="6266.2"/>
    <n v="0"/>
    <n v="6266.2"/>
    <n v="0"/>
    <n v="6266.2"/>
    <n v="0"/>
    <n v="6266.2"/>
    <n v="0"/>
    <n v="6266.2"/>
    <m/>
    <n v="1934.7558597059999"/>
  </r>
  <r>
    <n v="6933551"/>
    <s v="Florida Public Utilities Parent"/>
    <d v="2020-12-01T00:00:00"/>
    <s v="FCFB Nassau"/>
    <s v="FCFB - General"/>
    <d v="2013-09-01T00:00:00"/>
    <s v="Iridium Extreme satellite phone - 584"/>
    <x v="0"/>
    <x v="2"/>
    <n v="1556.74"/>
    <n v="0"/>
    <n v="1556.74"/>
    <n v="0"/>
    <n v="1556.74"/>
    <n v="0"/>
    <n v="1556.74"/>
    <n v="0"/>
    <n v="1556.74"/>
    <n v="0"/>
    <n v="1556.74"/>
    <n v="0"/>
    <n v="1556.74"/>
    <n v="0"/>
    <n v="1556.74"/>
    <n v="0"/>
    <n v="1556.74"/>
    <n v="0"/>
    <n v="1556.74"/>
    <n v="0"/>
    <n v="1556.74"/>
    <n v="0"/>
    <n v="1556.74"/>
    <m/>
    <n v="480.66002314620005"/>
  </r>
  <r>
    <n v="6934001"/>
    <s v="Florida Public Utilities Parent"/>
    <d v="2020-12-01T00:00:00"/>
    <s v="FCFB Nassau"/>
    <s v="FCFB - General"/>
    <d v="2013-09-01T00:00:00"/>
    <s v="Iridium Extreme satellite phone - 585"/>
    <x v="0"/>
    <x v="2"/>
    <n v="1556.74"/>
    <n v="0"/>
    <n v="1556.74"/>
    <n v="0"/>
    <n v="1556.74"/>
    <n v="0"/>
    <n v="1556.74"/>
    <n v="0"/>
    <n v="1556.74"/>
    <n v="0"/>
    <n v="1556.74"/>
    <n v="0"/>
    <n v="1556.74"/>
    <n v="0"/>
    <n v="1556.74"/>
    <n v="0"/>
    <n v="1556.74"/>
    <n v="0"/>
    <n v="1556.74"/>
    <n v="0"/>
    <n v="1556.74"/>
    <n v="0"/>
    <n v="1556.74"/>
    <m/>
    <n v="480.66002314620005"/>
  </r>
  <r>
    <n v="6933552"/>
    <s v="Florida Public Utilities Parent"/>
    <d v="2020-12-01T00:00:00"/>
    <s v="FCFB Nassau"/>
    <s v="FCFB - General"/>
    <d v="2013-09-01T00:00:00"/>
    <s v="Iridium Extreme satellite phone - 586"/>
    <x v="0"/>
    <x v="2"/>
    <n v="1556.74"/>
    <n v="0"/>
    <n v="1556.74"/>
    <n v="0"/>
    <n v="1556.74"/>
    <n v="0"/>
    <n v="1556.74"/>
    <n v="0"/>
    <n v="1556.74"/>
    <n v="0"/>
    <n v="1556.74"/>
    <n v="0"/>
    <n v="1556.74"/>
    <n v="0"/>
    <n v="1556.74"/>
    <n v="0"/>
    <n v="1556.74"/>
    <n v="0"/>
    <n v="1556.74"/>
    <n v="0"/>
    <n v="1556.74"/>
    <n v="0"/>
    <n v="1556.74"/>
    <m/>
    <n v="480.66002314620005"/>
  </r>
  <r>
    <n v="6933519"/>
    <s v="Florida Public Utilities Parent"/>
    <d v="2020-12-01T00:00:00"/>
    <s v="FCFB Nassau"/>
    <s v="FCFB - General"/>
    <d v="2013-09-01T00:00:00"/>
    <s v="Iridium Extreme satellite phone - 587"/>
    <x v="0"/>
    <x v="2"/>
    <n v="1556.74"/>
    <n v="0"/>
    <n v="1556.74"/>
    <n v="0"/>
    <n v="1556.74"/>
    <n v="0"/>
    <n v="1556.74"/>
    <n v="0"/>
    <n v="1556.74"/>
    <n v="0"/>
    <n v="1556.74"/>
    <n v="0"/>
    <n v="1556.74"/>
    <n v="0"/>
    <n v="1556.74"/>
    <n v="0"/>
    <n v="1556.74"/>
    <n v="0"/>
    <n v="1556.74"/>
    <n v="0"/>
    <n v="1556.74"/>
    <n v="0"/>
    <n v="1556.74"/>
    <m/>
    <n v="480.66002314620005"/>
  </r>
  <r>
    <n v="6933966"/>
    <s v="Florida Public Utilities Parent"/>
    <d v="2020-12-01T00:00:00"/>
    <s v="FCFB Nassau"/>
    <s v="FCFB - General"/>
    <d v="2013-09-01T00:00:00"/>
    <s v="Iridium Extreme satellite phone - 588"/>
    <x v="0"/>
    <x v="2"/>
    <n v="1556.74"/>
    <n v="0"/>
    <n v="1556.74"/>
    <n v="0"/>
    <n v="1556.74"/>
    <n v="0"/>
    <n v="1556.74"/>
    <n v="0"/>
    <n v="1556.74"/>
    <n v="0"/>
    <n v="1556.74"/>
    <n v="0"/>
    <n v="1556.74"/>
    <n v="0"/>
    <n v="1556.74"/>
    <n v="0"/>
    <n v="1556.74"/>
    <n v="0"/>
    <n v="1556.74"/>
    <n v="0"/>
    <n v="1556.74"/>
    <n v="0"/>
    <n v="1556.74"/>
    <m/>
    <n v="480.66002314620005"/>
  </r>
  <r>
    <n v="6933396"/>
    <s v="Florida Public Utilities Parent"/>
    <d v="2020-12-01T00:00:00"/>
    <s v="FCFB Nassau"/>
    <s v="FCFB - General"/>
    <d v="2014-01-01T00:00:00"/>
    <s v="Office Furniture - 592"/>
    <x v="0"/>
    <x v="2"/>
    <n v="237.99"/>
    <n v="0"/>
    <n v="237.99"/>
    <n v="0"/>
    <n v="237.99"/>
    <n v="0"/>
    <n v="237.99"/>
    <n v="0"/>
    <n v="237.99"/>
    <n v="0"/>
    <n v="237.99"/>
    <n v="0"/>
    <n v="237.99"/>
    <n v="0"/>
    <n v="237.99"/>
    <n v="0"/>
    <n v="237.99"/>
    <n v="0"/>
    <n v="237.99"/>
    <n v="0"/>
    <n v="237.99"/>
    <n v="0"/>
    <n v="237.99"/>
    <m/>
    <n v="64.836786610800004"/>
  </r>
  <r>
    <n v="6933841"/>
    <s v="Florida Public Utilities Parent"/>
    <d v="2020-12-01T00:00:00"/>
    <s v="FCFB Nassau"/>
    <s v="FCFB - General"/>
    <d v="2014-01-01T00:00:00"/>
    <s v="Projector for Marketing - 590"/>
    <x v="0"/>
    <x v="2"/>
    <n v="1555.76"/>
    <n v="0"/>
    <n v="1555.76"/>
    <n v="0"/>
    <n v="1555.76"/>
    <n v="0"/>
    <n v="1555.76"/>
    <n v="0"/>
    <n v="1555.76"/>
    <n v="0"/>
    <n v="1555.76"/>
    <n v="0"/>
    <n v="1555.76"/>
    <n v="0"/>
    <n v="1555.76"/>
    <n v="0"/>
    <n v="1555.76"/>
    <n v="0"/>
    <n v="1555.76"/>
    <n v="0"/>
    <n v="1555.76"/>
    <n v="0"/>
    <n v="1555.76"/>
    <m/>
    <n v="423.84335113920002"/>
  </r>
  <r>
    <n v="6933992"/>
    <s v="Florida Public Utilities Parent"/>
    <d v="2020-12-01T00:00:00"/>
    <s v="FCFB Nassau"/>
    <s v="FCFB - General"/>
    <d v="2014-09-01T00:00:00"/>
    <s v="Presentation projector - 601"/>
    <x v="0"/>
    <x v="2"/>
    <n v="1604.97"/>
    <n v="0"/>
    <n v="1604.97"/>
    <n v="0"/>
    <n v="1604.97"/>
    <n v="0"/>
    <n v="1604.97"/>
    <n v="0"/>
    <n v="1604.97"/>
    <n v="0"/>
    <n v="1604.97"/>
    <n v="0"/>
    <n v="1604.97"/>
    <n v="0"/>
    <n v="1604.97"/>
    <n v="0"/>
    <n v="1604.97"/>
    <n v="0"/>
    <n v="1604.97"/>
    <n v="0"/>
    <n v="1604.97"/>
    <n v="0"/>
    <n v="1604.97"/>
    <m/>
    <n v="437.2498735524"/>
  </r>
  <r>
    <n v="6933251"/>
    <s v="Florida Public Utilities Parent"/>
    <d v="2020-12-01T00:00:00"/>
    <s v="FCFB Nassau"/>
    <s v="FCFB - General"/>
    <d v="2015-08-01T00:00:00"/>
    <s v="IT CGI - 612"/>
    <x v="5"/>
    <x v="2"/>
    <n v="2.3350836123000001"/>
    <n v="21.028061766899999"/>
    <n v="23.363145379199999"/>
    <n v="21.250838641100003"/>
    <n v="44.613984020300002"/>
    <n v="21.466752440800001"/>
    <n v="66.080736461100003"/>
    <n v="21.676482093800004"/>
    <n v="87.757218554900007"/>
    <n v="21.879998081499991"/>
    <n v="109.6372166364"/>
    <n v="22.079396224500002"/>
    <n v="131.7166128609"/>
    <n v="22.271931292999994"/>
    <n v="153.98854415389999"/>
    <n v="22.459640070400013"/>
    <n v="176.44818422430001"/>
    <n v="22.643231003099999"/>
    <n v="199.09141522740001"/>
    <n v="22.821316716899986"/>
    <n v="221.91273194429999"/>
    <n v="22.994590898900015"/>
    <n v="244.90732284320001"/>
    <n v="23.16305354909997"/>
    <n v="268.07037639229998"/>
  </r>
  <r>
    <n v="6932978"/>
    <s v="Florida Public Utilities Parent"/>
    <d v="2020-12-01T00:00:00"/>
    <s v="FCFB Nassau"/>
    <s v="FCFB - General"/>
    <d v="2015-08-01T00:00:00"/>
    <s v="IT CGI - 613"/>
    <x v="5"/>
    <x v="2"/>
    <n v="2.3042957517000002"/>
    <n v="20.750808725100001"/>
    <n v="23.0551044768"/>
    <n v="20.970648306899999"/>
    <n v="44.0257527837"/>
    <n v="21.183715303200003"/>
    <n v="65.209468086900003"/>
    <n v="21.390679690200002"/>
    <n v="86.600147777100005"/>
    <n v="21.591512338499996"/>
    <n v="108.1916601156"/>
    <n v="21.788281435500011"/>
    <n v="129.97994155110001"/>
    <n v="21.978277947000009"/>
    <n v="151.95821949810002"/>
    <n v="22.163511801599981"/>
    <n v="174.1217312997"/>
    <n v="22.344682104900016"/>
    <n v="196.46641340460002"/>
    <n v="22.520419775100009"/>
    <n v="218.98683317970003"/>
    <n v="22.691409353099999"/>
    <n v="241.67824253280003"/>
    <n v="22.857650838899986"/>
    <n v="264.53589337170001"/>
  </r>
  <r>
    <n v="6933252"/>
    <s v="Florida Public Utilities Parent"/>
    <d v="2020-12-01T00:00:00"/>
    <s v="FCFB Nassau"/>
    <s v="FCFB - General"/>
    <d v="2015-08-01T00:00:00"/>
    <s v="Kits CPR Mannequins - 607"/>
    <x v="5"/>
    <x v="2"/>
    <n v="1.645236189"/>
    <n v="14.815798467000002"/>
    <n v="16.461034656000002"/>
    <n v="14.972760972999996"/>
    <n v="31.433795628999999"/>
    <n v="15.124887944000005"/>
    <n v="46.558683573000003"/>
    <n v="15.272657733999992"/>
    <n v="61.831341306999995"/>
    <n v="15.416049545"/>
    <n v="77.247390851999995"/>
    <n v="15.556540034999998"/>
    <n v="92.803930886999993"/>
    <n v="15.692194990000019"/>
    <n v="108.49612587700001"/>
    <n v="15.824449471999998"/>
    <n v="124.32057534900001"/>
    <n v="15.953802632999995"/>
    <n v="140.274377982"/>
    <n v="16.079276966999998"/>
    <n v="156.353654949"/>
    <n v="16.201361227000007"/>
    <n v="172.55501617600001"/>
    <n v="16.320055413000006"/>
    <n v="188.87507158900002"/>
  </r>
  <r>
    <n v="6933545"/>
    <s v="Florida Public Utilities Parent"/>
    <d v="2020-12-01T00:00:00"/>
    <s v="FCFB Nassau"/>
    <s v="FCFB - General"/>
    <d v="2015-08-01T00:00:00"/>
    <s v="Safety Pipe Squeezer - 614"/>
    <x v="5"/>
    <x v="2"/>
    <n v="8.7981611733000005"/>
    <n v="79.229829549899989"/>
    <n v="88.027990723199991"/>
    <n v="80.069211418100025"/>
    <n v="168.09720214130002"/>
    <n v="80.882734496799969"/>
    <n v="248.97993663809999"/>
    <n v="81.672956859800053"/>
    <n v="330.65289349790004"/>
    <n v="82.4397672865"/>
    <n v="413.09266078440004"/>
    <n v="83.191062439500001"/>
    <n v="496.28372322390004"/>
    <n v="83.916498803000025"/>
    <n v="580.20022202690006"/>
    <n v="84.623750598399965"/>
    <n v="664.82397262530003"/>
    <n v="85.315487120099988"/>
    <n v="750.13945974540002"/>
    <n v="85.986480999899982"/>
    <n v="836.1259407453"/>
    <n v="86.639345921900031"/>
    <n v="922.76528666720003"/>
    <n v="87.274081886099907"/>
    <n v="1010.0393685532999"/>
  </r>
  <r>
    <n v="6933994"/>
    <s v="Florida Public Utilities Parent"/>
    <d v="2020-12-01T00:00:00"/>
    <s v="FCFB Nassau"/>
    <s v="FCFB - General"/>
    <d v="2015-08-01T00:00:00"/>
    <s v="Safety Training Center - RD 8000 Pipe Locator - 629"/>
    <x v="5"/>
    <x v="2"/>
    <n v="5.2182892341000002"/>
    <n v="46.992111012300001"/>
    <n v="52.210400246399999"/>
    <n v="47.489957923700004"/>
    <n v="99.700358170100003"/>
    <n v="47.972467693600009"/>
    <n v="147.67282586370001"/>
    <n v="48.441157544600003"/>
    <n v="196.11398340830002"/>
    <n v="48.895961510499973"/>
    <n v="245.00994491879999"/>
    <n v="49.341563191500029"/>
    <n v="294.35150811030002"/>
    <n v="49.771827730999973"/>
    <n v="344.12333584129999"/>
    <n v="50.191306796800006"/>
    <n v="394.3146426381"/>
    <n v="50.601583577700012"/>
    <n v="444.91622621580001"/>
    <n v="50.999557662299992"/>
    <n v="495.9157838781"/>
    <n v="51.386779256300088"/>
    <n v="547.30256313440009"/>
    <n v="51.763248359700015"/>
    <n v="599.0658114941001"/>
  </r>
  <r>
    <n v="6933117"/>
    <s v="Florida Public Utilities Parent"/>
    <d v="2020-12-01T00:00:00"/>
    <s v="FCFB Nassau"/>
    <s v="FCFB - General"/>
    <d v="2015-08-01T00:00:00"/>
    <s v="Ultra Trak CGI - 611"/>
    <x v="5"/>
    <x v="2"/>
    <n v="5.6073775464000004"/>
    <n v="50.495956879200001"/>
    <n v="56.103334425600003"/>
    <n v="51.030924464799988"/>
    <n v="107.13425889039999"/>
    <n v="51.54941133440002"/>
    <n v="158.68367022480001"/>
    <n v="52.053047838400005"/>
    <n v="210.73671806320002"/>
    <n v="52.541763091999968"/>
    <n v="263.27848115519998"/>
    <n v="53.020589916000063"/>
    <n v="316.29907107120005"/>
    <n v="53.482936023999969"/>
    <n v="369.78200709520002"/>
    <n v="53.933692467200046"/>
    <n v="423.71569956240006"/>
    <n v="54.374560480799971"/>
    <n v="478.09026004320003"/>
    <n v="54.802208479199976"/>
    <n v="532.89246852240001"/>
    <n v="55.218302255200001"/>
    <n v="588.11077077760001"/>
    <n v="55.62284180879999"/>
    <n v="643.7336125864"/>
  </r>
  <r>
    <n v="6933111"/>
    <s v="Florida Public Utilities Parent"/>
    <d v="2020-12-01T00:00:00"/>
    <s v="FCFB Nassau"/>
    <s v="FCFB - General"/>
    <d v="2015-10-01T00:00:00"/>
    <s v="Safety Training Center - Digital Manometer - 630"/>
    <x v="5"/>
    <x v="2"/>
    <n v="0.97488036089999996"/>
    <n v="8.7790622726999992"/>
    <n v="9.7539426335999995"/>
    <n v="8.8720699913000001"/>
    <n v="18.6260126249"/>
    <n v="8.9622124264000007"/>
    <n v="27.5882250513"/>
    <n v="9.0497730254000004"/>
    <n v="36.637998076700001"/>
    <n v="9.1347394645000008"/>
    <n v="45.772737541200001"/>
    <n v="9.2179867334999983"/>
    <n v="54.9907242747"/>
    <n v="9.2983687189999955"/>
    <n v="64.289092993699995"/>
    <n v="9.3767357632000028"/>
    <n v="73.665828756899998"/>
    <n v="9.4533836373000071"/>
    <n v="83.119212394200005"/>
    <n v="9.5277331226999991"/>
    <n v="92.646945516900004"/>
    <n v="9.6000738287000047"/>
    <n v="102.24701934560001"/>
    <n v="9.6704057552999814"/>
    <n v="111.91742510089999"/>
  </r>
  <r>
    <n v="6933843"/>
    <s v="Florida Public Utilities Parent"/>
    <d v="2020-12-01T00:00:00"/>
    <s v="FCFB Nassau"/>
    <s v="FCFB - General"/>
    <d v="2015-10-01T00:00:00"/>
    <s v="Safety Training Center - Electro Fusion Kit - 622"/>
    <x v="5"/>
    <x v="2"/>
    <n v="7.0767780299999998"/>
    <n v="63.728307090000001"/>
    <n v="70.805085120000001"/>
    <n v="64.403461709999988"/>
    <n v="135.20854682999999"/>
    <n v="65.057816880000019"/>
    <n v="200.26636371000001"/>
    <n v="65.693430180000007"/>
    <n v="265.95979389000001"/>
    <n v="66.310212149999984"/>
    <n v="332.27000604"/>
    <n v="66.914514450000013"/>
    <n v="399.18452049000001"/>
    <n v="67.498017300000015"/>
    <n v="466.68253779000003"/>
    <n v="68.066893440000001"/>
    <n v="534.74943123000003"/>
    <n v="68.623289909999926"/>
    <n v="603.37272113999995"/>
    <n v="69.163002090000077"/>
    <n v="672.53572323000003"/>
    <n v="69.688132289999999"/>
    <n v="742.22385552000003"/>
    <n v="70.198680509999917"/>
    <n v="812.42253602999995"/>
  </r>
  <r>
    <n v="6932994"/>
    <s v="Florida Public Utilities Parent"/>
    <d v="2020-12-01T00:00:00"/>
    <s v="FCFB Nassau"/>
    <s v="FCFB - General"/>
    <d v="2017-05-01T00:00:00"/>
    <s v="ECIS Improvements - 642"/>
    <x v="6"/>
    <x v="3"/>
    <n v="23630.022448263"/>
    <n v="-2736.0443066879998"/>
    <n v="20893.978141575"/>
    <n v="-2618.1276394349989"/>
    <n v="18275.850502140001"/>
    <n v="-2600.1410676780015"/>
    <n v="15675.709434462"/>
    <n v="-2583.4367348790001"/>
    <n v="13092.272699583"/>
    <n v="-2567.9723694239983"/>
    <n v="10524.300330159002"/>
    <n v="-2625.6308509200016"/>
    <n v="7898.6694792389999"/>
    <n v="-2338.0288798019992"/>
    <n v="5560.6405994370007"/>
    <n v="-2384.02"/>
    <n v="3383.6595237060001"/>
    <n v="-2075.4164778270001"/>
    <n v="1308.243045879"/>
    <n v="-2061.6852485459999"/>
    <n v="-753.44220266700006"/>
    <n v="-1969.0610970030002"/>
    <n v="-2722.5032996700002"/>
    <n v="-1924.1263713210001"/>
    <n v="-4646.6296709910002"/>
  </r>
  <r>
    <n v="6933277"/>
    <s v="Florida Public Utilities Parent"/>
    <d v="2020-12-01T00:00:00"/>
    <s v="FCFB Nassau"/>
    <s v="FCFB - General"/>
    <d v="2018-07-01T00:00:00"/>
    <s v="ECIS Improvements Monthly Hosting fees - 652"/>
    <x v="6"/>
    <x v="3"/>
    <n v="681.27993783599993"/>
    <n v="-73.279950437399975"/>
    <n v="607.99998739859996"/>
    <n v="-71.510022843799902"/>
    <n v="536.48996455480005"/>
    <n v="-72.48996668820007"/>
    <n v="463.99999786659998"/>
    <n v="-73.409908167199944"/>
    <n v="390.59008969940004"/>
    <n v="-74.250225654200051"/>
    <n v="316.33986404519999"/>
    <n v="-77.229869183399984"/>
    <n v="239.1099948618"/>
    <n v="-69.630043518400015"/>
    <n v="169.47995134339999"/>
    <n v="-71.930000000000007"/>
    <n v="103.8001109424"/>
    <n v="-63.420225256599998"/>
    <n v="40.379885685799998"/>
    <n v="-63.770002078600001"/>
    <n v="-23.3901163928"/>
    <n v="-61.6198699232"/>
    <n v="-85.009986315999996"/>
    <n v="-60.869982541400006"/>
    <n v="-145.8799688574"/>
  </r>
  <r>
    <n v="6934057"/>
    <s v="Florida Public Utilities Parent"/>
    <d v="2020-12-01T00:00:00"/>
    <s v="FCFB Nassau"/>
    <s v="FCFB - General"/>
    <d v="2019-08-01T00:00:00"/>
    <s v="ECIS Improvements Monthly Hosting fees"/>
    <x v="6"/>
    <x v="3"/>
    <n v="799.32020380200004"/>
    <n v="-70.640415967500076"/>
    <n v="728.67978783449996"/>
    <n v="-73.009832368000048"/>
    <n v="655.66995546649991"/>
    <n v="-78.279712496499883"/>
    <n v="577.39024297000003"/>
    <n v="-83.180361813000047"/>
    <n v="494.20988115699998"/>
    <n v="-87.710112105999997"/>
    <n v="406.49976905099999"/>
    <n v="-94.790001711999992"/>
    <n v="311.709767339"/>
    <n v="-87.789630187499966"/>
    <n v="223.92013715150003"/>
    <n v="-93.14"/>
    <n v="138.87026631750001"/>
    <n v="-84.20019511000001"/>
    <n v="54.670071207500001"/>
    <n v="-86.690278809000006"/>
    <n v="-32.020207601500005"/>
    <n v="-85.559787482499999"/>
    <n v="-117.579995084"/>
    <n v="-86.169796820999991"/>
    <n v="-203.749791905"/>
  </r>
  <r>
    <n v="7003415"/>
    <s v="Florida Public Utilities Parent"/>
    <d v="2020-12-01T00:00:00"/>
    <s v="FCFB Nassau"/>
    <s v="FCFB - General"/>
    <d v="2020-04-01T00:00:00"/>
    <s v="ECIS Improvements Monthly Hosting fees"/>
    <x v="6"/>
    <x v="3"/>
    <n v="95.452233173500005"/>
    <n v="0.7257384234999904"/>
    <n v="96.177971596999996"/>
    <n v="-2.2188511009999985"/>
    <n v="93.959120495999997"/>
    <n v="-5.3086679959999969"/>
    <n v="88.6504525"/>
    <n v="-8.1723764335000055"/>
    <n v="80.478076066499995"/>
    <n v="-10.830495506999995"/>
    <n v="69.6475805595"/>
    <n v="-13.810146783500002"/>
    <n v="55.837433775999997"/>
    <n v="-14.122116690499993"/>
    <n v="41.715317085500004"/>
    <n v="144.41999999999999"/>
    <n v="173.58948704800002"/>
    <n v="-103.09909220710003"/>
    <n v="70.490394840899995"/>
    <n v="-112.9609577711"/>
    <n v="-42.470562930199996"/>
    <n v="-123.09891517899999"/>
    <n v="-165.56947810919999"/>
    <n v="-127.05019035580003"/>
    <n v="-292.61966846500002"/>
  </r>
  <r>
    <n v="1274828"/>
    <s v="Florida Public Utilities Parent"/>
    <d v="2020-12-01T00:00:00"/>
    <s v="FCFB General"/>
    <s v="FCFB - FCFB General"/>
    <d v="2020-04-30T00:00:00"/>
    <s v="ECIS Improvements"/>
    <x v="6"/>
    <x v="3"/>
    <n v="228.4675047179"/>
    <n v="40.774667741900032"/>
    <n v="269.24217245980003"/>
    <n v="-6.2114877334000198"/>
    <n v="263.03068472640001"/>
    <n v="-14.861171226400018"/>
    <n v="248.16951349999999"/>
    <n v="-22.877883038899995"/>
    <n v="225.2916304611"/>
    <n v="-30.319064653800012"/>
    <n v="194.97256580729999"/>
    <n v="-38.660348728899976"/>
    <n v="156.31221707840001"/>
    <n v="-39.533682342700018"/>
    <n v="116.77853473569999"/>
    <m/>
    <m/>
    <m/>
    <m/>
    <m/>
    <m/>
    <m/>
    <m/>
    <m/>
    <m/>
  </r>
  <r>
    <n v="6933704"/>
    <s v="Florida Public Utilities Parent"/>
    <d v="2020-12-01T00:00:00"/>
    <s v="FCFB Nassau"/>
    <s v="FCFB - General"/>
    <d v="2012-01-01T00:00:00"/>
    <s v="SF Admin Office Improvements - 558"/>
    <x v="4"/>
    <x v="4"/>
    <n v="4080.1904744364001"/>
    <n v="66.442126022800039"/>
    <n v="4146.6326004592001"/>
    <n v="62.898173406699243"/>
    <n v="4209.5307738658994"/>
    <n v="61.703941444500742"/>
    <n v="4271.2347153104001"/>
    <n v="60.959601035500782"/>
    <n v="4332.1943163459009"/>
    <n v="59.517412142098692"/>
    <n v="4391.7117284879996"/>
    <n v="64.973638667001069"/>
    <n v="4456.6853671550007"/>
    <n v="57.422223034999661"/>
    <n v="4514.1075901900003"/>
    <n v="56.469373388399617"/>
    <n v="4570.5769635784"/>
    <n v="55.633927591799875"/>
    <n v="4626.2108911701998"/>
    <n v="54.876672759300163"/>
    <n v="4681.0875639295"/>
    <n v="54.19807850629968"/>
    <n v="4735.2856424357997"/>
    <n v="1238.3211006018009"/>
    <n v="5973.6067430376006"/>
  </r>
  <r>
    <n v="6933099"/>
    <s v="Florida Public Utilities Parent"/>
    <d v="2020-12-01T00:00:00"/>
    <s v="FCFB Nassau"/>
    <s v="FCFB - General"/>
    <d v="2012-03-01T00:00:00"/>
    <s v="Office Cabling  - 561"/>
    <x v="0"/>
    <x v="4"/>
    <n v="49817.99"/>
    <n v="0"/>
    <n v="49817.99"/>
    <n v="0"/>
    <n v="49817.99"/>
    <n v="0"/>
    <n v="49817.99"/>
    <n v="0"/>
    <n v="49817.99"/>
    <n v="0"/>
    <n v="49817.99"/>
    <n v="0"/>
    <n v="49817.99"/>
    <n v="0"/>
    <n v="49817.99"/>
    <n v="0"/>
    <n v="49817.99"/>
    <n v="0"/>
    <n v="49817.99"/>
    <n v="0"/>
    <n v="49817.99"/>
    <n v="0"/>
    <n v="49817.99"/>
    <m/>
    <n v="17191.4625008857"/>
  </r>
  <r>
    <n v="6933279"/>
    <s v="Florida Public Utilities Parent"/>
    <d v="2020-12-01T00:00:00"/>
    <s v="FCFB Nassau"/>
    <s v="FCFB - General"/>
    <d v="2012-03-01T00:00:00"/>
    <s v="SF Main Office Furniture - 576"/>
    <x v="1"/>
    <x v="4"/>
    <n v="-122284.49290464001"/>
    <n v="1999.1444721600128"/>
    <n v="-120285.34843247999"/>
    <n v="1990.9141507199965"/>
    <n v="-118294.43428176"/>
    <n v="1982.9563564799901"/>
    <n v="-116311.47792528001"/>
    <n v="1975.2529209600034"/>
    <n v="-114336.22500432"/>
    <n v="1967.7826476000046"/>
    <n v="-112368.44235672"/>
    <n v="1960.5485644800065"/>
    <n v="-110407.89379223999"/>
    <n v="1953.5506715999945"/>
    <n v="-108454.34312064"/>
    <n v="1946.7556600800017"/>
    <n v="-106507.58746056"/>
    <n v="1940.1695860799955"/>
    <n v="-104567.41787448"/>
    <n v="1933.7833653599955"/>
    <n v="-102633.63450912001"/>
    <n v="1927.5818575200101"/>
    <n v="-100706.0526516"/>
    <n v="-460.51"/>
    <n v="-179737.85659896"/>
  </r>
  <r>
    <n v="6933410"/>
    <s v="Florida Public Utilities Parent"/>
    <d v="2020-12-01T00:00:00"/>
    <s v="FCFB Nassau"/>
    <s v="FCFB - General"/>
    <d v="2012-05-01T00:00:00"/>
    <s v="Printers for FPU Corp Office - 568"/>
    <x v="0"/>
    <x v="4"/>
    <n v="38933.090000000004"/>
    <n v="0"/>
    <n v="38933.090000000004"/>
    <n v="0"/>
    <n v="38933.090000000004"/>
    <n v="0"/>
    <n v="38933.090000000004"/>
    <n v="0"/>
    <n v="38933.090000000004"/>
    <n v="0"/>
    <n v="38933.090000000004"/>
    <n v="0"/>
    <n v="38933.090000000004"/>
    <n v="0"/>
    <n v="38933.090000000004"/>
    <n v="0"/>
    <n v="38933.090000000004"/>
    <n v="0"/>
    <n v="38933.090000000004"/>
    <n v="0"/>
    <n v="38933.090000000004"/>
    <n v="0"/>
    <n v="38933.090000000004"/>
    <m/>
    <n v="13435.2421038787"/>
  </r>
  <r>
    <n v="6933002"/>
    <s v="Florida Public Utilities Parent"/>
    <d v="2020-12-01T00:00:00"/>
    <s v="FCFB Nassau"/>
    <s v="FCFB - General"/>
    <d v="2012-06-01T00:00:00"/>
    <s v="SF Admin Office Improvements - 575"/>
    <x v="4"/>
    <x v="4"/>
    <n v="2171.3095470600001"/>
    <n v="35.357766619999893"/>
    <n v="2206.66731368"/>
    <n v="33.471820804999879"/>
    <n v="2240.1391344849999"/>
    <n v="32.836299675000191"/>
    <n v="2272.9754341600001"/>
    <n v="32.440192324999771"/>
    <n v="2305.4156264849998"/>
    <n v="31.672718714999974"/>
    <n v="2337.0883451999998"/>
    <n v="34.576298050000332"/>
    <n v="2371.6646432500002"/>
    <n v="30.557745249999698"/>
    <n v="2402.2223884999999"/>
    <n v="30.050677860000178"/>
    <n v="2432.27306636"/>
    <n v="29.606087969999862"/>
    <n v="2461.8791543299999"/>
    <n v="29.203108095000061"/>
    <n v="2491.082262425"/>
    <n v="28.841988144999959"/>
    <n v="2519.9242505699999"/>
    <n v="28.518979469999977"/>
    <n v="2548.4432300399999"/>
  </r>
  <r>
    <n v="6933539"/>
    <s v="Florida Public Utilities Parent"/>
    <d v="2020-12-01T00:00:00"/>
    <s v="FCFB Nassau"/>
    <s v="FCFB - General"/>
    <d v="2012-06-01T00:00:00"/>
    <s v="Office Cabling - 577"/>
    <x v="0"/>
    <x v="4"/>
    <n v="13745.03"/>
    <n v="0"/>
    <n v="13745.03"/>
    <n v="0"/>
    <n v="13745.03"/>
    <n v="0"/>
    <n v="13745.03"/>
    <n v="0"/>
    <n v="13745.03"/>
    <n v="0"/>
    <n v="13745.03"/>
    <n v="0"/>
    <n v="13745.03"/>
    <n v="0"/>
    <n v="13745.03"/>
    <n v="0"/>
    <n v="13745.03"/>
    <n v="0"/>
    <n v="13745.03"/>
    <n v="0"/>
    <n v="13745.03"/>
    <n v="0"/>
    <n v="13745.03"/>
    <m/>
    <n v="4743.2095879129001"/>
  </r>
  <r>
    <n v="6934002"/>
    <s v="Florida Public Utilities Parent"/>
    <d v="2020-12-01T00:00:00"/>
    <s v="FCFB Nassau"/>
    <s v="FCFB - General"/>
    <d v="2012-06-01T00:00:00"/>
    <s v="SF Main Office Furniture - 562"/>
    <x v="1"/>
    <x v="4"/>
    <n v="-7526.8316783704004"/>
    <n v="123.05095752760099"/>
    <n v="-7403.7807208427994"/>
    <n v="122.54436635919865"/>
    <n v="-7281.2363544836007"/>
    <n v="122.0545497328003"/>
    <n v="-7159.1818047508004"/>
    <n v="121.58038934560045"/>
    <n v="-7037.6014154052"/>
    <n v="121.12058051099939"/>
    <n v="-6916.4808348942006"/>
    <n v="120.67530961280045"/>
    <n v="-6795.8055252814002"/>
    <n v="120.24457665099999"/>
    <n v="-6675.5609486304002"/>
    <n v="119.82633140379949"/>
    <n v="-6555.7346172266007"/>
    <n v="119.42094663880016"/>
    <n v="-6436.3136705878005"/>
    <n v="119.02786320460109"/>
    <n v="-6317.2858073831994"/>
    <n v="118.64614918219922"/>
    <n v="-6198.6396582010002"/>
    <n v="-28.35"/>
    <n v="-11063.190112800601"/>
  </r>
  <r>
    <n v="6933981"/>
    <s v="Florida Public Utilities Parent"/>
    <d v="2020-12-01T00:00:00"/>
    <s v="FCFB Nassau"/>
    <s v="FCFB - General"/>
    <d v="2012-08-01T00:00:00"/>
    <s v="Office Cabling  - 566"/>
    <x v="0"/>
    <x v="4"/>
    <n v="-5324.76"/>
    <n v="0"/>
    <n v="-5324.76"/>
    <n v="0"/>
    <n v="-5324.76"/>
    <n v="0"/>
    <n v="-5324.76"/>
    <n v="0"/>
    <n v="-5324.76"/>
    <n v="0"/>
    <n v="-5324.76"/>
    <n v="0"/>
    <n v="-5324.76"/>
    <n v="0"/>
    <n v="-5324.76"/>
    <n v="0"/>
    <n v="-5324.76"/>
    <n v="0"/>
    <n v="-5324.76"/>
    <n v="0"/>
    <n v="-5324.76"/>
    <n v="0"/>
    <n v="-5324.76"/>
    <m/>
    <n v="-1837.4970942468001"/>
  </r>
  <r>
    <n v="6933408"/>
    <s v="Florida Public Utilities Parent"/>
    <d v="2020-12-01T00:00:00"/>
    <s v="FCFB Nassau"/>
    <s v="FCFB - General"/>
    <d v="2012-08-01T00:00:00"/>
    <s v="Conference Rooms Privacy - 569"/>
    <x v="7"/>
    <x v="4"/>
    <n v="-13917.407850554"/>
    <n v="-46.170860033998906"/>
    <n v="-13963.578710587999"/>
    <n v="-46.060284842000328"/>
    <n v="-14009.638995429999"/>
    <n v="-46.060284842000328"/>
    <n v="-14544.704156579999"/>
    <n v="-93.56"/>
    <n v="-26950.588505750002"/>
    <n v="-100.82158772399634"/>
    <n v="-27051.410093473998"/>
    <n v="-100.71454905200153"/>
    <n v="-27152.124642526"/>
    <n v="-100.61275621800087"/>
    <n v="-27252.737398744001"/>
    <n v="-100.516209221998"/>
    <n v="-27353.253607965999"/>
    <n v="-142.80000000000001"/>
    <n v="-45651.265379589997"/>
    <n v="-167.45687439000176"/>
    <n v="-45818.722253979999"/>
    <n v="-167.45681544800027"/>
    <n v="-45986.179069427999"/>
    <n v="1908.69"/>
    <n v="12445.219705464"/>
  </r>
  <r>
    <n v="6933553"/>
    <s v="Florida Public Utilities Parent"/>
    <d v="2020-12-01T00:00:00"/>
    <s v="FCFB Nassau"/>
    <s v="FCFB - General"/>
    <d v="2012-08-01T00:00:00"/>
    <s v="SF Main Office Furniture - 570"/>
    <x v="1"/>
    <x v="4"/>
    <n v="-344.03518135360002"/>
    <n v="5.6243928783999877"/>
    <n v="-338.41078847520004"/>
    <n v="5.6012376927999981"/>
    <n v="-332.80955078240004"/>
    <n v="5.5788492352000389"/>
    <n v="-327.2307015472"/>
    <n v="5.5571763904000022"/>
    <n v="-321.6735251568"/>
    <n v="5.536159524000027"/>
    <n v="-316.13736563279997"/>
    <n v="5.5158071551999797"/>
    <n v="-310.62155847759999"/>
    <n v="5.496119283999974"/>
    <n v="-305.12543919360002"/>
    <n v="5.4770021992000579"/>
    <n v="-299.64843699439996"/>
    <n v="5.4584729391999645"/>
    <n v="-294.18996405519999"/>
    <n v="5.4405059463999805"/>
    <n v="-288.74945810880001"/>
    <n v="5.423058624800035"/>
    <n v="-283.32639948399998"/>
    <n v="-1.3"/>
    <n v="-505.67446961040002"/>
  </r>
  <r>
    <n v="6933392"/>
    <s v="Florida Public Utilities Parent"/>
    <d v="2020-12-01T00:00:00"/>
    <s v="FCFB Nassau"/>
    <s v="FCFB - General"/>
    <d v="2012-09-01T00:00:00"/>
    <s v="Office Cabling  - 573"/>
    <x v="0"/>
    <x v="4"/>
    <n v="14047.62"/>
    <n v="0"/>
    <n v="14047.62"/>
    <n v="0"/>
    <n v="14047.62"/>
    <n v="0"/>
    <n v="14047.62"/>
    <n v="0"/>
    <n v="14047.62"/>
    <n v="0"/>
    <n v="14047.62"/>
    <n v="0"/>
    <n v="14047.62"/>
    <n v="0"/>
    <n v="14047.62"/>
    <n v="0"/>
    <n v="14047.62"/>
    <n v="0"/>
    <n v="14047.62"/>
    <n v="0"/>
    <n v="14047.62"/>
    <n v="0"/>
    <n v="14047.62"/>
    <m/>
    <n v="4847.6289881765997"/>
  </r>
  <r>
    <n v="6933692"/>
    <s v="Florida Public Utilities Parent"/>
    <d v="2020-12-01T00:00:00"/>
    <s v="FCFB Nassau"/>
    <s v="FCFB - General"/>
    <d v="2012-09-01T00:00:00"/>
    <s v="Conference Rooms Privacy - 572"/>
    <x v="7"/>
    <x v="4"/>
    <n v="-1534.7825155"/>
    <n v="-5.0916254999999637"/>
    <n v="-1539.874141"/>
    <n v="-5.0794315000000552"/>
    <n v="-1544.9535725000001"/>
    <n v="-5.0794315000000552"/>
    <n v="-1603.959435"/>
    <n v="-10.32"/>
    <n v="-2972.0543124999999"/>
    <n v="-11.118393000000196"/>
    <n v="-2983.1727055000001"/>
    <n v="-11.106588999999985"/>
    <n v="-2994.2792945000001"/>
    <n v="-11.095363500000076"/>
    <n v="-3005.3746580000002"/>
    <n v="-11.084716500000013"/>
    <n v="-3016.4593745000002"/>
    <n v="-15.75"/>
    <n v="-5034.3256924999996"/>
    <n v="-18.466792500000338"/>
    <n v="-5052.7924849999999"/>
    <n v="-18.466785999999956"/>
    <n v="-5071.2592709999999"/>
    <n v="210.49"/>
    <n v="1372.4326980000001"/>
  </r>
  <r>
    <n v="6933536"/>
    <s v="Florida Public Utilities Parent"/>
    <d v="2020-12-01T00:00:00"/>
    <s v="FCFB Nassau"/>
    <s v="FCFB - General"/>
    <d v="2012-10-01T00:00:00"/>
    <s v="Office Cabling  - 571"/>
    <x v="0"/>
    <x v="4"/>
    <n v="-1017.6"/>
    <n v="0"/>
    <n v="-1017.6"/>
    <n v="0"/>
    <n v="-1017.6"/>
    <n v="0"/>
    <n v="-1017.6"/>
    <n v="0"/>
    <n v="-1017.6"/>
    <n v="0"/>
    <n v="-1017.6"/>
    <n v="0"/>
    <n v="-1017.6"/>
    <n v="0"/>
    <n v="-1017.6"/>
    <n v="0"/>
    <n v="-1017.6"/>
    <n v="0"/>
    <n v="-1017.6"/>
    <n v="0"/>
    <n v="-1017.6"/>
    <n v="0"/>
    <n v="-1017.6"/>
    <m/>
    <n v="-351.15893356800001"/>
  </r>
  <r>
    <n v="6933110"/>
    <s v="Florida Public Utilities Parent"/>
    <d v="2020-12-01T00:00:00"/>
    <s v="FCFB Nassau"/>
    <s v="FCFB - General"/>
    <d v="2015-04-01T00:00:00"/>
    <s v="EcoPlex office - furntiure convert room into office - 617"/>
    <x v="0"/>
    <x v="4"/>
    <n v="8492.84"/>
    <n v="0"/>
    <n v="8492.84"/>
    <n v="0"/>
    <n v="8492.84"/>
    <n v="0"/>
    <n v="8492.84"/>
    <n v="0"/>
    <n v="8492.84"/>
    <n v="0"/>
    <n v="8492.84"/>
    <n v="0"/>
    <n v="8492.84"/>
    <n v="0"/>
    <n v="8492.84"/>
    <n v="0"/>
    <n v="8492.84"/>
    <n v="0"/>
    <n v="8492.84"/>
    <n v="0"/>
    <n v="8492.84"/>
    <n v="0"/>
    <n v="8492.84"/>
    <m/>
    <n v="2005.2532849536001"/>
  </r>
  <r>
    <n v="7003417"/>
    <s v="Florida Public Utilities Parent"/>
    <d v="2020-12-01T00:00:00"/>
    <s v="FCFB Nassau"/>
    <s v="FCFB - General"/>
    <d v="2020-01-01T00:00:00"/>
    <s v="Office furniture to configure office"/>
    <x v="0"/>
    <x v="4"/>
    <n v="5812.9397324880001"/>
    <n v="1355.9615704880007"/>
    <n v="7168.9013029760008"/>
    <n v="1404.1338726800004"/>
    <n v="8573.0351756560012"/>
    <n v="1442.7795565343986"/>
    <n v="10015.8147321904"/>
    <n v="1474.2554389863999"/>
    <n v="11490.0701711768"/>
    <n v="1500.2373183504005"/>
    <n v="12990.3074895272"/>
    <n v="1504.7378154704002"/>
    <n v="14495.0453049976"/>
    <n v="1537.6152206575989"/>
    <n v="16032.660525655199"/>
    <n v="1553.0565961063985"/>
    <n v="17585.717121761598"/>
    <n v="1566.3101355496037"/>
    <n v="19152.027257311202"/>
    <n v="1577.7617778439962"/>
    <n v="20729.789035155198"/>
    <n v="1587.7312281152044"/>
    <n v="22317.520263270402"/>
    <n v="411.02"/>
    <n v="2313.3896854432001"/>
  </r>
  <r>
    <n v="7003102"/>
    <s v="Florida Public Utilities Parent"/>
    <d v="2020-12-01T00:00:00"/>
    <s v="FCFB Nassau"/>
    <s v="FCFB - General"/>
    <d v="2020-02-01T00:00:00"/>
    <s v="Office furniture to configure office"/>
    <x v="0"/>
    <x v="4"/>
    <n v="3640.5558769499999"/>
    <n v="849.21813944999985"/>
    <n v="4489.7740163999997"/>
    <n v="879.38772074999997"/>
    <n v="5369.1617371499997"/>
    <n v="903.59092566000072"/>
    <n v="6272.7526628100004"/>
    <n v="923.30379283499951"/>
    <n v="7196.0564556449999"/>
    <n v="939.57584931000019"/>
    <n v="8135.6323049550001"/>
    <n v="942.39444231000107"/>
    <n v="9078.0267472650012"/>
    <n v="962.98506188999818"/>
    <n v="10041.011809154999"/>
    <n v="972.65576083500127"/>
    <n v="11013.667569990001"/>
    <n v="980.95625131499946"/>
    <n v="11994.623821305"/>
    <n v="988.12824097500015"/>
    <n v="12982.75206228"/>
    <n v="994.37195627999972"/>
    <n v="13977.12401856"/>
    <n v="257.42"/>
    <n v="1448.8408279800001"/>
  </r>
  <r>
    <n v="7003418"/>
    <s v="Florida Public Utilities Parent"/>
    <d v="2020-12-01T00:00:00"/>
    <s v="FCFB Nassau"/>
    <s v="FCFB - General"/>
    <d v="2020-03-01T00:00:00"/>
    <s v="Office furniture to configure office"/>
    <x v="0"/>
    <x v="4"/>
    <n v="59.066531898000001"/>
    <n v="13.778217398000002"/>
    <n v="72.844749296000003"/>
    <n v="14.267706529999998"/>
    <n v="87.112455826000001"/>
    <n v="14.660393642399995"/>
    <n v="101.7728494684"/>
    <n v="14.980226859400005"/>
    <n v="116.7530763278"/>
    <n v="15.244234328399997"/>
    <n v="131.9973106562"/>
    <n v="15.28996484839999"/>
    <n v="147.28727550459999"/>
    <n v="15.624039239599995"/>
    <n v="162.91131474419998"/>
    <n v="15.780942379400017"/>
    <n v="178.6922571236"/>
    <n v="15.915614446599989"/>
    <n v="194.60787157019999"/>
    <n v="16.031977049000005"/>
    <n v="210.6398486192"/>
    <n v="16.133278779200026"/>
    <n v="226.77312739840002"/>
    <n v="4.18"/>
    <n v="23.506850567200001"/>
  </r>
  <r>
    <n v="7004609"/>
    <s v="Florida Public Utilities Parent"/>
    <d v="2020-12-01T00:00:00"/>
    <s v="FCFB Nassau"/>
    <s v="FCFB - General"/>
    <d v="2020-04-01T00:00:00"/>
    <s v="Office furniture to configure office"/>
    <x v="0"/>
    <x v="4"/>
    <n v="722.14181655000004"/>
    <n v="168.45117904999995"/>
    <n v="890.59299559999999"/>
    <n v="174.43562674999998"/>
    <n v="1065.02862235"/>
    <n v="179.23658214000011"/>
    <n v="1244.2652044900001"/>
    <n v="183.14683271500007"/>
    <n v="1427.4120372050002"/>
    <n v="186.37456298999973"/>
    <n v="1613.7866001949999"/>
    <n v="186.93365999000002"/>
    <n v="1800.7202601849999"/>
    <n v="191.01802181000016"/>
    <n v="1991.7382819950001"/>
    <n v="192.93630471499978"/>
    <n v="2184.6745867099999"/>
    <n v="194.58279263500026"/>
    <n v="2379.2573793450001"/>
    <n v="196.0054307749997"/>
    <n v="2575.2628101199998"/>
    <n v="197.2439361200004"/>
    <n v="2772.5067462400002"/>
    <n v="51.06"/>
    <n v="287.39252542000003"/>
  </r>
  <r>
    <n v="6933543"/>
    <s v="Florida Public Utilities Parent"/>
    <d v="2020-12-01T00:00:00"/>
    <s v="FCFB Nassau"/>
    <s v="FCFB - General"/>
    <d v="2011-02-01T00:00:00"/>
    <s v="1-E640 Computer - 530"/>
    <x v="7"/>
    <x v="5"/>
    <n v="-3626.2658467640003"/>
    <n v="-8.3120875776999128"/>
    <n v="-3634.5779343417003"/>
    <n v="-8.3300334542996097"/>
    <n v="-3642.9079677959999"/>
    <m/>
    <m/>
    <m/>
    <m/>
    <m/>
    <m/>
    <m/>
    <m/>
    <m/>
    <m/>
    <m/>
    <m/>
    <m/>
    <m/>
    <m/>
    <m/>
    <m/>
    <m/>
    <m/>
    <m/>
  </r>
  <r>
    <n v="6933406"/>
    <s v="Florida Public Utilities Parent"/>
    <d v="2020-12-01T00:00:00"/>
    <s v="FCFB Nassau"/>
    <s v="FCFB - General"/>
    <d v="2011-02-01T00:00:00"/>
    <s v="1-Eport for Latitude E-family - 529"/>
    <x v="7"/>
    <x v="5"/>
    <n v="-588.07306641600007"/>
    <n v="-1.3479747587998645"/>
    <n v="-589.42104117479994"/>
    <n v="-1.3508850492000875"/>
    <n v="-590.77192622400003"/>
    <m/>
    <m/>
    <m/>
    <m/>
    <m/>
    <m/>
    <m/>
    <m/>
    <m/>
    <m/>
    <m/>
    <m/>
    <m/>
    <m/>
    <m/>
    <m/>
    <m/>
    <m/>
    <m/>
    <m/>
  </r>
  <r>
    <n v="6932997"/>
    <s v="Florida Public Utilities Parent"/>
    <d v="2020-12-01T00:00:00"/>
    <s v="FCFB Nassau"/>
    <s v="FCFB - General"/>
    <d v="2011-02-01T00:00:00"/>
    <s v="2 optiplex 780-E7500 - 531"/>
    <x v="7"/>
    <x v="5"/>
    <n v="-5503.0380718719998"/>
    <n v="-12.614004689600733"/>
    <n v="-5515.6520765616006"/>
    <n v="-12.641238446399257"/>
    <n v="-5528.2933150079998"/>
    <m/>
    <m/>
    <m/>
    <m/>
    <m/>
    <m/>
    <m/>
    <m/>
    <m/>
    <m/>
    <m/>
    <m/>
    <m/>
    <m/>
    <m/>
    <m/>
    <m/>
    <m/>
    <m/>
    <m/>
  </r>
  <r>
    <n v="6933405"/>
    <s v="Florida Public Utilities Parent"/>
    <d v="2020-12-01T00:00:00"/>
    <s v="FCFB Nassau"/>
    <s v="FCFB - General"/>
    <d v="2011-04-01T00:00:00"/>
    <s v="14- Laptops - 540"/>
    <x v="7"/>
    <x v="5"/>
    <n v="-96418.543005488013"/>
    <n v="-221.0095474083937"/>
    <n v="-96639.552552896406"/>
    <n v="-221.48670913559909"/>
    <n v="-96861.039262032005"/>
    <n v="-229.8167091355991"/>
    <n v="-100461.35638914921"/>
    <m/>
    <m/>
    <m/>
    <m/>
    <m/>
    <m/>
    <m/>
    <m/>
    <m/>
    <m/>
    <m/>
    <m/>
    <m/>
    <m/>
    <m/>
    <m/>
    <m/>
    <m/>
  </r>
  <r>
    <n v="6933828"/>
    <s v="Florida Public Utilities Parent"/>
    <d v="2020-12-01T00:00:00"/>
    <s v="FCFB Nassau"/>
    <s v="FCFB - General"/>
    <d v="2011-04-01T00:00:00"/>
    <s v="Network Routers - 539"/>
    <x v="7"/>
    <x v="5"/>
    <n v="-50931.708842432003"/>
    <n v="-116.74511529759911"/>
    <n v="-51048.453957729602"/>
    <n v="-116.99716911840369"/>
    <n v="-51165.451126848006"/>
    <n v="-118.34716911840368"/>
    <n v="-53067.266876628804"/>
    <m/>
    <m/>
    <m/>
    <m/>
    <m/>
    <m/>
    <m/>
    <m/>
    <m/>
    <m/>
    <m/>
    <m/>
    <m/>
    <m/>
    <m/>
    <m/>
    <m/>
    <m/>
  </r>
  <r>
    <n v="6933275"/>
    <s v="Florida Public Utilities Parent"/>
    <d v="2020-12-01T00:00:00"/>
    <s v="FCFB Nassau"/>
    <s v="FCFB - General"/>
    <d v="2011-06-01T00:00:00"/>
    <s v="14- Laptops (w/asset 540) - 544"/>
    <x v="7"/>
    <x v="5"/>
    <n v="14677.178471384001"/>
    <n v="33.642870656198284"/>
    <n v="14710.821342040199"/>
    <n v="33.715505935801048"/>
    <n v="14744.536847976"/>
    <n v="21.075505935801047"/>
    <n v="15292.590110150601"/>
    <n v="31.54"/>
    <n v="28308.963747729598"/>
    <n v="78.89515039640537"/>
    <n v="28387.858898126004"/>
    <n v="79.08602656759831"/>
    <n v="28466.944924693602"/>
    <n v="79.272731493798346"/>
    <n v="28546.2176561874"/>
    <n v="79.454430926001805"/>
    <n v="28625.672087113402"/>
    <m/>
    <m/>
    <m/>
    <m/>
    <m/>
    <m/>
    <m/>
    <m/>
  </r>
  <r>
    <n v="6933691"/>
    <s v="Florida Public Utilities Parent"/>
    <d v="2020-12-01T00:00:00"/>
    <s v="FCFB Nassau"/>
    <s v="FCFB - General"/>
    <d v="2011-06-01T00:00:00"/>
    <s v="2 Laptops - 546"/>
    <x v="7"/>
    <x v="5"/>
    <n v="-11900.140378939999"/>
    <n v="-27.277373804499803"/>
    <n v="-11927.417752744499"/>
    <n v="-27.336265915500917"/>
    <n v="-11954.75401866"/>
    <n v="-27.336265915500917"/>
    <n v="-12399.1112749085"/>
    <n v="-40.909999999999997"/>
    <n v="-22952.684212235999"/>
    <n v="-63.967564799000684"/>
    <n v="-23016.651777035"/>
    <n v="-64.122325691001606"/>
    <n v="-23080.774102726002"/>
    <n v="-64.273704570499831"/>
    <n v="-23145.047807296502"/>
    <n v="-64.421025034997001"/>
    <n v="-23209.468832331499"/>
    <m/>
    <m/>
    <m/>
    <m/>
    <m/>
    <m/>
    <m/>
    <m/>
  </r>
  <r>
    <n v="6933531"/>
    <s v="Florida Public Utilities Parent"/>
    <d v="2020-12-01T00:00:00"/>
    <s v="FCFB Nassau"/>
    <s v="FCFB - General"/>
    <d v="2011-06-01T00:00:00"/>
    <s v="3-Desktops - 543"/>
    <x v="7"/>
    <x v="5"/>
    <n v="-8794.4157830759996"/>
    <n v="-20.158465284299382"/>
    <n v="-8814.574248360299"/>
    <n v="-20.201987603701127"/>
    <n v="-8834.7762359640001"/>
    <n v="-20.201987603701127"/>
    <n v="-9163.1641661259"/>
    <n v="-30.23"/>
    <n v="-16962.442615994398"/>
    <n v="-47.273170194603154"/>
    <n v="-17009.715786189001"/>
    <n v="-47.387541251398943"/>
    <n v="-17057.1033274404"/>
    <n v="-47.499412940698676"/>
    <n v="-17104.602740381099"/>
    <n v="-47.60828538900023"/>
    <n v="-17152.211025770099"/>
    <m/>
    <m/>
    <m/>
    <m/>
    <m/>
    <m/>
    <m/>
    <m/>
  </r>
  <r>
    <n v="6933098"/>
    <s v="Florida Public Utilities Parent"/>
    <d v="2020-12-01T00:00:00"/>
    <s v="FCFB Nassau"/>
    <s v="FCFB - General"/>
    <d v="2011-06-01T00:00:00"/>
    <s v="Network Routers (w/ asset 539) - 545"/>
    <x v="7"/>
    <x v="5"/>
    <n v="4528.5109584000002"/>
    <n v="10.380204119999689"/>
    <n v="4538.8911625199999"/>
    <n v="10.402615080000032"/>
    <n v="4549.2937775999999"/>
    <n v="10.402615080000032"/>
    <n v="4718.3906655600003"/>
    <n v="15.57"/>
    <n v="8734.4752809599995"/>
    <n v="24.342386640000768"/>
    <n v="8758.8176676000003"/>
    <n v="24.401279759998943"/>
    <n v="8783.2189473599992"/>
    <n v="24.458885880001617"/>
    <n v="8807.6778332400008"/>
    <n v="24.514947599998777"/>
    <n v="8832.1927808399996"/>
    <m/>
    <m/>
    <m/>
    <m/>
    <m/>
    <m/>
    <m/>
    <m/>
  </r>
  <r>
    <n v="6933675"/>
    <s v="Florida Public Utilities Parent"/>
    <d v="2020-12-01T00:00:00"/>
    <s v="FCFB Nassau"/>
    <s v="FCFB - General"/>
    <d v="2011-07-01T00:00:00"/>
    <s v="3-E5520 Dell Latitude - 550"/>
    <x v="7"/>
    <x v="5"/>
    <n v="-11772.333977008"/>
    <n v="-26.984417344399844"/>
    <n v="-11799.3183943524"/>
    <n v="-27.042676959599703"/>
    <n v="-11826.361071312"/>
    <n v="-27.042676959599703"/>
    <n v="-12265.945971917201"/>
    <n v="-40.47"/>
    <n v="-22706.174516515202"/>
    <n v="-63.280559096798243"/>
    <n v="-22769.455075612001"/>
    <n v="-63.433657871199102"/>
    <n v="-22832.8887334832"/>
    <n v="-63.583410955601721"/>
    <n v="-22896.472144438801"/>
    <n v="-63.729149211998447"/>
    <n v="-22960.2012936508"/>
    <m/>
    <m/>
    <m/>
    <m/>
    <m/>
    <m/>
    <m/>
    <m/>
  </r>
  <r>
    <n v="6933980"/>
    <s v="Florida Public Utilities Parent"/>
    <d v="2020-12-01T00:00:00"/>
    <s v="FCFB Nassau"/>
    <s v="FCFB - General"/>
    <d v="2011-07-01T00:00:00"/>
    <s v="6-E6420 Dell Latitude - 549"/>
    <x v="7"/>
    <x v="5"/>
    <n v="-20748.074927887999"/>
    <n v="-47.558514228399872"/>
    <n v="-20795.633442116399"/>
    <n v="-47.661193515603372"/>
    <n v="-20843.294635632003"/>
    <n v="-47.661193515603372"/>
    <n v="-21618.038239809201"/>
    <n v="-71.319999999999993"/>
    <n v="-40018.3524451872"/>
    <n v="-111.52841774479748"/>
    <n v="-40129.880862931997"/>
    <n v="-111.79824570319761"/>
    <n v="-40241.679108635195"/>
    <n v="-112.06217707160249"/>
    <n v="-40353.741285706797"/>
    <n v="-112.31903253200289"/>
    <n v="-40466.0603182388"/>
    <m/>
    <m/>
    <m/>
    <m/>
    <m/>
    <m/>
    <m/>
    <m/>
  </r>
  <r>
    <n v="6933827"/>
    <s v="Florida Public Utilities Parent"/>
    <d v="2020-12-01T00:00:00"/>
    <s v="FCFB Nassau"/>
    <s v="FCFB - General"/>
    <d v="2011-07-01T00:00:00"/>
    <s v="7-Optiplex Desktops - 548"/>
    <x v="7"/>
    <x v="5"/>
    <n v="-14602.653326008"/>
    <n v="-33.472044919401014"/>
    <n v="-14636.125370927401"/>
    <n v="-33.544311384599496"/>
    <n v="-14669.669682312"/>
    <n v="-33.544311384599496"/>
    <n v="-15214.940137892201"/>
    <n v="-50.19"/>
    <n v="-28165.221567115201"/>
    <n v="-78.494550746800087"/>
    <n v="-28243.716117862001"/>
    <n v="-78.684457721199578"/>
    <n v="-28322.4005755832"/>
    <n v="-78.870214630598639"/>
    <n v="-28401.270790213799"/>
    <n v="-79.050991462001548"/>
    <n v="-28480.321781675801"/>
    <m/>
    <m/>
    <m/>
    <m/>
    <m/>
    <m/>
    <m/>
    <m/>
  </r>
  <r>
    <n v="6933683"/>
    <s v="Florida Public Utilities Parent"/>
    <d v="2020-12-01T00:00:00"/>
    <s v="FCFB Nassau"/>
    <s v="FCFB - General"/>
    <d v="2011-09-01T00:00:00"/>
    <s v="9-E6420 Dell Latitude - 554"/>
    <x v="7"/>
    <x v="5"/>
    <n v="-36297.466777396003"/>
    <n v="-83.20066301029874"/>
    <n v="-36380.667440406301"/>
    <n v="-83.380294037699059"/>
    <n v="-36464.047734444001"/>
    <n v="-83.380294037699059"/>
    <n v="-37819.413489163904"/>
    <n v="-124.77"/>
    <n v="-70009.6188882024"/>
    <n v="-195.11203096660029"/>
    <n v="-70204.730919169"/>
    <n v="-195.58407819940476"/>
    <n v="-70400.314997368405"/>
    <n v="-196.04580971469113"/>
    <n v="-70596.360807083096"/>
    <n v="-196.495162369014"/>
    <n v="-70792.85596945211"/>
    <m/>
    <m/>
    <m/>
    <m/>
    <m/>
    <m/>
    <m/>
    <m/>
  </r>
  <r>
    <n v="6933532"/>
    <s v="Florida Public Utilities Parent"/>
    <d v="2020-12-01T00:00:00"/>
    <s v="FCFB Nassau"/>
    <s v="FCFB - General"/>
    <d v="2011-12-01T00:00:00"/>
    <s v="5-Cisco ASA 5505 Firewalls - 557"/>
    <x v="7"/>
    <x v="5"/>
    <n v="-13104.576510299999"/>
    <n v="-30.038169352501427"/>
    <n v="-13134.614679652501"/>
    <n v="-30.103022047498598"/>
    <n v="-13164.717701699999"/>
    <n v="-30.103022047498598"/>
    <n v="-13654.0492118325"/>
    <n v="-45.05"/>
    <n v="-25275.769595819998"/>
    <n v="-70.441845255001681"/>
    <n v="-25346.211441075"/>
    <n v="-70.612269795001339"/>
    <n v="-25416.823710870001"/>
    <n v="-70.778970022500289"/>
    <n v="-25487.602680892502"/>
    <n v="-70.941201074998389"/>
    <n v="-25558.5438819675"/>
    <n v="-100.79"/>
    <n v="-42618.183299910001"/>
    <n v="-119.07262678499683"/>
    <n v="-42737.255926694997"/>
    <n v="-119.45752206750331"/>
    <n v="-42856.713448762501"/>
    <m/>
    <m/>
  </r>
  <r>
    <n v="6933533"/>
    <s v="Florida Public Utilities Parent"/>
    <d v="2020-12-01T00:00:00"/>
    <s v="FCFB Nassau"/>
    <s v="FCFB - General"/>
    <d v="2011-12-01T00:00:00"/>
    <s v="6 Optiplex 780 Desktops - 555"/>
    <x v="7"/>
    <x v="5"/>
    <n v="-12206.738515972"/>
    <n v="-27.980154757100536"/>
    <n v="-12234.7186707291"/>
    <n v="-28.04056417890024"/>
    <n v="-12262.759234908001"/>
    <n v="-28.04056417890024"/>
    <n v="-12718.5650205523"/>
    <n v="-41.96"/>
    <n v="-23544.042800896801"/>
    <n v="-65.615640836200328"/>
    <n v="-23609.658441733001"/>
    <n v="-65.774389025798882"/>
    <n v="-23675.4328307588"/>
    <n v="-65.929668067899911"/>
    <n v="-23741.3624988267"/>
    <n v="-66.080784132998815"/>
    <n v="-23807.443282959699"/>
    <n v="-93.88"/>
    <n v="-39698.270230928407"/>
    <n v="-110.91456625339197"/>
    <n v="-39809.184797181799"/>
    <n v="-111.27309108370537"/>
    <n v="-39920.457888265504"/>
    <m/>
    <m/>
  </r>
  <r>
    <n v="6933676"/>
    <s v="Florida Public Utilities Parent"/>
    <d v="2020-12-01T00:00:00"/>
    <s v="FCFB Nassau"/>
    <s v="FCFB - General"/>
    <d v="2011-12-01T00:00:00"/>
    <s v="8-Latitude E6420 Laptops and Monitors - 556"/>
    <x v="7"/>
    <x v="5"/>
    <n v="-33594.689931088004"/>
    <n v="-77.00538698839955"/>
    <n v="-33671.695318076403"/>
    <n v="-77.171642355599033"/>
    <n v="-33748.866960432002"/>
    <n v="-77.171642355599033"/>
    <n v="-35003.3096616892"/>
    <n v="-115.48"/>
    <n v="-64796.5725312672"/>
    <n v="-180.58362646480236"/>
    <n v="-64977.156157732003"/>
    <n v="-181.02052418319363"/>
    <n v="-65158.176681915196"/>
    <n v="-181.44787431160512"/>
    <n v="-65339.624556226801"/>
    <n v="-181.8637673320045"/>
    <n v="-65521.488323558806"/>
    <n v="-258.37"/>
    <n v="-109255.3164355536"/>
    <n v="-305.25274685359909"/>
    <n v="-109560.5691824072"/>
    <n v="-306.23945845480193"/>
    <n v="-109866.808640862"/>
    <m/>
    <m/>
  </r>
  <r>
    <n v="6933839"/>
    <s v="Florida Public Utilities Parent"/>
    <d v="2020-12-01T00:00:00"/>
    <s v="FCFB Nassau"/>
    <s v="FCFB - General"/>
    <d v="2012-03-01T00:00:00"/>
    <s v="CPK Corp Data Pro - 560"/>
    <x v="7"/>
    <x v="5"/>
    <n v="-49399.572585624497"/>
    <n v="-163.88258331450925"/>
    <n v="-49563.455168939006"/>
    <n v="-163.49009878849756"/>
    <n v="-49726.945267727504"/>
    <n v="-163.49009878849756"/>
    <n v="-51626.148808364997"/>
    <n v="-244.64"/>
    <n v="-95660.597678187492"/>
    <n v="-357.86429444701935"/>
    <n v="-96018.461972634512"/>
    <n v="-357.48436273098923"/>
    <n v="-96375.946335365501"/>
    <n v="-357.12305101648963"/>
    <n v="-96733.069386381991"/>
    <n v="-356.78035930350597"/>
    <n v="-97089.849745685497"/>
    <n v="-506.88"/>
    <n v="-162038.29204120752"/>
    <n v="-594.38496810750803"/>
    <n v="-162632.67700931503"/>
    <n v="-594.38475889398251"/>
    <n v="-163227.06176820901"/>
    <n v="6774.85"/>
    <n v="44174.068963541999"/>
  </r>
  <r>
    <n v="6933404"/>
    <s v="Florida Public Utilities Parent"/>
    <d v="2020-12-01T00:00:00"/>
    <s v="FCFB Nassau"/>
    <s v="FCFB - General"/>
    <d v="2012-04-01T00:00:00"/>
    <s v="10 Replacement Desktops - 564"/>
    <x v="7"/>
    <x v="5"/>
    <n v="-8385.1071831440004"/>
    <n v="-27.817508423999243"/>
    <n v="-8412.9246915679996"/>
    <n v="-27.750887911999598"/>
    <n v="-8440.6755794799992"/>
    <n v="-27.750887911999598"/>
    <n v="-8763.04730088"/>
    <n v="-41.53"/>
    <n v="-16237.475807000001"/>
    <n v="-60.74405726400073"/>
    <n v="-16298.219864264001"/>
    <n v="-60.67956747199969"/>
    <n v="-16358.899431736001"/>
    <n v="-60.618238248000125"/>
    <n v="-16419.517669984001"/>
    <n v="-60.560069592000218"/>
    <n v="-16480.077739576001"/>
    <n v="-86.04"/>
    <n v="-27504.45753724"/>
    <n v="-100.89119004000167"/>
    <n v="-27605.348727280001"/>
    <n v="-100.89115452799888"/>
    <n v="-27706.239881808"/>
    <n v="1149.97"/>
    <n v="7498.1276879039997"/>
  </r>
  <r>
    <n v="6933544"/>
    <s v="Florida Public Utilities Parent"/>
    <d v="2020-12-01T00:00:00"/>
    <s v="FCFB Nassau"/>
    <s v="FCFB - General"/>
    <d v="2012-05-01T00:00:00"/>
    <s v="Desktops - 567"/>
    <x v="7"/>
    <x v="5"/>
    <n v="-4003.6808940107003"/>
    <n v="-13.282170944699828"/>
    <n v="-4016.9630649554001"/>
    <n v="-13.250361301099929"/>
    <n v="-4030.2134262565"/>
    <n v="-13.250361301099929"/>
    <n v="-4184.1379347390002"/>
    <n v="-19.829999999999998"/>
    <n v="-7752.9923274124994"/>
    <n v="-29.003782084200793"/>
    <n v="-7781.9961094967002"/>
    <n v="-28.972989806599799"/>
    <n v="-7810.9690993033"/>
    <n v="-28.943706621899764"/>
    <n v="-7839.9128059251998"/>
    <n v="-28.91593253010069"/>
    <n v="-7868.8287384553005"/>
    <n v="-41.08"/>
    <n v="-13132.696903784501"/>
    <n v="-48.1730431244996"/>
    <n v="-13180.869946909001"/>
    <n v="-48.173026168400611"/>
    <n v="-13229.042973077401"/>
    <n v="549.08000000000004"/>
    <n v="3580.1701647012001"/>
  </r>
  <r>
    <n v="6933693"/>
    <s v="Florida Public Utilities Parent"/>
    <d v="2020-12-01T00:00:00"/>
    <s v="FCFB Nassau"/>
    <s v="FCFB - General"/>
    <d v="2012-11-01T00:00:00"/>
    <s v="CUSTOMER CARE TV - 574"/>
    <x v="7"/>
    <x v="5"/>
    <n v="-2063.4088379156001"/>
    <n v="-6.8453379876000326"/>
    <n v="-2070.2541759032001"/>
    <n v="-6.8289439987997866"/>
    <n v="-2077.0831199019999"/>
    <n v="-6.8289439987997866"/>
    <n v="-2156.4124170119999"/>
    <n v="-10.220000000000001"/>
    <n v="-3995.7212655500002"/>
    <n v="-14.947909653600163"/>
    <n v="-4010.6691752036004"/>
    <n v="-14.932039992799673"/>
    <n v="-4025.6012151964001"/>
    <n v="-14.916948085200147"/>
    <n v="-4040.5181632816002"/>
    <n v="-14.902633930799766"/>
    <n v="-4055.4207972124"/>
    <n v="-21.17"/>
    <n v="-6768.302363326"/>
    <n v="-24.827324046000285"/>
    <n v="-6793.1296873720003"/>
    <n v="-24.827315307199569"/>
    <n v="-6817.9570026791998"/>
    <n v="282.98"/>
    <n v="1845.1407478896001"/>
  </r>
  <r>
    <n v="6933842"/>
    <s v="Florida Public Utilities Parent"/>
    <d v="2020-12-01T00:00:00"/>
    <s v="FCFB Nassau"/>
    <s v="FCFB - General"/>
    <d v="2014-05-01T00:00:00"/>
    <s v="Purchase Mac Air Computer - 600"/>
    <x v="7"/>
    <x v="5"/>
    <n v="-5294.1000059199996"/>
    <n v="-33.429989640000713"/>
    <n v="-5327.5299955600003"/>
    <n v="-33.190005439999368"/>
    <n v="-5360.7200009999997"/>
    <n v="-33.190005439999368"/>
    <n v="-5581.36000848"/>
    <n v="-49.66"/>
    <n v="-10370.8699978"/>
    <n v="-67.279988279999088"/>
    <n v="-10438.14998608"/>
    <n v="-66.910028520000196"/>
    <n v="-10505.0600146"/>
    <n v="-66.559977040000376"/>
    <n v="-10571.61999164"/>
    <n v="-66.23000976000003"/>
    <n v="-10637.8500014"/>
    <n v="-94.09"/>
    <n v="-17798.6999894"/>
    <n v="-109.28000868000163"/>
    <n v="-17907.979998080002"/>
    <n v="-108.84000343999651"/>
    <n v="-18016.820001519998"/>
    <n v="1240.57"/>
    <n v="5504.6799988800003"/>
  </r>
  <r>
    <n v="6933407"/>
    <s v="Florida Public Utilities Parent"/>
    <d v="2020-12-01T00:00:00"/>
    <s v="FCFB Nassau"/>
    <s v="FCFB - General"/>
    <d v="2015-04-01T00:00:00"/>
    <s v="2 laptops for Safety Dept - 618"/>
    <x v="7"/>
    <x v="5"/>
    <n v="-8119.3800239459997"/>
    <n v="-70.07999295800073"/>
    <n v="-8189.4600169040004"/>
    <n v="-69.459973576998891"/>
    <n v="-8258.9199904809993"/>
    <n v="-69.459973576998891"/>
    <n v="-8617.5900157880005"/>
    <n v="-103.94"/>
    <n v="-16046.559991798002"/>
    <n v="-137.41998597899874"/>
    <n v="-16183.979977777"/>
    <n v="-136.53000015799989"/>
    <n v="-16320.509977935"/>
    <n v="-135.63002345300083"/>
    <n v="-16456.140001388001"/>
    <n v="-134.72999360500035"/>
    <n v="-16590.869994993001"/>
    <n v="-191.41"/>
    <n v="-27810.719987798999"/>
    <n v="-221.66003757300132"/>
    <n v="-28032.380025372"/>
    <n v="-220.36999124800059"/>
    <n v="-28252.750016620001"/>
    <n v="2511.8000000000002"/>
    <n v="9355.5899922249992"/>
  </r>
  <r>
    <n v="6934019"/>
    <s v="Florida Public Utilities Parent"/>
    <d v="2020-12-01T00:00:00"/>
    <s v="FCFB Nassau"/>
    <s v="FCFB - General"/>
    <d v="2019-12-01T00:00:00"/>
    <s v="Rate Case Depreciation adj"/>
    <x v="0"/>
    <x v="0"/>
    <n v="-48452.032012999996"/>
    <n v="-5611.3339651600036"/>
    <n v="-54063.36597816"/>
    <n v="-5484.9485151999979"/>
    <n v="-59548.314493359998"/>
    <n v="-5383.5584572000007"/>
    <n v="-64931.872950559999"/>
    <n v="-5300.9765793600018"/>
    <n v="-70232.84952992"/>
    <n v="-5232.811081959997"/>
    <n v="-75465.660611879997"/>
    <n v="-5080.4204681999981"/>
    <n v="-80546.081080079995"/>
    <n v="-5117.6746790400066"/>
    <n v="-85663.755759120002"/>
    <n v="-5076.55950648"/>
    <n v="-90740.315265600002"/>
    <n v="-5041.2918094000051"/>
    <n v="-95781.607075000007"/>
    <n v="-5010.799295039993"/>
    <n v="-100792.40637004"/>
    <n v="-4984.2680117999989"/>
    <n v="-105776.67438184"/>
    <n v="-1290.29"/>
    <n v="-10712.540869799999"/>
  </r>
  <r>
    <n v="7004260"/>
    <s v="Florida Public Utilities Parent"/>
    <d v="2020-12-01T00:00:00"/>
    <s v="FCFB Nassau"/>
    <s v="FCFB - General"/>
    <d v="2020-01-01T00:00:00"/>
    <s v="Rate Case Depreciation adj"/>
    <x v="0"/>
    <x v="0"/>
    <n v="16150.6753716"/>
    <n v="3767.4044716000008"/>
    <n v="19918.079843200001"/>
    <n v="3901.2464259999979"/>
    <n v="23819.326269199999"/>
    <n v="4008.6196180799998"/>
    <n v="27827.945887279999"/>
    <n v="4096.0722294799998"/>
    <n v="31924.018116759999"/>
    <n v="4168.2602992799984"/>
    <n v="36092.278416039997"/>
    <n v="4180.7644832799997"/>
    <n v="40273.042899319997"/>
    <n v="4272.111086320001"/>
    <n v="44545.153985639998"/>
    <n v="4315.0134134800028"/>
    <n v="48860.16739912"/>
    <n v="4351.837055719996"/>
    <n v="53212.004454839996"/>
    <n v="4383.6543058000025"/>
    <n v="57595.658760639999"/>
    <n v="4411.353432640004"/>
    <n v="62007.012193280003"/>
    <n v="1141.98"/>
    <n v="6427.5233422399997"/>
  </r>
  <r>
    <n v="6933250"/>
    <s v="Florida Public Utilities Parent"/>
    <d v="2020-12-01T00:00:00"/>
    <s v="FCFB Nassau"/>
    <s v="FCFB - General"/>
    <d v="2010-09-01T00:00:00"/>
    <s v="2017 Chevrolet Traverse - 635"/>
    <x v="8"/>
    <x v="6"/>
    <n v="16232.3329069845"/>
    <n v="232.10921754149786"/>
    <n v="16464.442124525998"/>
    <n v="230.92795291700168"/>
    <n v="16695.370077443"/>
    <n v="229.79860905600071"/>
    <n v="16925.168686499001"/>
    <n v="228.70316165199984"/>
    <n v="17153.871848151"/>
    <n v="227.65909697249663"/>
    <n v="17381.530945123497"/>
    <n v="226.65377110100235"/>
    <n v="17608.184716224499"/>
    <n v="225.68234168650088"/>
    <n v="17833.867057911"/>
    <n v="224.74938206050138"/>
    <n v="18058.616439971502"/>
    <n v="223.85112594999737"/>
    <n v="18282.467565921499"/>
    <n v="222.98676629650072"/>
    <n v="18505.454332218"/>
    <n v="222.15226780750163"/>
    <n v="18727.606600025501"/>
    <n v="221.35193479499867"/>
    <n v="18948.9585348205"/>
  </r>
  <r>
    <n v="6933518"/>
    <s v="Florida Public Utilities Parent"/>
    <d v="2020-12-01T00:00:00"/>
    <s v="FCFB Nassau"/>
    <s v="FCFB - General"/>
    <d v="2010-12-01T00:00:00"/>
    <s v="2017 Chevrolet Silverado - 636"/>
    <x v="8"/>
    <x v="6"/>
    <n v="21704.097050861401"/>
    <n v="310.35101440979633"/>
    <n v="22014.448065271197"/>
    <n v="308.77155678040072"/>
    <n v="22323.219622051598"/>
    <n v="307.26152190720313"/>
    <n v="22630.481143958801"/>
    <n v="305.79680966239903"/>
    <n v="22936.2779536212"/>
    <n v="304.40080076700178"/>
    <n v="23240.678754388202"/>
    <n v="303.05658916119864"/>
    <n v="23543.735343549401"/>
    <n v="301.7577001837999"/>
    <n v="23845.4930437332"/>
    <n v="300.51024879259785"/>
    <n v="24146.003292525798"/>
    <n v="299.30919914000333"/>
    <n v="24445.312491665802"/>
    <n v="298.15347211579865"/>
    <n v="24743.4659637816"/>
    <n v="297.03767216900087"/>
    <n v="25040.503635950601"/>
    <n v="295.96755455400125"/>
    <n v="25336.471190504602"/>
  </r>
  <r>
    <n v="6933669"/>
    <s v="Florida Public Utilities Parent"/>
    <d v="2020-12-01T00:00:00"/>
    <s v="FCFB Nassau"/>
    <s v="FCFB - General"/>
    <d v="2011-03-01T00:00:00"/>
    <s v="2017 Ford Explorer - 637"/>
    <x v="8"/>
    <x v="6"/>
    <n v="20068.697607530397"/>
    <n v="303.84249435360471"/>
    <n v="20372.540101884002"/>
    <n v="302.58489917519546"/>
    <n v="20675.125001059198"/>
    <n v="301.38207794640402"/>
    <n v="20976.507079005602"/>
    <n v="300.22336996559898"/>
    <n v="21276.730448971201"/>
    <n v="299.10914284320097"/>
    <n v="21575.839591814402"/>
    <n v="298.04417551439838"/>
    <n v="21873.8837673288"/>
    <n v="297.01266073199804"/>
    <n v="22170.896428060798"/>
    <n v="296.02525919760228"/>
    <n v="22466.9216872584"/>
    <n v="295.06542844319847"/>
    <n v="22761.987115701599"/>
    <n v="294.14934332640405"/>
    <n v="23056.136459028003"/>
    <n v="293.26671075599734"/>
    <n v="23349.403169784"/>
    <n v="292.41164896560076"/>
    <n v="23641.814818749601"/>
  </r>
  <r>
    <n v="6933380"/>
    <s v="Florida Public Utilities Parent"/>
    <d v="2020-12-01T00:00:00"/>
    <s v="FCFB Nassau"/>
    <s v="FCFB - General"/>
    <d v="2011-06-01T00:00:00"/>
    <s v="2016 Ford Explorer Black Veh #697 - 640"/>
    <x v="8"/>
    <x v="6"/>
    <n v="16308.822112288499"/>
    <n v="246.917527358999"/>
    <n v="16555.739639647498"/>
    <n v="245.89554295050402"/>
    <n v="16801.635182598002"/>
    <n v="244.91807057849655"/>
    <n v="17046.553253176498"/>
    <n v="243.97644682650207"/>
    <n v="17290.529700003"/>
    <n v="243.07097043300018"/>
    <n v="17533.600670436001"/>
    <n v="242.20552499849873"/>
    <n v="17775.806195434499"/>
    <n v="241.36726476750118"/>
    <n v="18017.173460202001"/>
    <n v="240.56485315649843"/>
    <n v="18257.738313358499"/>
    <n v="239.78484693300197"/>
    <n v="18497.523160291501"/>
    <n v="239.04039059099887"/>
    <n v="18736.5635508825"/>
    <n v="238.32311945249967"/>
    <n v="18974.886670335"/>
    <n v="237.62825370150313"/>
    <n v="19212.514924036503"/>
  </r>
  <r>
    <n v="6933096"/>
    <s v="Florida Public Utilities Parent"/>
    <d v="2020-12-01T00:00:00"/>
    <s v="FCFB Nassau"/>
    <s v="FCFB - General"/>
    <d v="2013-05-01T00:00:00"/>
    <s v="2017 GMC Acadia - 634"/>
    <x v="8"/>
    <x v="6"/>
    <n v="11954.993885227199"/>
    <n v="209.14284745050281"/>
    <n v="12164.136732677702"/>
    <n v="208.73481661619917"/>
    <n v="12372.871549293901"/>
    <n v="208.34675737950056"/>
    <n v="12581.218306673401"/>
    <n v="207.97811497379917"/>
    <n v="12789.196421647201"/>
    <n v="207.61945836689847"/>
    <n v="12996.815880014099"/>
    <n v="207.27078755880029"/>
    <n v="13204.086667572899"/>
    <n v="206.94153358170115"/>
    <n v="13411.028201154601"/>
    <n v="206.62698091949824"/>
    <n v="13617.655182074099"/>
    <n v="206.31769854000231"/>
    <n v="13823.972880614101"/>
    <n v="206.01784719269926"/>
    <n v="14029.9907278068"/>
    <n v="205.73769005970098"/>
    <n v="14235.728417866501"/>
    <n v="205.46280320939877"/>
    <n v="14441.1912210759"/>
  </r>
  <r>
    <n v="6933695"/>
    <s v="Florida Public Utilities Parent"/>
    <d v="2020-12-01T00:00:00"/>
    <s v="FCFB Nassau"/>
    <s v="FCFB - General"/>
    <d v="2013-07-01T00:00:00"/>
    <s v="2011 Toyota Camry Sedan - 527"/>
    <x v="9"/>
    <x v="6"/>
    <n v="15672.432611243601"/>
    <n v="470.02256309760014"/>
    <n v="16142.455174341201"/>
    <n v="467.92839557000116"/>
    <n v="16610.383569911202"/>
    <n v="465.92296859679846"/>
    <n v="17076.306538508001"/>
    <n v="463.99724378819883"/>
    <n v="17540.3037822962"/>
    <n v="462.16025953400094"/>
    <n v="18002.464041830201"/>
    <n v="460.3884612426009"/>
    <n v="18462.852503072801"/>
    <n v="458.69636511580029"/>
    <n v="18921.548868188602"/>
    <n v="457.06507270220027"/>
    <n v="19378.613940890802"/>
    <n v="455.5038962822"/>
    <n v="19834.117837173002"/>
    <n v="453.993937404397"/>
    <n v="20288.111774577399"/>
    <n v="452.55409452020103"/>
    <n v="20740.6658690976"/>
    <n v="451.15670467900054"/>
    <n v="21191.822573776601"/>
  </r>
  <r>
    <n v="6933089"/>
    <s v="Florida Public Utilities Parent"/>
    <d v="2020-12-01T00:00:00"/>
    <s v="FCFB Nassau"/>
    <s v="FCFB - General"/>
    <d v="2013-07-01T00:00:00"/>
    <s v="2014 Toyota Avalon - 598"/>
    <x v="9"/>
    <x v="6"/>
    <n v="17855.627618263999"/>
    <n v="535.49746022399995"/>
    <n v="18391.125078487999"/>
    <n v="533.11157180000009"/>
    <n v="18924.236650288"/>
    <n v="530.8267856320017"/>
    <n v="19455.063435920001"/>
    <n v="528.63280426799611"/>
    <n v="19983.696240187997"/>
    <n v="526.53992516000289"/>
    <n v="20510.236165348"/>
    <n v="524.52131252400068"/>
    <n v="21034.757477872001"/>
    <n v="522.59350469200217"/>
    <n v="21557.350982564003"/>
    <n v="520.73497062800016"/>
    <n v="22078.085953192003"/>
    <n v="518.9563198279975"/>
    <n v="22597.042273020001"/>
    <n v="517.23602125599791"/>
    <n v="23114.278294275999"/>
    <n v="515.59560594800132"/>
    <n v="23629.873900224"/>
    <n v="514.00355746000059"/>
    <n v="24143.877457684001"/>
  </r>
  <r>
    <n v="6933965"/>
    <s v="Florida Public Utilities Parent"/>
    <d v="2020-12-01T00:00:00"/>
    <s v="FCFB Nassau"/>
    <s v="FCFB - General"/>
    <d v="2013-09-01T00:00:00"/>
    <s v="2014 Ford F-150 - 619"/>
    <x v="8"/>
    <x v="6"/>
    <n v="-1.29297552E-2"/>
    <n v="-2.2619549999999995E-4"/>
    <n v="-1.31559507E-2"/>
    <n v="-2.2575419999999909E-4"/>
    <n v="-1.3381704899999999E-2"/>
    <n v="-2.2533450000000038E-4"/>
    <n v="-1.36070394E-2"/>
    <n v="-2.2493580000000103E-4"/>
    <n v="-1.3831975200000001E-2"/>
    <n v="-2.2454789999999843E-4"/>
    <n v="-1.4056523099999999E-2"/>
    <n v="-2.2417080000000124E-4"/>
    <n v="-1.42806939E-2"/>
    <n v="-2.2381469999999994E-4"/>
    <n v="-1.45045086E-2"/>
    <n v="-2.2347450000000102E-4"/>
    <n v="-1.4727983100000001E-2"/>
    <n v="-2.2314000000000014E-4"/>
    <n v="-1.4951123100000002E-2"/>
    <n v="-2.2281570000000014E-4"/>
    <n v="-1.5173938800000002E-2"/>
    <n v="-2.2251270000000004E-4"/>
    <n v="-1.5396451500000002E-2"/>
    <n v="-2.222153999999997E-4"/>
    <n v="-1.5618666900000001E-2"/>
  </r>
  <r>
    <n v="6932975"/>
    <s v="Florida Public Utilities Parent"/>
    <d v="2020-12-01T00:00:00"/>
    <s v="FCFB Nassau"/>
    <s v="FCFB - General"/>
    <d v="2013-11-01T00:00:00"/>
    <s v="2014 Ford Edge SE - 621"/>
    <x v="8"/>
    <x v="6"/>
    <n v="12377.128842915201"/>
    <n v="216.52775353299876"/>
    <n v="12593.6565964482"/>
    <n v="216.10531498920136"/>
    <n v="12809.761911437401"/>
    <n v="215.70355324699995"/>
    <n v="13025.465464684401"/>
    <n v="215.32189395079877"/>
    <n v="13240.7873586352"/>
    <n v="214.95057305539922"/>
    <n v="13455.737931690599"/>
    <n v="214.5895905608013"/>
    <n v="13670.3275222514"/>
    <n v="214.24871051219998"/>
    <n v="13884.5762327636"/>
    <n v="213.92305088699868"/>
    <n v="14098.499283650599"/>
    <n v="213.60284764000062"/>
    <n v="14312.1021312906"/>
    <n v="213.29240843819935"/>
    <n v="14525.394539728799"/>
    <n v="213.00235886019982"/>
    <n v="14738.396898588999"/>
    <n v="212.71776566040171"/>
    <n v="14951.1146642494"/>
  </r>
  <r>
    <n v="6932977"/>
    <s v="Florida Public Utilities Parent"/>
    <d v="2020-12-01T00:00:00"/>
    <s v="FCFB Nassau"/>
    <s v="FCFB - General"/>
    <d v="2014-05-01T00:00:00"/>
    <s v="2015 White Toyota Camry - 660"/>
    <x v="9"/>
    <x v="6"/>
    <n v="12397.99375"/>
    <n v="393.40925000000061"/>
    <n v="12791.403"/>
    <n v="392.52074999999968"/>
    <n v="13183.92375"/>
    <n v="391.67150000000038"/>
    <n v="13575.59525"/>
    <n v="390.85575000000063"/>
    <n v="13966.451000000001"/>
    <n v="390.07324999999946"/>
    <n v="14356.52425"/>
    <n v="389.32449999999881"/>
    <n v="14745.848749999999"/>
    <n v="388.60600000000159"/>
    <n v="15134.454750000001"/>
    <n v="387.91424999999981"/>
    <n v="15522.369000000001"/>
    <n v="387.25124999999935"/>
    <n v="15909.62025"/>
    <n v="386.61325000000033"/>
    <n v="16296.2335"/>
    <n v="385.99899999999798"/>
    <n v="16682.232499999998"/>
    <n v="385.40950000000157"/>
    <n v="17067.642"/>
  </r>
  <r>
    <n v="6933389"/>
    <s v="Florida Public Utilities Parent"/>
    <d v="2020-12-01T00:00:00"/>
    <s v="FCFB Nassau"/>
    <s v="FCFB - General"/>
    <d v="2014-05-01T00:00:00"/>
    <s v="2018 Chevy Equinox - 648"/>
    <x v="9"/>
    <x v="6"/>
    <n v="12957.282125655001"/>
    <n v="411.156413358598"/>
    <n v="13368.438539013599"/>
    <n v="410.22783205740052"/>
    <n v="13778.666371071"/>
    <n v="409.34027137080011"/>
    <n v="14188.0066424418"/>
    <n v="408.48772190939962"/>
    <n v="14596.4943643512"/>
    <n v="407.66992239540014"/>
    <n v="15004.1642867466"/>
    <n v="406.88739538440132"/>
    <n v="15411.051682131001"/>
    <n v="406.1364829872"/>
    <n v="15817.188165118201"/>
    <n v="405.41352731459847"/>
    <n v="16222.6016924328"/>
    <n v="404.72061858899906"/>
    <n v="16627.322311021799"/>
    <n v="404.05383764340149"/>
    <n v="17031.3761486652"/>
    <n v="403.4118780887984"/>
    <n v="17434.788026753999"/>
    <n v="402.79578503640369"/>
    <n v="17837.583811790402"/>
  </r>
  <r>
    <n v="6933978"/>
    <s v="Florida Public Utilities Parent"/>
    <d v="2020-12-01T00:00:00"/>
    <s v="FCFB Nassau"/>
    <s v="FCFB - General"/>
    <d v="2014-05-01T00:00:00"/>
    <s v="2018 Chevy Equinox - 649"/>
    <x v="9"/>
    <x v="6"/>
    <n v="379.40340473750001"/>
    <n v="12.039109868499963"/>
    <n v="391.44251460599997"/>
    <n v="12.011919991500008"/>
    <n v="403.45443459749998"/>
    <n v="11.985931243000039"/>
    <n v="415.44036584050002"/>
    <n v="11.960967661500035"/>
    <n v="427.40133350200006"/>
    <n v="11.937021596499903"/>
    <n v="439.33835509849996"/>
    <n v="11.91410834900006"/>
    <n v="451.25246344750002"/>
    <n v="11.892120811999973"/>
    <n v="463.14458425949999"/>
    <n v="11.870951878500023"/>
    <n v="475.01553613800002"/>
    <n v="11.8506627525"/>
    <n v="486.86619889050002"/>
    <n v="11.831138676499961"/>
    <n v="498.69733756699998"/>
    <n v="11.812341398000001"/>
    <n v="510.50967896499998"/>
    <n v="11.79430151899993"/>
    <n v="522.30398048399991"/>
  </r>
  <r>
    <n v="6933390"/>
    <s v="Florida Public Utilities Parent"/>
    <d v="2020-12-01T00:00:00"/>
    <s v="FCFB Nassau"/>
    <s v="FCFB - General"/>
    <d v="2014-05-01T00:00:00"/>
    <s v="2018 Ford Edge - 650"/>
    <x v="9"/>
    <x v="6"/>
    <n v="13801.357376944999"/>
    <n v="437.94034455340079"/>
    <n v="14239.2977214984"/>
    <n v="436.95127275059895"/>
    <n v="14676.248994248999"/>
    <n v="436.00589376520111"/>
    <n v="15112.2548880142"/>
    <n v="435.09780673860041"/>
    <n v="15547.352694752801"/>
    <n v="434.22673337259948"/>
    <n v="15981.5794281254"/>
    <n v="433.39323026360034"/>
    <n v="16414.972658389001"/>
    <n v="432.59340123680158"/>
    <n v="16847.566059625802"/>
    <n v="431.82335011739997"/>
    <n v="17279.389409743202"/>
    <n v="431.08530329099813"/>
    <n v="17710.4747130342"/>
    <n v="430.37508628459909"/>
    <n v="18140.849799318799"/>
    <n v="429.69130760720145"/>
    <n v="18570.541106926001"/>
    <n v="429.03508045159833"/>
    <n v="18999.576187377599"/>
  </r>
  <r>
    <n v="6933979"/>
    <s v="Florida Public Utilities Parent"/>
    <d v="2020-12-01T00:00:00"/>
    <s v="FCFB Nassau"/>
    <s v="FCFB - General"/>
    <d v="2014-05-01T00:00:00"/>
    <s v="2018 Ford Escape (Red) - 654"/>
    <x v="9"/>
    <x v="6"/>
    <n v="15965.4420636"/>
    <n v="506.61040123199928"/>
    <n v="16472.052464831999"/>
    <n v="505.46624068800156"/>
    <n v="16977.51870552"/>
    <n v="504.37262409599862"/>
    <n v="17481.891329615999"/>
    <n v="503.32214692799971"/>
    <n v="17985.213476543999"/>
    <n v="502.31448724800066"/>
    <n v="18487.527963791999"/>
    <n v="501.35028892799892"/>
    <n v="18988.878252719998"/>
    <n v="500.42504486400139"/>
    <n v="19489.303297584"/>
    <n v="499.53424795200044"/>
    <n v="19988.837545536"/>
    <n v="498.68047368000043"/>
    <n v="20487.518019216001"/>
    <n v="497.85889300799681"/>
    <n v="20985.376912223997"/>
    <n v="497.0678962560014"/>
    <n v="21482.444808479999"/>
    <n v="496.30877116800184"/>
    <n v="21978.753579648001"/>
  </r>
  <r>
    <n v="6933097"/>
    <s v="Florida Public Utilities Parent"/>
    <d v="2020-12-01T00:00:00"/>
    <s v="FCFB Nassau"/>
    <s v="FCFB - General"/>
    <d v="2014-05-01T00:00:00"/>
    <s v="2018 GMC - 653"/>
    <x v="9"/>
    <x v="6"/>
    <n v="18349.030750000002"/>
    <n v="582.24568999999974"/>
    <n v="18931.276440000001"/>
    <n v="580.93070999999691"/>
    <n v="19512.207149999998"/>
    <n v="579.67381999999998"/>
    <n v="20091.880969999998"/>
    <n v="578.46651000000202"/>
    <n v="20670.34748"/>
    <n v="577.30841000000146"/>
    <n v="21247.655890000002"/>
    <n v="576.2002599999978"/>
    <n v="21823.85615"/>
    <n v="575.13688000000184"/>
    <n v="22398.993030000001"/>
    <n v="574.11308999999892"/>
    <n v="22973.10612"/>
    <n v="573.13184999999794"/>
    <n v="23546.237969999998"/>
    <n v="572.18761000000086"/>
    <n v="24118.425579999999"/>
    <n v="571.27851999999984"/>
    <n v="24689.704099999999"/>
    <n v="570.40606000000116"/>
    <n v="25260.11016"/>
  </r>
  <r>
    <n v="6933549"/>
    <s v="Florida Public Utilities Parent"/>
    <d v="2020-12-01T00:00:00"/>
    <s v="FCFB Nassau"/>
    <s v="FCFB - General"/>
    <d v="2014-07-01T00:00:00"/>
    <s v="2013 Chevrolet Traverse- gray - 580"/>
    <x v="8"/>
    <x v="6"/>
    <n v="13937.5952603568"/>
    <n v="267.79867384879981"/>
    <n v="14205.3939342056"/>
    <n v="267.62068816760075"/>
    <n v="14473.014622373201"/>
    <n v="267.45053833400016"/>
    <n v="14740.465160707201"/>
    <n v="267.28561239879855"/>
    <n v="15007.750773106"/>
    <n v="267.12665663320149"/>
    <n v="15274.877429739201"/>
    <n v="266.97628298639938"/>
    <n v="15541.8537127256"/>
    <n v="266.83001383120063"/>
    <n v="15808.683726556801"/>
    <n v="266.68822230319893"/>
    <n v="16075.37194886"/>
    <n v="266.55426662279933"/>
    <n v="16341.926215482799"/>
    <n v="266.42254975600008"/>
    <n v="16608.348765238799"/>
    <n v="266.297922465601"/>
    <n v="16874.6466877044"/>
    <n v="266.17628025999875"/>
    <n v="17140.822967964399"/>
  </r>
  <r>
    <n v="6933698"/>
    <s v="Florida Public Utilities Parent"/>
    <d v="2020-12-01T00:00:00"/>
    <s v="FCFB Nassau"/>
    <s v="FCFB - General"/>
    <d v="2014-07-01T00:00:00"/>
    <s v="2014 Ford Edge - 594"/>
    <x v="8"/>
    <x v="6"/>
    <n v="10675.220466099599"/>
    <n v="205.1150022986003"/>
    <n v="10880.3354683982"/>
    <n v="204.97867774969927"/>
    <n v="11085.314146147899"/>
    <n v="204.84835491050035"/>
    <n v="11290.162501058399"/>
    <n v="204.72203321110101"/>
    <n v="11494.8845342695"/>
    <n v="204.60028424289885"/>
    <n v="11699.484818512399"/>
    <n v="204.48510857580186"/>
    <n v="11903.969927088201"/>
    <n v="204.37307666139895"/>
    <n v="12108.3430037496"/>
    <n v="204.26447429539985"/>
    <n v="12312.607478045"/>
    <n v="204.16187363910103"/>
    <n v="12516.769351684101"/>
    <n v="204.06098775699866"/>
    <n v="12720.8303394411"/>
    <n v="203.96553199320078"/>
    <n v="12924.7958714343"/>
    <n v="203.87236259499878"/>
    <n v="13128.668234029299"/>
  </r>
  <r>
    <n v="6933414"/>
    <s v="Florida Public Utilities Parent"/>
    <d v="2020-12-01T00:00:00"/>
    <s v="FCFB Nassau"/>
    <s v="FCFB - General"/>
    <d v="2014-08-01T00:00:00"/>
    <s v="2013 Chevrolet Traverse- black - 579"/>
    <x v="8"/>
    <x v="6"/>
    <n v="16295.326757081999"/>
    <n v="313.10041753700352"/>
    <n v="16608.427174619002"/>
    <n v="312.89232318649738"/>
    <n v="16921.3194978055"/>
    <n v="312.69339022250279"/>
    <n v="17234.012888028003"/>
    <n v="312.50056484949891"/>
    <n v="17546.513452877502"/>
    <n v="312.31471958049951"/>
    <n v="17858.828172458001"/>
    <n v="312.13890821099631"/>
    <n v="18170.967080668997"/>
    <n v="311.9678956630014"/>
    <n v="18482.934976331999"/>
    <n v="311.80211819300166"/>
    <n v="18794.737094525"/>
    <n v="311.64550210949892"/>
    <n v="19106.382596634499"/>
    <n v="311.49150356500104"/>
    <n v="19417.8741001995"/>
    <n v="311.34579389399732"/>
    <n v="19729.219894093498"/>
    <n v="311.20357427500494"/>
    <n v="20040.423468368503"/>
  </r>
  <r>
    <n v="6933697"/>
    <s v="Florida Public Utilities Parent"/>
    <d v="2020-12-01T00:00:00"/>
    <s v="FCFB Nassau"/>
    <s v="FCFB - General"/>
    <d v="2014-08-01T00:00:00"/>
    <s v="2014 Ford Edge - 593"/>
    <x v="8"/>
    <x v="6"/>
    <n v="10761.0381289296"/>
    <n v="206.76391345360025"/>
    <n v="10967.8020423832"/>
    <n v="206.62649299720033"/>
    <n v="11174.428535380401"/>
    <n v="206.49512249799955"/>
    <n v="11380.9236578784"/>
    <n v="206.36778530360061"/>
    <n v="11587.291443182001"/>
    <n v="206.24505760039938"/>
    <n v="11793.5365007824"/>
    <n v="206.1289560408004"/>
    <n v="11999.665456823201"/>
    <n v="206.01602350639951"/>
    <n v="12205.6814803296"/>
    <n v="205.90654809039916"/>
    <n v="12411.588028419999"/>
    <n v="205.80312263159976"/>
    <n v="12617.391151051599"/>
    <n v="205.70142573200064"/>
    <n v="12823.0925767836"/>
    <n v="205.60520260320118"/>
    <n v="13028.697779386801"/>
    <n v="205.51128421999965"/>
    <n v="13234.209063606801"/>
  </r>
  <r>
    <n v="6933000"/>
    <s v="Florida Public Utilities Parent"/>
    <d v="2020-12-01T00:00:00"/>
    <s v="FCFB Nassau"/>
    <s v="FCFB - General"/>
    <d v="2014-08-01T00:00:00"/>
    <s v="2014 Ford Edge - 595"/>
    <x v="8"/>
    <x v="6"/>
    <n v="10802.507016535201"/>
    <n v="207.56070177319816"/>
    <n v="11010.067718308399"/>
    <n v="207.42275175140094"/>
    <n v="11217.4904700598"/>
    <n v="207.29087500100104"/>
    <n v="11424.781345060801"/>
    <n v="207.16304709819997"/>
    <n v="11631.944392159001"/>
    <n v="207.03984644979937"/>
    <n v="11838.9842386088"/>
    <n v="206.92329747959957"/>
    <n v="12045.9075360884"/>
    <n v="206.80992974680157"/>
    <n v="12252.717465835201"/>
    <n v="206.70003245479893"/>
    <n v="12459.41749829"/>
    <n v="206.59620843419907"/>
    <n v="12666.013706724199"/>
    <n v="206.49411963400053"/>
    <n v="12872.5078263582"/>
    <n v="206.39752569839948"/>
    <n v="13078.905352056599"/>
    <n v="206.30324539000139"/>
    <n v="13285.208597446601"/>
  </r>
  <r>
    <n v="6933415"/>
    <s v="Florida Public Utilities Parent"/>
    <d v="2020-12-01T00:00:00"/>
    <s v="FCFB Nassau"/>
    <s v="FCFB - General"/>
    <d v="2014-09-01T00:00:00"/>
    <s v="2013 Ford Escape - 657"/>
    <x v="8"/>
    <x v="6"/>
    <n v="157.87088224199999"/>
    <n v="3.033350597000009"/>
    <n v="160.904232839"/>
    <n v="3.0313345565000134"/>
    <n v="163.93556739550002"/>
    <n v="3.0294072724999808"/>
    <n v="166.964974668"/>
    <n v="3.0275391595000087"/>
    <n v="169.99251382750001"/>
    <n v="3.025738670499976"/>
    <n v="173.01825249799998"/>
    <n v="3.0240353910000124"/>
    <n v="176.04228788899999"/>
    <n v="3.0223786030000213"/>
    <n v="179.06466649200001"/>
    <n v="3.0207725329999846"/>
    <n v="182.085439025"/>
    <n v="3.0192552194999962"/>
    <n v="185.1046942445"/>
    <n v="3.0177632650000135"/>
    <n v="188.12245750950001"/>
    <n v="3.0163516139999729"/>
    <n v="191.13880912349998"/>
    <n v="3.0149737750000156"/>
    <n v="194.1537828985"/>
  </r>
  <r>
    <n v="6934000"/>
    <s v="Florida Public Utilities Parent"/>
    <d v="2020-12-01T00:00:00"/>
    <s v="FCFB Nassau"/>
    <s v="FCFB - General"/>
    <d v="2014-09-01T00:00:00"/>
    <s v="2014 Chevy Traverse - 597"/>
    <x v="8"/>
    <x v="6"/>
    <n v="14129.117125164001"/>
    <n v="271.47859857399999"/>
    <n v="14400.595723738001"/>
    <n v="271.29816712299908"/>
    <n v="14671.893890861"/>
    <n v="271.12567919499998"/>
    <n v="14943.019570056"/>
    <n v="270.95848694900087"/>
    <n v="15213.978057005001"/>
    <n v="270.7973469110002"/>
    <n v="15484.775403916001"/>
    <n v="270.64490692199979"/>
    <n v="15755.420310838001"/>
    <n v="270.49662782599989"/>
    <n v="16025.916938664001"/>
    <n v="270.35288788599973"/>
    <n v="16296.26982655"/>
    <n v="270.21709146899957"/>
    <n v="16566.486918019"/>
    <n v="270.08356463000018"/>
    <n v="16836.570482649"/>
    <n v="269.95722478799871"/>
    <n v="17106.527707436999"/>
    <n v="269.83391105000192"/>
    <n v="17376.361618487001"/>
  </r>
  <r>
    <n v="6933846"/>
    <s v="Florida Public Utilities Parent"/>
    <d v="2020-12-01T00:00:00"/>
    <s v="FCFB Nassau"/>
    <s v="FCFB - General"/>
    <d v="2014-09-01T00:00:00"/>
    <s v="2014 Ford Edge - 596"/>
    <x v="8"/>
    <x v="6"/>
    <n v="10675.220466099599"/>
    <n v="205.1150022986003"/>
    <n v="10880.3354683982"/>
    <n v="204.97867774969927"/>
    <n v="11085.314146147899"/>
    <n v="204.84835491050035"/>
    <n v="11290.162501058399"/>
    <n v="204.72203321110101"/>
    <n v="11494.8845342695"/>
    <n v="204.60028424289885"/>
    <n v="11699.484818512399"/>
    <n v="204.48510857580186"/>
    <n v="11903.969927088201"/>
    <n v="204.37307666139895"/>
    <n v="12108.3430037496"/>
    <n v="204.26447429539985"/>
    <n v="12312.607478045"/>
    <n v="204.16187363910103"/>
    <n v="12516.769351684101"/>
    <n v="204.06098775699866"/>
    <n v="12720.8303394411"/>
    <n v="203.96553199320078"/>
    <n v="12924.7958714343"/>
    <n v="203.87236259499878"/>
    <n v="13128.668234029299"/>
  </r>
  <r>
    <n v="6933696"/>
    <s v="Florida Public Utilities Parent"/>
    <d v="2020-12-01T00:00:00"/>
    <s v="FCFB Nassau"/>
    <s v="FCFB - General"/>
    <d v="2014-11-01T00:00:00"/>
    <s v="2013 Ford Escape - 658"/>
    <x v="8"/>
    <x v="6"/>
    <n v="-23.457450383999998"/>
    <n v="-0.45071434400000498"/>
    <n v="-23.908164728000003"/>
    <n v="-0.45041478799999979"/>
    <n v="-24.358579516000002"/>
    <n v="-0.45012841999999864"/>
    <n v="-24.808707936000001"/>
    <n v="-0.44985084400000019"/>
    <n v="-25.258558780000001"/>
    <n v="-0.44958331599999823"/>
    <n v="-25.708142096"/>
    <n v="-0.44933023200000122"/>
    <n v="-26.157472328000001"/>
    <n v="-0.44908405600000023"/>
    <n v="-26.606556384000001"/>
    <n v="-0.4488454159999975"/>
    <n v="-27.055401799999999"/>
    <n v="-0.44861996400000237"/>
    <n v="-27.504021764000001"/>
    <n v="-0.44839827999999926"/>
    <n v="-27.952420044"/>
    <n v="-0.44818852800000286"/>
    <n v="-28.400608572000003"/>
    <n v="-0.44798379999999582"/>
    <n v="-28.848592371999999"/>
  </r>
  <r>
    <n v="6932998"/>
    <s v="Florida Public Utilities Parent"/>
    <d v="2020-12-01T00:00:00"/>
    <s v="FCFB Nassau"/>
    <s v="FCFB - General"/>
    <d v="2014-11-01T00:00:00"/>
    <s v="2013 Ford Escape - 659"/>
    <x v="8"/>
    <x v="6"/>
    <n v="9872.8337229804001"/>
    <n v="189.69784448140126"/>
    <n v="10062.531567461801"/>
    <n v="189.57176656029878"/>
    <n v="10252.1033340221"/>
    <n v="189.45123923950086"/>
    <n v="10441.554573261601"/>
    <n v="189.33441231889992"/>
    <n v="10630.888985580501"/>
    <n v="189.22181442709916"/>
    <n v="10820.1108000076"/>
    <n v="189.11529576419889"/>
    <n v="11009.226095771799"/>
    <n v="189.01168455859988"/>
    <n v="11198.237780330399"/>
    <n v="188.9112451246001"/>
    <n v="11387.149025454999"/>
    <n v="188.81635629090124"/>
    <n v="11575.9653817459"/>
    <n v="188.72305334299926"/>
    <n v="11764.688435088899"/>
    <n v="188.63477236680046"/>
    <n v="11953.3232074557"/>
    <n v="188.54860590500175"/>
    <n v="12141.871813360702"/>
  </r>
  <r>
    <n v="6933416"/>
    <s v="Florida Public Utilities Parent"/>
    <d v="2020-12-01T00:00:00"/>
    <s v="FCFB Nassau"/>
    <s v="FCFB - General"/>
    <d v="2014-11-01T00:00:00"/>
    <s v="2014 Ford Edge - 599"/>
    <x v="8"/>
    <x v="6"/>
    <n v="10786.157771259599"/>
    <n v="207.24656535860049"/>
    <n v="10993.4043366182"/>
    <n v="207.10882411970124"/>
    <n v="11200.513160737901"/>
    <n v="206.97714696049843"/>
    <n v="11407.490307698399"/>
    <n v="206.84951252110113"/>
    <n v="11614.3398202195"/>
    <n v="206.7264983328987"/>
    <n v="11821.066318552399"/>
    <n v="206.61012575580025"/>
    <n v="12027.676444308199"/>
    <n v="206.49692960140055"/>
    <n v="12234.1733739096"/>
    <n v="206.38719863539882"/>
    <n v="12440.560572544999"/>
    <n v="206.2835317491008"/>
    <n v="12646.844104294099"/>
    <n v="206.18159745700177"/>
    <n v="12853.025701751101"/>
    <n v="206.08514971319892"/>
    <n v="13059.1108514643"/>
    <n v="205.99101209500077"/>
    <n v="13265.101863559301"/>
  </r>
  <r>
    <n v="6932999"/>
    <s v="Florida Public Utilities Parent"/>
    <d v="2020-12-01T00:00:00"/>
    <s v="FCFB Nassau"/>
    <s v="FCFB - General"/>
    <d v="2015-02-01T00:00:00"/>
    <s v="2014 Chevrolet Silverado - 602"/>
    <x v="8"/>
    <x v="6"/>
    <n v="11211.612438738401"/>
    <n v="241.71955744429943"/>
    <n v="11453.3319961827"/>
    <n v="241.90046959129904"/>
    <n v="11695.232465773999"/>
    <n v="242.06790200970136"/>
    <n v="11937.3003677837"/>
    <n v="242.23249659050089"/>
    <n v="12179.532864374201"/>
    <n v="242.39035130699813"/>
    <n v="12421.9232156812"/>
    <n v="242.54465872650144"/>
    <n v="12664.467874407701"/>
    <n v="242.68584114709847"/>
    <n v="12907.153715554799"/>
    <n v="242.82737829739926"/>
    <n v="13149.981093852199"/>
    <n v="242.96536815070249"/>
    <n v="13392.946462002901"/>
    <n v="243.09378030209882"/>
    <n v="13636.040242305"/>
    <n v="243.21829042679929"/>
    <n v="13879.258532731799"/>
    <n v="243.34031744360072"/>
    <n v="14122.5988501754"/>
  </r>
  <r>
    <n v="6933665"/>
    <s v="Florida Public Utilities Parent"/>
    <d v="2020-12-01T00:00:00"/>
    <s v="FCFB Nassau"/>
    <s v="FCFB - General"/>
    <d v="2015-03-01T00:00:00"/>
    <s v="2014 Ford F-150 - 603"/>
    <x v="8"/>
    <x v="6"/>
    <n v="9048.7678438847997"/>
    <n v="195.08916942960059"/>
    <n v="9243.8570133144003"/>
    <n v="195.23518161359971"/>
    <n v="9439.092194928"/>
    <n v="195.37031445840148"/>
    <n v="9634.4625093864015"/>
    <n v="195.50315691600008"/>
    <n v="9829.9656663024016"/>
    <n v="195.6305597039991"/>
    <n v="10025.596226006401"/>
    <n v="195.75509950800006"/>
    <n v="10221.351325514401"/>
    <n v="195.86904627119839"/>
    <n v="10417.220371785599"/>
    <n v="195.98327933280234"/>
    <n v="10613.203651118401"/>
    <n v="196.09464941039914"/>
    <n v="10809.298300528801"/>
    <n v="196.19828943119865"/>
    <n v="11005.496589959999"/>
    <n v="196.29878016960174"/>
    <n v="11201.795370129601"/>
    <n v="196.39726681920001"/>
    <n v="11398.192636948801"/>
  </r>
  <r>
    <n v="6933379"/>
    <s v="Florida Public Utilities Parent"/>
    <d v="2020-12-01T00:00:00"/>
    <s v="FCFB Nassau"/>
    <s v="FCFB - General"/>
    <d v="2015-04-01T00:00:00"/>
    <s v="2014 Ford F-150 - 604"/>
    <x v="8"/>
    <x v="6"/>
    <n v="3983.5313360568002"/>
    <n v="85.883938361100263"/>
    <n v="4069.4152744179005"/>
    <n v="85.948217180099618"/>
    <n v="4155.3634915980001"/>
    <n v="86.00770659689988"/>
    <n v="4241.3711981949"/>
    <n v="86.06618771850026"/>
    <n v="4327.4373859134002"/>
    <n v="86.122274139000183"/>
    <n v="4413.5596600524004"/>
    <n v="86.177100190499914"/>
    <n v="4499.7367602429003"/>
    <n v="86.227262876699569"/>
    <n v="4585.9640231195999"/>
    <n v="86.277551599800063"/>
    <n v="4672.2415747194"/>
    <n v="86.326579953900364"/>
    <n v="4758.5681546733003"/>
    <n v="86.372205311699872"/>
    <n v="4844.9403599850002"/>
    <n v="86.41644426360017"/>
    <n v="4931.3568042486004"/>
    <n v="86.459800957200059"/>
    <n v="5017.8166052058004"/>
  </r>
  <r>
    <n v="6933815"/>
    <s v="Florida Public Utilities Parent"/>
    <d v="2020-12-01T00:00:00"/>
    <s v="FCFB Nassau"/>
    <s v="FCFB - General"/>
    <d v="2015-05-01T00:00:00"/>
    <s v="2014 Ford F-150 - 605"/>
    <x v="8"/>
    <x v="6"/>
    <n v="9865.4687443648018"/>
    <n v="212.697036389598"/>
    <n v="10078.1657807544"/>
    <n v="212.85622697360122"/>
    <n v="10291.022007728001"/>
    <n v="213.00355629839942"/>
    <n v="10504.0255640264"/>
    <n v="213.14838851599961"/>
    <n v="10717.1739525424"/>
    <n v="213.28729010400093"/>
    <n v="10930.461242646401"/>
    <n v="213.4230703079993"/>
    <n v="11143.8843129544"/>
    <n v="213.54730139119965"/>
    <n v="11357.4316143456"/>
    <n v="213.67184461279976"/>
    <n v="11571.1034589584"/>
    <n v="213.79326645040055"/>
    <n v="11784.8967254088"/>
    <n v="213.90626055119901"/>
    <n v="11998.802985959999"/>
    <n v="214.01582112960023"/>
    <n v="12212.818807089599"/>
    <n v="214.12319673920138"/>
    <n v="12426.942003828801"/>
  </r>
  <r>
    <n v="6933999"/>
    <s v="Florida Public Utilities Parent"/>
    <d v="2020-12-01T00:00:00"/>
    <s v="FCFB Nassau"/>
    <s v="FCFB - General"/>
    <d v="2016-09-01T00:00:00"/>
    <s v="2014 Chevrolet Silverado - 609"/>
    <x v="8"/>
    <x v="6"/>
    <n v="316.03528241400005"/>
    <n v="7.8842260923999561"/>
    <n v="323.91950850640001"/>
    <n v="7.903364491599973"/>
    <n v="331.82287299799998"/>
    <n v="7.9186898764000375"/>
    <n v="339.74156287440002"/>
    <n v="7.9378282755999976"/>
    <n v="347.67939115000001"/>
    <n v="7.9493284248000009"/>
    <n v="355.62871957480002"/>
    <n v="7.9684668240000178"/>
    <n v="363.59718639880003"/>
    <n v="7.9837799875999735"/>
    <n v="371.58096638640001"/>
    <n v="7.9991053723999812"/>
    <n v="379.58007175879999"/>
    <n v="8.0105810792000511"/>
    <n v="387.59065283800004"/>
    <n v="8.0220812283999976"/>
    <n v="395.61273406640004"/>
    <n v="8.037382170800015"/>
    <n v="403.65011623720005"/>
    <n v="8.0488823199999615"/>
    <n v="411.69899855720001"/>
  </r>
  <r>
    <n v="6933963"/>
    <s v="Florida Public Utilities Parent"/>
    <d v="2020-12-01T00:00:00"/>
    <s v="FCFB Nassau"/>
    <s v="FCFB - General"/>
    <d v="2016-09-01T00:00:00"/>
    <s v="2014 Ford F-150 - 606"/>
    <x v="8"/>
    <x v="6"/>
    <n v="64.713636487500011"/>
    <n v="1.6144303174999948"/>
    <n v="66.328066805000006"/>
    <n v="1.6183492324999946"/>
    <n v="67.946416037500001"/>
    <n v="1.621487367499995"/>
    <n v="69.567903404999996"/>
    <n v="1.6254062825000091"/>
    <n v="71.193309687500005"/>
    <n v="1.6277611350000001"/>
    <n v="72.821070822500005"/>
    <n v="1.6316800499999999"/>
    <n v="74.452750872500005"/>
    <n v="1.6348156824999904"/>
    <n v="76.087566554999995"/>
    <n v="1.637953817500005"/>
    <n v="77.7255203725"/>
    <n v="1.6403036650000047"/>
    <n v="79.365824037500005"/>
    <n v="1.6426585174999957"/>
    <n v="81.008482555000001"/>
    <n v="1.6457916475000047"/>
    <n v="82.654274202500005"/>
    <n v="1.6481464999999957"/>
    <n v="84.302420702500001"/>
  </r>
  <r>
    <n v="6933964"/>
    <s v="Florida Public Utilities Parent"/>
    <d v="2020-12-01T00:00:00"/>
    <s v="FCFB Nassau"/>
    <s v="FCFB - General"/>
    <d v="2016-09-01T00:00:00"/>
    <s v="2014 Ford F-150 - 608"/>
    <x v="8"/>
    <x v="6"/>
    <n v="78.395948202"/>
    <n v="1.9557670132000027"/>
    <n v="80.351715215200002"/>
    <n v="1.960514498799995"/>
    <n v="82.312229713999997"/>
    <n v="1.9643161251999999"/>
    <n v="84.276545839199997"/>
    <n v="1.9690636108000064"/>
    <n v="86.245609450000003"/>
    <n v="1.9719163464000076"/>
    <n v="88.217525796400011"/>
    <n v="1.9766638319999856"/>
    <n v="90.194189628399997"/>
    <n v="1.9804624268000026"/>
    <n v="92.174652055199999"/>
    <n v="1.9842640532000075"/>
    <n v="94.158916108400007"/>
    <n v="1.9871107255999902"/>
    <n v="96.146026833999997"/>
    <n v="1.9899634611999915"/>
    <n v="98.135990295199989"/>
    <n v="1.9937590244000205"/>
    <n v="100.12974931960001"/>
    <n v="1.9966117599999933"/>
    <n v="102.1263610796"/>
  </r>
  <r>
    <n v="6932976"/>
    <s v="Florida Public Utilities Parent"/>
    <d v="2020-12-01T00:00:00"/>
    <s v="FCFB Nassau"/>
    <s v="FCFB - General"/>
    <d v="2016-10-01T00:00:00"/>
    <s v="2014 Ford F-150 - 610"/>
    <x v="8"/>
    <x v="6"/>
    <n v="-1284.4848730425001"/>
    <n v="-32.044425780499978"/>
    <n v="-1316.5292988230001"/>
    <n v="-32.122211349500049"/>
    <n v="-1348.6515101725001"/>
    <n v="-32.184499410499711"/>
    <n v="-1380.8360095829998"/>
    <n v="-32.262284979500009"/>
    <n v="-1413.0982945624999"/>
    <n v="-32.309025861000237"/>
    <n v="-1445.4073204235001"/>
    <n v="-32.386811429999852"/>
    <n v="-1477.7941318534999"/>
    <n v="-32.449049819500033"/>
    <n v="-1510.243181673"/>
    <n v="-32.511337880499923"/>
    <n v="-1542.7545195534999"/>
    <n v="-32.557979419000048"/>
    <n v="-1575.3124989725"/>
    <n v="-32.604720300500048"/>
    <n v="-1607.917219273"/>
    <n v="-32.666909018499837"/>
    <n v="-1640.5841282914998"/>
    <n v="-32.713649900000064"/>
    <n v="-1673.2977781914999"/>
  </r>
  <r>
    <n v="6933090"/>
    <s v="Florida Public Utilities Parent"/>
    <d v="2020-12-01T00:00:00"/>
    <s v="FCFB Nassau"/>
    <s v="FCFB - General"/>
    <d v="2017-01-01T00:00:00"/>
    <s v="2015 Subaru Outback - 615"/>
    <x v="8"/>
    <x v="6"/>
    <n v="7542.8856983082005"/>
    <n v="228.33801621990006"/>
    <n v="7771.2237145281006"/>
    <n v="229.26695586959886"/>
    <n v="8000.4906703976994"/>
    <n v="230.14676710020103"/>
    <n v="8230.6374374979005"/>
    <n v="231.00070152989974"/>
    <n v="8461.6381390278002"/>
    <n v="231.81600827130023"/>
    <n v="8693.4541472991004"/>
    <n v="232.59981282030094"/>
    <n v="8926.0539601194014"/>
    <n v="233.36224088159906"/>
    <n v="9159.4162010010004"/>
    <n v="234.0811659152987"/>
    <n v="9393.4973669162991"/>
    <n v="234.78959021820083"/>
    <n v="9628.2869571345"/>
    <n v="235.46051191110018"/>
    <n v="9863.7474690456002"/>
    <n v="236.1100571163006"/>
    <n v="10099.857526161901"/>
    <n v="236.74310117310051"/>
    <n v="10336.600627335001"/>
  </r>
  <r>
    <n v="6933249"/>
    <s v="Florida Public Utilities Parent"/>
    <d v="2020-12-01T00:00:00"/>
    <s v="FCFB Nassau"/>
    <s v="FCFB - General"/>
    <d v="2017-01-01T00:00:00"/>
    <s v="2015 Subaru Outback - 616"/>
    <x v="8"/>
    <x v="6"/>
    <n v="-33.216556742999998"/>
    <n v="-1.005530638499998"/>
    <n v="-34.222087381499996"/>
    <n v="-1.0096214040000078"/>
    <n v="-35.231708785500004"/>
    <n v="-1.0134958229999995"/>
    <n v="-36.245204608500003"/>
    <n v="-1.0172562884999934"/>
    <n v="-37.262460896999997"/>
    <n v="-1.020846649500001"/>
    <n v="-38.283307546499998"/>
    <n v="-1.0242982845000057"/>
    <n v="-39.307605831000004"/>
    <n v="-1.0276557839999967"/>
    <n v="-40.335261615"/>
    <n v="-1.0308217094999961"/>
    <n v="-41.366083324499996"/>
    <n v="-1.0339413929999992"/>
    <n v="-42.400024717499996"/>
    <n v="-1.0368959265000015"/>
    <n v="-43.436920643999997"/>
    <n v="-1.0397563245000043"/>
    <n v="-44.476676968500001"/>
    <n v="-1.0425440564999988"/>
    <n v="-45.519221025"/>
  </r>
  <r>
    <n v="6933674"/>
    <s v="Florida Public Utilities Parent"/>
    <d v="2020-12-01T00:00:00"/>
    <s v="FCFB Nassau"/>
    <s v="FCFB - General"/>
    <d v="2017-10-01T00:00:00"/>
    <s v="2017 GMC Acadia Crimson Veh#698 - 641"/>
    <x v="8"/>
    <x v="6"/>
    <n v="6543.9110790998002"/>
    <n v="198.09708563610002"/>
    <n v="6742.0081647359002"/>
    <n v="198.9029971543996"/>
    <n v="6940.9111618902998"/>
    <n v="199.66628678780035"/>
    <n v="7140.5774486781002"/>
    <n v="200.40712672610061"/>
    <n v="7340.9845754042008"/>
    <n v="201.1144548006996"/>
    <n v="7542.0990302049004"/>
    <n v="201.79445281169956"/>
    <n v="7743.8934830165999"/>
    <n v="202.45590542240006"/>
    <n v="7946.349388439"/>
    <n v="203.0796165167003"/>
    <n v="8149.4290049557003"/>
    <n v="203.69421758980025"/>
    <n v="8353.1232225455005"/>
    <n v="204.27628287289917"/>
    <n v="8557.3995054183997"/>
    <n v="204.83980275569957"/>
    <n v="8762.2393081740993"/>
    <n v="205.38900689090224"/>
    <n v="8967.6283150650015"/>
  </r>
  <r>
    <n v="6934017"/>
    <s v="Florida Public Utilities Parent"/>
    <d v="2020-12-01T00:00:00"/>
    <s v="FCFB Nassau"/>
    <s v="FCFB - General"/>
    <d v="2019-03-01T00:00:00"/>
    <s v="2018 Ford Edge"/>
    <x v="9"/>
    <x v="6"/>
    <n v="-31.872347650000002"/>
    <n v="-2.3988959550000004"/>
    <n v="-34.271243605000002"/>
    <n v="-2.4460460049999995"/>
    <n v="-36.717289610000002"/>
    <n v="-2.4910710999999992"/>
    <n v="-39.208360710000001"/>
    <n v="-2.5342469550000004"/>
    <n v="-41.742607665000001"/>
    <n v="-2.5758297900000002"/>
    <n v="-44.318437455000002"/>
    <n v="-2.6155578149999954"/>
    <n v="-46.933995269999997"/>
    <n v="-2.6535674950000043"/>
    <n v="-49.587562765000001"/>
    <n v="-2.6903851949999975"/>
    <n v="-52.277947959999999"/>
    <n v="-2.7254789799999983"/>
    <n v="-55.003426939999997"/>
    <n v="-2.7592498899999995"/>
    <n v="-57.762676829999997"/>
    <n v="-2.7919597150000044"/>
    <n v="-60.554636545000001"/>
    <n v="-2.8232157700000045"/>
    <n v="-63.377852315000005"/>
  </r>
  <r>
    <n v="6934029"/>
    <s v="Florida Public Utilities Parent"/>
    <d v="2020-12-01T00:00:00"/>
    <s v="FCFB Nassau"/>
    <s v="FCFB - General"/>
    <d v="2019-06-01T00:00:00"/>
    <s v="2018 Ford Escape"/>
    <x v="9"/>
    <x v="6"/>
    <n v="3426.2361729310001"/>
    <n v="257.87821425570019"/>
    <n v="3684.1143871867002"/>
    <n v="262.94678368269979"/>
    <n v="3947.0611708694"/>
    <n v="267.78692319399988"/>
    <n v="4214.8480940633999"/>
    <n v="272.42827179570031"/>
    <n v="4487.2763658591002"/>
    <n v="276.89837280659958"/>
    <n v="4764.1747386656998"/>
    <n v="281.16908414010049"/>
    <n v="5045.3438228058003"/>
    <n v="285.25507560729966"/>
    <n v="5330.5988984131"/>
    <n v="289.21293076530037"/>
    <n v="5619.8118291784003"/>
    <n v="292.98546728919973"/>
    <n v="5912.7972964676001"/>
    <n v="296.6157964606"/>
    <n v="6209.4130929282001"/>
    <n v="300.13206036609972"/>
    <n v="6509.5451532942998"/>
    <n v="303.4920458757997"/>
    <n v="6813.0371991700995"/>
  </r>
  <r>
    <n v="6934056"/>
    <s v="Florida Public Utilities Parent"/>
    <d v="2020-12-01T00:00:00"/>
    <s v="FCFB Nassau"/>
    <s v="FCFB - General"/>
    <d v="2019-08-01T00:00:00"/>
    <s v="2019 Chevy Silverdo"/>
    <x v="8"/>
    <x v="6"/>
    <n v="2670.2349368519999"/>
    <n v="166.14044673800026"/>
    <n v="2836.3753835900002"/>
    <n v="167.50811660799991"/>
    <n v="3003.8835001980001"/>
    <n v="168.8181677700004"/>
    <n v="3172.7016679680005"/>
    <n v="170.08237178799982"/>
    <n v="3342.7840397560003"/>
    <n v="171.29515265800001"/>
    <n v="3514.0791924140003"/>
    <n v="172.45836904799989"/>
    <n v="3686.5375614620002"/>
    <n v="173.58100452000008"/>
    <n v="3860.1185659820003"/>
    <n v="174.66058084999986"/>
    <n v="4034.7791468320002"/>
    <n v="175.70174470799975"/>
    <n v="4210.4808915399999"/>
    <n v="176.70201787000042"/>
    <n v="4387.1829094100003"/>
    <n v="177.66697633999956"/>
    <n v="4564.8498857499999"/>
    <n v="178.59971789800056"/>
    <n v="4743.4496036480004"/>
  </r>
  <r>
    <n v="6934085"/>
    <s v="Florida Public Utilities Parent"/>
    <d v="2020-12-01T00:00:00"/>
    <s v="FCFB Nassau"/>
    <s v="FCFB - General"/>
    <d v="2019-09-01T00:00:00"/>
    <s v="2018 Ford Escape"/>
    <x v="9"/>
    <x v="6"/>
    <n v="-37.817656305"/>
    <n v="-2.8463740335000054"/>
    <n v="-40.664030338500005"/>
    <n v="-2.9023192184999971"/>
    <n v="-43.566349557000002"/>
    <n v="-2.955743070000004"/>
    <n v="-46.522092627000006"/>
    <n v="-3.0069727334999996"/>
    <n v="-49.529065360500006"/>
    <n v="-3.0563122229999919"/>
    <n v="-52.585377583499998"/>
    <n v="-3.1034509155000052"/>
    <n v="-55.688828499000003"/>
    <n v="-3.148550731499995"/>
    <n v="-58.837379230499998"/>
    <n v="-3.1922362215000035"/>
    <n v="-62.029615452000002"/>
    <n v="-3.2338762260000067"/>
    <n v="-65.263491678000008"/>
    <n v="-3.2739465929999909"/>
    <n v="-68.537438270999999"/>
    <n v="-3.3127579455000102"/>
    <n v="-71.850196216500009"/>
    <n v="-3.3498443489999943"/>
    <n v="-75.200040565500004"/>
  </r>
  <r>
    <n v="6934062"/>
    <s v="Florida Public Utilities Parent"/>
    <d v="2020-12-01T00:00:00"/>
    <s v="FCFB Nassau"/>
    <s v="FCFB - General"/>
    <d v="2019-12-01T00:00:00"/>
    <s v="2015 Toyota Camry - Cash Receipt"/>
    <x v="9"/>
    <x v="6"/>
    <n v="-949.87607000000003"/>
    <n v="-71.493128999999954"/>
    <n v="-1021.369199"/>
    <n v="-72.898319000000129"/>
    <n v="-1094.2675180000001"/>
    <n v="-74.240179999999782"/>
    <n v="-1168.5076979999999"/>
    <n v="-75.526929000000109"/>
    <n v="-1244.034627"/>
    <n v="-76.766202000000021"/>
    <n v="-1320.800829"/>
    <n v="-77.950196999999889"/>
    <n v="-1398.7510259999999"/>
    <n v="-79.082981000000018"/>
    <n v="-1477.8340069999999"/>
    <n v="-80.180241000000024"/>
    <n v="-1558.014248"/>
    <n v="-81.226124000000027"/>
    <n v="-1639.240372"/>
    <n v="-82.232582000000093"/>
    <n v="-1721.4729540000001"/>
    <n v="-83.20741699999985"/>
    <n v="-1804.6803709999999"/>
    <n v="-84.138926000000083"/>
    <n v="-1888.819297"/>
  </r>
  <r>
    <n v="6934042"/>
    <s v="Florida Public Utilities Parent"/>
    <d v="2020-12-01T00:00:00"/>
    <s v="FCFB Nassau"/>
    <s v="FCFB - General"/>
    <d v="2019-12-01T00:00:00"/>
    <s v="2018 MA Originator Vehicle - PS18250102 - 8"/>
    <x v="8"/>
    <x v="6"/>
    <n v="3740.2399287906001"/>
    <n v="232.71552779890044"/>
    <n v="3972.9554565895005"/>
    <n v="234.6312444223995"/>
    <n v="4207.5867010119"/>
    <n v="236.46625361850056"/>
    <n v="4444.0529546304006"/>
    <n v="238.23704400139923"/>
    <n v="4682.2899986317998"/>
    <n v="239.93580517490045"/>
    <n v="4922.2258038067002"/>
    <n v="241.56514060439986"/>
    <n v="5163.7909444111001"/>
    <n v="243.13763370600009"/>
    <n v="5406.9285781171002"/>
    <n v="244.6498131924991"/>
    <n v="5651.5783913095993"/>
    <n v="246.10818772740095"/>
    <n v="5897.6865790370002"/>
    <n v="247.50928602349995"/>
    <n v="6145.1958650605002"/>
    <n v="248.86091847700027"/>
    <n v="6394.0567835375005"/>
    <n v="250.16742419689945"/>
    <n v="6644.2242077343999"/>
  </r>
  <r>
    <n v="6934077"/>
    <s v="Florida Public Utilities Parent"/>
    <d v="2020-12-01T00:00:00"/>
    <s v="FCFB Nassau"/>
    <s v="FCFB - General"/>
    <d v="2019-12-01T00:00:00"/>
    <s v="2020 Jeep Grand Cherokee"/>
    <x v="8"/>
    <x v="6"/>
    <n v="3411.855284793"/>
    <n v="212.2836284545001"/>
    <n v="3624.1389132475001"/>
    <n v="214.03114947199992"/>
    <n v="3838.1700627195"/>
    <n v="215.7050489925"/>
    <n v="4053.875111712"/>
    <n v="217.32036796700049"/>
    <n v="4271.1954796790005"/>
    <n v="218.86998173449956"/>
    <n v="4490.0654614135001"/>
    <n v="220.35626518200024"/>
    <n v="4710.4217265955003"/>
    <n v="221.79069692999929"/>
    <n v="4932.2124235254996"/>
    <n v="223.17011046250082"/>
    <n v="5155.3825339880004"/>
    <n v="224.50044299699948"/>
    <n v="5379.8829769849999"/>
    <n v="225.77852801750032"/>
    <n v="5605.6615050025002"/>
    <n v="227.01149018500018"/>
    <n v="5832.6729951875004"/>
    <n v="228.20328764449914"/>
    <n v="6060.8762828319996"/>
  </r>
  <r>
    <n v="7004599"/>
    <s v="Florida Public Utilities Parent"/>
    <d v="2020-12-01T00:00:00"/>
    <s v="FCFB Nassau"/>
    <s v="FCFB - General"/>
    <d v="2020-01-01T00:00:00"/>
    <s v="2020 Jeep Grand Cherokee"/>
    <x v="8"/>
    <x v="6"/>
    <n v="-2.0700000944999997"/>
    <n v="-0.35999964000000029"/>
    <n v="-2.4299997345"/>
    <n v="-0.37000035150000032"/>
    <n v="-2.8000000860000003"/>
    <n v="-0.36999962999999969"/>
    <n v="-3.169999716"/>
    <n v="-0.37000035149999988"/>
    <n v="-3.5400000674999998"/>
    <n v="-0.37999962000000043"/>
    <n v="-3.9199996875000003"/>
    <n v="-0.38000034149999928"/>
    <n v="-4.3000000289999996"/>
    <n v="-0.37999962000000043"/>
    <n v="-4.679999649"/>
    <n v="-0.37000035149999988"/>
    <n v="-5.0500000004999999"/>
    <n v="-0.40000032150000031"/>
    <n v="-5.4500003220000002"/>
    <n v="-0.37999962000000043"/>
    <n v="-5.8299999420000006"/>
    <n v="-0.39000033149999958"/>
    <n v="-6.2200002735000002"/>
    <n v="-0.41999957999999982"/>
    <n v="-6.6399998535"/>
  </r>
  <r>
    <n v="7002764"/>
    <s v="Florida Public Utilities Parent"/>
    <d v="2020-12-01T00:00:00"/>
    <s v="FCFB Nassau"/>
    <s v="FCFB - General"/>
    <d v="2020-02-01T00:00:00"/>
    <s v="2020 Subaru Ascent"/>
    <x v="9"/>
    <x v="6"/>
    <n v="1127.4968063875001"/>
    <n v="212.476670087"/>
    <n v="1339.9734764745001"/>
    <n v="218.68225834500004"/>
    <n v="1558.6557348195001"/>
    <n v="224.62804892349982"/>
    <n v="1783.283783743"/>
    <n v="230.34359787250014"/>
    <n v="2013.6273816155001"/>
    <n v="235.78989120599977"/>
    <n v="2249.4172728214999"/>
    <n v="241.0363856415006"/>
    <n v="2490.4536584630005"/>
    <n v="246.06239194399996"/>
    <n v="2736.5160504070004"/>
    <n v="250.88889490899965"/>
    <n v="2987.4049453160001"/>
    <n v="255.52564803300038"/>
    <n v="3242.9305933490004"/>
    <n v="260.0025029264998"/>
    <n v="3502.9330962755002"/>
    <n v="264.26950986500015"/>
    <n v="3767.2026061405004"/>
    <n v="268.40647018349955"/>
    <n v="4035.6090763239999"/>
  </r>
  <r>
    <n v="7004931"/>
    <s v="Florida Public Utilities Parent"/>
    <d v="2020-12-01T00:00:00"/>
    <s v="FCFB Nassau"/>
    <s v="FCFB - General"/>
    <d v="2020-03-01T00:00:00"/>
    <s v="2020 Subaru Ascent"/>
    <x v="9"/>
    <x v="6"/>
    <n v="0.81331003000000002"/>
    <n v="0.15326820079999992"/>
    <n v="0.96657823079999994"/>
    <n v="0.15774454800000015"/>
    <n v="1.1243227788000001"/>
    <n v="0.16203349239999998"/>
    <n v="1.2863562712000001"/>
    <n v="0.16615635399999995"/>
    <n v="1.4525126252"/>
    <n v="0.17008499040000014"/>
    <n v="1.6225976156000002"/>
    <n v="0.17386950359999997"/>
    <n v="1.7964671192000001"/>
    <n v="0.17749496959999989"/>
    <n v="1.9739620888"/>
    <n v="0.18097652559999977"/>
    <n v="2.1549386143999998"/>
    <n v="0.18432120720000045"/>
    <n v="2.3392598216000002"/>
    <n v="0.18755054759999989"/>
    <n v="2.5268103692000001"/>
    <n v="0.19062851599999986"/>
    <n v="2.7174388852"/>
    <n v="0.19361267640000035"/>
    <n v="2.9110515616000003"/>
  </r>
  <r>
    <n v="43230742"/>
    <s v="Florida Public Utilities Parent"/>
    <m/>
    <s v="FCFB General"/>
    <s v="FCFB - FCFB General"/>
    <d v="2021-06-30T00:00:00"/>
    <s v="FL Off Bldg"/>
    <x v="4"/>
    <x v="0"/>
    <m/>
    <m/>
    <m/>
    <m/>
    <m/>
    <m/>
    <m/>
    <m/>
    <m/>
    <m/>
    <m/>
    <n v="-463.491582424"/>
    <n v="-463.491582424"/>
    <n v="-40.427064210000026"/>
    <n v="-503.91864663400003"/>
    <n v="-40.557172785999967"/>
    <n v="-544.47581941999999"/>
    <n v="-40.671237568000038"/>
    <n v="-585.14705698800003"/>
    <n v="-40.775192561999916"/>
    <n v="-625.92224954999995"/>
    <n v="-40.867059766000011"/>
    <n v="-666.78930931599996"/>
    <n v="-40.950355628000011"/>
    <n v="-707.73966494399997"/>
  </r>
  <r>
    <n v="43230745"/>
    <s v="Florida Public Utilities Parent"/>
    <m/>
    <m/>
    <s v="FCFB - General"/>
    <d v="2021-06-30T00:00:00"/>
    <s v="Corporate Office Furniture"/>
    <x v="0"/>
    <x v="0"/>
    <m/>
    <m/>
    <m/>
    <m/>
    <m/>
    <m/>
    <m/>
    <m/>
    <m/>
    <m/>
    <m/>
    <n v="291.70000676249998"/>
    <n v="291.70000676249998"/>
    <n v="55.760010232500008"/>
    <n v="347.46001699499999"/>
    <n v="57.009983940000041"/>
    <n v="404.47000093500003"/>
    <n v="58.039991257499992"/>
    <n v="462.50999219250002"/>
    <m/>
    <m/>
    <m/>
    <m/>
    <n v="0"/>
    <m/>
  </r>
  <r>
    <n v="61772473"/>
    <s v="Florida Public Utilities Parent"/>
    <m/>
    <m/>
    <s v="FCFB - General"/>
    <d v="2021-10-31T00:00:00"/>
    <s v="Corporate Office Furniture"/>
    <x v="0"/>
    <x v="0"/>
    <m/>
    <m/>
    <m/>
    <m/>
    <m/>
    <m/>
    <m/>
    <m/>
    <m/>
    <m/>
    <m/>
    <m/>
    <m/>
    <m/>
    <m/>
    <m/>
    <m/>
    <m/>
    <m/>
    <n v="58.969995209999979"/>
    <n v="521.4799874025"/>
    <n v="59.750028292500019"/>
    <n v="581.23001569500002"/>
    <n v="15.47"/>
    <n v="62.080010999999999"/>
  </r>
  <r>
    <n v="43230739"/>
    <s v="Florida Public Utilities Parent"/>
    <m/>
    <m/>
    <s v="FCFB - General"/>
    <d v="2021-06-30T00:00:00"/>
    <s v="ECIS Improvements"/>
    <x v="6"/>
    <x v="3"/>
    <m/>
    <m/>
    <m/>
    <m/>
    <m/>
    <m/>
    <m/>
    <m/>
    <m/>
    <m/>
    <m/>
    <n v="79.039898646400005"/>
    <n v="79.039898646400005"/>
    <n v="13.026580623499996"/>
    <n v="92.0664792699"/>
    <m/>
    <m/>
    <m/>
    <m/>
    <m/>
    <m/>
    <m/>
    <m/>
    <n v="0"/>
    <m/>
  </r>
  <r>
    <m/>
    <m/>
    <m/>
    <m/>
    <s v="FCFB - General"/>
    <d v="2021-12-31T00:00:00"/>
    <s v="Office furniture to configure office"/>
    <x v="0"/>
    <x v="4"/>
    <m/>
    <m/>
    <m/>
    <m/>
    <m/>
    <m/>
    <m/>
    <m/>
    <m/>
    <m/>
    <m/>
    <m/>
    <m/>
    <m/>
    <m/>
    <m/>
    <m/>
    <m/>
    <m/>
    <m/>
    <m/>
    <m/>
    <m/>
    <m/>
    <n v="1184.73"/>
  </r>
  <r>
    <n v="43230739"/>
    <s v="Florida Public Utilities Parent"/>
    <m/>
    <m/>
    <s v="FCFB - General"/>
    <d v="2021-07-31T00:00:00"/>
    <s v="ECIS Improvements"/>
    <x v="6"/>
    <x v="3"/>
    <m/>
    <m/>
    <m/>
    <m/>
    <m/>
    <m/>
    <m/>
    <m/>
    <m/>
    <m/>
    <m/>
    <m/>
    <m/>
    <m/>
    <m/>
    <m/>
    <m/>
    <m/>
    <m/>
    <m/>
    <m/>
    <m/>
    <m/>
    <m/>
    <m/>
  </r>
  <r>
    <n v="61772465"/>
    <s v="Florida Public Utilities Parent"/>
    <m/>
    <m/>
    <s v="FCFB - General"/>
    <d v="2021-10-31T00:00:00"/>
    <s v="ECIS Improvements"/>
    <x v="6"/>
    <x v="3"/>
    <m/>
    <m/>
    <m/>
    <m/>
    <m/>
    <m/>
    <m/>
    <m/>
    <m/>
    <m/>
    <m/>
    <m/>
    <m/>
    <m/>
    <m/>
    <m/>
    <m/>
    <m/>
    <m/>
    <n v="-1.0399757562"/>
    <n v="-1.0399757562"/>
    <n v="-2.9899931542"/>
    <n v="-4.0299689104"/>
    <n v="-6.6299656756000003"/>
    <n v="-10.65993458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M28" firstHeaderRow="0" firstDataRow="1" firstDataCol="1"/>
  <pivotFields count="36"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1">
        <item x="3"/>
        <item x="4"/>
        <item x="0"/>
        <item x="7"/>
        <item x="1"/>
        <item x="6"/>
        <item x="9"/>
        <item x="8"/>
        <item x="2"/>
        <item x="5"/>
        <item t="default"/>
      </items>
    </pivotField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</pivotFields>
  <rowFields count="2">
    <field x="9"/>
    <field x="8"/>
  </rowFields>
  <rowItems count="25">
    <i>
      <x/>
    </i>
    <i r="1">
      <x/>
    </i>
    <i r="1">
      <x v="1"/>
    </i>
    <i r="1">
      <x v="2"/>
    </i>
    <i r="1">
      <x v="4"/>
    </i>
    <i r="1">
      <x v="8"/>
    </i>
    <i>
      <x v="1"/>
    </i>
    <i r="1">
      <x v="2"/>
    </i>
    <i>
      <x v="2"/>
    </i>
    <i r="1">
      <x v="1"/>
    </i>
    <i r="1">
      <x v="2"/>
    </i>
    <i r="1">
      <x v="9"/>
    </i>
    <i>
      <x v="3"/>
    </i>
    <i r="1">
      <x v="5"/>
    </i>
    <i>
      <x v="4"/>
    </i>
    <i r="1">
      <x v="1"/>
    </i>
    <i r="1">
      <x v="2"/>
    </i>
    <i r="1">
      <x v="3"/>
    </i>
    <i r="1">
      <x v="4"/>
    </i>
    <i>
      <x v="5"/>
    </i>
    <i r="1">
      <x v="3"/>
    </i>
    <i>
      <x v="6"/>
    </i>
    <i r="1">
      <x v="6"/>
    </i>
    <i r="1">
      <x v="7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Sum of 1/31/2021" fld="12" baseField="8" baseItem="0"/>
    <dataField name="Sum of 2/28/2021" fld="14" baseField="8" baseItem="0"/>
    <dataField name="Sum of 3/31/2021" fld="16" baseField="8" baseItem="0"/>
    <dataField name="Sum of 4/30/2021" fld="18" baseField="8" baseItem="0"/>
    <dataField name="Sum of 5/31/2021" fld="20" baseField="8" baseItem="0"/>
    <dataField name="Sum of 6/30/2021" fld="22" baseField="8" baseItem="0"/>
    <dataField name="Sum of 7/31/2021" fld="24" baseField="8" baseItem="0"/>
    <dataField name="Sum of 8/31/2021" fld="26" baseField="8" baseItem="0"/>
    <dataField name="Sum of 9/30/2021" fld="28" baseField="8" baseItem="0"/>
    <dataField name="Sum of 10/31/2021" fld="30" baseField="8" baseItem="0"/>
    <dataField name="Sum of 11/30/2021" fld="32" baseField="8" baseItem="0"/>
    <dataField name="Sum of 12/31/2021" fld="34" baseField="8" baseItem="0"/>
  </dataFields>
  <formats count="24">
    <format dxfId="39">
      <pivotArea outline="0" collapsedLevelsAreSubtotals="1" fieldPosition="0"/>
    </format>
    <format dxfId="38">
      <pivotArea collapsedLevelsAreSubtotals="1" fieldPosition="0">
        <references count="1">
          <reference field="8" count="1">
            <x v="3"/>
          </reference>
        </references>
      </pivotArea>
    </format>
    <format dxfId="37">
      <pivotArea dataOnly="0" labelOnly="1" fieldPosition="0">
        <references count="1">
          <reference field="8" count="1">
            <x v="3"/>
          </reference>
        </references>
      </pivotArea>
    </format>
    <format dxfId="36">
      <pivotArea collapsedLevelsAreSubtotals="1" fieldPosition="0">
        <references count="2">
          <reference field="4294967294" count="1" selected="0">
            <x v="5"/>
          </reference>
          <reference field="8" count="1">
            <x v="1"/>
          </reference>
        </references>
      </pivotArea>
    </format>
    <format dxfId="35">
      <pivotArea collapsedLevelsAreSubtotals="1" fieldPosition="0">
        <references count="2">
          <reference field="4294967294" count="1" selected="0">
            <x v="6"/>
          </reference>
          <reference field="8" count="1">
            <x v="1"/>
          </reference>
        </references>
      </pivotArea>
    </format>
    <format dxfId="34">
      <pivotArea collapsedLevelsAreSubtotals="1" fieldPosition="0">
        <references count="2">
          <reference field="4294967294" count="1" selected="0">
            <x v="6"/>
          </reference>
          <reference field="8" count="1">
            <x v="2"/>
          </reference>
        </references>
      </pivotArea>
    </format>
    <format dxfId="33">
      <pivotArea collapsedLevelsAreSubtotals="1" fieldPosition="0">
        <references count="2">
          <reference field="4294967294" count="1" selected="0">
            <x v="6"/>
          </reference>
          <reference field="8" count="1">
            <x v="5"/>
          </reference>
        </references>
      </pivotArea>
    </format>
    <format dxfId="32">
      <pivotArea collapsedLevelsAreSubtotals="1" fieldPosition="0">
        <references count="2">
          <reference field="4294967294" count="2" selected="0">
            <x v="5"/>
            <x v="6"/>
          </reference>
          <reference field="8" count="2">
            <x v="1"/>
            <x v="2"/>
          </reference>
        </references>
      </pivotArea>
    </format>
    <format dxfId="31">
      <pivotArea collapsedLevelsAreSubtotals="1" fieldPosition="0">
        <references count="2">
          <reference field="4294967294" count="1" selected="0">
            <x v="6"/>
          </reference>
          <reference field="8" count="1">
            <x v="5"/>
          </reference>
        </references>
      </pivotArea>
    </format>
    <format dxfId="30">
      <pivotArea collapsedLevelsAreSubtotals="1" fieldPosition="0">
        <references count="2">
          <reference field="4294967294" count="1" selected="0">
            <x v="7"/>
          </reference>
          <reference field="8" count="1">
            <x v="5"/>
          </reference>
        </references>
      </pivotArea>
    </format>
    <format dxfId="29">
      <pivotArea collapsedLevelsAreSubtotals="1" fieldPosition="0">
        <references count="2">
          <reference field="4294967294" count="1" selected="0">
            <x v="7"/>
          </reference>
          <reference field="8" count="1">
            <x v="5"/>
          </reference>
        </references>
      </pivotArea>
    </format>
    <format dxfId="28">
      <pivotArea collapsedLevelsAreSubtotals="1" fieldPosition="0">
        <references count="2">
          <reference field="8" count="2">
            <x v="3"/>
            <x v="4"/>
          </reference>
          <reference field="9" count="1" selected="0">
            <x v="4"/>
          </reference>
        </references>
      </pivotArea>
    </format>
    <format dxfId="27">
      <pivotArea collapsedLevelsAreSubtotals="1" fieldPosition="0">
        <references count="1">
          <reference field="9" count="1">
            <x v="5"/>
          </reference>
        </references>
      </pivotArea>
    </format>
    <format dxfId="26">
      <pivotArea collapsedLevelsAreSubtotals="1" fieldPosition="0">
        <references count="2">
          <reference field="8" count="1">
            <x v="3"/>
          </reference>
          <reference field="9" count="1" selected="0">
            <x v="5"/>
          </reference>
        </references>
      </pivotArea>
    </format>
    <format dxfId="25">
      <pivotArea dataOnly="0" labelOnly="1" fieldPosition="0">
        <references count="1">
          <reference field="9" count="1">
            <x v="5"/>
          </reference>
        </references>
      </pivotArea>
    </format>
    <format dxfId="24">
      <pivotArea dataOnly="0" labelOnly="1" fieldPosition="0">
        <references count="2">
          <reference field="8" count="2">
            <x v="3"/>
            <x v="4"/>
          </reference>
          <reference field="9" count="1" selected="0">
            <x v="4"/>
          </reference>
        </references>
      </pivotArea>
    </format>
    <format dxfId="23">
      <pivotArea dataOnly="0" labelOnly="1" fieldPosition="0">
        <references count="2">
          <reference field="8" count="1">
            <x v="3"/>
          </reference>
          <reference field="9" count="1" selected="0">
            <x v="5"/>
          </reference>
        </references>
      </pivotArea>
    </format>
    <format dxfId="22">
      <pivotArea collapsedLevelsAreSubtotals="1" fieldPosition="0">
        <references count="2">
          <reference field="8" count="5">
            <x v="0"/>
            <x v="1"/>
            <x v="2"/>
            <x v="4"/>
            <x v="8"/>
          </reference>
          <reference field="9" count="1" selected="0">
            <x v="0"/>
          </reference>
        </references>
      </pivotArea>
    </format>
    <format dxfId="21">
      <pivotArea collapsedLevelsAreSubtotals="1" fieldPosition="0">
        <references count="1">
          <reference field="9" count="1">
            <x v="1"/>
          </reference>
        </references>
      </pivotArea>
    </format>
    <format dxfId="20">
      <pivotArea collapsedLevelsAreSubtotals="1" fieldPosition="0">
        <references count="2">
          <reference field="8" count="1">
            <x v="2"/>
          </reference>
          <reference field="9" count="1" selected="0">
            <x v="1"/>
          </reference>
        </references>
      </pivotArea>
    </format>
    <format dxfId="19">
      <pivotArea collapsedLevelsAreSubtotals="1" fieldPosition="0">
        <references count="1">
          <reference field="9" count="1">
            <x v="2"/>
          </reference>
        </references>
      </pivotArea>
    </format>
    <format dxfId="18">
      <pivotArea dataOnly="0" labelOnly="1" fieldPosition="0">
        <references count="1">
          <reference field="9" count="2">
            <x v="1"/>
            <x v="2"/>
          </reference>
        </references>
      </pivotArea>
    </format>
    <format dxfId="17">
      <pivotArea dataOnly="0" labelOnly="1" fieldPosition="0">
        <references count="2">
          <reference field="8" count="5">
            <x v="0"/>
            <x v="1"/>
            <x v="2"/>
            <x v="4"/>
            <x v="8"/>
          </reference>
          <reference field="9" count="1" selected="0">
            <x v="0"/>
          </reference>
        </references>
      </pivotArea>
    </format>
    <format dxfId="16">
      <pivotArea dataOnly="0" labelOnly="1" fieldPosition="0">
        <references count="2">
          <reference field="8" count="1">
            <x v="2"/>
          </reference>
          <reference field="9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M14" firstHeaderRow="0" firstDataRow="1" firstDataCol="1"/>
  <pivotFields count="36"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1">
        <item x="3"/>
        <item x="4"/>
        <item x="0"/>
        <item x="7"/>
        <item x="1"/>
        <item x="6"/>
        <item x="9"/>
        <item x="8"/>
        <item x="2"/>
        <item x="5"/>
        <item t="default"/>
      </items>
    </pivotField>
    <pivotField showAll="0"/>
    <pivotField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</pivotFields>
  <rowFields count="1">
    <field x="8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Sum of 1/31/2021" fld="12" baseField="8" baseItem="0"/>
    <dataField name="Sum of 2/28/2021" fld="14" baseField="8" baseItem="0"/>
    <dataField name="Sum of 3/31/2021" fld="16" baseField="8" baseItem="0"/>
    <dataField name="Sum of 4/30/2021" fld="18" baseField="8" baseItem="0"/>
    <dataField name="Sum of 5/31/2021" fld="20" baseField="8" baseItem="0"/>
    <dataField name="Sum of 6/30/2021" fld="22" baseField="8" baseItem="0"/>
    <dataField name="Sum of 7/31/2021" fld="24" baseField="8" baseItem="0"/>
    <dataField name="Sum of 8/31/2021" fld="26" baseField="8" baseItem="0"/>
    <dataField name="Sum of 9/30/2021" fld="28" baseField="8" baseItem="0"/>
    <dataField name="Sum of 10/31/2021" fld="30" baseField="8" baseItem="0"/>
    <dataField name="Sum of 11/30/2021" fld="32" baseField="8" baseItem="0"/>
    <dataField name="Sum of 12/31/2021" fld="34" baseField="8" baseItem="0"/>
  </dataFields>
  <formats count="11">
    <format dxfId="15">
      <pivotArea outline="0" collapsedLevelsAreSubtotals="1" fieldPosition="0"/>
    </format>
    <format dxfId="14">
      <pivotArea collapsedLevelsAreSubtotals="1" fieldPosition="0">
        <references count="1">
          <reference field="8" count="1">
            <x v="3"/>
          </reference>
        </references>
      </pivotArea>
    </format>
    <format dxfId="13">
      <pivotArea dataOnly="0" labelOnly="1" fieldPosition="0">
        <references count="1">
          <reference field="8" count="1">
            <x v="3"/>
          </reference>
        </references>
      </pivotArea>
    </format>
    <format dxfId="12">
      <pivotArea collapsedLevelsAreSubtotals="1" fieldPosition="0">
        <references count="2">
          <reference field="4294967294" count="1" selected="0">
            <x v="5"/>
          </reference>
          <reference field="8" count="1">
            <x v="1"/>
          </reference>
        </references>
      </pivotArea>
    </format>
    <format dxfId="11">
      <pivotArea collapsedLevelsAreSubtotals="1" fieldPosition="0">
        <references count="2">
          <reference field="4294967294" count="1" selected="0">
            <x v="6"/>
          </reference>
          <reference field="8" count="1">
            <x v="1"/>
          </reference>
        </references>
      </pivotArea>
    </format>
    <format dxfId="10">
      <pivotArea collapsedLevelsAreSubtotals="1" fieldPosition="0">
        <references count="2">
          <reference field="4294967294" count="1" selected="0">
            <x v="6"/>
          </reference>
          <reference field="8" count="1">
            <x v="2"/>
          </reference>
        </references>
      </pivotArea>
    </format>
    <format dxfId="9">
      <pivotArea collapsedLevelsAreSubtotals="1" fieldPosition="0">
        <references count="2">
          <reference field="4294967294" count="1" selected="0">
            <x v="6"/>
          </reference>
          <reference field="8" count="1">
            <x v="5"/>
          </reference>
        </references>
      </pivotArea>
    </format>
    <format dxfId="8">
      <pivotArea collapsedLevelsAreSubtotals="1" fieldPosition="0">
        <references count="2">
          <reference field="4294967294" count="2" selected="0">
            <x v="5"/>
            <x v="6"/>
          </reference>
          <reference field="8" count="2">
            <x v="1"/>
            <x v="2"/>
          </reference>
        </references>
      </pivotArea>
    </format>
    <format dxfId="7">
      <pivotArea collapsedLevelsAreSubtotals="1" fieldPosition="0">
        <references count="2">
          <reference field="4294967294" count="1" selected="0">
            <x v="6"/>
          </reference>
          <reference field="8" count="1">
            <x v="5"/>
          </reference>
        </references>
      </pivotArea>
    </format>
    <format dxfId="6">
      <pivotArea collapsedLevelsAreSubtotals="1" fieldPosition="0">
        <references count="2">
          <reference field="4294967294" count="1" selected="0">
            <x v="7"/>
          </reference>
          <reference field="8" count="1">
            <x v="5"/>
          </reference>
        </references>
      </pivotArea>
    </format>
    <format dxfId="5">
      <pivotArea collapsedLevelsAreSubtotals="1" fieldPosition="0">
        <references count="2">
          <reference field="4294967294" count="1" selected="0">
            <x v="7"/>
          </reference>
          <reference field="8" count="1"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2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N31" firstHeaderRow="0" firstDataRow="1" firstDataCol="1"/>
  <pivotFields count="34">
    <pivotField showAll="0"/>
    <pivotField showAll="0"/>
    <pivotField showAll="0"/>
    <pivotField showAll="0"/>
    <pivotField showAll="0"/>
    <pivotField numFmtId="14" showAll="0"/>
    <pivotField showAll="0"/>
    <pivotField axis="axisRow" showAll="0">
      <items count="11">
        <item x="3"/>
        <item x="4"/>
        <item x="0"/>
        <item x="7"/>
        <item x="1"/>
        <item x="6"/>
        <item x="9"/>
        <item x="8"/>
        <item x="2"/>
        <item x="5"/>
        <item t="default"/>
      </items>
    </pivotField>
    <pivotField axis="axisRow" showAll="0">
      <items count="10">
        <item x="0"/>
        <item x="1"/>
        <item x="2"/>
        <item x="3"/>
        <item x="4"/>
        <item x="5"/>
        <item m="1" x="8"/>
        <item x="6"/>
        <item m="1" x="7"/>
        <item t="default"/>
      </items>
    </pivotField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</pivotFields>
  <rowFields count="2">
    <field x="7"/>
    <field x="8"/>
  </rowFields>
  <rowItems count="28">
    <i>
      <x/>
    </i>
    <i r="1">
      <x/>
    </i>
    <i>
      <x v="1"/>
    </i>
    <i r="1">
      <x/>
    </i>
    <i r="1">
      <x v="2"/>
    </i>
    <i r="1">
      <x v="4"/>
    </i>
    <i>
      <x v="2"/>
    </i>
    <i r="1">
      <x/>
    </i>
    <i r="1">
      <x v="1"/>
    </i>
    <i r="1">
      <x v="2"/>
    </i>
    <i r="1">
      <x v="4"/>
    </i>
    <i>
      <x v="3"/>
    </i>
    <i r="1">
      <x v="4"/>
    </i>
    <i r="1">
      <x v="5"/>
    </i>
    <i>
      <x v="4"/>
    </i>
    <i r="1">
      <x/>
    </i>
    <i r="1">
      <x v="4"/>
    </i>
    <i>
      <x v="5"/>
    </i>
    <i r="1">
      <x v="3"/>
    </i>
    <i>
      <x v="6"/>
    </i>
    <i r="1">
      <x v="7"/>
    </i>
    <i>
      <x v="7"/>
    </i>
    <i r="1">
      <x v="7"/>
    </i>
    <i>
      <x v="8"/>
    </i>
    <i r="1">
      <x/>
    </i>
    <i>
      <x v="9"/>
    </i>
    <i r="1">
      <x v="2"/>
    </i>
    <i t="grand">
      <x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dataFields count="13">
    <dataField name="Sum of 12/31/2020" fld="9" baseField="0" baseItem="442012832" numFmtId="43"/>
    <dataField name="Sum of 1/31/20212" fld="11" baseField="0" baseItem="1"/>
    <dataField name="Sum of 2/28/20212" fld="13" baseField="0" baseItem="2"/>
    <dataField name="Sum of 3/31/20212" fld="15" baseField="0" baseItem="2"/>
    <dataField name="Sum of 4/30/20212" fld="17" baseField="0" baseItem="2"/>
    <dataField name="Sum of 5/31/20212" fld="19" baseField="7" baseItem="2"/>
    <dataField name="Sum of 6/30/20212" fld="21" baseField="7" baseItem="2"/>
    <dataField name="Sum of 7/31/20212" fld="23" baseField="7" baseItem="2"/>
    <dataField name="Sum of 8/31/20212" fld="25" baseField="7" baseItem="2"/>
    <dataField name="Sum of 9/30/20212" fld="27" baseField="7" baseItem="2"/>
    <dataField name="Sum of 10/31/20212" fld="29" baseField="7" baseItem="2"/>
    <dataField name="Sum of 11/30/20212" fld="31" baseField="7" baseItem="2"/>
    <dataField name="Sum of 12/31/20212" fld="33" baseField="7" baseItem="2"/>
  </dataFields>
  <formats count="3">
    <format dxfId="4">
      <pivotArea outline="0" collapsedLevelsAreSubtotals="1" fieldPosition="0"/>
    </format>
    <format dxfId="3">
      <pivotArea collapsedLevelsAreSubtotals="1" fieldPosition="0">
        <references count="2">
          <reference field="7" count="1" selected="0">
            <x v="1"/>
          </reference>
          <reference field="8" count="3">
            <x v="0"/>
            <x v="2"/>
            <x v="4"/>
          </reference>
        </references>
      </pivotArea>
    </format>
    <format dxfId="2">
      <pivotArea dataOnly="0" labelOnly="1" fieldPosition="0">
        <references count="2">
          <reference field="7" count="1" selected="0">
            <x v="1"/>
          </reference>
          <reference field="8" count="3">
            <x v="0"/>
            <x v="2"/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3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P42"/>
  <sheetViews>
    <sheetView topLeftCell="G1" workbookViewId="0">
      <selection activeCell="M36" sqref="M36"/>
    </sheetView>
  </sheetViews>
  <sheetFormatPr defaultRowHeight="12.75" x14ac:dyDescent="0.2"/>
  <cols>
    <col min="1" max="1" width="69" customWidth="1"/>
    <col min="2" max="7" width="16.28515625" customWidth="1"/>
    <col min="8" max="8" width="16.28515625" style="3" customWidth="1"/>
    <col min="9" max="10" width="16.28515625" customWidth="1"/>
    <col min="11" max="13" width="17.42578125" customWidth="1"/>
    <col min="14" max="14" width="16.42578125" bestFit="1" customWidth="1"/>
    <col min="15" max="15" width="19.5703125" bestFit="1" customWidth="1"/>
    <col min="16" max="18" width="12.5703125" bestFit="1" customWidth="1"/>
    <col min="19" max="19" width="11.5703125" bestFit="1" customWidth="1"/>
    <col min="20" max="25" width="12.5703125" bestFit="1" customWidth="1"/>
    <col min="26" max="26" width="10.5703125" bestFit="1" customWidth="1"/>
    <col min="27" max="31" width="12.5703125" bestFit="1" customWidth="1"/>
    <col min="32" max="32" width="11.5703125" bestFit="1" customWidth="1"/>
    <col min="33" max="33" width="10.5703125" bestFit="1" customWidth="1"/>
    <col min="34" max="34" width="12.5703125" bestFit="1" customWidth="1"/>
    <col min="35" max="35" width="2" customWidth="1"/>
    <col min="36" max="52" width="12" bestFit="1" customWidth="1"/>
    <col min="53" max="53" width="11" bestFit="1" customWidth="1"/>
    <col min="54" max="76" width="12" bestFit="1" customWidth="1"/>
    <col min="77" max="77" width="11" bestFit="1" customWidth="1"/>
    <col min="78" max="105" width="12" bestFit="1" customWidth="1"/>
    <col min="106" max="106" width="10" bestFit="1" customWidth="1"/>
    <col min="107" max="114" width="12" bestFit="1" customWidth="1"/>
    <col min="115" max="115" width="10" bestFit="1" customWidth="1"/>
    <col min="116" max="122" width="12" bestFit="1" customWidth="1"/>
    <col min="123" max="123" width="11" bestFit="1" customWidth="1"/>
    <col min="124" max="128" width="12" bestFit="1" customWidth="1"/>
    <col min="129" max="129" width="11" bestFit="1" customWidth="1"/>
    <col min="130" max="130" width="7.140625" customWidth="1"/>
    <col min="131" max="131" width="11.7109375" bestFit="1" customWidth="1"/>
  </cols>
  <sheetData>
    <row r="1" spans="1:14" x14ac:dyDescent="0.2">
      <c r="G1" s="42"/>
      <c r="H1" s="6"/>
    </row>
    <row r="2" spans="1:14" x14ac:dyDescent="0.2">
      <c r="E2" s="49"/>
      <c r="G2" s="12"/>
      <c r="H2" s="6"/>
      <c r="M2" s="50"/>
    </row>
    <row r="3" spans="1:14" x14ac:dyDescent="0.2">
      <c r="A3" s="35" t="s">
        <v>235</v>
      </c>
      <c r="B3" t="s">
        <v>234</v>
      </c>
      <c r="C3" t="s">
        <v>237</v>
      </c>
      <c r="D3" t="s">
        <v>239</v>
      </c>
      <c r="E3" t="s">
        <v>240</v>
      </c>
      <c r="F3" t="s">
        <v>241</v>
      </c>
      <c r="G3" t="s">
        <v>242</v>
      </c>
      <c r="H3" t="s">
        <v>243</v>
      </c>
      <c r="I3" t="s">
        <v>244</v>
      </c>
      <c r="J3" t="s">
        <v>245</v>
      </c>
      <c r="K3" t="s">
        <v>238</v>
      </c>
      <c r="L3" t="s">
        <v>246</v>
      </c>
      <c r="M3" t="s">
        <v>247</v>
      </c>
    </row>
    <row r="4" spans="1:14" x14ac:dyDescent="0.2">
      <c r="A4" s="36" t="s">
        <v>218</v>
      </c>
      <c r="B4" s="16">
        <v>37410.245068726901</v>
      </c>
      <c r="C4" s="16">
        <v>37356.48648369791</v>
      </c>
      <c r="D4" s="16">
        <v>37318.817550229316</v>
      </c>
      <c r="E4" s="16">
        <v>37285.207370601085</v>
      </c>
      <c r="F4" s="16">
        <v>37257.865272110503</v>
      </c>
      <c r="G4" s="16">
        <v>37231.098056101735</v>
      </c>
      <c r="H4" s="16">
        <v>37199.374016008776</v>
      </c>
      <c r="I4" s="16">
        <v>37184.387236224466</v>
      </c>
      <c r="J4" s="16">
        <v>37172.45918215048</v>
      </c>
      <c r="K4" s="16">
        <v>37163.084182455714</v>
      </c>
      <c r="L4" s="16">
        <v>37155.669069193602</v>
      </c>
      <c r="M4" s="16">
        <v>24789.07084902914</v>
      </c>
    </row>
    <row r="5" spans="1:14" s="12" customFormat="1" x14ac:dyDescent="0.2">
      <c r="A5" s="48" t="s">
        <v>7</v>
      </c>
      <c r="B5" s="42">
        <v>0</v>
      </c>
      <c r="C5" s="42">
        <v>0</v>
      </c>
      <c r="D5" s="42">
        <v>0</v>
      </c>
      <c r="E5" s="42">
        <v>0</v>
      </c>
      <c r="F5" s="42">
        <v>0</v>
      </c>
      <c r="G5" s="42">
        <v>0</v>
      </c>
      <c r="H5" s="42">
        <v>0</v>
      </c>
      <c r="I5" s="42">
        <v>0</v>
      </c>
      <c r="J5" s="42">
        <v>0</v>
      </c>
      <c r="K5" s="42">
        <v>0</v>
      </c>
      <c r="L5" s="42">
        <v>0</v>
      </c>
      <c r="M5" s="42">
        <v>0</v>
      </c>
    </row>
    <row r="6" spans="1:14" s="12" customFormat="1" x14ac:dyDescent="0.2">
      <c r="A6" s="48" t="s">
        <v>10</v>
      </c>
      <c r="B6" s="42">
        <v>14477.328357274497</v>
      </c>
      <c r="C6" s="42">
        <v>14499.624703305606</v>
      </c>
      <c r="D6" s="42">
        <v>14521.522969474716</v>
      </c>
      <c r="E6" s="42">
        <v>14535.131999454185</v>
      </c>
      <c r="F6" s="42">
        <v>14545.586924213796</v>
      </c>
      <c r="G6" s="42">
        <v>14519.045741939812</v>
      </c>
      <c r="H6" s="42">
        <v>14517.413232241508</v>
      </c>
      <c r="I6" s="42">
        <v>14522.391919709571</v>
      </c>
      <c r="J6" s="42">
        <v>14526.781257800703</v>
      </c>
      <c r="K6" s="42">
        <v>14530.773721412099</v>
      </c>
      <c r="L6" s="42">
        <v>14534.305152244686</v>
      </c>
      <c r="M6" s="42">
        <v>14537.489609496948</v>
      </c>
      <c r="N6" s="42">
        <f>+SUM(C6:M6)</f>
        <v>159790.06723129365</v>
      </c>
    </row>
    <row r="7" spans="1:14" s="12" customFormat="1" x14ac:dyDescent="0.2">
      <c r="A7" s="48" t="s">
        <v>11</v>
      </c>
      <c r="B7" s="42">
        <v>16637.349196656498</v>
      </c>
      <c r="C7" s="42">
        <v>16552.533703580004</v>
      </c>
      <c r="D7" s="42">
        <v>16484.494003283002</v>
      </c>
      <c r="E7" s="42">
        <v>16429.072557732001</v>
      </c>
      <c r="F7" s="42">
        <v>16383.32889446451</v>
      </c>
      <c r="G7" s="42">
        <v>16375.404652203009</v>
      </c>
      <c r="H7" s="42">
        <v>16337.857035940475</v>
      </c>
      <c r="I7" s="42">
        <v>16310.668694084996</v>
      </c>
      <c r="J7" s="42">
        <v>16287.335375956985</v>
      </c>
      <c r="K7" s="42">
        <v>16267.173579936005</v>
      </c>
      <c r="L7" s="42">
        <v>16249.62196562401</v>
      </c>
      <c r="M7" s="42">
        <v>4206.6000000000013</v>
      </c>
    </row>
    <row r="8" spans="1:14" s="12" customFormat="1" x14ac:dyDescent="0.2">
      <c r="A8" s="48" t="s">
        <v>17</v>
      </c>
      <c r="B8" s="42">
        <v>187.58954240849584</v>
      </c>
      <c r="C8" s="42">
        <v>196.34965581960321</v>
      </c>
      <c r="D8" s="42">
        <v>204.82079385389926</v>
      </c>
      <c r="E8" s="42">
        <v>213.01937556690029</v>
      </c>
      <c r="F8" s="42">
        <v>220.97043375270005</v>
      </c>
      <c r="G8" s="42">
        <v>228.6700192694982</v>
      </c>
      <c r="H8" s="42">
        <v>236.11989205170167</v>
      </c>
      <c r="I8" s="42">
        <v>243.34974949019897</v>
      </c>
      <c r="J8" s="42">
        <v>250.3606861887007</v>
      </c>
      <c r="K8" s="42">
        <v>257.15912667840041</v>
      </c>
      <c r="L8" s="42">
        <v>263.76082468409953</v>
      </c>
      <c r="M8" s="42">
        <v>-63</v>
      </c>
    </row>
    <row r="9" spans="1:14" s="12" customFormat="1" x14ac:dyDescent="0.2">
      <c r="A9" s="48" t="s">
        <v>13</v>
      </c>
      <c r="B9" s="42">
        <v>6107.9779723874126</v>
      </c>
      <c r="C9" s="42">
        <v>6107.9784209926966</v>
      </c>
      <c r="D9" s="42">
        <v>6107.9797836177004</v>
      </c>
      <c r="E9" s="42">
        <v>6107.9834378479973</v>
      </c>
      <c r="F9" s="42">
        <v>6107.9790196794938</v>
      </c>
      <c r="G9" s="42">
        <v>6107.977642689415</v>
      </c>
      <c r="H9" s="42">
        <v>6107.9838557750936</v>
      </c>
      <c r="I9" s="42">
        <v>6107.9768729396992</v>
      </c>
      <c r="J9" s="42">
        <v>6107.9818622040939</v>
      </c>
      <c r="K9" s="42">
        <v>6107.977754429211</v>
      </c>
      <c r="L9" s="42">
        <v>6107.9811266408014</v>
      </c>
      <c r="M9" s="42">
        <v>6107.9812395321887</v>
      </c>
    </row>
    <row r="10" spans="1:14" s="12" customFormat="1" x14ac:dyDescent="0.2">
      <c r="A10" s="43" t="s">
        <v>223</v>
      </c>
      <c r="B10" s="42">
        <v>0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/>
    </row>
    <row r="11" spans="1:14" s="12" customFormat="1" x14ac:dyDescent="0.2">
      <c r="A11" s="48" t="s">
        <v>11</v>
      </c>
      <c r="B11" s="42">
        <v>0</v>
      </c>
      <c r="C11" s="42">
        <v>0</v>
      </c>
      <c r="D11" s="42">
        <v>0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/>
    </row>
    <row r="12" spans="1:14" s="12" customFormat="1" x14ac:dyDescent="0.2">
      <c r="A12" s="43" t="s">
        <v>222</v>
      </c>
      <c r="B12" s="42">
        <v>1004.9907286923001</v>
      </c>
      <c r="C12" s="42">
        <v>991.64930735159999</v>
      </c>
      <c r="D12" s="42">
        <v>987.28008488050034</v>
      </c>
      <c r="E12" s="42">
        <v>984.62059899610017</v>
      </c>
      <c r="F12" s="42">
        <v>979.22964998449754</v>
      </c>
      <c r="G12" s="42">
        <v>1000.4502949507016</v>
      </c>
      <c r="H12" s="42">
        <v>971.50012250879843</v>
      </c>
      <c r="I12" s="42">
        <v>967.97984336730246</v>
      </c>
      <c r="J12" s="42">
        <v>964.85996053580095</v>
      </c>
      <c r="K12" s="42">
        <v>962.04953141569592</v>
      </c>
      <c r="L12" s="42">
        <v>959.55069532960238</v>
      </c>
      <c r="M12" s="42">
        <v>957.28912501090031</v>
      </c>
    </row>
    <row r="13" spans="1:14" x14ac:dyDescent="0.2">
      <c r="A13" s="38" t="s">
        <v>10</v>
      </c>
      <c r="B13" s="16">
        <v>274.78076582440008</v>
      </c>
      <c r="C13" s="16">
        <v>261.439461725</v>
      </c>
      <c r="D13" s="16">
        <v>257.07008789730025</v>
      </c>
      <c r="E13" s="16">
        <v>254.41038050089992</v>
      </c>
      <c r="F13" s="16">
        <v>249.01968717909767</v>
      </c>
      <c r="G13" s="42">
        <v>270.24032352710128</v>
      </c>
      <c r="H13" s="42">
        <v>241.29003984139854</v>
      </c>
      <c r="I13" s="16">
        <v>237.76989877350206</v>
      </c>
      <c r="J13" s="16">
        <v>234.64993573270112</v>
      </c>
      <c r="K13" s="16">
        <v>231.83952516069621</v>
      </c>
      <c r="L13" s="16">
        <v>229.34070358690224</v>
      </c>
      <c r="M13" s="16">
        <v>227.07913768820072</v>
      </c>
      <c r="N13" s="42">
        <f>+SUM(C13:M13)</f>
        <v>2694.1491816128</v>
      </c>
    </row>
    <row r="14" spans="1:14" x14ac:dyDescent="0.2">
      <c r="A14" s="38" t="s">
        <v>11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42">
        <v>0</v>
      </c>
      <c r="H14" s="42">
        <v>0</v>
      </c>
      <c r="I14" s="16">
        <v>0</v>
      </c>
      <c r="J14" s="16">
        <v>0</v>
      </c>
      <c r="K14" s="16">
        <v>0</v>
      </c>
      <c r="L14" s="16">
        <v>0</v>
      </c>
      <c r="M14" s="16"/>
    </row>
    <row r="15" spans="1:14" x14ac:dyDescent="0.2">
      <c r="A15" s="38" t="s">
        <v>20</v>
      </c>
      <c r="B15" s="16">
        <v>730.2099628679</v>
      </c>
      <c r="C15" s="16">
        <v>730.20984562659999</v>
      </c>
      <c r="D15" s="16">
        <v>730.20999698320009</v>
      </c>
      <c r="E15" s="16">
        <v>730.21021849520025</v>
      </c>
      <c r="F15" s="16">
        <v>730.20996280539987</v>
      </c>
      <c r="G15" s="16">
        <v>730.20997142360034</v>
      </c>
      <c r="H15" s="16">
        <v>730.21008266739989</v>
      </c>
      <c r="I15" s="16">
        <v>730.2099445938004</v>
      </c>
      <c r="J15" s="16">
        <v>730.21002480309983</v>
      </c>
      <c r="K15" s="16">
        <v>730.21000625499971</v>
      </c>
      <c r="L15" s="16">
        <v>730.20999174270014</v>
      </c>
      <c r="M15" s="16">
        <v>730.20998732269959</v>
      </c>
    </row>
    <row r="16" spans="1:14" x14ac:dyDescent="0.2">
      <c r="A16" s="36" t="s">
        <v>220</v>
      </c>
      <c r="B16" s="16">
        <v>-2838.4642669274999</v>
      </c>
      <c r="C16" s="16">
        <v>-2771.0778334811989</v>
      </c>
      <c r="D16" s="16">
        <v>-2771.0805860851019</v>
      </c>
      <c r="E16" s="16">
        <v>-2771.0772643316004</v>
      </c>
      <c r="F16" s="16">
        <v>-2771.0822673449984</v>
      </c>
      <c r="G16" s="16">
        <v>-2771.0813186814012</v>
      </c>
      <c r="H16" s="16">
        <v>-2536.077771917599</v>
      </c>
      <c r="I16" s="16">
        <v>-2404.6699999999996</v>
      </c>
      <c r="J16" s="16">
        <v>-2326.1359904007004</v>
      </c>
      <c r="K16" s="16">
        <v>-2326.1464629609</v>
      </c>
      <c r="L16" s="16">
        <v>-2242.3296627418999</v>
      </c>
      <c r="M16" s="16">
        <v>-2204.8463067148004</v>
      </c>
    </row>
    <row r="17" spans="1:13" x14ac:dyDescent="0.2">
      <c r="A17" s="38" t="s">
        <v>12</v>
      </c>
      <c r="B17" s="16">
        <v>-2838.4642669274999</v>
      </c>
      <c r="C17" s="16">
        <v>-2771.0778334811989</v>
      </c>
      <c r="D17" s="16">
        <v>-2771.0805860851019</v>
      </c>
      <c r="E17" s="16">
        <v>-2771.0772643316004</v>
      </c>
      <c r="F17" s="16">
        <v>-2771.0822673449984</v>
      </c>
      <c r="G17" s="16">
        <v>-2771.0813186814012</v>
      </c>
      <c r="H17" s="42">
        <v>-2536.077771917599</v>
      </c>
      <c r="I17" s="42">
        <v>-2404.6699999999996</v>
      </c>
      <c r="J17" s="16">
        <v>-2326.1359904007004</v>
      </c>
      <c r="K17" s="16">
        <v>-2326.1464629609</v>
      </c>
      <c r="L17" s="16">
        <v>-2242.3296627418999</v>
      </c>
      <c r="M17" s="16">
        <v>-2204.8463067148004</v>
      </c>
    </row>
    <row r="18" spans="1:13" x14ac:dyDescent="0.2">
      <c r="A18" s="36" t="s">
        <v>219</v>
      </c>
      <c r="B18" s="16">
        <v>4565.7663360608149</v>
      </c>
      <c r="C18" s="16">
        <v>4636.5149593516944</v>
      </c>
      <c r="D18" s="16">
        <v>4694.2577382022901</v>
      </c>
      <c r="E18" s="16">
        <v>4687.5965714523036</v>
      </c>
      <c r="F18" s="16">
        <v>4715.1215027469061</v>
      </c>
      <c r="G18" s="16">
        <v>4723.8243625318082</v>
      </c>
      <c r="H18" s="16">
        <v>4762.8055596991899</v>
      </c>
      <c r="I18" s="16">
        <v>4781.4077232452019</v>
      </c>
      <c r="J18" s="16">
        <v>4749.5038151659992</v>
      </c>
      <c r="K18" s="16">
        <v>4734.3352751182902</v>
      </c>
      <c r="L18" s="16">
        <v>4744.2479298247126</v>
      </c>
      <c r="M18" s="16">
        <v>2434.8100800718012</v>
      </c>
    </row>
    <row r="19" spans="1:13" x14ac:dyDescent="0.2">
      <c r="A19" s="38" t="s">
        <v>10</v>
      </c>
      <c r="B19" s="16">
        <v>101.79989264279993</v>
      </c>
      <c r="C19" s="16">
        <v>96.369994211699122</v>
      </c>
      <c r="D19" s="16">
        <v>94.540241119500934</v>
      </c>
      <c r="E19" s="16">
        <v>93.399793360500553</v>
      </c>
      <c r="F19" s="16">
        <v>91.190130857098666</v>
      </c>
      <c r="G19" s="42">
        <v>99.549936717001401</v>
      </c>
      <c r="H19" s="42">
        <v>87.979968284999359</v>
      </c>
      <c r="I19" s="16">
        <v>86.520051248399795</v>
      </c>
      <c r="J19" s="16">
        <v>85.240015561799737</v>
      </c>
      <c r="K19" s="16">
        <v>84.079780854300225</v>
      </c>
      <c r="L19" s="16">
        <v>83.040066651299639</v>
      </c>
      <c r="M19" s="16">
        <v>82.110080071800439</v>
      </c>
    </row>
    <row r="20" spans="1:13" x14ac:dyDescent="0.2">
      <c r="A20" s="38" t="s">
        <v>11</v>
      </c>
      <c r="B20" s="16">
        <v>2387.4091063860005</v>
      </c>
      <c r="C20" s="16">
        <v>2472.2249267100005</v>
      </c>
      <c r="D20" s="16">
        <v>2540.2674579767991</v>
      </c>
      <c r="E20" s="16">
        <v>2595.6862913957993</v>
      </c>
      <c r="F20" s="16">
        <v>2641.4319649788004</v>
      </c>
      <c r="G20" s="42">
        <v>2649.3558826188009</v>
      </c>
      <c r="H20" s="42">
        <v>2707.2423435971969</v>
      </c>
      <c r="I20" s="16">
        <v>2734.4296040357995</v>
      </c>
      <c r="J20" s="16">
        <v>2757.7647939462036</v>
      </c>
      <c r="K20" s="16">
        <v>2777.9274266429961</v>
      </c>
      <c r="L20" s="16">
        <v>2795.4803992944044</v>
      </c>
      <c r="M20" s="16">
        <v>723.68000000000006</v>
      </c>
    </row>
    <row r="21" spans="1:13" s="12" customFormat="1" x14ac:dyDescent="0.2">
      <c r="A21" s="48" t="s">
        <v>16</v>
      </c>
      <c r="B21" s="42">
        <v>-51.26248553399887</v>
      </c>
      <c r="C21" s="42">
        <v>-51.139716342000384</v>
      </c>
      <c r="D21" s="42">
        <v>-51.139716342000384</v>
      </c>
      <c r="E21" s="42">
        <v>-103.88</v>
      </c>
      <c r="F21" s="42">
        <v>-111.93998072399654</v>
      </c>
      <c r="G21" s="42">
        <v>-111.82113805200152</v>
      </c>
      <c r="H21" s="42">
        <v>-111.70811971800094</v>
      </c>
      <c r="I21" s="42">
        <v>-111.60092572199801</v>
      </c>
      <c r="J21" s="42">
        <v>-158.55000000000001</v>
      </c>
      <c r="K21" s="42">
        <v>-185.9236668900021</v>
      </c>
      <c r="L21" s="42">
        <v>-185.92360144800023</v>
      </c>
      <c r="M21" s="42">
        <v>2119.1800000000003</v>
      </c>
    </row>
    <row r="22" spans="1:13" s="12" customFormat="1" x14ac:dyDescent="0.2">
      <c r="A22" s="48" t="s">
        <v>17</v>
      </c>
      <c r="B22" s="42">
        <v>2127.819822566014</v>
      </c>
      <c r="C22" s="42">
        <v>2119.0597547719954</v>
      </c>
      <c r="D22" s="42">
        <v>2110.5897554479902</v>
      </c>
      <c r="E22" s="42">
        <v>2102.3904866960038</v>
      </c>
      <c r="F22" s="42">
        <v>2094.4393876350041</v>
      </c>
      <c r="G22" s="42">
        <v>2086.7396812480069</v>
      </c>
      <c r="H22" s="42">
        <v>2079.2913675349946</v>
      </c>
      <c r="I22" s="42">
        <v>2072.0589936830011</v>
      </c>
      <c r="J22" s="42">
        <v>2065.0490056579956</v>
      </c>
      <c r="K22" s="42">
        <v>2058.2517345109964</v>
      </c>
      <c r="L22" s="42">
        <v>2051.6510653270093</v>
      </c>
      <c r="M22" s="42">
        <v>-490.16</v>
      </c>
    </row>
    <row r="23" spans="1:13" s="12" customFormat="1" x14ac:dyDescent="0.2">
      <c r="A23" s="43" t="s">
        <v>221</v>
      </c>
      <c r="B23" s="42">
        <v>-1005.0184279140053</v>
      </c>
      <c r="C23" s="42">
        <v>-1005.1401432041973</v>
      </c>
      <c r="D23" s="42">
        <v>-1005.1379862542983</v>
      </c>
      <c r="E23" s="42">
        <v>-983.08999999999992</v>
      </c>
      <c r="F23" s="42">
        <v>-1440.319886776017</v>
      </c>
      <c r="G23" s="42">
        <v>-1440.4391717941867</v>
      </c>
      <c r="H23" s="42">
        <v>-1440.5515693764887</v>
      </c>
      <c r="I23" s="42">
        <v>-1440.6590187344223</v>
      </c>
      <c r="J23" s="42">
        <v>-1393.71</v>
      </c>
      <c r="K23" s="42">
        <v>-1634.4565114630004</v>
      </c>
      <c r="L23" s="42">
        <v>-1634.4563211915893</v>
      </c>
      <c r="M23" s="42">
        <v>12509.25</v>
      </c>
    </row>
    <row r="24" spans="1:13" s="12" customFormat="1" x14ac:dyDescent="0.2">
      <c r="A24" s="48" t="s">
        <v>16</v>
      </c>
      <c r="B24" s="42">
        <v>-1005.0184279140053</v>
      </c>
      <c r="C24" s="42">
        <v>-1005.1401432041973</v>
      </c>
      <c r="D24" s="42">
        <v>-1005.1379862542983</v>
      </c>
      <c r="E24" s="42">
        <v>-983.08999999999992</v>
      </c>
      <c r="F24" s="42">
        <v>-1440.319886776017</v>
      </c>
      <c r="G24" s="42">
        <v>-1440.4391717941867</v>
      </c>
      <c r="H24" s="42">
        <v>-1440.5515693764887</v>
      </c>
      <c r="I24" s="42">
        <v>-1440.6590187344223</v>
      </c>
      <c r="J24" s="42">
        <v>-1393.71</v>
      </c>
      <c r="K24" s="42">
        <v>-1634.4565114630004</v>
      </c>
      <c r="L24" s="42">
        <v>-1634.4563211915893</v>
      </c>
      <c r="M24" s="42">
        <v>12509.25</v>
      </c>
    </row>
    <row r="25" spans="1:13" x14ac:dyDescent="0.2">
      <c r="A25" s="36" t="s">
        <v>225</v>
      </c>
      <c r="B25" s="16">
        <v>9089.0498440539013</v>
      </c>
      <c r="C25" s="16">
        <v>9089.0488960604962</v>
      </c>
      <c r="D25" s="16">
        <v>9089.0486531858114</v>
      </c>
      <c r="E25" s="16">
        <v>9089.0521752022978</v>
      </c>
      <c r="F25" s="16">
        <v>9089.0495076308944</v>
      </c>
      <c r="G25" s="16">
        <v>9089.052270289998</v>
      </c>
      <c r="H25" s="16">
        <v>9089.0474892740058</v>
      </c>
      <c r="I25" s="16">
        <v>9089.0485843918923</v>
      </c>
      <c r="J25" s="16">
        <v>9089.0518386352014</v>
      </c>
      <c r="K25" s="16">
        <v>9089.0492551367934</v>
      </c>
      <c r="L25" s="16">
        <v>9089.0519711304023</v>
      </c>
      <c r="M25" s="16">
        <v>9089.0498367673208</v>
      </c>
    </row>
    <row r="26" spans="1:13" x14ac:dyDescent="0.2">
      <c r="A26" s="38" t="s">
        <v>18</v>
      </c>
      <c r="B26" s="16">
        <v>3742.6909858890986</v>
      </c>
      <c r="C26" s="16">
        <v>3742.688795209699</v>
      </c>
      <c r="D26" s="16">
        <v>3742.6898061436996</v>
      </c>
      <c r="E26" s="16">
        <v>3742.6908286273979</v>
      </c>
      <c r="F26" s="16">
        <v>3742.6900142965042</v>
      </c>
      <c r="G26" s="16">
        <v>3742.6896902463004</v>
      </c>
      <c r="H26" s="16">
        <v>3742.6896630022084</v>
      </c>
      <c r="I26" s="16">
        <v>3742.6894003760976</v>
      </c>
      <c r="J26" s="16">
        <v>3742.6903317460924</v>
      </c>
      <c r="K26" s="16">
        <v>3742.6898457245934</v>
      </c>
      <c r="L26" s="16">
        <v>3742.6907079048019</v>
      </c>
      <c r="M26" s="16">
        <v>3742.6899029307069</v>
      </c>
    </row>
    <row r="27" spans="1:13" x14ac:dyDescent="0.2">
      <c r="A27" s="38" t="s">
        <v>19</v>
      </c>
      <c r="B27" s="16">
        <v>5346.3588581648019</v>
      </c>
      <c r="C27" s="16">
        <v>5346.3601008507967</v>
      </c>
      <c r="D27" s="16">
        <v>5346.3588470421128</v>
      </c>
      <c r="E27" s="16">
        <v>5346.3613465749004</v>
      </c>
      <c r="F27" s="16">
        <v>5346.3594933343911</v>
      </c>
      <c r="G27" s="16">
        <v>5346.3625800436976</v>
      </c>
      <c r="H27" s="16">
        <v>5346.3578262717965</v>
      </c>
      <c r="I27" s="16">
        <v>5346.3591840157942</v>
      </c>
      <c r="J27" s="16">
        <v>5346.3615068891095</v>
      </c>
      <c r="K27" s="16">
        <v>5346.3594094121991</v>
      </c>
      <c r="L27" s="16">
        <v>5346.3612632256009</v>
      </c>
      <c r="M27" s="16">
        <v>5346.3599338366139</v>
      </c>
    </row>
    <row r="28" spans="1:13" x14ac:dyDescent="0.2">
      <c r="A28" s="36" t="s">
        <v>236</v>
      </c>
      <c r="B28" s="16">
        <v>48226.569282692413</v>
      </c>
      <c r="C28" s="16">
        <v>48297.481669776316</v>
      </c>
      <c r="D28" s="16">
        <v>48313.18545415852</v>
      </c>
      <c r="E28" s="16">
        <v>48292.309451920191</v>
      </c>
      <c r="F28" s="16">
        <v>47829.863778351777</v>
      </c>
      <c r="G28" s="16">
        <v>47832.904493398666</v>
      </c>
      <c r="H28" s="16">
        <v>48046.097846196673</v>
      </c>
      <c r="I28" s="16">
        <v>48177.494368494445</v>
      </c>
      <c r="J28" s="16">
        <v>48256.028806086775</v>
      </c>
      <c r="K28" s="16">
        <v>47987.915269702593</v>
      </c>
      <c r="L28" s="16">
        <v>48071.733681544836</v>
      </c>
      <c r="M28" s="16">
        <v>47574.623584164357</v>
      </c>
    </row>
    <row r="29" spans="1:13" x14ac:dyDescent="0.2">
      <c r="A29" s="36"/>
      <c r="B29" s="16"/>
      <c r="C29" s="16"/>
      <c r="D29" s="16"/>
      <c r="E29" s="16"/>
      <c r="F29" s="16"/>
      <c r="G29" s="16"/>
      <c r="I29" s="16"/>
      <c r="J29" s="16"/>
      <c r="K29" s="16"/>
      <c r="L29" s="16"/>
      <c r="M29" s="16"/>
    </row>
    <row r="31" spans="1:13" s="3" customFormat="1" x14ac:dyDescent="0.2">
      <c r="A31" s="3" t="s">
        <v>254</v>
      </c>
      <c r="B31" s="3">
        <f>42843.29+5383.25</f>
        <v>48226.54</v>
      </c>
      <c r="C31" s="3">
        <f>42914.22+5383.25</f>
        <v>48297.47</v>
      </c>
      <c r="D31" s="3">
        <f>42929.99+5383.25</f>
        <v>48313.24</v>
      </c>
      <c r="E31" s="3">
        <f>42909.05+5383.25</f>
        <v>48292.3</v>
      </c>
      <c r="F31" s="3">
        <f>42446.6+5383.25</f>
        <v>47829.85</v>
      </c>
      <c r="G31" s="3">
        <f>42449.64+5383.25</f>
        <v>47832.89</v>
      </c>
      <c r="H31" s="3">
        <f>42662.85+5383.25</f>
        <v>48046.1</v>
      </c>
      <c r="I31" s="3">
        <f>42794.25+5383.25</f>
        <v>48177.5</v>
      </c>
      <c r="J31" s="3">
        <f>42872.79+5383.25</f>
        <v>48256.04</v>
      </c>
      <c r="K31" s="3">
        <f>42604.67+5383.25</f>
        <v>47987.92</v>
      </c>
      <c r="L31" s="3">
        <f>42688.48+5383.25</f>
        <v>48071.73</v>
      </c>
      <c r="M31" s="3">
        <f>42191.34+5383.25</f>
        <v>47574.59</v>
      </c>
    </row>
    <row r="32" spans="1:13" x14ac:dyDescent="0.2">
      <c r="A32" t="s">
        <v>255</v>
      </c>
      <c r="B32" s="16">
        <f>B28-B31</f>
        <v>2.9282692412380129E-2</v>
      </c>
      <c r="C32" s="16">
        <f t="shared" ref="C32:M32" si="0">C28-C31</f>
        <v>1.1669776315102354E-2</v>
      </c>
      <c r="D32" s="16">
        <f t="shared" si="0"/>
        <v>-5.4545841478102375E-2</v>
      </c>
      <c r="E32" s="16">
        <f t="shared" si="0"/>
        <v>9.4519201884395443E-3</v>
      </c>
      <c r="F32" s="16">
        <f t="shared" si="0"/>
        <v>1.3778351778455544E-2</v>
      </c>
      <c r="G32" s="16">
        <f t="shared" si="0"/>
        <v>1.4493398666672874E-2</v>
      </c>
      <c r="H32" s="16">
        <f t="shared" si="0"/>
        <v>-2.1538033251999877E-3</v>
      </c>
      <c r="I32" s="16">
        <f t="shared" si="0"/>
        <v>-5.6315055553568527E-3</v>
      </c>
      <c r="J32" s="16">
        <f t="shared" si="0"/>
        <v>-1.1193913225724827E-2</v>
      </c>
      <c r="K32" s="16">
        <f t="shared" si="0"/>
        <v>-4.7302974053309299E-3</v>
      </c>
      <c r="L32" s="16">
        <f t="shared" si="0"/>
        <v>3.681544832943473E-3</v>
      </c>
      <c r="M32" s="16">
        <f t="shared" si="0"/>
        <v>3.3584164360945579E-2</v>
      </c>
    </row>
    <row r="34" spans="1:16" ht="15" x14ac:dyDescent="0.25">
      <c r="A34" s="54"/>
    </row>
    <row r="36" spans="1:16" x14ac:dyDescent="0.2">
      <c r="A36" t="str">
        <f>+A4</f>
        <v>208 Wildlight Ave Yulee FL</v>
      </c>
      <c r="H36"/>
    </row>
    <row r="37" spans="1:16" x14ac:dyDescent="0.2">
      <c r="A37" s="16" t="str">
        <f>+A6</f>
        <v>1-3900 - Struc&amp;Impr</v>
      </c>
      <c r="B37" s="16">
        <f>+B6</f>
        <v>14477.328357274497</v>
      </c>
      <c r="C37" s="16">
        <f t="shared" ref="C37:M37" si="1">+C6</f>
        <v>14499.624703305606</v>
      </c>
      <c r="D37" s="16">
        <f t="shared" si="1"/>
        <v>14521.522969474716</v>
      </c>
      <c r="E37" s="16">
        <f t="shared" si="1"/>
        <v>14535.131999454185</v>
      </c>
      <c r="F37" s="16">
        <f t="shared" si="1"/>
        <v>14545.586924213796</v>
      </c>
      <c r="G37" s="16">
        <f t="shared" si="1"/>
        <v>14519.045741939812</v>
      </c>
      <c r="H37" s="16">
        <f t="shared" si="1"/>
        <v>14517.413232241508</v>
      </c>
      <c r="I37" s="16">
        <f t="shared" si="1"/>
        <v>14522.391919709571</v>
      </c>
      <c r="J37" s="16">
        <f t="shared" si="1"/>
        <v>14526.781257800703</v>
      </c>
      <c r="K37" s="16">
        <f t="shared" si="1"/>
        <v>14530.773721412099</v>
      </c>
      <c r="L37" s="16">
        <f t="shared" si="1"/>
        <v>14534.305152244686</v>
      </c>
      <c r="M37" s="16">
        <f t="shared" si="1"/>
        <v>14537.489609496948</v>
      </c>
    </row>
    <row r="38" spans="1:16" x14ac:dyDescent="0.2">
      <c r="A38" t="str">
        <f>+A12</f>
        <v>780 Amelia Island Parkway Fernandina Beach FL</v>
      </c>
      <c r="H38"/>
    </row>
    <row r="39" spans="1:16" x14ac:dyDescent="0.2">
      <c r="A39" t="str">
        <f>+A13</f>
        <v>1-3900 - Struc&amp;Impr</v>
      </c>
      <c r="B39" s="16">
        <f>+B13</f>
        <v>274.78076582440008</v>
      </c>
      <c r="C39" s="16">
        <f t="shared" ref="C39:M39" si="2">+C13</f>
        <v>261.439461725</v>
      </c>
      <c r="D39" s="16">
        <f t="shared" si="2"/>
        <v>257.07008789730025</v>
      </c>
      <c r="E39" s="16">
        <f t="shared" si="2"/>
        <v>254.41038050089992</v>
      </c>
      <c r="F39" s="16">
        <f t="shared" si="2"/>
        <v>249.01968717909767</v>
      </c>
      <c r="G39" s="16">
        <f t="shared" si="2"/>
        <v>270.24032352710128</v>
      </c>
      <c r="H39" s="16">
        <f t="shared" si="2"/>
        <v>241.29003984139854</v>
      </c>
      <c r="I39" s="16">
        <f t="shared" si="2"/>
        <v>237.76989877350206</v>
      </c>
      <c r="J39" s="16">
        <f t="shared" si="2"/>
        <v>234.64993573270112</v>
      </c>
      <c r="K39" s="16">
        <f t="shared" si="2"/>
        <v>231.83952516069621</v>
      </c>
      <c r="L39" s="16">
        <f t="shared" si="2"/>
        <v>229.34070358690224</v>
      </c>
      <c r="M39" s="16">
        <f t="shared" si="2"/>
        <v>227.07913768820072</v>
      </c>
    </row>
    <row r="40" spans="1:16" x14ac:dyDescent="0.2">
      <c r="A40" t="str">
        <f>+A18</f>
        <v>EcoPlex 1641 Worthington Road, Suite 220 West Palm Beach, FL 33409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O40" s="3"/>
    </row>
    <row r="41" spans="1:16" x14ac:dyDescent="0.2">
      <c r="A41" t="str">
        <f>+A19</f>
        <v>1-3900 - Struc&amp;Impr</v>
      </c>
      <c r="B41" s="16">
        <f>+B19</f>
        <v>101.79989264279993</v>
      </c>
      <c r="C41" s="16">
        <f t="shared" ref="C41:M41" si="3">+C19</f>
        <v>96.369994211699122</v>
      </c>
      <c r="D41" s="16">
        <f t="shared" si="3"/>
        <v>94.540241119500934</v>
      </c>
      <c r="E41" s="16">
        <f t="shared" si="3"/>
        <v>93.399793360500553</v>
      </c>
      <c r="F41" s="16">
        <f t="shared" si="3"/>
        <v>91.190130857098666</v>
      </c>
      <c r="G41" s="16">
        <f t="shared" si="3"/>
        <v>99.549936717001401</v>
      </c>
      <c r="H41" s="16">
        <f t="shared" si="3"/>
        <v>87.979968284999359</v>
      </c>
      <c r="I41" s="16">
        <f t="shared" si="3"/>
        <v>86.520051248399795</v>
      </c>
      <c r="J41" s="16">
        <f t="shared" si="3"/>
        <v>85.240015561799737</v>
      </c>
      <c r="K41" s="16">
        <f t="shared" si="3"/>
        <v>84.079780854300225</v>
      </c>
      <c r="L41" s="16">
        <f t="shared" si="3"/>
        <v>83.040066651299639</v>
      </c>
      <c r="M41" s="16">
        <f t="shared" si="3"/>
        <v>82.110080071800439</v>
      </c>
      <c r="N41" s="16"/>
      <c r="O41" s="3"/>
      <c r="P41" s="16"/>
    </row>
    <row r="42" spans="1:16" x14ac:dyDescent="0.2">
      <c r="A42" t="s">
        <v>271</v>
      </c>
      <c r="B42" s="16">
        <f>SUM(B37:B41)</f>
        <v>14853.909015741698</v>
      </c>
      <c r="C42" s="16">
        <f t="shared" ref="C42:M42" si="4">SUM(C37:C41)</f>
        <v>14857.434159242304</v>
      </c>
      <c r="D42" s="16">
        <f t="shared" si="4"/>
        <v>14873.133298491517</v>
      </c>
      <c r="E42" s="16">
        <f t="shared" si="4"/>
        <v>14882.942173315585</v>
      </c>
      <c r="F42" s="16">
        <f t="shared" si="4"/>
        <v>14885.796742249993</v>
      </c>
      <c r="G42" s="16">
        <f t="shared" si="4"/>
        <v>14888.836002183914</v>
      </c>
      <c r="H42" s="16">
        <f t="shared" si="4"/>
        <v>14846.683240367905</v>
      </c>
      <c r="I42" s="16">
        <f t="shared" si="4"/>
        <v>14846.681869731474</v>
      </c>
      <c r="J42" s="16">
        <f t="shared" si="4"/>
        <v>14846.671209095204</v>
      </c>
      <c r="K42" s="16">
        <f t="shared" si="4"/>
        <v>14846.693027427096</v>
      </c>
      <c r="L42" s="16">
        <f t="shared" si="4"/>
        <v>14846.685922482888</v>
      </c>
      <c r="M42" s="16">
        <f t="shared" si="4"/>
        <v>14846.67882725695</v>
      </c>
      <c r="N42" s="55"/>
      <c r="O42" s="3"/>
      <c r="P42" s="1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68"/>
  <sheetViews>
    <sheetView topLeftCell="A143" workbookViewId="0">
      <selection activeCell="D168" sqref="D168"/>
    </sheetView>
  </sheetViews>
  <sheetFormatPr defaultRowHeight="12.75" x14ac:dyDescent="0.2"/>
  <cols>
    <col min="1" max="1" width="9" bestFit="1" customWidth="1"/>
    <col min="2" max="2" width="25" bestFit="1" customWidth="1"/>
    <col min="3" max="3" width="12.85546875" bestFit="1" customWidth="1"/>
    <col min="4" max="4" width="14" style="3" bestFit="1" customWidth="1"/>
    <col min="5" max="5" width="12.7109375" style="3" bestFit="1" customWidth="1"/>
    <col min="6" max="6" width="12.28515625" bestFit="1" customWidth="1"/>
    <col min="7" max="7" width="19.7109375" bestFit="1" customWidth="1"/>
  </cols>
  <sheetData>
    <row r="1" spans="1:7" x14ac:dyDescent="0.2">
      <c r="A1" t="s">
        <v>5</v>
      </c>
      <c r="B1" t="s">
        <v>0</v>
      </c>
      <c r="C1" t="s">
        <v>0</v>
      </c>
      <c r="D1" s="3" t="s">
        <v>1</v>
      </c>
      <c r="E1" s="3" t="s">
        <v>2</v>
      </c>
      <c r="F1" t="s">
        <v>3</v>
      </c>
      <c r="G1" t="s">
        <v>4</v>
      </c>
    </row>
    <row r="2" spans="1:7" x14ac:dyDescent="0.2">
      <c r="A2">
        <v>923213</v>
      </c>
      <c r="B2" t="s">
        <v>7</v>
      </c>
      <c r="C2" t="s">
        <v>8</v>
      </c>
      <c r="D2" s="3">
        <v>2643.75</v>
      </c>
      <c r="E2" s="3">
        <v>0</v>
      </c>
      <c r="F2" s="2">
        <v>44378</v>
      </c>
      <c r="G2" t="s">
        <v>9</v>
      </c>
    </row>
    <row r="3" spans="1:7" x14ac:dyDescent="0.2">
      <c r="A3">
        <v>923216</v>
      </c>
      <c r="B3" t="s">
        <v>10</v>
      </c>
      <c r="C3" t="s">
        <v>8</v>
      </c>
      <c r="D3" s="3">
        <v>36447</v>
      </c>
      <c r="E3" s="3">
        <v>835.67613290999998</v>
      </c>
      <c r="F3" s="2">
        <v>44378</v>
      </c>
      <c r="G3" t="s">
        <v>9</v>
      </c>
    </row>
    <row r="4" spans="1:7" x14ac:dyDescent="0.2">
      <c r="A4">
        <v>1274831</v>
      </c>
      <c r="B4" t="s">
        <v>10</v>
      </c>
      <c r="C4" t="s">
        <v>8</v>
      </c>
      <c r="D4" s="3">
        <v>183134.73</v>
      </c>
      <c r="E4" s="3">
        <v>4199.0101508469006</v>
      </c>
      <c r="F4" s="2">
        <v>44378</v>
      </c>
      <c r="G4" t="s">
        <v>9</v>
      </c>
    </row>
    <row r="5" spans="1:7" x14ac:dyDescent="0.2">
      <c r="A5">
        <v>43230742</v>
      </c>
      <c r="B5" t="s">
        <v>10</v>
      </c>
      <c r="C5" t="s">
        <v>8</v>
      </c>
      <c r="D5" s="3">
        <v>-21977.8</v>
      </c>
      <c r="E5" s="3">
        <v>-503.91864663400003</v>
      </c>
      <c r="F5" s="2">
        <v>44378</v>
      </c>
      <c r="G5" t="s">
        <v>9</v>
      </c>
    </row>
    <row r="6" spans="1:7" x14ac:dyDescent="0.2">
      <c r="A6">
        <v>1949348</v>
      </c>
      <c r="B6" t="s">
        <v>11</v>
      </c>
      <c r="C6" t="s">
        <v>8</v>
      </c>
      <c r="D6" s="3">
        <v>4577.1400000000003</v>
      </c>
      <c r="E6" s="3">
        <v>1728.4036325814002</v>
      </c>
      <c r="F6" s="2">
        <v>44378</v>
      </c>
      <c r="G6" t="s">
        <v>9</v>
      </c>
    </row>
    <row r="7" spans="1:7" x14ac:dyDescent="0.2">
      <c r="A7">
        <v>43230745</v>
      </c>
      <c r="B7" t="s">
        <v>11</v>
      </c>
      <c r="C7" t="s">
        <v>8</v>
      </c>
      <c r="D7" s="3">
        <v>3417.75</v>
      </c>
      <c r="E7" s="3">
        <v>347.46001699499999</v>
      </c>
      <c r="F7" s="2">
        <v>44378</v>
      </c>
      <c r="G7" t="s">
        <v>9</v>
      </c>
    </row>
    <row r="8" spans="1:7" x14ac:dyDescent="0.2">
      <c r="A8">
        <v>1274828</v>
      </c>
      <c r="B8" t="s">
        <v>12</v>
      </c>
      <c r="C8" t="s">
        <v>8</v>
      </c>
      <c r="D8" s="3">
        <v>55768.43</v>
      </c>
      <c r="E8" s="3">
        <v>116.77853473569999</v>
      </c>
      <c r="F8" s="2">
        <v>44378</v>
      </c>
      <c r="G8" t="s">
        <v>9</v>
      </c>
    </row>
    <row r="9" spans="1:7" x14ac:dyDescent="0.2">
      <c r="A9">
        <v>43230739</v>
      </c>
      <c r="B9" t="s">
        <v>12</v>
      </c>
      <c r="C9" t="s">
        <v>8</v>
      </c>
      <c r="D9" s="3">
        <v>43967.01</v>
      </c>
      <c r="E9" s="3">
        <v>92.0664792699</v>
      </c>
      <c r="F9" s="2">
        <v>44378</v>
      </c>
      <c r="G9" t="s">
        <v>9</v>
      </c>
    </row>
    <row r="10" spans="1:7" x14ac:dyDescent="0.2">
      <c r="A10">
        <v>923219</v>
      </c>
      <c r="B10" t="s">
        <v>13</v>
      </c>
      <c r="C10" t="s">
        <v>8</v>
      </c>
      <c r="D10" s="3">
        <v>58.83</v>
      </c>
      <c r="E10" s="3">
        <v>4.0183031411999997</v>
      </c>
      <c r="F10" s="2">
        <v>44378</v>
      </c>
      <c r="G10" t="s">
        <v>9</v>
      </c>
    </row>
    <row r="11" spans="1:7" x14ac:dyDescent="0.2">
      <c r="A11">
        <v>6933535</v>
      </c>
      <c r="B11" t="s">
        <v>7</v>
      </c>
      <c r="C11" t="s">
        <v>14</v>
      </c>
      <c r="D11" s="3">
        <v>472514.62</v>
      </c>
      <c r="E11" s="3">
        <v>0</v>
      </c>
      <c r="F11" s="2">
        <v>44378</v>
      </c>
      <c r="G11" t="s">
        <v>15</v>
      </c>
    </row>
    <row r="12" spans="1:7" x14ac:dyDescent="0.2">
      <c r="A12">
        <v>6933550</v>
      </c>
      <c r="B12" t="s">
        <v>7</v>
      </c>
      <c r="C12" t="s">
        <v>14</v>
      </c>
      <c r="D12" s="3">
        <v>4232.25</v>
      </c>
      <c r="E12" s="3">
        <v>0</v>
      </c>
      <c r="F12" s="2">
        <v>44378</v>
      </c>
      <c r="G12" t="s">
        <v>15</v>
      </c>
    </row>
    <row r="13" spans="1:7" x14ac:dyDescent="0.2">
      <c r="A13">
        <v>6933700</v>
      </c>
      <c r="B13" t="s">
        <v>7</v>
      </c>
      <c r="C13" t="s">
        <v>14</v>
      </c>
      <c r="D13" s="3">
        <v>106291.65000000001</v>
      </c>
      <c r="E13" s="3">
        <v>0</v>
      </c>
      <c r="F13" s="2">
        <v>44378</v>
      </c>
      <c r="G13" t="s">
        <v>15</v>
      </c>
    </row>
    <row r="14" spans="1:7" x14ac:dyDescent="0.2">
      <c r="A14">
        <v>6933701</v>
      </c>
      <c r="B14" t="s">
        <v>7</v>
      </c>
      <c r="C14" t="s">
        <v>14</v>
      </c>
      <c r="D14" s="3">
        <v>1500</v>
      </c>
      <c r="E14" s="3">
        <v>0</v>
      </c>
      <c r="F14" s="2">
        <v>44378</v>
      </c>
      <c r="G14" t="s">
        <v>15</v>
      </c>
    </row>
    <row r="15" spans="1:7" x14ac:dyDescent="0.2">
      <c r="A15">
        <v>6932989</v>
      </c>
      <c r="B15" t="s">
        <v>10</v>
      </c>
      <c r="C15" t="s">
        <v>14</v>
      </c>
      <c r="D15" s="3">
        <v>101826.47</v>
      </c>
      <c r="E15" s="3">
        <v>17420.690396245798</v>
      </c>
      <c r="F15" s="2">
        <v>44378</v>
      </c>
      <c r="G15" t="s">
        <v>15</v>
      </c>
    </row>
    <row r="16" spans="1:7" x14ac:dyDescent="0.2">
      <c r="A16">
        <v>6933002</v>
      </c>
      <c r="B16" t="s">
        <v>10</v>
      </c>
      <c r="C16" t="s">
        <v>14</v>
      </c>
      <c r="D16" s="3">
        <v>12495.5</v>
      </c>
      <c r="E16" s="3">
        <v>2402.2223884999999</v>
      </c>
      <c r="F16" s="2">
        <v>44378</v>
      </c>
      <c r="G16" t="s">
        <v>15</v>
      </c>
    </row>
    <row r="17" spans="1:7" x14ac:dyDescent="0.2">
      <c r="A17">
        <v>6933704</v>
      </c>
      <c r="B17" t="s">
        <v>10</v>
      </c>
      <c r="C17" t="s">
        <v>14</v>
      </c>
      <c r="D17" s="3">
        <v>23480.77</v>
      </c>
      <c r="E17" s="3">
        <v>4514.1075901900003</v>
      </c>
      <c r="F17" s="2">
        <v>44378</v>
      </c>
      <c r="G17" t="s">
        <v>15</v>
      </c>
    </row>
    <row r="18" spans="1:7" x14ac:dyDescent="0.2">
      <c r="A18">
        <v>6934031</v>
      </c>
      <c r="B18" t="s">
        <v>10</v>
      </c>
      <c r="C18" t="s">
        <v>14</v>
      </c>
      <c r="D18" s="3">
        <v>8954.99</v>
      </c>
      <c r="E18" s="3">
        <v>394.8554187666</v>
      </c>
      <c r="F18" s="2">
        <v>44378</v>
      </c>
      <c r="G18" t="s">
        <v>15</v>
      </c>
    </row>
    <row r="19" spans="1:7" x14ac:dyDescent="0.2">
      <c r="A19">
        <v>6934068</v>
      </c>
      <c r="B19" t="s">
        <v>10</v>
      </c>
      <c r="C19" t="s">
        <v>14</v>
      </c>
      <c r="D19" s="3">
        <v>5933184.5899999999</v>
      </c>
      <c r="E19" s="3">
        <v>261613.92540963061</v>
      </c>
      <c r="F19" s="2">
        <v>44378</v>
      </c>
      <c r="G19" t="s">
        <v>15</v>
      </c>
    </row>
    <row r="20" spans="1:7" x14ac:dyDescent="0.2">
      <c r="A20">
        <v>6934069</v>
      </c>
      <c r="B20" t="s">
        <v>10</v>
      </c>
      <c r="C20" t="s">
        <v>14</v>
      </c>
      <c r="D20" s="3">
        <v>457856.33</v>
      </c>
      <c r="E20" s="3">
        <v>20188.414829842201</v>
      </c>
      <c r="F20" s="2">
        <v>44378</v>
      </c>
      <c r="G20" t="s">
        <v>15</v>
      </c>
    </row>
    <row r="21" spans="1:7" x14ac:dyDescent="0.2">
      <c r="A21">
        <v>6934080</v>
      </c>
      <c r="B21" t="s">
        <v>10</v>
      </c>
      <c r="C21" t="s">
        <v>14</v>
      </c>
      <c r="D21" s="3">
        <v>495432.52</v>
      </c>
      <c r="E21" s="3">
        <v>21845.274551416802</v>
      </c>
      <c r="F21" s="2">
        <v>44378</v>
      </c>
      <c r="G21" t="s">
        <v>15</v>
      </c>
    </row>
    <row r="22" spans="1:7" x14ac:dyDescent="0.2">
      <c r="A22">
        <v>7002781</v>
      </c>
      <c r="B22" t="s">
        <v>10</v>
      </c>
      <c r="C22" t="s">
        <v>14</v>
      </c>
      <c r="D22" s="3">
        <v>1678.8500000000001</v>
      </c>
      <c r="E22" s="3">
        <v>38.493562590500005</v>
      </c>
      <c r="F22" s="2">
        <v>44378</v>
      </c>
      <c r="G22" t="s">
        <v>15</v>
      </c>
    </row>
    <row r="23" spans="1:7" x14ac:dyDescent="0.2">
      <c r="A23">
        <v>7003071</v>
      </c>
      <c r="B23" t="s">
        <v>10</v>
      </c>
      <c r="C23" t="s">
        <v>14</v>
      </c>
      <c r="D23" s="3">
        <v>-150</v>
      </c>
      <c r="E23" s="3">
        <v>-3.4392795</v>
      </c>
      <c r="F23" s="2">
        <v>44378</v>
      </c>
      <c r="G23" t="s">
        <v>15</v>
      </c>
    </row>
    <row r="24" spans="1:7" x14ac:dyDescent="0.2">
      <c r="A24">
        <v>7003394</v>
      </c>
      <c r="B24" t="s">
        <v>10</v>
      </c>
      <c r="C24" t="s">
        <v>14</v>
      </c>
      <c r="D24" s="3">
        <v>1591.04</v>
      </c>
      <c r="E24" s="3">
        <v>36.480208371200007</v>
      </c>
      <c r="F24" s="2">
        <v>44378</v>
      </c>
      <c r="G24" t="s">
        <v>15</v>
      </c>
    </row>
    <row r="25" spans="1:7" x14ac:dyDescent="0.2">
      <c r="A25">
        <v>7004610</v>
      </c>
      <c r="B25" t="s">
        <v>10</v>
      </c>
      <c r="C25" t="s">
        <v>14</v>
      </c>
      <c r="D25" s="3">
        <v>510156.96</v>
      </c>
      <c r="E25" s="3">
        <v>11697.149162068799</v>
      </c>
      <c r="F25" s="2">
        <v>44378</v>
      </c>
      <c r="G25" t="s">
        <v>15</v>
      </c>
    </row>
    <row r="26" spans="1:7" x14ac:dyDescent="0.2">
      <c r="A26">
        <v>7004932</v>
      </c>
      <c r="B26" t="s">
        <v>10</v>
      </c>
      <c r="C26" t="s">
        <v>14</v>
      </c>
      <c r="D26" s="3">
        <v>1989.21</v>
      </c>
      <c r="E26" s="3">
        <v>45.609661161300004</v>
      </c>
      <c r="F26" s="2">
        <v>44378</v>
      </c>
      <c r="G26" t="s">
        <v>15</v>
      </c>
    </row>
    <row r="27" spans="1:7" x14ac:dyDescent="0.2">
      <c r="A27">
        <v>6932988</v>
      </c>
      <c r="B27" t="s">
        <v>11</v>
      </c>
      <c r="C27" t="s">
        <v>14</v>
      </c>
      <c r="D27" s="3">
        <v>10169.65</v>
      </c>
      <c r="E27" s="3">
        <v>10169.65</v>
      </c>
      <c r="F27" s="2">
        <v>44378</v>
      </c>
      <c r="G27" t="s">
        <v>15</v>
      </c>
    </row>
    <row r="28" spans="1:7" x14ac:dyDescent="0.2">
      <c r="A28">
        <v>6933099</v>
      </c>
      <c r="B28" t="s">
        <v>11</v>
      </c>
      <c r="C28" t="s">
        <v>14</v>
      </c>
      <c r="D28" s="3">
        <v>49817.99</v>
      </c>
      <c r="E28" s="3">
        <v>49817.99</v>
      </c>
      <c r="F28" s="2">
        <v>44378</v>
      </c>
      <c r="G28" t="s">
        <v>15</v>
      </c>
    </row>
    <row r="29" spans="1:7" x14ac:dyDescent="0.2">
      <c r="A29">
        <v>6933110</v>
      </c>
      <c r="B29" t="s">
        <v>11</v>
      </c>
      <c r="C29" t="s">
        <v>14</v>
      </c>
      <c r="D29" s="3">
        <v>8492.84</v>
      </c>
      <c r="E29" s="3">
        <v>8492.84</v>
      </c>
      <c r="F29" s="2">
        <v>44378</v>
      </c>
      <c r="G29" t="s">
        <v>15</v>
      </c>
    </row>
    <row r="30" spans="1:7" x14ac:dyDescent="0.2">
      <c r="A30">
        <v>6933113</v>
      </c>
      <c r="B30" t="s">
        <v>11</v>
      </c>
      <c r="C30" t="s">
        <v>14</v>
      </c>
      <c r="D30" s="3">
        <v>74169.37</v>
      </c>
      <c r="E30" s="3">
        <v>74169.37</v>
      </c>
      <c r="F30" s="2">
        <v>44378</v>
      </c>
      <c r="G30" t="s">
        <v>15</v>
      </c>
    </row>
    <row r="31" spans="1:7" x14ac:dyDescent="0.2">
      <c r="A31">
        <v>6933268</v>
      </c>
      <c r="B31" t="s">
        <v>11</v>
      </c>
      <c r="C31" t="s">
        <v>14</v>
      </c>
      <c r="D31" s="3">
        <v>10806.7</v>
      </c>
      <c r="E31" s="3">
        <v>10806.7</v>
      </c>
      <c r="F31" s="2">
        <v>44378</v>
      </c>
      <c r="G31" t="s">
        <v>15</v>
      </c>
    </row>
    <row r="32" spans="1:7" x14ac:dyDescent="0.2">
      <c r="A32">
        <v>6933274</v>
      </c>
      <c r="B32" t="s">
        <v>11</v>
      </c>
      <c r="C32" t="s">
        <v>14</v>
      </c>
      <c r="D32" s="3">
        <v>6266.2</v>
      </c>
      <c r="E32" s="3">
        <v>6266.2</v>
      </c>
      <c r="F32" s="2">
        <v>44378</v>
      </c>
      <c r="G32" t="s">
        <v>15</v>
      </c>
    </row>
    <row r="33" spans="1:7" x14ac:dyDescent="0.2">
      <c r="A33">
        <v>6933392</v>
      </c>
      <c r="B33" t="s">
        <v>11</v>
      </c>
      <c r="C33" t="s">
        <v>14</v>
      </c>
      <c r="D33" s="3">
        <v>14047.62</v>
      </c>
      <c r="E33" s="3">
        <v>14047.62</v>
      </c>
      <c r="F33" s="2">
        <v>44378</v>
      </c>
      <c r="G33" t="s">
        <v>15</v>
      </c>
    </row>
    <row r="34" spans="1:7" x14ac:dyDescent="0.2">
      <c r="A34">
        <v>6933396</v>
      </c>
      <c r="B34" t="s">
        <v>11</v>
      </c>
      <c r="C34" t="s">
        <v>14</v>
      </c>
      <c r="D34" s="3">
        <v>237.99</v>
      </c>
      <c r="E34" s="3">
        <v>237.99</v>
      </c>
      <c r="F34" s="2">
        <v>44378</v>
      </c>
      <c r="G34" t="s">
        <v>15</v>
      </c>
    </row>
    <row r="35" spans="1:7" x14ac:dyDescent="0.2">
      <c r="A35">
        <v>6933410</v>
      </c>
      <c r="B35" t="s">
        <v>11</v>
      </c>
      <c r="C35" t="s">
        <v>14</v>
      </c>
      <c r="D35" s="3">
        <v>38933.090000000004</v>
      </c>
      <c r="E35" s="3">
        <v>38933.090000000004</v>
      </c>
      <c r="F35" s="2">
        <v>44378</v>
      </c>
      <c r="G35" t="s">
        <v>15</v>
      </c>
    </row>
    <row r="36" spans="1:7" x14ac:dyDescent="0.2">
      <c r="A36">
        <v>6933519</v>
      </c>
      <c r="B36" t="s">
        <v>11</v>
      </c>
      <c r="C36" t="s">
        <v>14</v>
      </c>
      <c r="D36" s="3">
        <v>1556.74</v>
      </c>
      <c r="E36" s="3">
        <v>1556.74</v>
      </c>
      <c r="F36" s="2">
        <v>44378</v>
      </c>
      <c r="G36" t="s">
        <v>15</v>
      </c>
    </row>
    <row r="37" spans="1:7" x14ac:dyDescent="0.2">
      <c r="A37">
        <v>6933534</v>
      </c>
      <c r="B37" t="s">
        <v>11</v>
      </c>
      <c r="C37" t="s">
        <v>14</v>
      </c>
      <c r="D37" s="3">
        <v>18267.16</v>
      </c>
      <c r="E37" s="3">
        <v>18267.16</v>
      </c>
      <c r="F37" s="2">
        <v>44378</v>
      </c>
      <c r="G37" t="s">
        <v>15</v>
      </c>
    </row>
    <row r="38" spans="1:7" x14ac:dyDescent="0.2">
      <c r="A38">
        <v>6933536</v>
      </c>
      <c r="B38" t="s">
        <v>11</v>
      </c>
      <c r="C38" t="s">
        <v>14</v>
      </c>
      <c r="D38" s="3">
        <v>-1017.6</v>
      </c>
      <c r="E38" s="3">
        <v>-1017.6</v>
      </c>
      <c r="F38" s="2">
        <v>44378</v>
      </c>
      <c r="G38" t="s">
        <v>15</v>
      </c>
    </row>
    <row r="39" spans="1:7" x14ac:dyDescent="0.2">
      <c r="A39">
        <v>6933539</v>
      </c>
      <c r="B39" t="s">
        <v>11</v>
      </c>
      <c r="C39" t="s">
        <v>14</v>
      </c>
      <c r="D39" s="3">
        <v>13745.03</v>
      </c>
      <c r="E39" s="3">
        <v>13745.03</v>
      </c>
      <c r="F39" s="2">
        <v>44378</v>
      </c>
      <c r="G39" t="s">
        <v>15</v>
      </c>
    </row>
    <row r="40" spans="1:7" x14ac:dyDescent="0.2">
      <c r="A40">
        <v>6933551</v>
      </c>
      <c r="B40" t="s">
        <v>11</v>
      </c>
      <c r="C40" t="s">
        <v>14</v>
      </c>
      <c r="D40" s="3">
        <v>1556.74</v>
      </c>
      <c r="E40" s="3">
        <v>1556.74</v>
      </c>
      <c r="F40" s="2">
        <v>44378</v>
      </c>
      <c r="G40" t="s">
        <v>15</v>
      </c>
    </row>
    <row r="41" spans="1:7" x14ac:dyDescent="0.2">
      <c r="A41">
        <v>6933552</v>
      </c>
      <c r="B41" t="s">
        <v>11</v>
      </c>
      <c r="C41" t="s">
        <v>14</v>
      </c>
      <c r="D41" s="3">
        <v>1556.74</v>
      </c>
      <c r="E41" s="3">
        <v>1556.74</v>
      </c>
      <c r="F41" s="2">
        <v>44378</v>
      </c>
      <c r="G41" t="s">
        <v>15</v>
      </c>
    </row>
    <row r="42" spans="1:7" x14ac:dyDescent="0.2">
      <c r="A42">
        <v>6933837</v>
      </c>
      <c r="B42" t="s">
        <v>11</v>
      </c>
      <c r="C42" t="s">
        <v>14</v>
      </c>
      <c r="D42" s="3">
        <v>10210.52</v>
      </c>
      <c r="E42" s="3">
        <v>10210.52</v>
      </c>
      <c r="F42" s="2">
        <v>44378</v>
      </c>
      <c r="G42" t="s">
        <v>15</v>
      </c>
    </row>
    <row r="43" spans="1:7" x14ac:dyDescent="0.2">
      <c r="A43">
        <v>6933838</v>
      </c>
      <c r="B43" t="s">
        <v>11</v>
      </c>
      <c r="C43" t="s">
        <v>14</v>
      </c>
      <c r="D43" s="3">
        <v>25</v>
      </c>
      <c r="E43" s="3">
        <v>25</v>
      </c>
      <c r="F43" s="2">
        <v>44378</v>
      </c>
      <c r="G43" t="s">
        <v>15</v>
      </c>
    </row>
    <row r="44" spans="1:7" x14ac:dyDescent="0.2">
      <c r="A44">
        <v>6933840</v>
      </c>
      <c r="B44" t="s">
        <v>11</v>
      </c>
      <c r="C44" t="s">
        <v>14</v>
      </c>
      <c r="D44" s="3">
        <v>2895</v>
      </c>
      <c r="E44" s="3">
        <v>2895</v>
      </c>
      <c r="F44" s="2">
        <v>44378</v>
      </c>
      <c r="G44" t="s">
        <v>15</v>
      </c>
    </row>
    <row r="45" spans="1:7" x14ac:dyDescent="0.2">
      <c r="A45">
        <v>6933841</v>
      </c>
      <c r="B45" t="s">
        <v>11</v>
      </c>
      <c r="C45" t="s">
        <v>14</v>
      </c>
      <c r="D45" s="3">
        <v>1555.76</v>
      </c>
      <c r="E45" s="3">
        <v>1555.76</v>
      </c>
      <c r="F45" s="2">
        <v>44378</v>
      </c>
      <c r="G45" t="s">
        <v>15</v>
      </c>
    </row>
    <row r="46" spans="1:7" x14ac:dyDescent="0.2">
      <c r="A46">
        <v>6933966</v>
      </c>
      <c r="B46" t="s">
        <v>11</v>
      </c>
      <c r="C46" t="s">
        <v>14</v>
      </c>
      <c r="D46" s="3">
        <v>1556.74</v>
      </c>
      <c r="E46" s="3">
        <v>1556.74</v>
      </c>
      <c r="F46" s="2">
        <v>44378</v>
      </c>
      <c r="G46" t="s">
        <v>15</v>
      </c>
    </row>
    <row r="47" spans="1:7" x14ac:dyDescent="0.2">
      <c r="A47">
        <v>6933981</v>
      </c>
      <c r="B47" t="s">
        <v>11</v>
      </c>
      <c r="C47" t="s">
        <v>14</v>
      </c>
      <c r="D47" s="3">
        <v>-5324.76</v>
      </c>
      <c r="E47" s="3">
        <v>-5324.76</v>
      </c>
      <c r="F47" s="2">
        <v>44378</v>
      </c>
      <c r="G47" t="s">
        <v>15</v>
      </c>
    </row>
    <row r="48" spans="1:7" x14ac:dyDescent="0.2">
      <c r="A48">
        <v>6933992</v>
      </c>
      <c r="B48" t="s">
        <v>11</v>
      </c>
      <c r="C48" t="s">
        <v>14</v>
      </c>
      <c r="D48" s="3">
        <v>1604.97</v>
      </c>
      <c r="E48" s="3">
        <v>1604.97</v>
      </c>
      <c r="F48" s="2">
        <v>44378</v>
      </c>
      <c r="G48" t="s">
        <v>15</v>
      </c>
    </row>
    <row r="49" spans="1:7" x14ac:dyDescent="0.2">
      <c r="A49">
        <v>6934001</v>
      </c>
      <c r="B49" t="s">
        <v>11</v>
      </c>
      <c r="C49" t="s">
        <v>14</v>
      </c>
      <c r="D49" s="3">
        <v>1556.74</v>
      </c>
      <c r="E49" s="3">
        <v>1556.74</v>
      </c>
      <c r="F49" s="2">
        <v>44378</v>
      </c>
      <c r="G49" t="s">
        <v>15</v>
      </c>
    </row>
    <row r="50" spans="1:7" x14ac:dyDescent="0.2">
      <c r="A50">
        <v>6934019</v>
      </c>
      <c r="B50" t="s">
        <v>11</v>
      </c>
      <c r="C50" t="s">
        <v>14</v>
      </c>
      <c r="D50" s="3">
        <v>-117964</v>
      </c>
      <c r="E50" s="3">
        <v>-85663.755759120002</v>
      </c>
      <c r="F50" s="2">
        <v>44378</v>
      </c>
      <c r="G50" t="s">
        <v>15</v>
      </c>
    </row>
    <row r="51" spans="1:7" x14ac:dyDescent="0.2">
      <c r="A51">
        <v>6934049</v>
      </c>
      <c r="B51" t="s">
        <v>11</v>
      </c>
      <c r="C51" t="s">
        <v>14</v>
      </c>
      <c r="D51" s="3">
        <v>197535.35</v>
      </c>
      <c r="E51" s="3">
        <v>143447.32271025301</v>
      </c>
      <c r="F51" s="2">
        <v>44378</v>
      </c>
      <c r="G51" t="s">
        <v>15</v>
      </c>
    </row>
    <row r="52" spans="1:7" x14ac:dyDescent="0.2">
      <c r="A52">
        <v>6934059</v>
      </c>
      <c r="B52" t="s">
        <v>11</v>
      </c>
      <c r="C52" t="s">
        <v>14</v>
      </c>
      <c r="D52" s="3">
        <v>165196</v>
      </c>
      <c r="E52" s="3">
        <v>119962.95307367999</v>
      </c>
      <c r="F52" s="2">
        <v>44378</v>
      </c>
      <c r="G52" t="s">
        <v>15</v>
      </c>
    </row>
    <row r="53" spans="1:7" x14ac:dyDescent="0.2">
      <c r="A53">
        <v>7002753</v>
      </c>
      <c r="B53" t="s">
        <v>11</v>
      </c>
      <c r="C53" t="s">
        <v>14</v>
      </c>
      <c r="D53" s="3">
        <v>13856.970000000001</v>
      </c>
      <c r="E53" s="3">
        <v>5232.6206505746995</v>
      </c>
      <c r="F53" s="2">
        <v>44378</v>
      </c>
      <c r="G53" t="s">
        <v>15</v>
      </c>
    </row>
    <row r="54" spans="1:7" x14ac:dyDescent="0.2">
      <c r="A54">
        <v>7003102</v>
      </c>
      <c r="B54" t="s">
        <v>11</v>
      </c>
      <c r="C54" t="s">
        <v>14</v>
      </c>
      <c r="D54" s="3">
        <v>26590.5</v>
      </c>
      <c r="E54" s="3">
        <v>10041.011809154999</v>
      </c>
      <c r="F54" s="2">
        <v>44378</v>
      </c>
      <c r="G54" t="s">
        <v>15</v>
      </c>
    </row>
    <row r="55" spans="1:7" x14ac:dyDescent="0.2">
      <c r="A55">
        <v>7003395</v>
      </c>
      <c r="B55" t="s">
        <v>11</v>
      </c>
      <c r="C55" t="s">
        <v>14</v>
      </c>
      <c r="D55" s="3">
        <v>15873.5</v>
      </c>
      <c r="E55" s="3">
        <v>5994.0956714849999</v>
      </c>
      <c r="F55" s="2">
        <v>44378</v>
      </c>
      <c r="G55" t="s">
        <v>15</v>
      </c>
    </row>
    <row r="56" spans="1:7" x14ac:dyDescent="0.2">
      <c r="A56">
        <v>7003417</v>
      </c>
      <c r="B56" t="s">
        <v>11</v>
      </c>
      <c r="C56" t="s">
        <v>14</v>
      </c>
      <c r="D56" s="3">
        <v>42457.520000000004</v>
      </c>
      <c r="E56" s="3">
        <v>16032.660525655199</v>
      </c>
      <c r="F56" s="2">
        <v>44378</v>
      </c>
      <c r="G56" t="s">
        <v>15</v>
      </c>
    </row>
    <row r="57" spans="1:7" x14ac:dyDescent="0.2">
      <c r="A57">
        <v>7003418</v>
      </c>
      <c r="B57" t="s">
        <v>11</v>
      </c>
      <c r="C57" t="s">
        <v>14</v>
      </c>
      <c r="D57" s="3">
        <v>431.42</v>
      </c>
      <c r="E57" s="3">
        <v>162.91131474419998</v>
      </c>
      <c r="F57" s="2">
        <v>44378</v>
      </c>
      <c r="G57" t="s">
        <v>15</v>
      </c>
    </row>
    <row r="58" spans="1:7" x14ac:dyDescent="0.2">
      <c r="A58">
        <v>7004260</v>
      </c>
      <c r="B58" t="s">
        <v>11</v>
      </c>
      <c r="C58" t="s">
        <v>14</v>
      </c>
      <c r="D58" s="3">
        <v>117964</v>
      </c>
      <c r="E58" s="3">
        <v>44545.153985639998</v>
      </c>
      <c r="F58" s="2">
        <v>44378</v>
      </c>
      <c r="G58" t="s">
        <v>15</v>
      </c>
    </row>
    <row r="59" spans="1:7" x14ac:dyDescent="0.2">
      <c r="A59">
        <v>7004609</v>
      </c>
      <c r="B59" t="s">
        <v>11</v>
      </c>
      <c r="C59" t="s">
        <v>14</v>
      </c>
      <c r="D59" s="3">
        <v>5274.5</v>
      </c>
      <c r="E59" s="3">
        <v>1991.7382819950001</v>
      </c>
      <c r="F59" s="2">
        <v>44378</v>
      </c>
      <c r="G59" t="s">
        <v>15</v>
      </c>
    </row>
    <row r="60" spans="1:7" x14ac:dyDescent="0.2">
      <c r="A60">
        <v>7004905</v>
      </c>
      <c r="B60" t="s">
        <v>11</v>
      </c>
      <c r="C60" t="s">
        <v>14</v>
      </c>
      <c r="D60" s="3">
        <v>4105.79</v>
      </c>
      <c r="E60" s="3">
        <v>1550.4140905929</v>
      </c>
      <c r="F60" s="2">
        <v>44378</v>
      </c>
      <c r="G60" t="s">
        <v>15</v>
      </c>
    </row>
    <row r="61" spans="1:7" x14ac:dyDescent="0.2">
      <c r="A61">
        <v>6933098</v>
      </c>
      <c r="B61" t="s">
        <v>16</v>
      </c>
      <c r="C61" t="s">
        <v>14</v>
      </c>
      <c r="D61" s="3">
        <v>-1716</v>
      </c>
      <c r="E61" s="3">
        <v>8807.6778332400008</v>
      </c>
      <c r="F61" s="2">
        <v>44378</v>
      </c>
      <c r="G61" t="s">
        <v>15</v>
      </c>
    </row>
    <row r="62" spans="1:7" x14ac:dyDescent="0.2">
      <c r="A62">
        <v>6933275</v>
      </c>
      <c r="B62" t="s">
        <v>16</v>
      </c>
      <c r="C62" t="s">
        <v>14</v>
      </c>
      <c r="D62" s="3">
        <v>-5561.66</v>
      </c>
      <c r="E62" s="3">
        <v>28546.2176561874</v>
      </c>
      <c r="F62" s="2">
        <v>44378</v>
      </c>
      <c r="G62" t="s">
        <v>15</v>
      </c>
    </row>
    <row r="63" spans="1:7" x14ac:dyDescent="0.2">
      <c r="A63">
        <v>6933404</v>
      </c>
      <c r="B63" t="s">
        <v>16</v>
      </c>
      <c r="C63" t="s">
        <v>14</v>
      </c>
      <c r="D63" s="3">
        <v>3551.2000000000003</v>
      </c>
      <c r="E63" s="3">
        <v>-16419.517669984001</v>
      </c>
      <c r="F63" s="2">
        <v>44378</v>
      </c>
      <c r="G63" t="s">
        <v>15</v>
      </c>
    </row>
    <row r="64" spans="1:7" x14ac:dyDescent="0.2">
      <c r="A64">
        <v>6933407</v>
      </c>
      <c r="B64" t="s">
        <v>16</v>
      </c>
      <c r="C64" t="s">
        <v>14</v>
      </c>
      <c r="D64" s="3">
        <v>5314.3</v>
      </c>
      <c r="E64" s="3">
        <v>-16456.140001388001</v>
      </c>
      <c r="F64" s="2">
        <v>44378</v>
      </c>
      <c r="G64" t="s">
        <v>15</v>
      </c>
    </row>
    <row r="65" spans="1:7" x14ac:dyDescent="0.2">
      <c r="A65">
        <v>6933408</v>
      </c>
      <c r="B65" t="s">
        <v>16</v>
      </c>
      <c r="C65" t="s">
        <v>14</v>
      </c>
      <c r="D65" s="3">
        <v>5894.2</v>
      </c>
      <c r="E65" s="3">
        <v>-27252.737398744001</v>
      </c>
      <c r="F65" s="2">
        <v>44378</v>
      </c>
      <c r="G65" t="s">
        <v>15</v>
      </c>
    </row>
    <row r="66" spans="1:7" x14ac:dyDescent="0.2">
      <c r="A66">
        <v>6933531</v>
      </c>
      <c r="B66" t="s">
        <v>16</v>
      </c>
      <c r="C66" t="s">
        <v>14</v>
      </c>
      <c r="D66" s="3">
        <v>3332.4900000000002</v>
      </c>
      <c r="E66" s="3">
        <v>-17104.602740381099</v>
      </c>
      <c r="F66" s="2">
        <v>44378</v>
      </c>
      <c r="G66" t="s">
        <v>15</v>
      </c>
    </row>
    <row r="67" spans="1:7" x14ac:dyDescent="0.2">
      <c r="A67">
        <v>6933532</v>
      </c>
      <c r="B67" t="s">
        <v>16</v>
      </c>
      <c r="C67" t="s">
        <v>14</v>
      </c>
      <c r="D67" s="3">
        <v>4965.75</v>
      </c>
      <c r="E67" s="3">
        <v>-25487.602680892502</v>
      </c>
      <c r="F67" s="2">
        <v>44378</v>
      </c>
      <c r="G67" t="s">
        <v>15</v>
      </c>
    </row>
    <row r="68" spans="1:7" x14ac:dyDescent="0.2">
      <c r="A68">
        <v>6933533</v>
      </c>
      <c r="B68" t="s">
        <v>16</v>
      </c>
      <c r="C68" t="s">
        <v>14</v>
      </c>
      <c r="D68" s="3">
        <v>4625.53</v>
      </c>
      <c r="E68" s="3">
        <v>-23741.3624988267</v>
      </c>
      <c r="F68" s="2">
        <v>44378</v>
      </c>
      <c r="G68" t="s">
        <v>15</v>
      </c>
    </row>
    <row r="69" spans="1:7" x14ac:dyDescent="0.2">
      <c r="A69">
        <v>6933544</v>
      </c>
      <c r="B69" t="s">
        <v>16</v>
      </c>
      <c r="C69" t="s">
        <v>14</v>
      </c>
      <c r="D69" s="3">
        <v>1695.6100000000001</v>
      </c>
      <c r="E69" s="3">
        <v>-7839.9128059251998</v>
      </c>
      <c r="F69" s="2">
        <v>44378</v>
      </c>
      <c r="G69" t="s">
        <v>15</v>
      </c>
    </row>
    <row r="70" spans="1:7" x14ac:dyDescent="0.2">
      <c r="A70">
        <v>6933675</v>
      </c>
      <c r="B70" t="s">
        <v>16</v>
      </c>
      <c r="C70" t="s">
        <v>14</v>
      </c>
      <c r="D70" s="3">
        <v>4460.92</v>
      </c>
      <c r="E70" s="3">
        <v>-22896.472144438801</v>
      </c>
      <c r="F70" s="2">
        <v>44378</v>
      </c>
      <c r="G70" t="s">
        <v>15</v>
      </c>
    </row>
    <row r="71" spans="1:7" x14ac:dyDescent="0.2">
      <c r="A71">
        <v>6933676</v>
      </c>
      <c r="B71" t="s">
        <v>16</v>
      </c>
      <c r="C71" t="s">
        <v>14</v>
      </c>
      <c r="D71" s="3">
        <v>12730.12</v>
      </c>
      <c r="E71" s="3">
        <v>-65339.624556226801</v>
      </c>
      <c r="F71" s="2">
        <v>44378</v>
      </c>
      <c r="G71" t="s">
        <v>15</v>
      </c>
    </row>
    <row r="72" spans="1:7" x14ac:dyDescent="0.2">
      <c r="A72">
        <v>6933683</v>
      </c>
      <c r="B72" t="s">
        <v>16</v>
      </c>
      <c r="C72" t="s">
        <v>14</v>
      </c>
      <c r="D72" s="3">
        <v>13754.29</v>
      </c>
      <c r="E72" s="3">
        <v>-70596.360807083096</v>
      </c>
      <c r="F72" s="2">
        <v>44378</v>
      </c>
      <c r="G72" t="s">
        <v>15</v>
      </c>
    </row>
    <row r="73" spans="1:7" x14ac:dyDescent="0.2">
      <c r="A73">
        <v>6933691</v>
      </c>
      <c r="B73" t="s">
        <v>16</v>
      </c>
      <c r="C73" t="s">
        <v>14</v>
      </c>
      <c r="D73" s="3">
        <v>4509.3500000000004</v>
      </c>
      <c r="E73" s="3">
        <v>-23145.047807296502</v>
      </c>
      <c r="F73" s="2">
        <v>44378</v>
      </c>
      <c r="G73" t="s">
        <v>15</v>
      </c>
    </row>
    <row r="74" spans="1:7" x14ac:dyDescent="0.2">
      <c r="A74">
        <v>6933692</v>
      </c>
      <c r="B74" t="s">
        <v>16</v>
      </c>
      <c r="C74" t="s">
        <v>14</v>
      </c>
      <c r="D74" s="3">
        <v>650</v>
      </c>
      <c r="E74" s="3">
        <v>-3005.3746580000002</v>
      </c>
      <c r="F74" s="2">
        <v>44378</v>
      </c>
      <c r="G74" t="s">
        <v>15</v>
      </c>
    </row>
    <row r="75" spans="1:7" x14ac:dyDescent="0.2">
      <c r="A75">
        <v>6933693</v>
      </c>
      <c r="B75" t="s">
        <v>16</v>
      </c>
      <c r="C75" t="s">
        <v>14</v>
      </c>
      <c r="D75" s="3">
        <v>873.88</v>
      </c>
      <c r="E75" s="3">
        <v>-4040.5181632816002</v>
      </c>
      <c r="F75" s="2">
        <v>44378</v>
      </c>
      <c r="G75" t="s">
        <v>15</v>
      </c>
    </row>
    <row r="76" spans="1:7" x14ac:dyDescent="0.2">
      <c r="A76">
        <v>6933827</v>
      </c>
      <c r="B76" t="s">
        <v>16</v>
      </c>
      <c r="C76" t="s">
        <v>14</v>
      </c>
      <c r="D76" s="3">
        <v>5533.42</v>
      </c>
      <c r="E76" s="3">
        <v>-28401.270790213799</v>
      </c>
      <c r="F76" s="2">
        <v>44378</v>
      </c>
      <c r="G76" t="s">
        <v>15</v>
      </c>
    </row>
    <row r="77" spans="1:7" x14ac:dyDescent="0.2">
      <c r="A77">
        <v>6933839</v>
      </c>
      <c r="B77" t="s">
        <v>16</v>
      </c>
      <c r="C77" t="s">
        <v>14</v>
      </c>
      <c r="D77" s="3">
        <v>20921.350000000002</v>
      </c>
      <c r="E77" s="3">
        <v>-96733.069386381991</v>
      </c>
      <c r="F77" s="2">
        <v>44378</v>
      </c>
      <c r="G77" t="s">
        <v>15</v>
      </c>
    </row>
    <row r="78" spans="1:7" x14ac:dyDescent="0.2">
      <c r="A78">
        <v>6933842</v>
      </c>
      <c r="B78" t="s">
        <v>16</v>
      </c>
      <c r="C78" t="s">
        <v>14</v>
      </c>
      <c r="D78" s="3">
        <v>2932</v>
      </c>
      <c r="E78" s="3">
        <v>-10571.61999164</v>
      </c>
      <c r="F78" s="2">
        <v>44378</v>
      </c>
      <c r="G78" t="s">
        <v>15</v>
      </c>
    </row>
    <row r="79" spans="1:7" x14ac:dyDescent="0.2">
      <c r="A79">
        <v>6933980</v>
      </c>
      <c r="B79" t="s">
        <v>16</v>
      </c>
      <c r="C79" t="s">
        <v>14</v>
      </c>
      <c r="D79" s="3">
        <v>7862.12</v>
      </c>
      <c r="E79" s="3">
        <v>-40353.741285706797</v>
      </c>
      <c r="F79" s="2">
        <v>44378</v>
      </c>
      <c r="G79" t="s">
        <v>15</v>
      </c>
    </row>
    <row r="80" spans="1:7" x14ac:dyDescent="0.2">
      <c r="A80">
        <v>6932993</v>
      </c>
      <c r="B80" t="s">
        <v>17</v>
      </c>
      <c r="C80" t="s">
        <v>14</v>
      </c>
      <c r="D80" s="3">
        <v>1593.1000000000001</v>
      </c>
      <c r="E80" s="3">
        <v>-319.31984883000001</v>
      </c>
      <c r="F80" s="2">
        <v>44378</v>
      </c>
      <c r="G80" t="s">
        <v>15</v>
      </c>
    </row>
    <row r="81" spans="1:7" x14ac:dyDescent="0.2">
      <c r="A81">
        <v>6933001</v>
      </c>
      <c r="B81" t="s">
        <v>17</v>
      </c>
      <c r="C81" t="s">
        <v>14</v>
      </c>
      <c r="D81" s="3">
        <v>77494.7</v>
      </c>
      <c r="E81" s="3">
        <v>-15532.98342171</v>
      </c>
      <c r="F81" s="2">
        <v>44378</v>
      </c>
      <c r="G81" t="s">
        <v>15</v>
      </c>
    </row>
    <row r="82" spans="1:7" x14ac:dyDescent="0.2">
      <c r="A82">
        <v>6933279</v>
      </c>
      <c r="B82" t="s">
        <v>17</v>
      </c>
      <c r="C82" t="s">
        <v>14</v>
      </c>
      <c r="D82" s="3">
        <v>302808</v>
      </c>
      <c r="E82" s="3">
        <v>-108454.34312064</v>
      </c>
      <c r="F82" s="2">
        <v>44378</v>
      </c>
      <c r="G82" t="s">
        <v>15</v>
      </c>
    </row>
    <row r="83" spans="1:7" x14ac:dyDescent="0.2">
      <c r="A83">
        <v>6933553</v>
      </c>
      <c r="B83" t="s">
        <v>17</v>
      </c>
      <c r="C83" t="s">
        <v>14</v>
      </c>
      <c r="D83" s="3">
        <v>851.92000000000007</v>
      </c>
      <c r="E83" s="3">
        <v>-305.12543919360002</v>
      </c>
      <c r="F83" s="2">
        <v>44378</v>
      </c>
      <c r="G83" t="s">
        <v>15</v>
      </c>
    </row>
    <row r="84" spans="1:7" x14ac:dyDescent="0.2">
      <c r="A84">
        <v>6933699</v>
      </c>
      <c r="B84" t="s">
        <v>17</v>
      </c>
      <c r="C84" t="s">
        <v>14</v>
      </c>
      <c r="D84" s="3">
        <v>30372.57</v>
      </c>
      <c r="E84" s="3">
        <v>-6087.8566700010006</v>
      </c>
      <c r="F84" s="2">
        <v>44378</v>
      </c>
      <c r="G84" t="s">
        <v>15</v>
      </c>
    </row>
    <row r="85" spans="1:7" x14ac:dyDescent="0.2">
      <c r="A85">
        <v>6933985</v>
      </c>
      <c r="B85" t="s">
        <v>17</v>
      </c>
      <c r="C85" t="s">
        <v>14</v>
      </c>
      <c r="D85" s="3">
        <v>681.29</v>
      </c>
      <c r="E85" s="3">
        <v>-217.1500007182</v>
      </c>
      <c r="F85" s="2">
        <v>44378</v>
      </c>
      <c r="G85" t="s">
        <v>15</v>
      </c>
    </row>
    <row r="86" spans="1:7" x14ac:dyDescent="0.2">
      <c r="A86">
        <v>6934002</v>
      </c>
      <c r="B86" t="s">
        <v>17</v>
      </c>
      <c r="C86" t="s">
        <v>14</v>
      </c>
      <c r="D86" s="3">
        <v>18638.38</v>
      </c>
      <c r="E86" s="3">
        <v>-6675.5609486304002</v>
      </c>
      <c r="F86" s="2">
        <v>44378</v>
      </c>
      <c r="G86" t="s">
        <v>15</v>
      </c>
    </row>
    <row r="87" spans="1:7" x14ac:dyDescent="0.2">
      <c r="A87">
        <v>6932994</v>
      </c>
      <c r="B87" t="s">
        <v>12</v>
      </c>
      <c r="C87" t="s">
        <v>14</v>
      </c>
      <c r="D87" s="3">
        <v>704526.9</v>
      </c>
      <c r="E87" s="3">
        <v>5560.6405994370007</v>
      </c>
      <c r="F87" s="2">
        <v>44378</v>
      </c>
      <c r="G87" t="s">
        <v>15</v>
      </c>
    </row>
    <row r="88" spans="1:7" x14ac:dyDescent="0.2">
      <c r="A88">
        <v>6933277</v>
      </c>
      <c r="B88" t="s">
        <v>12</v>
      </c>
      <c r="C88" t="s">
        <v>14</v>
      </c>
      <c r="D88" s="3">
        <v>28437.14</v>
      </c>
      <c r="E88" s="3">
        <v>169.47995134339999</v>
      </c>
      <c r="F88" s="2">
        <v>44378</v>
      </c>
      <c r="G88" t="s">
        <v>15</v>
      </c>
    </row>
    <row r="89" spans="1:7" x14ac:dyDescent="0.2">
      <c r="A89">
        <v>6934057</v>
      </c>
      <c r="B89" t="s">
        <v>12</v>
      </c>
      <c r="C89" t="s">
        <v>14</v>
      </c>
      <c r="D89" s="3">
        <v>55607.05</v>
      </c>
      <c r="E89" s="3">
        <v>223.92013715150003</v>
      </c>
      <c r="F89" s="2">
        <v>44378</v>
      </c>
      <c r="G89" t="s">
        <v>15</v>
      </c>
    </row>
    <row r="90" spans="1:7" x14ac:dyDescent="0.2">
      <c r="A90">
        <v>7003415</v>
      </c>
      <c r="B90" t="s">
        <v>12</v>
      </c>
      <c r="C90" t="s">
        <v>14</v>
      </c>
      <c r="D90" s="3">
        <v>19921.45</v>
      </c>
      <c r="E90" s="3">
        <v>41.715317085500004</v>
      </c>
      <c r="F90" s="2">
        <v>44378</v>
      </c>
      <c r="G90" t="s">
        <v>15</v>
      </c>
    </row>
    <row r="91" spans="1:7" x14ac:dyDescent="0.2">
      <c r="A91">
        <v>6932977</v>
      </c>
      <c r="B91" t="s">
        <v>18</v>
      </c>
      <c r="C91" t="s">
        <v>14</v>
      </c>
      <c r="D91" s="3">
        <v>25000</v>
      </c>
      <c r="E91" s="3">
        <v>15134.454750000001</v>
      </c>
      <c r="F91" s="2">
        <v>44378</v>
      </c>
      <c r="G91" t="s">
        <v>15</v>
      </c>
    </row>
    <row r="92" spans="1:7" x14ac:dyDescent="0.2">
      <c r="A92">
        <v>6933089</v>
      </c>
      <c r="B92" t="s">
        <v>18</v>
      </c>
      <c r="C92" t="s">
        <v>14</v>
      </c>
      <c r="D92" s="3">
        <v>31204.400000000001</v>
      </c>
      <c r="E92" s="3">
        <v>21557.350982564003</v>
      </c>
      <c r="F92" s="2">
        <v>44378</v>
      </c>
      <c r="G92" t="s">
        <v>15</v>
      </c>
    </row>
    <row r="93" spans="1:7" x14ac:dyDescent="0.2">
      <c r="A93">
        <v>6933097</v>
      </c>
      <c r="B93" t="s">
        <v>18</v>
      </c>
      <c r="C93" t="s">
        <v>14</v>
      </c>
      <c r="D93" s="3">
        <v>37000</v>
      </c>
      <c r="E93" s="3">
        <v>22398.993030000001</v>
      </c>
      <c r="F93" s="2">
        <v>44378</v>
      </c>
      <c r="G93" t="s">
        <v>15</v>
      </c>
    </row>
    <row r="94" spans="1:7" x14ac:dyDescent="0.2">
      <c r="A94">
        <v>6933389</v>
      </c>
      <c r="B94" t="s">
        <v>18</v>
      </c>
      <c r="C94" t="s">
        <v>14</v>
      </c>
      <c r="D94" s="3">
        <v>26127.78</v>
      </c>
      <c r="E94" s="3">
        <v>15817.188165118201</v>
      </c>
      <c r="F94" s="2">
        <v>44378</v>
      </c>
      <c r="G94" t="s">
        <v>15</v>
      </c>
    </row>
    <row r="95" spans="1:7" x14ac:dyDescent="0.2">
      <c r="A95">
        <v>6933390</v>
      </c>
      <c r="B95" t="s">
        <v>18</v>
      </c>
      <c r="C95" t="s">
        <v>14</v>
      </c>
      <c r="D95" s="3">
        <v>27829.82</v>
      </c>
      <c r="E95" s="3">
        <v>16847.566059625802</v>
      </c>
      <c r="F95" s="2">
        <v>44378</v>
      </c>
      <c r="G95" t="s">
        <v>15</v>
      </c>
    </row>
    <row r="96" spans="1:7" x14ac:dyDescent="0.2">
      <c r="A96">
        <v>6933695</v>
      </c>
      <c r="B96" t="s">
        <v>18</v>
      </c>
      <c r="C96" t="s">
        <v>14</v>
      </c>
      <c r="D96" s="3">
        <v>27389.06</v>
      </c>
      <c r="E96" s="3">
        <v>18921.548868188602</v>
      </c>
      <c r="F96" s="2">
        <v>44378</v>
      </c>
      <c r="G96" t="s">
        <v>15</v>
      </c>
    </row>
    <row r="97" spans="1:7" x14ac:dyDescent="0.2">
      <c r="A97">
        <v>6933978</v>
      </c>
      <c r="B97" t="s">
        <v>18</v>
      </c>
      <c r="C97" t="s">
        <v>14</v>
      </c>
      <c r="D97" s="3">
        <v>765.05000000000007</v>
      </c>
      <c r="E97" s="3">
        <v>463.14458425949999</v>
      </c>
      <c r="F97" s="2">
        <v>44378</v>
      </c>
      <c r="G97" t="s">
        <v>15</v>
      </c>
    </row>
    <row r="98" spans="1:7" x14ac:dyDescent="0.2">
      <c r="A98">
        <v>6933979</v>
      </c>
      <c r="B98" t="s">
        <v>18</v>
      </c>
      <c r="C98" t="s">
        <v>14</v>
      </c>
      <c r="D98" s="3">
        <v>32193.600000000002</v>
      </c>
      <c r="E98" s="3">
        <v>19489.303297584</v>
      </c>
      <c r="F98" s="2">
        <v>44378</v>
      </c>
      <c r="G98" t="s">
        <v>15</v>
      </c>
    </row>
    <row r="99" spans="1:7" x14ac:dyDescent="0.2">
      <c r="A99">
        <v>6934017</v>
      </c>
      <c r="B99" t="s">
        <v>18</v>
      </c>
      <c r="C99" t="s">
        <v>14</v>
      </c>
      <c r="D99" s="3">
        <v>-278.5</v>
      </c>
      <c r="E99" s="3">
        <v>-49.587562765000001</v>
      </c>
      <c r="F99" s="2">
        <v>44378</v>
      </c>
      <c r="G99" t="s">
        <v>15</v>
      </c>
    </row>
    <row r="100" spans="1:7" x14ac:dyDescent="0.2">
      <c r="A100">
        <v>6934029</v>
      </c>
      <c r="B100" t="s">
        <v>18</v>
      </c>
      <c r="C100" t="s">
        <v>14</v>
      </c>
      <c r="D100" s="3">
        <v>29938.39</v>
      </c>
      <c r="E100" s="3">
        <v>5330.5988984131</v>
      </c>
      <c r="F100" s="2">
        <v>44378</v>
      </c>
      <c r="G100" t="s">
        <v>15</v>
      </c>
    </row>
    <row r="101" spans="1:7" x14ac:dyDescent="0.2">
      <c r="A101">
        <v>6934062</v>
      </c>
      <c r="B101" t="s">
        <v>18</v>
      </c>
      <c r="C101" t="s">
        <v>14</v>
      </c>
      <c r="D101" s="3">
        <v>-8300</v>
      </c>
      <c r="E101" s="3">
        <v>-1477.8340069999999</v>
      </c>
      <c r="F101" s="2">
        <v>44378</v>
      </c>
      <c r="G101" t="s">
        <v>15</v>
      </c>
    </row>
    <row r="102" spans="1:7" x14ac:dyDescent="0.2">
      <c r="A102">
        <v>6934085</v>
      </c>
      <c r="B102" t="s">
        <v>18</v>
      </c>
      <c r="C102" t="s">
        <v>14</v>
      </c>
      <c r="D102" s="3">
        <v>-330.45</v>
      </c>
      <c r="E102" s="3">
        <v>-58.837379230499998</v>
      </c>
      <c r="F102" s="2">
        <v>44378</v>
      </c>
      <c r="G102" t="s">
        <v>15</v>
      </c>
    </row>
    <row r="103" spans="1:7" x14ac:dyDescent="0.2">
      <c r="A103">
        <v>7002764</v>
      </c>
      <c r="B103" t="s">
        <v>18</v>
      </c>
      <c r="C103" t="s">
        <v>14</v>
      </c>
      <c r="D103" s="3">
        <v>29556.05</v>
      </c>
      <c r="E103" s="3">
        <v>2736.5160504070004</v>
      </c>
      <c r="F103" s="2">
        <v>44378</v>
      </c>
      <c r="G103" t="s">
        <v>15</v>
      </c>
    </row>
    <row r="104" spans="1:7" x14ac:dyDescent="0.2">
      <c r="A104">
        <v>7004931</v>
      </c>
      <c r="B104" t="s">
        <v>18</v>
      </c>
      <c r="C104" t="s">
        <v>14</v>
      </c>
      <c r="D104" s="3">
        <v>21.32</v>
      </c>
      <c r="E104" s="3">
        <v>1.9739620888</v>
      </c>
      <c r="F104" s="2">
        <v>44378</v>
      </c>
      <c r="G104" t="s">
        <v>15</v>
      </c>
    </row>
    <row r="105" spans="1:7" x14ac:dyDescent="0.2">
      <c r="A105">
        <v>6932975</v>
      </c>
      <c r="B105" t="s">
        <v>19</v>
      </c>
      <c r="C105" t="s">
        <v>14</v>
      </c>
      <c r="D105" s="3">
        <v>28717.78</v>
      </c>
      <c r="E105" s="3">
        <v>13884.5762327636</v>
      </c>
      <c r="F105" s="2">
        <v>44378</v>
      </c>
      <c r="G105" t="s">
        <v>15</v>
      </c>
    </row>
    <row r="106" spans="1:7" x14ac:dyDescent="0.2">
      <c r="A106">
        <v>6932976</v>
      </c>
      <c r="B106" t="s">
        <v>19</v>
      </c>
      <c r="C106" t="s">
        <v>14</v>
      </c>
      <c r="D106" s="3">
        <v>-4967.1500000000005</v>
      </c>
      <c r="E106" s="3">
        <v>-1510.243181673</v>
      </c>
      <c r="F106" s="2">
        <v>44378</v>
      </c>
      <c r="G106" t="s">
        <v>15</v>
      </c>
    </row>
    <row r="107" spans="1:7" x14ac:dyDescent="0.2">
      <c r="A107">
        <v>6932998</v>
      </c>
      <c r="B107" t="s">
        <v>19</v>
      </c>
      <c r="C107" t="s">
        <v>14</v>
      </c>
      <c r="D107" s="3">
        <v>26431.43</v>
      </c>
      <c r="E107" s="3">
        <v>11198.237780330399</v>
      </c>
      <c r="F107" s="2">
        <v>44378</v>
      </c>
      <c r="G107" t="s">
        <v>15</v>
      </c>
    </row>
    <row r="108" spans="1:7" x14ac:dyDescent="0.2">
      <c r="A108">
        <v>6932999</v>
      </c>
      <c r="B108" t="s">
        <v>19</v>
      </c>
      <c r="C108" t="s">
        <v>14</v>
      </c>
      <c r="D108" s="3">
        <v>35472.97</v>
      </c>
      <c r="E108" s="3">
        <v>12907.153715554799</v>
      </c>
      <c r="F108" s="2">
        <v>44378</v>
      </c>
      <c r="G108" t="s">
        <v>15</v>
      </c>
    </row>
    <row r="109" spans="1:7" x14ac:dyDescent="0.2">
      <c r="A109">
        <v>6933000</v>
      </c>
      <c r="B109" t="s">
        <v>19</v>
      </c>
      <c r="C109" t="s">
        <v>14</v>
      </c>
      <c r="D109" s="3">
        <v>28920.34</v>
      </c>
      <c r="E109" s="3">
        <v>12252.717465835201</v>
      </c>
      <c r="F109" s="2">
        <v>44378</v>
      </c>
      <c r="G109" t="s">
        <v>15</v>
      </c>
    </row>
    <row r="110" spans="1:7" x14ac:dyDescent="0.2">
      <c r="A110">
        <v>6933090</v>
      </c>
      <c r="B110" t="s">
        <v>19</v>
      </c>
      <c r="C110" t="s">
        <v>14</v>
      </c>
      <c r="D110" s="3">
        <v>37502.61</v>
      </c>
      <c r="E110" s="3">
        <v>9159.4162010010004</v>
      </c>
      <c r="F110" s="2">
        <v>44378</v>
      </c>
      <c r="G110" t="s">
        <v>15</v>
      </c>
    </row>
    <row r="111" spans="1:7" x14ac:dyDescent="0.2">
      <c r="A111">
        <v>6933096</v>
      </c>
      <c r="B111" t="s">
        <v>19</v>
      </c>
      <c r="C111" t="s">
        <v>14</v>
      </c>
      <c r="D111" s="3">
        <v>27738.33</v>
      </c>
      <c r="E111" s="3">
        <v>13411.028201154601</v>
      </c>
      <c r="F111" s="2">
        <v>44378</v>
      </c>
      <c r="G111" t="s">
        <v>15</v>
      </c>
    </row>
    <row r="112" spans="1:7" x14ac:dyDescent="0.2">
      <c r="A112">
        <v>6933249</v>
      </c>
      <c r="B112" t="s">
        <v>19</v>
      </c>
      <c r="C112" t="s">
        <v>14</v>
      </c>
      <c r="D112" s="3">
        <v>-165.15</v>
      </c>
      <c r="E112" s="3">
        <v>-40.335261615</v>
      </c>
      <c r="F112" s="2">
        <v>44378</v>
      </c>
      <c r="G112" t="s">
        <v>15</v>
      </c>
    </row>
    <row r="113" spans="1:7" x14ac:dyDescent="0.2">
      <c r="A113">
        <v>6933250</v>
      </c>
      <c r="B113" t="s">
        <v>19</v>
      </c>
      <c r="C113" t="s">
        <v>14</v>
      </c>
      <c r="D113" s="3">
        <v>26901.95</v>
      </c>
      <c r="E113" s="3">
        <v>17833.867057911</v>
      </c>
      <c r="F113" s="2">
        <v>44378</v>
      </c>
      <c r="G113" t="s">
        <v>15</v>
      </c>
    </row>
    <row r="114" spans="1:7" x14ac:dyDescent="0.2">
      <c r="A114">
        <v>6933379</v>
      </c>
      <c r="B114" t="s">
        <v>19</v>
      </c>
      <c r="C114" t="s">
        <v>14</v>
      </c>
      <c r="D114" s="3">
        <v>12603.69</v>
      </c>
      <c r="E114" s="3">
        <v>4585.9640231195999</v>
      </c>
      <c r="F114" s="2">
        <v>44378</v>
      </c>
      <c r="G114" t="s">
        <v>15</v>
      </c>
    </row>
    <row r="115" spans="1:7" x14ac:dyDescent="0.2">
      <c r="A115">
        <v>6933380</v>
      </c>
      <c r="B115" t="s">
        <v>19</v>
      </c>
      <c r="C115" t="s">
        <v>14</v>
      </c>
      <c r="D115" s="3">
        <v>29873.850000000002</v>
      </c>
      <c r="E115" s="3">
        <v>18017.173460202001</v>
      </c>
      <c r="F115" s="2">
        <v>44378</v>
      </c>
      <c r="G115" t="s">
        <v>15</v>
      </c>
    </row>
    <row r="116" spans="1:7" x14ac:dyDescent="0.2">
      <c r="A116">
        <v>6933414</v>
      </c>
      <c r="B116" t="s">
        <v>19</v>
      </c>
      <c r="C116" t="s">
        <v>14</v>
      </c>
      <c r="D116" s="3">
        <v>43625.65</v>
      </c>
      <c r="E116" s="3">
        <v>18482.934976331999</v>
      </c>
      <c r="F116" s="2">
        <v>44378</v>
      </c>
      <c r="G116" t="s">
        <v>15</v>
      </c>
    </row>
    <row r="117" spans="1:7" x14ac:dyDescent="0.2">
      <c r="A117">
        <v>6933415</v>
      </c>
      <c r="B117" t="s">
        <v>19</v>
      </c>
      <c r="C117" t="s">
        <v>14</v>
      </c>
      <c r="D117" s="3">
        <v>422.65000000000003</v>
      </c>
      <c r="E117" s="3">
        <v>179.06466649200001</v>
      </c>
      <c r="F117" s="2">
        <v>44378</v>
      </c>
      <c r="G117" t="s">
        <v>15</v>
      </c>
    </row>
    <row r="118" spans="1:7" x14ac:dyDescent="0.2">
      <c r="A118">
        <v>6933416</v>
      </c>
      <c r="B118" t="s">
        <v>19</v>
      </c>
      <c r="C118" t="s">
        <v>14</v>
      </c>
      <c r="D118" s="3">
        <v>28876.57</v>
      </c>
      <c r="E118" s="3">
        <v>12234.1733739096</v>
      </c>
      <c r="F118" s="2">
        <v>44378</v>
      </c>
      <c r="G118" t="s">
        <v>15</v>
      </c>
    </row>
    <row r="119" spans="1:7" x14ac:dyDescent="0.2">
      <c r="A119">
        <v>6933518</v>
      </c>
      <c r="B119" t="s">
        <v>19</v>
      </c>
      <c r="C119" t="s">
        <v>14</v>
      </c>
      <c r="D119" s="3">
        <v>35970.340000000004</v>
      </c>
      <c r="E119" s="3">
        <v>23845.4930437332</v>
      </c>
      <c r="F119" s="2">
        <v>44378</v>
      </c>
      <c r="G119" t="s">
        <v>15</v>
      </c>
    </row>
    <row r="120" spans="1:7" x14ac:dyDescent="0.2">
      <c r="A120">
        <v>6933549</v>
      </c>
      <c r="B120" t="s">
        <v>19</v>
      </c>
      <c r="C120" t="s">
        <v>14</v>
      </c>
      <c r="D120" s="3">
        <v>37313.56</v>
      </c>
      <c r="E120" s="3">
        <v>15808.683726556801</v>
      </c>
      <c r="F120" s="2">
        <v>44378</v>
      </c>
      <c r="G120" t="s">
        <v>15</v>
      </c>
    </row>
    <row r="121" spans="1:7" x14ac:dyDescent="0.2">
      <c r="A121">
        <v>6933665</v>
      </c>
      <c r="B121" t="s">
        <v>19</v>
      </c>
      <c r="C121" t="s">
        <v>14</v>
      </c>
      <c r="D121" s="3">
        <v>28629.84</v>
      </c>
      <c r="E121" s="3">
        <v>10417.220371785599</v>
      </c>
      <c r="F121" s="2">
        <v>44378</v>
      </c>
      <c r="G121" t="s">
        <v>15</v>
      </c>
    </row>
    <row r="122" spans="1:7" x14ac:dyDescent="0.2">
      <c r="A122">
        <v>6933669</v>
      </c>
      <c r="B122" t="s">
        <v>19</v>
      </c>
      <c r="C122" t="s">
        <v>14</v>
      </c>
      <c r="D122" s="3">
        <v>36761.040000000001</v>
      </c>
      <c r="E122" s="3">
        <v>22170.896428060798</v>
      </c>
      <c r="F122" s="2">
        <v>44378</v>
      </c>
      <c r="G122" t="s">
        <v>15</v>
      </c>
    </row>
    <row r="123" spans="1:7" x14ac:dyDescent="0.2">
      <c r="A123">
        <v>6933674</v>
      </c>
      <c r="B123" t="s">
        <v>19</v>
      </c>
      <c r="C123" t="s">
        <v>14</v>
      </c>
      <c r="D123" s="3">
        <v>32535.79</v>
      </c>
      <c r="E123" s="3">
        <v>7946.349388439</v>
      </c>
      <c r="F123" s="2">
        <v>44378</v>
      </c>
      <c r="G123" t="s">
        <v>15</v>
      </c>
    </row>
    <row r="124" spans="1:7" x14ac:dyDescent="0.2">
      <c r="A124">
        <v>6933696</v>
      </c>
      <c r="B124" t="s">
        <v>19</v>
      </c>
      <c r="C124" t="s">
        <v>14</v>
      </c>
      <c r="D124" s="3">
        <v>-62.800000000000004</v>
      </c>
      <c r="E124" s="3">
        <v>-26.606556384000001</v>
      </c>
      <c r="F124" s="2">
        <v>44378</v>
      </c>
      <c r="G124" t="s">
        <v>15</v>
      </c>
    </row>
    <row r="125" spans="1:7" x14ac:dyDescent="0.2">
      <c r="A125">
        <v>6933697</v>
      </c>
      <c r="B125" t="s">
        <v>19</v>
      </c>
      <c r="C125" t="s">
        <v>14</v>
      </c>
      <c r="D125" s="3">
        <v>28809.32</v>
      </c>
      <c r="E125" s="3">
        <v>12205.6814803296</v>
      </c>
      <c r="F125" s="2">
        <v>44378</v>
      </c>
      <c r="G125" t="s">
        <v>15</v>
      </c>
    </row>
    <row r="126" spans="1:7" x14ac:dyDescent="0.2">
      <c r="A126">
        <v>6933698</v>
      </c>
      <c r="B126" t="s">
        <v>19</v>
      </c>
      <c r="C126" t="s">
        <v>14</v>
      </c>
      <c r="D126" s="3">
        <v>28579.57</v>
      </c>
      <c r="E126" s="3">
        <v>12108.3430037496</v>
      </c>
      <c r="F126" s="2">
        <v>44378</v>
      </c>
      <c r="G126" t="s">
        <v>15</v>
      </c>
    </row>
    <row r="127" spans="1:7" x14ac:dyDescent="0.2">
      <c r="A127">
        <v>6933815</v>
      </c>
      <c r="B127" t="s">
        <v>19</v>
      </c>
      <c r="C127" t="s">
        <v>14</v>
      </c>
      <c r="D127" s="3">
        <v>31213.84</v>
      </c>
      <c r="E127" s="3">
        <v>11357.4316143456</v>
      </c>
      <c r="F127" s="2">
        <v>44378</v>
      </c>
      <c r="G127" t="s">
        <v>15</v>
      </c>
    </row>
    <row r="128" spans="1:7" x14ac:dyDescent="0.2">
      <c r="A128">
        <v>6933846</v>
      </c>
      <c r="B128" t="s">
        <v>19</v>
      </c>
      <c r="C128" t="s">
        <v>14</v>
      </c>
      <c r="D128" s="3">
        <v>28579.57</v>
      </c>
      <c r="E128" s="3">
        <v>12108.3430037496</v>
      </c>
      <c r="F128" s="2">
        <v>44378</v>
      </c>
      <c r="G128" t="s">
        <v>15</v>
      </c>
    </row>
    <row r="129" spans="1:7" x14ac:dyDescent="0.2">
      <c r="A129">
        <v>6933963</v>
      </c>
      <c r="B129" t="s">
        <v>19</v>
      </c>
      <c r="C129" t="s">
        <v>14</v>
      </c>
      <c r="D129" s="3">
        <v>250.25</v>
      </c>
      <c r="E129" s="3">
        <v>76.087566554999995</v>
      </c>
      <c r="F129" s="2">
        <v>44378</v>
      </c>
      <c r="G129" t="s">
        <v>15</v>
      </c>
    </row>
    <row r="130" spans="1:7" x14ac:dyDescent="0.2">
      <c r="A130">
        <v>6933964</v>
      </c>
      <c r="B130" t="s">
        <v>19</v>
      </c>
      <c r="C130" t="s">
        <v>14</v>
      </c>
      <c r="D130" s="3">
        <v>303.16000000000003</v>
      </c>
      <c r="E130" s="3">
        <v>92.174652055199999</v>
      </c>
      <c r="F130" s="2">
        <v>44378</v>
      </c>
      <c r="G130" t="s">
        <v>15</v>
      </c>
    </row>
    <row r="131" spans="1:7" x14ac:dyDescent="0.2">
      <c r="A131">
        <v>6933965</v>
      </c>
      <c r="B131" t="s">
        <v>19</v>
      </c>
      <c r="C131" t="s">
        <v>14</v>
      </c>
      <c r="D131" s="3">
        <v>-0.03</v>
      </c>
      <c r="E131" s="3">
        <v>-1.45045086E-2</v>
      </c>
      <c r="F131" s="2">
        <v>44378</v>
      </c>
      <c r="G131" t="s">
        <v>15</v>
      </c>
    </row>
    <row r="132" spans="1:7" x14ac:dyDescent="0.2">
      <c r="A132">
        <v>6933999</v>
      </c>
      <c r="B132" t="s">
        <v>19</v>
      </c>
      <c r="C132" t="s">
        <v>14</v>
      </c>
      <c r="D132" s="3">
        <v>1222.1200000000001</v>
      </c>
      <c r="E132" s="3">
        <v>371.58096638640001</v>
      </c>
      <c r="F132" s="2">
        <v>44378</v>
      </c>
      <c r="G132" t="s">
        <v>15</v>
      </c>
    </row>
    <row r="133" spans="1:7" x14ac:dyDescent="0.2">
      <c r="A133">
        <v>6934000</v>
      </c>
      <c r="B133" t="s">
        <v>19</v>
      </c>
      <c r="C133" t="s">
        <v>14</v>
      </c>
      <c r="D133" s="3">
        <v>37826.300000000003</v>
      </c>
      <c r="E133" s="3">
        <v>16025.916938664001</v>
      </c>
      <c r="F133" s="2">
        <v>44378</v>
      </c>
      <c r="G133" t="s">
        <v>15</v>
      </c>
    </row>
    <row r="134" spans="1:7" x14ac:dyDescent="0.2">
      <c r="A134">
        <v>6934042</v>
      </c>
      <c r="B134" t="s">
        <v>19</v>
      </c>
      <c r="C134" t="s">
        <v>14</v>
      </c>
      <c r="D134" s="3">
        <v>43391.090000000004</v>
      </c>
      <c r="E134" s="3">
        <v>5406.9285781171002</v>
      </c>
      <c r="F134" s="2">
        <v>44378</v>
      </c>
      <c r="G134" t="s">
        <v>15</v>
      </c>
    </row>
    <row r="135" spans="1:7" x14ac:dyDescent="0.2">
      <c r="A135">
        <v>6934056</v>
      </c>
      <c r="B135" t="s">
        <v>19</v>
      </c>
      <c r="C135" t="s">
        <v>14</v>
      </c>
      <c r="D135" s="3">
        <v>30977.8</v>
      </c>
      <c r="E135" s="3">
        <v>3860.1185659820003</v>
      </c>
      <c r="F135" s="2">
        <v>44378</v>
      </c>
      <c r="G135" t="s">
        <v>15</v>
      </c>
    </row>
    <row r="136" spans="1:7" x14ac:dyDescent="0.2">
      <c r="A136">
        <v>6934077</v>
      </c>
      <c r="B136" t="s">
        <v>19</v>
      </c>
      <c r="C136" t="s">
        <v>14</v>
      </c>
      <c r="D136" s="3">
        <v>39581.450000000004</v>
      </c>
      <c r="E136" s="3">
        <v>4932.2124235254996</v>
      </c>
      <c r="F136" s="2">
        <v>44378</v>
      </c>
      <c r="G136" t="s">
        <v>15</v>
      </c>
    </row>
    <row r="137" spans="1:7" x14ac:dyDescent="0.2">
      <c r="A137">
        <v>7004599</v>
      </c>
      <c r="B137" t="s">
        <v>19</v>
      </c>
      <c r="C137" t="s">
        <v>14</v>
      </c>
      <c r="D137" s="3">
        <v>-72.150000000000006</v>
      </c>
      <c r="E137" s="3">
        <v>-4.679999649</v>
      </c>
      <c r="F137" s="2">
        <v>44378</v>
      </c>
      <c r="G137" t="s">
        <v>15</v>
      </c>
    </row>
    <row r="138" spans="1:7" x14ac:dyDescent="0.2">
      <c r="A138">
        <v>6933105</v>
      </c>
      <c r="B138" t="s">
        <v>13</v>
      </c>
      <c r="C138" t="s">
        <v>14</v>
      </c>
      <c r="D138" s="3">
        <v>86769.09</v>
      </c>
      <c r="E138" s="3">
        <v>33280.276660281903</v>
      </c>
      <c r="F138" s="2">
        <v>44378</v>
      </c>
      <c r="G138" t="s">
        <v>15</v>
      </c>
    </row>
    <row r="139" spans="1:7" x14ac:dyDescent="0.2">
      <c r="A139">
        <v>6933114</v>
      </c>
      <c r="B139" t="s">
        <v>13</v>
      </c>
      <c r="C139" t="s">
        <v>14</v>
      </c>
      <c r="D139" s="3">
        <v>183690</v>
      </c>
      <c r="E139" s="3">
        <v>82035.797863500004</v>
      </c>
      <c r="F139" s="2">
        <v>44378</v>
      </c>
      <c r="G139" t="s">
        <v>15</v>
      </c>
    </row>
    <row r="140" spans="1:7" x14ac:dyDescent="0.2">
      <c r="A140">
        <v>6933115</v>
      </c>
      <c r="B140" t="s">
        <v>13</v>
      </c>
      <c r="C140" t="s">
        <v>14</v>
      </c>
      <c r="D140" s="3">
        <v>-18354.34</v>
      </c>
      <c r="E140" s="3">
        <v>-7039.8054551094001</v>
      </c>
      <c r="F140" s="2">
        <v>44378</v>
      </c>
      <c r="G140" t="s">
        <v>15</v>
      </c>
    </row>
    <row r="141" spans="1:7" x14ac:dyDescent="0.2">
      <c r="A141">
        <v>6933702</v>
      </c>
      <c r="B141" t="s">
        <v>13</v>
      </c>
      <c r="C141" t="s">
        <v>14</v>
      </c>
      <c r="D141" s="3">
        <v>18354.34</v>
      </c>
      <c r="E141" s="3">
        <v>8197.0326428110002</v>
      </c>
      <c r="F141" s="2">
        <v>44378</v>
      </c>
      <c r="G141" t="s">
        <v>15</v>
      </c>
    </row>
    <row r="142" spans="1:7" x14ac:dyDescent="0.2">
      <c r="A142">
        <v>6933703</v>
      </c>
      <c r="B142" t="s">
        <v>13</v>
      </c>
      <c r="C142" t="s">
        <v>14</v>
      </c>
      <c r="D142" s="3">
        <v>-20289.54</v>
      </c>
      <c r="E142" s="3">
        <v>-7782.0512409414005</v>
      </c>
      <c r="F142" s="2">
        <v>44378</v>
      </c>
      <c r="G142" t="s">
        <v>15</v>
      </c>
    </row>
    <row r="143" spans="1:7" x14ac:dyDescent="0.2">
      <c r="A143">
        <v>6934018</v>
      </c>
      <c r="B143" t="s">
        <v>13</v>
      </c>
      <c r="C143" t="s">
        <v>14</v>
      </c>
      <c r="D143" s="3">
        <v>188214.51</v>
      </c>
      <c r="E143" s="3">
        <v>24722.482185531899</v>
      </c>
      <c r="F143" s="2">
        <v>44378</v>
      </c>
      <c r="G143" t="s">
        <v>15</v>
      </c>
    </row>
    <row r="144" spans="1:7" x14ac:dyDescent="0.2">
      <c r="A144">
        <v>6934078</v>
      </c>
      <c r="B144" t="s">
        <v>13</v>
      </c>
      <c r="C144" t="s">
        <v>14</v>
      </c>
      <c r="D144" s="3">
        <v>175314.03</v>
      </c>
      <c r="E144" s="3">
        <v>23027.969435240699</v>
      </c>
      <c r="F144" s="2">
        <v>44378</v>
      </c>
      <c r="G144" t="s">
        <v>15</v>
      </c>
    </row>
    <row r="145" spans="1:7" x14ac:dyDescent="0.2">
      <c r="A145">
        <v>7003101</v>
      </c>
      <c r="B145" t="s">
        <v>13</v>
      </c>
      <c r="C145" t="s">
        <v>14</v>
      </c>
      <c r="D145" s="3">
        <v>106912.12</v>
      </c>
      <c r="E145" s="3">
        <v>7302.4869561168007</v>
      </c>
      <c r="F145" s="2">
        <v>44378</v>
      </c>
      <c r="G145" t="s">
        <v>15</v>
      </c>
    </row>
    <row r="146" spans="1:7" x14ac:dyDescent="0.2">
      <c r="A146">
        <v>7003698</v>
      </c>
      <c r="B146" t="s">
        <v>13</v>
      </c>
      <c r="C146" t="s">
        <v>14</v>
      </c>
      <c r="D146" s="3">
        <v>163.9</v>
      </c>
      <c r="E146" s="3">
        <v>11.194966595999999</v>
      </c>
      <c r="F146" s="2">
        <v>44378</v>
      </c>
      <c r="G146" t="s">
        <v>15</v>
      </c>
    </row>
    <row r="147" spans="1:7" x14ac:dyDescent="0.2">
      <c r="A147">
        <v>7003699</v>
      </c>
      <c r="B147" t="s">
        <v>13</v>
      </c>
      <c r="C147" t="s">
        <v>14</v>
      </c>
      <c r="D147" s="3">
        <v>-80092.22</v>
      </c>
      <c r="E147" s="3">
        <v>-5470.5901616808005</v>
      </c>
      <c r="F147" s="2">
        <v>44378</v>
      </c>
      <c r="G147" t="s">
        <v>15</v>
      </c>
    </row>
    <row r="148" spans="1:7" x14ac:dyDescent="0.2">
      <c r="A148">
        <v>6932978</v>
      </c>
      <c r="B148" t="s">
        <v>20</v>
      </c>
      <c r="C148" t="s">
        <v>14</v>
      </c>
      <c r="D148" s="3">
        <v>1456.47</v>
      </c>
      <c r="E148" s="3">
        <v>151.95821949810002</v>
      </c>
      <c r="F148" s="2">
        <v>44378</v>
      </c>
      <c r="G148" t="s">
        <v>15</v>
      </c>
    </row>
    <row r="149" spans="1:7" x14ac:dyDescent="0.2">
      <c r="A149">
        <v>6933111</v>
      </c>
      <c r="B149" t="s">
        <v>20</v>
      </c>
      <c r="C149" t="s">
        <v>14</v>
      </c>
      <c r="D149" s="3">
        <v>616.19000000000005</v>
      </c>
      <c r="E149" s="3">
        <v>64.289092993699995</v>
      </c>
      <c r="F149" s="2">
        <v>44378</v>
      </c>
      <c r="G149" t="s">
        <v>15</v>
      </c>
    </row>
    <row r="150" spans="1:7" x14ac:dyDescent="0.2">
      <c r="A150">
        <v>6933117</v>
      </c>
      <c r="B150" t="s">
        <v>20</v>
      </c>
      <c r="C150" t="s">
        <v>14</v>
      </c>
      <c r="D150" s="3">
        <v>3544.2400000000002</v>
      </c>
      <c r="E150" s="3">
        <v>369.78200709520002</v>
      </c>
      <c r="F150" s="2">
        <v>44378</v>
      </c>
      <c r="G150" t="s">
        <v>15</v>
      </c>
    </row>
    <row r="151" spans="1:7" x14ac:dyDescent="0.2">
      <c r="A151">
        <v>6933251</v>
      </c>
      <c r="B151" t="s">
        <v>20</v>
      </c>
      <c r="C151" t="s">
        <v>14</v>
      </c>
      <c r="D151" s="3">
        <v>1475.93</v>
      </c>
      <c r="E151" s="3">
        <v>153.98854415389999</v>
      </c>
      <c r="F151" s="2">
        <v>44378</v>
      </c>
      <c r="G151" t="s">
        <v>15</v>
      </c>
    </row>
    <row r="152" spans="1:7" x14ac:dyDescent="0.2">
      <c r="A152">
        <v>6933252</v>
      </c>
      <c r="B152" t="s">
        <v>20</v>
      </c>
      <c r="C152" t="s">
        <v>14</v>
      </c>
      <c r="D152" s="3">
        <v>1039.9000000000001</v>
      </c>
      <c r="E152" s="3">
        <v>108.49612587700001</v>
      </c>
      <c r="F152" s="2">
        <v>44378</v>
      </c>
      <c r="G152" t="s">
        <v>15</v>
      </c>
    </row>
    <row r="153" spans="1:7" x14ac:dyDescent="0.2">
      <c r="A153">
        <v>6933278</v>
      </c>
      <c r="B153" t="s">
        <v>20</v>
      </c>
      <c r="C153" t="s">
        <v>14</v>
      </c>
      <c r="D153" s="3">
        <v>714.62</v>
      </c>
      <c r="E153" s="3">
        <v>160.35341029119999</v>
      </c>
      <c r="F153" s="2">
        <v>44378</v>
      </c>
      <c r="G153" t="s">
        <v>15</v>
      </c>
    </row>
    <row r="154" spans="1:7" x14ac:dyDescent="0.2">
      <c r="A154">
        <v>6933411</v>
      </c>
      <c r="B154" t="s">
        <v>20</v>
      </c>
      <c r="C154" t="s">
        <v>14</v>
      </c>
      <c r="D154" s="3">
        <v>3015.02</v>
      </c>
      <c r="E154" s="3">
        <v>831.66001132939994</v>
      </c>
      <c r="F154" s="2">
        <v>44378</v>
      </c>
      <c r="G154" t="s">
        <v>15</v>
      </c>
    </row>
    <row r="155" spans="1:7" x14ac:dyDescent="0.2">
      <c r="A155">
        <v>6933545</v>
      </c>
      <c r="B155" t="s">
        <v>20</v>
      </c>
      <c r="C155" t="s">
        <v>14</v>
      </c>
      <c r="D155" s="3">
        <v>5561.03</v>
      </c>
      <c r="E155" s="3">
        <v>580.20022202690006</v>
      </c>
      <c r="F155" s="2">
        <v>44378</v>
      </c>
      <c r="G155" t="s">
        <v>15</v>
      </c>
    </row>
    <row r="156" spans="1:7" x14ac:dyDescent="0.2">
      <c r="A156">
        <v>6933546</v>
      </c>
      <c r="B156" t="s">
        <v>20</v>
      </c>
      <c r="C156" t="s">
        <v>14</v>
      </c>
      <c r="D156" s="3">
        <v>1094.9100000000001</v>
      </c>
      <c r="E156" s="3">
        <v>245.6865921216</v>
      </c>
      <c r="F156" s="2">
        <v>44378</v>
      </c>
      <c r="G156" t="s">
        <v>15</v>
      </c>
    </row>
    <row r="157" spans="1:7" x14ac:dyDescent="0.2">
      <c r="A157">
        <v>6933843</v>
      </c>
      <c r="B157" t="s">
        <v>20</v>
      </c>
      <c r="C157" t="s">
        <v>14</v>
      </c>
      <c r="D157" s="3">
        <v>4473</v>
      </c>
      <c r="E157" s="3">
        <v>466.68253779000003</v>
      </c>
      <c r="F157" s="2">
        <v>44378</v>
      </c>
      <c r="G157" t="s">
        <v>15</v>
      </c>
    </row>
    <row r="158" spans="1:7" x14ac:dyDescent="0.2">
      <c r="A158">
        <v>6933993</v>
      </c>
      <c r="B158" t="s">
        <v>20</v>
      </c>
      <c r="C158" t="s">
        <v>14</v>
      </c>
      <c r="D158" s="3">
        <v>4062.98</v>
      </c>
      <c r="E158" s="3">
        <v>1051.0481519604</v>
      </c>
      <c r="F158" s="2">
        <v>44378</v>
      </c>
      <c r="G158" t="s">
        <v>15</v>
      </c>
    </row>
    <row r="159" spans="1:7" x14ac:dyDescent="0.2">
      <c r="A159">
        <v>6933994</v>
      </c>
      <c r="B159" t="s">
        <v>20</v>
      </c>
      <c r="C159" t="s">
        <v>14</v>
      </c>
      <c r="D159" s="3">
        <v>3298.31</v>
      </c>
      <c r="E159" s="3">
        <v>344.12333584129999</v>
      </c>
      <c r="F159" s="2">
        <v>44378</v>
      </c>
      <c r="G159" t="s">
        <v>15</v>
      </c>
    </row>
    <row r="160" spans="1:7" x14ac:dyDescent="0.2">
      <c r="A160">
        <v>6933995</v>
      </c>
      <c r="B160" t="s">
        <v>20</v>
      </c>
      <c r="C160" t="s">
        <v>14</v>
      </c>
      <c r="D160" s="3">
        <v>2569.85</v>
      </c>
      <c r="E160" s="3">
        <v>664.79187525299994</v>
      </c>
      <c r="F160" s="2">
        <v>44378</v>
      </c>
      <c r="G160" t="s">
        <v>15</v>
      </c>
    </row>
    <row r="161" spans="1:7" x14ac:dyDescent="0.2">
      <c r="A161">
        <v>6934030</v>
      </c>
      <c r="B161" t="s">
        <v>7</v>
      </c>
      <c r="C161" t="s">
        <v>21</v>
      </c>
      <c r="D161" s="3">
        <v>202.5</v>
      </c>
      <c r="E161" s="3">
        <v>0</v>
      </c>
      <c r="F161" s="2">
        <v>44378</v>
      </c>
      <c r="G161" t="s">
        <v>22</v>
      </c>
    </row>
    <row r="162" spans="1:7" x14ac:dyDescent="0.2">
      <c r="A162">
        <v>6934058</v>
      </c>
      <c r="B162" t="s">
        <v>7</v>
      </c>
      <c r="C162" t="s">
        <v>21</v>
      </c>
      <c r="D162" s="3">
        <v>5219.95</v>
      </c>
      <c r="E162" s="3">
        <v>0</v>
      </c>
      <c r="F162" s="2">
        <v>44378</v>
      </c>
      <c r="G162" t="s">
        <v>22</v>
      </c>
    </row>
    <row r="163" spans="1:7" x14ac:dyDescent="0.2">
      <c r="A163">
        <v>6934079</v>
      </c>
      <c r="B163" t="s">
        <v>7</v>
      </c>
      <c r="C163" t="s">
        <v>21</v>
      </c>
      <c r="D163" s="3">
        <v>-399.75</v>
      </c>
      <c r="E163" s="3">
        <v>0</v>
      </c>
      <c r="F163" s="2">
        <v>44378</v>
      </c>
      <c r="G163" t="s">
        <v>22</v>
      </c>
    </row>
    <row r="164" spans="1:7" x14ac:dyDescent="0.2">
      <c r="A164">
        <v>7002780</v>
      </c>
      <c r="B164" t="s">
        <v>7</v>
      </c>
      <c r="C164" t="s">
        <v>21</v>
      </c>
      <c r="D164" s="3">
        <v>3172.5</v>
      </c>
      <c r="E164" s="3">
        <v>0</v>
      </c>
      <c r="F164" s="2">
        <v>44378</v>
      </c>
      <c r="G164" t="s">
        <v>22</v>
      </c>
    </row>
    <row r="165" spans="1:7" ht="13.5" customHeight="1" x14ac:dyDescent="0.2">
      <c r="A165">
        <v>7003416</v>
      </c>
      <c r="B165" t="s">
        <v>7</v>
      </c>
      <c r="C165" t="s">
        <v>21</v>
      </c>
      <c r="D165" s="3">
        <v>1480.5</v>
      </c>
      <c r="E165" s="3">
        <v>0</v>
      </c>
      <c r="F165" s="2">
        <v>44378</v>
      </c>
      <c r="G165" t="s">
        <v>22</v>
      </c>
    </row>
    <row r="168" spans="1:7" x14ac:dyDescent="0.2">
      <c r="D168" s="3">
        <f>SUM(D1:D167)</f>
        <v>12217503.87999999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67"/>
  <sheetViews>
    <sheetView workbookViewId="0">
      <selection activeCell="H1" sqref="H1:I1048576"/>
    </sheetView>
  </sheetViews>
  <sheetFormatPr defaultRowHeight="12.75" x14ac:dyDescent="0.2"/>
  <cols>
    <col min="1" max="1" width="9" bestFit="1" customWidth="1"/>
    <col min="2" max="2" width="25" bestFit="1" customWidth="1"/>
    <col min="3" max="3" width="12.85546875" bestFit="1" customWidth="1"/>
    <col min="4" max="4" width="14" style="3" bestFit="1" customWidth="1"/>
    <col min="5" max="5" width="12.7109375" style="3" bestFit="1" customWidth="1"/>
    <col min="6" max="6" width="12.28515625" bestFit="1" customWidth="1"/>
    <col min="7" max="7" width="19.7109375" bestFit="1" customWidth="1"/>
    <col min="8" max="8" width="12.85546875" bestFit="1" customWidth="1"/>
    <col min="9" max="9" width="9.85546875" bestFit="1" customWidth="1"/>
  </cols>
  <sheetData>
    <row r="1" spans="1:9" x14ac:dyDescent="0.2">
      <c r="A1" t="s">
        <v>5</v>
      </c>
      <c r="B1" t="s">
        <v>0</v>
      </c>
      <c r="C1" t="s">
        <v>0</v>
      </c>
      <c r="D1" s="3" t="s">
        <v>1</v>
      </c>
      <c r="E1" s="3" t="s">
        <v>2</v>
      </c>
      <c r="F1" t="s">
        <v>3</v>
      </c>
      <c r="G1" t="s">
        <v>4</v>
      </c>
    </row>
    <row r="2" spans="1:9" x14ac:dyDescent="0.2">
      <c r="A2">
        <v>923213</v>
      </c>
      <c r="B2" t="s">
        <v>7</v>
      </c>
      <c r="C2" t="s">
        <v>8</v>
      </c>
      <c r="D2" s="3">
        <v>2643.75</v>
      </c>
      <c r="E2" s="3">
        <v>0</v>
      </c>
      <c r="F2" s="2">
        <v>44348</v>
      </c>
      <c r="G2" t="s">
        <v>9</v>
      </c>
      <c r="H2" s="3"/>
      <c r="I2" s="16"/>
    </row>
    <row r="3" spans="1:9" x14ac:dyDescent="0.2">
      <c r="A3">
        <v>923216</v>
      </c>
      <c r="B3" t="s">
        <v>10</v>
      </c>
      <c r="C3" t="s">
        <v>8</v>
      </c>
      <c r="D3" s="3">
        <v>36447</v>
      </c>
      <c r="E3" s="3">
        <v>768.63369876000002</v>
      </c>
      <c r="F3" s="2">
        <v>44348</v>
      </c>
      <c r="G3" t="s">
        <v>9</v>
      </c>
      <c r="H3" s="3"/>
      <c r="I3" s="16"/>
    </row>
    <row r="4" spans="1:9" x14ac:dyDescent="0.2">
      <c r="A4">
        <v>1274831</v>
      </c>
      <c r="B4" t="s">
        <v>10</v>
      </c>
      <c r="C4" t="s">
        <v>8</v>
      </c>
      <c r="D4" s="3">
        <v>183134.73</v>
      </c>
      <c r="E4" s="3">
        <v>3862.1429717483998</v>
      </c>
      <c r="F4" s="2">
        <v>44348</v>
      </c>
      <c r="G4" t="s">
        <v>9</v>
      </c>
      <c r="H4" s="3"/>
      <c r="I4" s="16"/>
    </row>
    <row r="5" spans="1:9" x14ac:dyDescent="0.2">
      <c r="A5">
        <v>43230742</v>
      </c>
      <c r="B5" t="s">
        <v>10</v>
      </c>
      <c r="C5" t="s">
        <v>8</v>
      </c>
      <c r="D5" s="3">
        <v>-21977.8</v>
      </c>
      <c r="E5" s="3">
        <v>-463.491582424</v>
      </c>
      <c r="F5" s="2">
        <v>44348</v>
      </c>
      <c r="G5" t="s">
        <v>9</v>
      </c>
      <c r="H5" s="3"/>
      <c r="I5" s="16"/>
    </row>
    <row r="6" spans="1:9" x14ac:dyDescent="0.2">
      <c r="A6">
        <v>1949348</v>
      </c>
      <c r="B6" t="s">
        <v>11</v>
      </c>
      <c r="C6" t="s">
        <v>8</v>
      </c>
      <c r="D6" s="3">
        <v>4577.1400000000003</v>
      </c>
      <c r="E6" s="3">
        <v>1562.6407681682001</v>
      </c>
      <c r="F6" s="2">
        <v>44348</v>
      </c>
      <c r="G6" t="s">
        <v>9</v>
      </c>
      <c r="H6" s="3"/>
      <c r="I6" s="16"/>
    </row>
    <row r="7" spans="1:9" x14ac:dyDescent="0.2">
      <c r="A7">
        <v>43230745</v>
      </c>
      <c r="B7" t="s">
        <v>11</v>
      </c>
      <c r="C7" t="s">
        <v>8</v>
      </c>
      <c r="D7" s="3">
        <v>3417.75</v>
      </c>
      <c r="E7" s="3">
        <v>291.70000676249998</v>
      </c>
      <c r="F7" s="2">
        <v>44348</v>
      </c>
      <c r="G7" t="s">
        <v>9</v>
      </c>
      <c r="H7" s="3"/>
      <c r="I7" s="16"/>
    </row>
    <row r="8" spans="1:9" x14ac:dyDescent="0.2">
      <c r="A8">
        <v>1274828</v>
      </c>
      <c r="B8" t="s">
        <v>12</v>
      </c>
      <c r="C8" t="s">
        <v>8</v>
      </c>
      <c r="D8" s="3">
        <v>55768.43</v>
      </c>
      <c r="E8" s="3">
        <v>156.31221707840001</v>
      </c>
      <c r="F8" s="2">
        <v>44348</v>
      </c>
      <c r="G8" t="s">
        <v>9</v>
      </c>
      <c r="H8" s="3"/>
      <c r="I8" s="16"/>
    </row>
    <row r="9" spans="1:9" x14ac:dyDescent="0.2">
      <c r="A9">
        <v>43230739</v>
      </c>
      <c r="B9" t="s">
        <v>12</v>
      </c>
      <c r="C9" t="s">
        <v>8</v>
      </c>
      <c r="D9" s="3">
        <v>28199.53</v>
      </c>
      <c r="E9" s="3">
        <v>79.039898646400005</v>
      </c>
      <c r="F9" s="2">
        <v>44348</v>
      </c>
      <c r="G9" t="s">
        <v>9</v>
      </c>
      <c r="H9" s="3"/>
      <c r="I9" s="16"/>
    </row>
    <row r="10" spans="1:9" x14ac:dyDescent="0.2">
      <c r="A10">
        <v>923219</v>
      </c>
      <c r="B10" t="s">
        <v>13</v>
      </c>
      <c r="C10" t="s">
        <v>8</v>
      </c>
      <c r="D10" s="3">
        <v>58.83</v>
      </c>
      <c r="E10" s="3">
        <v>3.6435595709999999</v>
      </c>
      <c r="F10" s="2">
        <v>44348</v>
      </c>
      <c r="G10" t="s">
        <v>9</v>
      </c>
      <c r="H10" s="3"/>
      <c r="I10" s="16"/>
    </row>
    <row r="11" spans="1:9" x14ac:dyDescent="0.2">
      <c r="A11">
        <v>6933535</v>
      </c>
      <c r="B11" t="s">
        <v>7</v>
      </c>
      <c r="C11" t="s">
        <v>14</v>
      </c>
      <c r="D11" s="3">
        <v>472514.62</v>
      </c>
      <c r="E11" s="3">
        <v>0</v>
      </c>
      <c r="F11" s="2">
        <v>44348</v>
      </c>
      <c r="G11" t="s">
        <v>15</v>
      </c>
      <c r="H11" s="3"/>
      <c r="I11" s="16"/>
    </row>
    <row r="12" spans="1:9" x14ac:dyDescent="0.2">
      <c r="A12">
        <v>6933550</v>
      </c>
      <c r="B12" t="s">
        <v>7</v>
      </c>
      <c r="C12" t="s">
        <v>14</v>
      </c>
      <c r="D12" s="3">
        <v>4232.25</v>
      </c>
      <c r="E12" s="3">
        <v>0</v>
      </c>
      <c r="F12" s="2">
        <v>44348</v>
      </c>
      <c r="G12" t="s">
        <v>15</v>
      </c>
      <c r="H12" s="3"/>
      <c r="I12" s="16"/>
    </row>
    <row r="13" spans="1:9" x14ac:dyDescent="0.2">
      <c r="A13">
        <v>6933700</v>
      </c>
      <c r="B13" t="s">
        <v>7</v>
      </c>
      <c r="C13" t="s">
        <v>14</v>
      </c>
      <c r="D13" s="3">
        <v>106291.65000000001</v>
      </c>
      <c r="E13" s="3">
        <v>0</v>
      </c>
      <c r="F13" s="2">
        <v>44348</v>
      </c>
      <c r="G13" t="s">
        <v>15</v>
      </c>
      <c r="H13" s="3"/>
      <c r="I13" s="16"/>
    </row>
    <row r="14" spans="1:9" x14ac:dyDescent="0.2">
      <c r="A14">
        <v>6933701</v>
      </c>
      <c r="B14" t="s">
        <v>7</v>
      </c>
      <c r="C14" t="s">
        <v>14</v>
      </c>
      <c r="D14" s="3">
        <v>1500</v>
      </c>
      <c r="E14" s="3">
        <v>0</v>
      </c>
      <c r="F14" s="2">
        <v>44348</v>
      </c>
      <c r="G14" t="s">
        <v>15</v>
      </c>
      <c r="H14" s="3"/>
      <c r="I14" s="16"/>
    </row>
    <row r="15" spans="1:9" x14ac:dyDescent="0.2">
      <c r="A15">
        <v>6932989</v>
      </c>
      <c r="B15" t="s">
        <v>10</v>
      </c>
      <c r="C15" t="s">
        <v>14</v>
      </c>
      <c r="D15" s="3">
        <v>101826.47</v>
      </c>
      <c r="E15" s="3">
        <v>17179.4003564044</v>
      </c>
      <c r="F15" s="2">
        <v>44348</v>
      </c>
      <c r="G15" t="s">
        <v>15</v>
      </c>
      <c r="H15" s="3"/>
      <c r="I15" s="16"/>
    </row>
    <row r="16" spans="1:9" x14ac:dyDescent="0.2">
      <c r="A16">
        <v>6933002</v>
      </c>
      <c r="B16" t="s">
        <v>10</v>
      </c>
      <c r="C16" t="s">
        <v>14</v>
      </c>
      <c r="D16" s="3">
        <v>12495.5</v>
      </c>
      <c r="E16" s="3">
        <v>2371.6646432500002</v>
      </c>
      <c r="F16" s="2">
        <v>44348</v>
      </c>
      <c r="G16" t="s">
        <v>15</v>
      </c>
      <c r="H16" s="3"/>
      <c r="I16" s="16"/>
    </row>
    <row r="17" spans="1:9" x14ac:dyDescent="0.2">
      <c r="A17">
        <v>6933704</v>
      </c>
      <c r="B17" t="s">
        <v>10</v>
      </c>
      <c r="C17" t="s">
        <v>14</v>
      </c>
      <c r="D17" s="3">
        <v>23480.77</v>
      </c>
      <c r="E17" s="3">
        <v>4456.6853671550007</v>
      </c>
      <c r="F17" s="2">
        <v>44348</v>
      </c>
      <c r="G17" t="s">
        <v>15</v>
      </c>
      <c r="H17" s="3"/>
      <c r="I17" s="16"/>
    </row>
    <row r="18" spans="1:9" x14ac:dyDescent="0.2">
      <c r="A18">
        <v>6934031</v>
      </c>
      <c r="B18" t="s">
        <v>10</v>
      </c>
      <c r="C18" t="s">
        <v>14</v>
      </c>
      <c r="D18" s="3">
        <v>8954.99</v>
      </c>
      <c r="E18" s="3">
        <v>377.70482191859998</v>
      </c>
      <c r="F18" s="2">
        <v>44348</v>
      </c>
      <c r="G18" t="s">
        <v>15</v>
      </c>
      <c r="H18" s="3"/>
      <c r="I18" s="16"/>
    </row>
    <row r="19" spans="1:9" x14ac:dyDescent="0.2">
      <c r="A19">
        <v>6934068</v>
      </c>
      <c r="B19" t="s">
        <v>10</v>
      </c>
      <c r="C19" t="s">
        <v>14</v>
      </c>
      <c r="D19" s="3">
        <v>5933184.5899999999</v>
      </c>
      <c r="E19" s="3">
        <v>250250.6902828626</v>
      </c>
      <c r="F19" s="2">
        <v>44348</v>
      </c>
      <c r="G19" t="s">
        <v>15</v>
      </c>
      <c r="H19" s="3"/>
      <c r="I19" s="16"/>
    </row>
    <row r="20" spans="1:9" x14ac:dyDescent="0.2">
      <c r="A20">
        <v>6934069</v>
      </c>
      <c r="B20" t="s">
        <v>10</v>
      </c>
      <c r="C20" t="s">
        <v>14</v>
      </c>
      <c r="D20" s="3">
        <v>457856.33</v>
      </c>
      <c r="E20" s="3">
        <v>19311.5283866262</v>
      </c>
      <c r="F20" s="2">
        <v>44348</v>
      </c>
      <c r="G20" t="s">
        <v>15</v>
      </c>
      <c r="H20" s="3"/>
      <c r="I20" s="16"/>
    </row>
    <row r="21" spans="1:9" x14ac:dyDescent="0.2">
      <c r="A21">
        <v>6934080</v>
      </c>
      <c r="B21" t="s">
        <v>10</v>
      </c>
      <c r="C21" t="s">
        <v>14</v>
      </c>
      <c r="D21" s="3">
        <v>495432.52</v>
      </c>
      <c r="E21" s="3">
        <v>20896.422189112804</v>
      </c>
      <c r="F21" s="2">
        <v>44348</v>
      </c>
      <c r="G21" t="s">
        <v>15</v>
      </c>
      <c r="H21" s="3"/>
      <c r="I21" s="16"/>
    </row>
    <row r="22" spans="1:9" x14ac:dyDescent="0.2">
      <c r="A22">
        <v>7002781</v>
      </c>
      <c r="B22" t="s">
        <v>10</v>
      </c>
      <c r="C22" t="s">
        <v>14</v>
      </c>
      <c r="D22" s="3">
        <v>1678.8500000000001</v>
      </c>
      <c r="E22" s="3">
        <v>35.405401957999999</v>
      </c>
      <c r="F22" s="2">
        <v>44348</v>
      </c>
      <c r="G22" t="s">
        <v>15</v>
      </c>
      <c r="H22" s="3"/>
      <c r="I22" s="16"/>
    </row>
    <row r="23" spans="1:9" x14ac:dyDescent="0.2">
      <c r="A23">
        <v>7003071</v>
      </c>
      <c r="B23" t="s">
        <v>10</v>
      </c>
      <c r="C23" t="s">
        <v>14</v>
      </c>
      <c r="D23" s="3">
        <v>-150</v>
      </c>
      <c r="E23" s="3">
        <v>-3.1633619999999998</v>
      </c>
      <c r="F23" s="2">
        <v>44348</v>
      </c>
      <c r="G23" t="s">
        <v>15</v>
      </c>
      <c r="H23" s="3"/>
      <c r="I23" s="16"/>
    </row>
    <row r="24" spans="1:9" x14ac:dyDescent="0.2">
      <c r="A24">
        <v>7003394</v>
      </c>
      <c r="B24" t="s">
        <v>10</v>
      </c>
      <c r="C24" t="s">
        <v>14</v>
      </c>
      <c r="D24" s="3">
        <v>1591.04</v>
      </c>
      <c r="E24" s="3">
        <v>33.553569843199995</v>
      </c>
      <c r="F24" s="2">
        <v>44348</v>
      </c>
      <c r="G24" t="s">
        <v>15</v>
      </c>
      <c r="H24" s="3"/>
      <c r="I24" s="16"/>
    </row>
    <row r="25" spans="1:9" x14ac:dyDescent="0.2">
      <c r="A25">
        <v>7004610</v>
      </c>
      <c r="B25" t="s">
        <v>10</v>
      </c>
      <c r="C25" t="s">
        <v>14</v>
      </c>
      <c r="D25" s="3">
        <v>510156.96</v>
      </c>
      <c r="E25" s="3">
        <v>10758.740941996799</v>
      </c>
      <c r="F25" s="2">
        <v>44348</v>
      </c>
      <c r="G25" t="s">
        <v>15</v>
      </c>
      <c r="H25" s="3"/>
      <c r="I25" s="16"/>
    </row>
    <row r="26" spans="1:9" x14ac:dyDescent="0.2">
      <c r="A26">
        <v>7004932</v>
      </c>
      <c r="B26" t="s">
        <v>10</v>
      </c>
      <c r="C26" t="s">
        <v>14</v>
      </c>
      <c r="D26" s="3">
        <v>1989.21</v>
      </c>
      <c r="E26" s="3">
        <v>41.9506088268</v>
      </c>
      <c r="F26" s="2">
        <v>44348</v>
      </c>
      <c r="G26" t="s">
        <v>15</v>
      </c>
      <c r="H26" s="3"/>
      <c r="I26" s="16"/>
    </row>
    <row r="27" spans="1:9" x14ac:dyDescent="0.2">
      <c r="A27">
        <v>6932988</v>
      </c>
      <c r="B27" t="s">
        <v>11</v>
      </c>
      <c r="C27" t="s">
        <v>14</v>
      </c>
      <c r="D27" s="3">
        <v>10169.65</v>
      </c>
      <c r="E27" s="3">
        <v>10169.65</v>
      </c>
      <c r="F27" s="2">
        <v>44348</v>
      </c>
      <c r="G27" t="s">
        <v>15</v>
      </c>
      <c r="H27" s="3"/>
      <c r="I27" s="16"/>
    </row>
    <row r="28" spans="1:9" x14ac:dyDescent="0.2">
      <c r="A28">
        <v>6933099</v>
      </c>
      <c r="B28" t="s">
        <v>11</v>
      </c>
      <c r="C28" t="s">
        <v>14</v>
      </c>
      <c r="D28" s="3">
        <v>49817.99</v>
      </c>
      <c r="E28" s="3">
        <v>49817.99</v>
      </c>
      <c r="F28" s="2">
        <v>44348</v>
      </c>
      <c r="G28" t="s">
        <v>15</v>
      </c>
      <c r="H28" s="3"/>
      <c r="I28" s="16"/>
    </row>
    <row r="29" spans="1:9" x14ac:dyDescent="0.2">
      <c r="A29">
        <v>6933110</v>
      </c>
      <c r="B29" t="s">
        <v>11</v>
      </c>
      <c r="C29" t="s">
        <v>14</v>
      </c>
      <c r="D29" s="3">
        <v>8492.84</v>
      </c>
      <c r="E29" s="3">
        <v>8492.84</v>
      </c>
      <c r="F29" s="2">
        <v>44348</v>
      </c>
      <c r="G29" t="s">
        <v>15</v>
      </c>
      <c r="H29" s="3"/>
      <c r="I29" s="16"/>
    </row>
    <row r="30" spans="1:9" x14ac:dyDescent="0.2">
      <c r="A30">
        <v>6933113</v>
      </c>
      <c r="B30" t="s">
        <v>11</v>
      </c>
      <c r="C30" t="s">
        <v>14</v>
      </c>
      <c r="D30" s="3">
        <v>74169.37</v>
      </c>
      <c r="E30" s="3">
        <v>74169.37</v>
      </c>
      <c r="F30" s="2">
        <v>44348</v>
      </c>
      <c r="G30" t="s">
        <v>15</v>
      </c>
      <c r="H30" s="3"/>
      <c r="I30" s="16"/>
    </row>
    <row r="31" spans="1:9" x14ac:dyDescent="0.2">
      <c r="A31">
        <v>6933268</v>
      </c>
      <c r="B31" t="s">
        <v>11</v>
      </c>
      <c r="C31" t="s">
        <v>14</v>
      </c>
      <c r="D31" s="3">
        <v>10806.7</v>
      </c>
      <c r="E31" s="3">
        <v>10806.7</v>
      </c>
      <c r="F31" s="2">
        <v>44348</v>
      </c>
      <c r="G31" t="s">
        <v>15</v>
      </c>
      <c r="H31" s="3"/>
      <c r="I31" s="16"/>
    </row>
    <row r="32" spans="1:9" x14ac:dyDescent="0.2">
      <c r="A32">
        <v>6933274</v>
      </c>
      <c r="B32" t="s">
        <v>11</v>
      </c>
      <c r="C32" t="s">
        <v>14</v>
      </c>
      <c r="D32" s="3">
        <v>6266.2</v>
      </c>
      <c r="E32" s="3">
        <v>6266.2</v>
      </c>
      <c r="F32" s="2">
        <v>44348</v>
      </c>
      <c r="G32" t="s">
        <v>15</v>
      </c>
      <c r="H32" s="3"/>
      <c r="I32" s="16"/>
    </row>
    <row r="33" spans="1:9" x14ac:dyDescent="0.2">
      <c r="A33">
        <v>6933392</v>
      </c>
      <c r="B33" t="s">
        <v>11</v>
      </c>
      <c r="C33" t="s">
        <v>14</v>
      </c>
      <c r="D33" s="3">
        <v>14047.62</v>
      </c>
      <c r="E33" s="3">
        <v>14047.62</v>
      </c>
      <c r="F33" s="2">
        <v>44348</v>
      </c>
      <c r="G33" t="s">
        <v>15</v>
      </c>
      <c r="H33" s="3"/>
      <c r="I33" s="16"/>
    </row>
    <row r="34" spans="1:9" x14ac:dyDescent="0.2">
      <c r="A34">
        <v>6933396</v>
      </c>
      <c r="B34" t="s">
        <v>11</v>
      </c>
      <c r="C34" t="s">
        <v>14</v>
      </c>
      <c r="D34" s="3">
        <v>237.99</v>
      </c>
      <c r="E34" s="3">
        <v>237.99</v>
      </c>
      <c r="F34" s="2">
        <v>44348</v>
      </c>
      <c r="G34" t="s">
        <v>15</v>
      </c>
      <c r="H34" s="3"/>
      <c r="I34" s="16"/>
    </row>
    <row r="35" spans="1:9" x14ac:dyDescent="0.2">
      <c r="A35">
        <v>6933410</v>
      </c>
      <c r="B35" t="s">
        <v>11</v>
      </c>
      <c r="C35" t="s">
        <v>14</v>
      </c>
      <c r="D35" s="3">
        <v>38933.090000000004</v>
      </c>
      <c r="E35" s="3">
        <v>38933.090000000004</v>
      </c>
      <c r="F35" s="2">
        <v>44348</v>
      </c>
      <c r="G35" t="s">
        <v>15</v>
      </c>
      <c r="H35" s="3"/>
      <c r="I35" s="16"/>
    </row>
    <row r="36" spans="1:9" x14ac:dyDescent="0.2">
      <c r="A36">
        <v>6933519</v>
      </c>
      <c r="B36" t="s">
        <v>11</v>
      </c>
      <c r="C36" t="s">
        <v>14</v>
      </c>
      <c r="D36" s="3">
        <v>1556.74</v>
      </c>
      <c r="E36" s="3">
        <v>1556.74</v>
      </c>
      <c r="F36" s="2">
        <v>44348</v>
      </c>
      <c r="G36" t="s">
        <v>15</v>
      </c>
      <c r="H36" s="3"/>
      <c r="I36" s="16"/>
    </row>
    <row r="37" spans="1:9" x14ac:dyDescent="0.2">
      <c r="A37">
        <v>6933534</v>
      </c>
      <c r="B37" t="s">
        <v>11</v>
      </c>
      <c r="C37" t="s">
        <v>14</v>
      </c>
      <c r="D37" s="3">
        <v>18267.16</v>
      </c>
      <c r="E37" s="3">
        <v>18267.16</v>
      </c>
      <c r="F37" s="2">
        <v>44348</v>
      </c>
      <c r="G37" t="s">
        <v>15</v>
      </c>
      <c r="H37" s="3"/>
      <c r="I37" s="16"/>
    </row>
    <row r="38" spans="1:9" x14ac:dyDescent="0.2">
      <c r="A38">
        <v>6933536</v>
      </c>
      <c r="B38" t="s">
        <v>11</v>
      </c>
      <c r="C38" t="s">
        <v>14</v>
      </c>
      <c r="D38" s="3">
        <v>-1017.6</v>
      </c>
      <c r="E38" s="3">
        <v>-1017.6</v>
      </c>
      <c r="F38" s="2">
        <v>44348</v>
      </c>
      <c r="G38" t="s">
        <v>15</v>
      </c>
      <c r="H38" s="3"/>
      <c r="I38" s="16"/>
    </row>
    <row r="39" spans="1:9" x14ac:dyDescent="0.2">
      <c r="A39">
        <v>6933539</v>
      </c>
      <c r="B39" t="s">
        <v>11</v>
      </c>
      <c r="C39" t="s">
        <v>14</v>
      </c>
      <c r="D39" s="3">
        <v>13745.03</v>
      </c>
      <c r="E39" s="3">
        <v>13745.03</v>
      </c>
      <c r="F39" s="2">
        <v>44348</v>
      </c>
      <c r="G39" t="s">
        <v>15</v>
      </c>
      <c r="H39" s="3"/>
      <c r="I39" s="16"/>
    </row>
    <row r="40" spans="1:9" x14ac:dyDescent="0.2">
      <c r="A40">
        <v>6933551</v>
      </c>
      <c r="B40" t="s">
        <v>11</v>
      </c>
      <c r="C40" t="s">
        <v>14</v>
      </c>
      <c r="D40" s="3">
        <v>1556.74</v>
      </c>
      <c r="E40" s="3">
        <v>1556.74</v>
      </c>
      <c r="F40" s="2">
        <v>44348</v>
      </c>
      <c r="G40" t="s">
        <v>15</v>
      </c>
      <c r="H40" s="3"/>
      <c r="I40" s="16"/>
    </row>
    <row r="41" spans="1:9" x14ac:dyDescent="0.2">
      <c r="A41">
        <v>6933552</v>
      </c>
      <c r="B41" t="s">
        <v>11</v>
      </c>
      <c r="C41" t="s">
        <v>14</v>
      </c>
      <c r="D41" s="3">
        <v>1556.74</v>
      </c>
      <c r="E41" s="3">
        <v>1556.74</v>
      </c>
      <c r="F41" s="2">
        <v>44348</v>
      </c>
      <c r="G41" t="s">
        <v>15</v>
      </c>
      <c r="H41" s="3"/>
      <c r="I41" s="16"/>
    </row>
    <row r="42" spans="1:9" x14ac:dyDescent="0.2">
      <c r="A42">
        <v>6933837</v>
      </c>
      <c r="B42" t="s">
        <v>11</v>
      </c>
      <c r="C42" t="s">
        <v>14</v>
      </c>
      <c r="D42" s="3">
        <v>10210.52</v>
      </c>
      <c r="E42" s="3">
        <v>10210.52</v>
      </c>
      <c r="F42" s="2">
        <v>44348</v>
      </c>
      <c r="G42" t="s">
        <v>15</v>
      </c>
      <c r="H42" s="3"/>
      <c r="I42" s="16"/>
    </row>
    <row r="43" spans="1:9" x14ac:dyDescent="0.2">
      <c r="A43">
        <v>6933838</v>
      </c>
      <c r="B43" t="s">
        <v>11</v>
      </c>
      <c r="C43" t="s">
        <v>14</v>
      </c>
      <c r="D43" s="3">
        <v>25</v>
      </c>
      <c r="E43" s="3">
        <v>25</v>
      </c>
      <c r="F43" s="2">
        <v>44348</v>
      </c>
      <c r="G43" t="s">
        <v>15</v>
      </c>
      <c r="H43" s="3"/>
      <c r="I43" s="16"/>
    </row>
    <row r="44" spans="1:9" x14ac:dyDescent="0.2">
      <c r="A44">
        <v>6933840</v>
      </c>
      <c r="B44" t="s">
        <v>11</v>
      </c>
      <c r="C44" t="s">
        <v>14</v>
      </c>
      <c r="D44" s="3">
        <v>2895</v>
      </c>
      <c r="E44" s="3">
        <v>2895</v>
      </c>
      <c r="F44" s="2">
        <v>44348</v>
      </c>
      <c r="G44" t="s">
        <v>15</v>
      </c>
      <c r="H44" s="3"/>
      <c r="I44" s="16"/>
    </row>
    <row r="45" spans="1:9" x14ac:dyDescent="0.2">
      <c r="A45">
        <v>6933841</v>
      </c>
      <c r="B45" t="s">
        <v>11</v>
      </c>
      <c r="C45" t="s">
        <v>14</v>
      </c>
      <c r="D45" s="3">
        <v>1555.76</v>
      </c>
      <c r="E45" s="3">
        <v>1555.76</v>
      </c>
      <c r="F45" s="2">
        <v>44348</v>
      </c>
      <c r="G45" t="s">
        <v>15</v>
      </c>
      <c r="H45" s="3"/>
      <c r="I45" s="16"/>
    </row>
    <row r="46" spans="1:9" x14ac:dyDescent="0.2">
      <c r="A46">
        <v>6933966</v>
      </c>
      <c r="B46" t="s">
        <v>11</v>
      </c>
      <c r="C46" t="s">
        <v>14</v>
      </c>
      <c r="D46" s="3">
        <v>1556.74</v>
      </c>
      <c r="E46" s="3">
        <v>1556.74</v>
      </c>
      <c r="F46" s="2">
        <v>44348</v>
      </c>
      <c r="G46" t="s">
        <v>15</v>
      </c>
      <c r="H46" s="3"/>
      <c r="I46" s="16"/>
    </row>
    <row r="47" spans="1:9" x14ac:dyDescent="0.2">
      <c r="A47">
        <v>6933981</v>
      </c>
      <c r="B47" t="s">
        <v>11</v>
      </c>
      <c r="C47" t="s">
        <v>14</v>
      </c>
      <c r="D47" s="3">
        <v>-5324.76</v>
      </c>
      <c r="E47" s="3">
        <v>-5324.76</v>
      </c>
      <c r="F47" s="2">
        <v>44348</v>
      </c>
      <c r="G47" t="s">
        <v>15</v>
      </c>
      <c r="H47" s="3"/>
      <c r="I47" s="16"/>
    </row>
    <row r="48" spans="1:9" x14ac:dyDescent="0.2">
      <c r="A48">
        <v>6933992</v>
      </c>
      <c r="B48" t="s">
        <v>11</v>
      </c>
      <c r="C48" t="s">
        <v>14</v>
      </c>
      <c r="D48" s="3">
        <v>1604.97</v>
      </c>
      <c r="E48" s="3">
        <v>1604.97</v>
      </c>
      <c r="F48" s="2">
        <v>44348</v>
      </c>
      <c r="G48" t="s">
        <v>15</v>
      </c>
      <c r="H48" s="3"/>
      <c r="I48" s="16"/>
    </row>
    <row r="49" spans="1:9" x14ac:dyDescent="0.2">
      <c r="A49">
        <v>6934001</v>
      </c>
      <c r="B49" t="s">
        <v>11</v>
      </c>
      <c r="C49" t="s">
        <v>14</v>
      </c>
      <c r="D49" s="3">
        <v>1556.74</v>
      </c>
      <c r="E49" s="3">
        <v>1556.74</v>
      </c>
      <c r="F49" s="2">
        <v>44348</v>
      </c>
      <c r="G49" t="s">
        <v>15</v>
      </c>
      <c r="H49" s="3"/>
      <c r="I49" s="16"/>
    </row>
    <row r="50" spans="1:9" x14ac:dyDescent="0.2">
      <c r="A50">
        <v>6934019</v>
      </c>
      <c r="B50" t="s">
        <v>11</v>
      </c>
      <c r="C50" t="s">
        <v>14</v>
      </c>
      <c r="D50" s="3">
        <v>-117964</v>
      </c>
      <c r="E50" s="3">
        <v>-80546.081080079995</v>
      </c>
      <c r="F50" s="2">
        <v>44348</v>
      </c>
      <c r="G50" t="s">
        <v>15</v>
      </c>
      <c r="H50" s="3"/>
      <c r="I50" s="16"/>
    </row>
    <row r="51" spans="1:9" x14ac:dyDescent="0.2">
      <c r="A51">
        <v>6934049</v>
      </c>
      <c r="B51" t="s">
        <v>11</v>
      </c>
      <c r="C51" t="s">
        <v>14</v>
      </c>
      <c r="D51" s="3">
        <v>197535.35</v>
      </c>
      <c r="E51" s="3">
        <v>134877.57550847702</v>
      </c>
      <c r="F51" s="2">
        <v>44348</v>
      </c>
      <c r="G51" t="s">
        <v>15</v>
      </c>
      <c r="H51" s="3"/>
      <c r="I51" s="16"/>
    </row>
    <row r="52" spans="1:9" x14ac:dyDescent="0.2">
      <c r="A52">
        <v>6934059</v>
      </c>
      <c r="B52" t="s">
        <v>11</v>
      </c>
      <c r="C52" t="s">
        <v>14</v>
      </c>
      <c r="D52" s="3">
        <v>165196</v>
      </c>
      <c r="E52" s="3">
        <v>112796.19553512</v>
      </c>
      <c r="F52" s="2">
        <v>44348</v>
      </c>
      <c r="G52" t="s">
        <v>15</v>
      </c>
      <c r="H52" s="3"/>
      <c r="I52" s="16"/>
    </row>
    <row r="53" spans="1:9" x14ac:dyDescent="0.2">
      <c r="A53">
        <v>7002753</v>
      </c>
      <c r="B53" t="s">
        <v>11</v>
      </c>
      <c r="C53" t="s">
        <v>14</v>
      </c>
      <c r="D53" s="3">
        <v>13856.970000000001</v>
      </c>
      <c r="E53" s="3">
        <v>4730.7852163760999</v>
      </c>
      <c r="F53" s="2">
        <v>44348</v>
      </c>
      <c r="G53" t="s">
        <v>15</v>
      </c>
      <c r="H53" s="3"/>
      <c r="I53" s="16"/>
    </row>
    <row r="54" spans="1:9" x14ac:dyDescent="0.2">
      <c r="A54">
        <v>7003102</v>
      </c>
      <c r="B54" t="s">
        <v>11</v>
      </c>
      <c r="C54" t="s">
        <v>14</v>
      </c>
      <c r="D54" s="3">
        <v>26590.5</v>
      </c>
      <c r="E54" s="3">
        <v>9078.0267472650012</v>
      </c>
      <c r="F54" s="2">
        <v>44348</v>
      </c>
      <c r="G54" t="s">
        <v>15</v>
      </c>
      <c r="H54" s="3"/>
      <c r="I54" s="16"/>
    </row>
    <row r="55" spans="1:9" x14ac:dyDescent="0.2">
      <c r="A55">
        <v>7003395</v>
      </c>
      <c r="B55" t="s">
        <v>11</v>
      </c>
      <c r="C55" t="s">
        <v>14</v>
      </c>
      <c r="D55" s="3">
        <v>15873.5</v>
      </c>
      <c r="E55" s="3">
        <v>5419.2308370550008</v>
      </c>
      <c r="F55" s="2">
        <v>44348</v>
      </c>
      <c r="G55" t="s">
        <v>15</v>
      </c>
      <c r="H55" s="3"/>
      <c r="I55" s="16"/>
    </row>
    <row r="56" spans="1:9" x14ac:dyDescent="0.2">
      <c r="A56">
        <v>7003417</v>
      </c>
      <c r="B56" t="s">
        <v>11</v>
      </c>
      <c r="C56" t="s">
        <v>14</v>
      </c>
      <c r="D56" s="3">
        <v>42457.520000000004</v>
      </c>
      <c r="E56" s="3">
        <v>14495.0453049976</v>
      </c>
      <c r="F56" s="2">
        <v>44348</v>
      </c>
      <c r="G56" t="s">
        <v>15</v>
      </c>
      <c r="H56" s="3"/>
      <c r="I56" s="16"/>
    </row>
    <row r="57" spans="1:9" x14ac:dyDescent="0.2">
      <c r="A57">
        <v>7003418</v>
      </c>
      <c r="B57" t="s">
        <v>11</v>
      </c>
      <c r="C57" t="s">
        <v>14</v>
      </c>
      <c r="D57" s="3">
        <v>431.42</v>
      </c>
      <c r="E57" s="3">
        <v>147.28727550459999</v>
      </c>
      <c r="F57" s="2">
        <v>44348</v>
      </c>
      <c r="G57" t="s">
        <v>15</v>
      </c>
      <c r="H57" s="3"/>
      <c r="I57" s="16"/>
    </row>
    <row r="58" spans="1:9" x14ac:dyDescent="0.2">
      <c r="A58">
        <v>7004260</v>
      </c>
      <c r="B58" t="s">
        <v>11</v>
      </c>
      <c r="C58" t="s">
        <v>14</v>
      </c>
      <c r="D58" s="3">
        <v>117964</v>
      </c>
      <c r="E58" s="3">
        <v>40273.042899319997</v>
      </c>
      <c r="F58" s="2">
        <v>44348</v>
      </c>
      <c r="G58" t="s">
        <v>15</v>
      </c>
      <c r="H58" s="3"/>
      <c r="I58" s="16"/>
    </row>
    <row r="59" spans="1:9" x14ac:dyDescent="0.2">
      <c r="A59">
        <v>7004609</v>
      </c>
      <c r="B59" t="s">
        <v>11</v>
      </c>
      <c r="C59" t="s">
        <v>14</v>
      </c>
      <c r="D59" s="3">
        <v>5274.5</v>
      </c>
      <c r="E59" s="3">
        <v>1800.7202601849999</v>
      </c>
      <c r="F59" s="2">
        <v>44348</v>
      </c>
      <c r="G59" t="s">
        <v>15</v>
      </c>
      <c r="H59" s="3"/>
      <c r="I59" s="16"/>
    </row>
    <row r="60" spans="1:9" x14ac:dyDescent="0.2">
      <c r="A60">
        <v>7004905</v>
      </c>
      <c r="B60" t="s">
        <v>11</v>
      </c>
      <c r="C60" t="s">
        <v>14</v>
      </c>
      <c r="D60" s="3">
        <v>4105.79</v>
      </c>
      <c r="E60" s="3">
        <v>1401.7213455427</v>
      </c>
      <c r="F60" s="2">
        <v>44348</v>
      </c>
      <c r="G60" t="s">
        <v>15</v>
      </c>
      <c r="H60" s="3"/>
      <c r="I60" s="16"/>
    </row>
    <row r="61" spans="1:9" x14ac:dyDescent="0.2">
      <c r="A61">
        <v>6933098</v>
      </c>
      <c r="B61" t="s">
        <v>16</v>
      </c>
      <c r="C61" t="s">
        <v>14</v>
      </c>
      <c r="D61" s="3">
        <v>-1716</v>
      </c>
      <c r="E61" s="3">
        <v>8783.2189473599992</v>
      </c>
      <c r="F61" s="2">
        <v>44348</v>
      </c>
      <c r="G61" t="s">
        <v>15</v>
      </c>
      <c r="H61" s="3"/>
      <c r="I61" s="16"/>
    </row>
    <row r="62" spans="1:9" x14ac:dyDescent="0.2">
      <c r="A62">
        <v>6933275</v>
      </c>
      <c r="B62" t="s">
        <v>16</v>
      </c>
      <c r="C62" t="s">
        <v>14</v>
      </c>
      <c r="D62" s="3">
        <v>-5561.66</v>
      </c>
      <c r="E62" s="3">
        <v>28466.944924693602</v>
      </c>
      <c r="F62" s="2">
        <v>44348</v>
      </c>
      <c r="G62" t="s">
        <v>15</v>
      </c>
      <c r="H62" s="3"/>
      <c r="I62" s="16"/>
    </row>
    <row r="63" spans="1:9" x14ac:dyDescent="0.2">
      <c r="A63">
        <v>6933404</v>
      </c>
      <c r="B63" t="s">
        <v>16</v>
      </c>
      <c r="C63" t="s">
        <v>14</v>
      </c>
      <c r="D63" s="3">
        <v>3551.2000000000003</v>
      </c>
      <c r="E63" s="3">
        <v>-16358.899431736001</v>
      </c>
      <c r="F63" s="2">
        <v>44348</v>
      </c>
      <c r="G63" t="s">
        <v>15</v>
      </c>
      <c r="H63" s="3"/>
      <c r="I63" s="16"/>
    </row>
    <row r="64" spans="1:9" x14ac:dyDescent="0.2">
      <c r="A64">
        <v>6933407</v>
      </c>
      <c r="B64" t="s">
        <v>16</v>
      </c>
      <c r="C64" t="s">
        <v>14</v>
      </c>
      <c r="D64" s="3">
        <v>5314.3</v>
      </c>
      <c r="E64" s="3">
        <v>-16320.509977935</v>
      </c>
      <c r="F64" s="2">
        <v>44348</v>
      </c>
      <c r="G64" t="s">
        <v>15</v>
      </c>
      <c r="H64" s="3"/>
      <c r="I64" s="16"/>
    </row>
    <row r="65" spans="1:9" x14ac:dyDescent="0.2">
      <c r="A65">
        <v>6933408</v>
      </c>
      <c r="B65" t="s">
        <v>16</v>
      </c>
      <c r="C65" t="s">
        <v>14</v>
      </c>
      <c r="D65" s="3">
        <v>5894.2</v>
      </c>
      <c r="E65" s="3">
        <v>-27152.124642526</v>
      </c>
      <c r="F65" s="2">
        <v>44348</v>
      </c>
      <c r="G65" t="s">
        <v>15</v>
      </c>
      <c r="H65" s="3"/>
      <c r="I65" s="16"/>
    </row>
    <row r="66" spans="1:9" x14ac:dyDescent="0.2">
      <c r="A66">
        <v>6933531</v>
      </c>
      <c r="B66" t="s">
        <v>16</v>
      </c>
      <c r="C66" t="s">
        <v>14</v>
      </c>
      <c r="D66" s="3">
        <v>3332.4900000000002</v>
      </c>
      <c r="E66" s="3">
        <v>-17057.1033274404</v>
      </c>
      <c r="F66" s="2">
        <v>44348</v>
      </c>
      <c r="G66" t="s">
        <v>15</v>
      </c>
      <c r="H66" s="3"/>
      <c r="I66" s="16"/>
    </row>
    <row r="67" spans="1:9" x14ac:dyDescent="0.2">
      <c r="A67">
        <v>6933532</v>
      </c>
      <c r="B67" t="s">
        <v>16</v>
      </c>
      <c r="C67" t="s">
        <v>14</v>
      </c>
      <c r="D67" s="3">
        <v>4965.75</v>
      </c>
      <c r="E67" s="3">
        <v>-25416.823710870001</v>
      </c>
      <c r="F67" s="2">
        <v>44348</v>
      </c>
      <c r="G67" t="s">
        <v>15</v>
      </c>
      <c r="H67" s="3"/>
      <c r="I67" s="16"/>
    </row>
    <row r="68" spans="1:9" x14ac:dyDescent="0.2">
      <c r="A68">
        <v>6933533</v>
      </c>
      <c r="B68" t="s">
        <v>16</v>
      </c>
      <c r="C68" t="s">
        <v>14</v>
      </c>
      <c r="D68" s="3">
        <v>4625.53</v>
      </c>
      <c r="E68" s="3">
        <v>-23675.4328307588</v>
      </c>
      <c r="F68" s="2">
        <v>44348</v>
      </c>
      <c r="G68" t="s">
        <v>15</v>
      </c>
      <c r="H68" s="3"/>
      <c r="I68" s="16"/>
    </row>
    <row r="69" spans="1:9" x14ac:dyDescent="0.2">
      <c r="A69">
        <v>6933544</v>
      </c>
      <c r="B69" t="s">
        <v>16</v>
      </c>
      <c r="C69" t="s">
        <v>14</v>
      </c>
      <c r="D69" s="3">
        <v>1695.6100000000001</v>
      </c>
      <c r="E69" s="3">
        <v>-7810.9690993033</v>
      </c>
      <c r="F69" s="2">
        <v>44348</v>
      </c>
      <c r="G69" t="s">
        <v>15</v>
      </c>
      <c r="H69" s="3"/>
      <c r="I69" s="16"/>
    </row>
    <row r="70" spans="1:9" x14ac:dyDescent="0.2">
      <c r="A70">
        <v>6933675</v>
      </c>
      <c r="B70" t="s">
        <v>16</v>
      </c>
      <c r="C70" t="s">
        <v>14</v>
      </c>
      <c r="D70" s="3">
        <v>4460.92</v>
      </c>
      <c r="E70" s="3">
        <v>-22832.8887334832</v>
      </c>
      <c r="F70" s="2">
        <v>44348</v>
      </c>
      <c r="G70" t="s">
        <v>15</v>
      </c>
      <c r="H70" s="3"/>
      <c r="I70" s="16"/>
    </row>
    <row r="71" spans="1:9" x14ac:dyDescent="0.2">
      <c r="A71">
        <v>6933676</v>
      </c>
      <c r="B71" t="s">
        <v>16</v>
      </c>
      <c r="C71" t="s">
        <v>14</v>
      </c>
      <c r="D71" s="3">
        <v>12730.12</v>
      </c>
      <c r="E71" s="3">
        <v>-65158.176681915196</v>
      </c>
      <c r="F71" s="2">
        <v>44348</v>
      </c>
      <c r="G71" t="s">
        <v>15</v>
      </c>
      <c r="H71" s="3"/>
      <c r="I71" s="16"/>
    </row>
    <row r="72" spans="1:9" x14ac:dyDescent="0.2">
      <c r="A72">
        <v>6933683</v>
      </c>
      <c r="B72" t="s">
        <v>16</v>
      </c>
      <c r="C72" t="s">
        <v>14</v>
      </c>
      <c r="D72" s="3">
        <v>13754.29</v>
      </c>
      <c r="E72" s="3">
        <v>-70400.314997368405</v>
      </c>
      <c r="F72" s="2">
        <v>44348</v>
      </c>
      <c r="G72" t="s">
        <v>15</v>
      </c>
      <c r="H72" s="3"/>
      <c r="I72" s="16"/>
    </row>
    <row r="73" spans="1:9" x14ac:dyDescent="0.2">
      <c r="A73">
        <v>6933691</v>
      </c>
      <c r="B73" t="s">
        <v>16</v>
      </c>
      <c r="C73" t="s">
        <v>14</v>
      </c>
      <c r="D73" s="3">
        <v>4509.3500000000004</v>
      </c>
      <c r="E73" s="3">
        <v>-23080.774102726002</v>
      </c>
      <c r="F73" s="2">
        <v>44348</v>
      </c>
      <c r="G73" t="s">
        <v>15</v>
      </c>
      <c r="H73" s="3"/>
      <c r="I73" s="16"/>
    </row>
    <row r="74" spans="1:9" x14ac:dyDescent="0.2">
      <c r="A74">
        <v>6933692</v>
      </c>
      <c r="B74" t="s">
        <v>16</v>
      </c>
      <c r="C74" t="s">
        <v>14</v>
      </c>
      <c r="D74" s="3">
        <v>650</v>
      </c>
      <c r="E74" s="3">
        <v>-2994.2792945000001</v>
      </c>
      <c r="F74" s="2">
        <v>44348</v>
      </c>
      <c r="G74" t="s">
        <v>15</v>
      </c>
      <c r="H74" s="3"/>
      <c r="I74" s="16"/>
    </row>
    <row r="75" spans="1:9" x14ac:dyDescent="0.2">
      <c r="A75">
        <v>6933693</v>
      </c>
      <c r="B75" t="s">
        <v>16</v>
      </c>
      <c r="C75" t="s">
        <v>14</v>
      </c>
      <c r="D75" s="3">
        <v>873.88</v>
      </c>
      <c r="E75" s="3">
        <v>-4025.6012151964001</v>
      </c>
      <c r="F75" s="2">
        <v>44348</v>
      </c>
      <c r="G75" t="s">
        <v>15</v>
      </c>
      <c r="H75" s="3"/>
      <c r="I75" s="16"/>
    </row>
    <row r="76" spans="1:9" x14ac:dyDescent="0.2">
      <c r="A76">
        <v>6933827</v>
      </c>
      <c r="B76" t="s">
        <v>16</v>
      </c>
      <c r="C76" t="s">
        <v>14</v>
      </c>
      <c r="D76" s="3">
        <v>5533.42</v>
      </c>
      <c r="E76" s="3">
        <v>-28322.4005755832</v>
      </c>
      <c r="F76" s="2">
        <v>44348</v>
      </c>
      <c r="G76" t="s">
        <v>15</v>
      </c>
      <c r="H76" s="3"/>
      <c r="I76" s="16"/>
    </row>
    <row r="77" spans="1:9" x14ac:dyDescent="0.2">
      <c r="A77">
        <v>6933839</v>
      </c>
      <c r="B77" t="s">
        <v>16</v>
      </c>
      <c r="C77" t="s">
        <v>14</v>
      </c>
      <c r="D77" s="3">
        <v>20921.350000000002</v>
      </c>
      <c r="E77" s="3">
        <v>-96375.946335365501</v>
      </c>
      <c r="F77" s="2">
        <v>44348</v>
      </c>
      <c r="G77" t="s">
        <v>15</v>
      </c>
      <c r="H77" s="3"/>
      <c r="I77" s="16"/>
    </row>
    <row r="78" spans="1:9" x14ac:dyDescent="0.2">
      <c r="A78">
        <v>6933842</v>
      </c>
      <c r="B78" t="s">
        <v>16</v>
      </c>
      <c r="C78" t="s">
        <v>14</v>
      </c>
      <c r="D78" s="3">
        <v>2932</v>
      </c>
      <c r="E78" s="3">
        <v>-10505.0600146</v>
      </c>
      <c r="F78" s="2">
        <v>44348</v>
      </c>
      <c r="G78" t="s">
        <v>15</v>
      </c>
      <c r="H78" s="3"/>
      <c r="I78" s="16"/>
    </row>
    <row r="79" spans="1:9" x14ac:dyDescent="0.2">
      <c r="A79">
        <v>6933980</v>
      </c>
      <c r="B79" t="s">
        <v>16</v>
      </c>
      <c r="C79" t="s">
        <v>14</v>
      </c>
      <c r="D79" s="3">
        <v>7862.12</v>
      </c>
      <c r="E79" s="3">
        <v>-40241.679108635195</v>
      </c>
      <c r="F79" s="2">
        <v>44348</v>
      </c>
      <c r="G79" t="s">
        <v>15</v>
      </c>
      <c r="H79" s="3"/>
      <c r="I79" s="16"/>
    </row>
    <row r="80" spans="1:9" x14ac:dyDescent="0.2">
      <c r="A80">
        <v>6932993</v>
      </c>
      <c r="B80" t="s">
        <v>17</v>
      </c>
      <c r="C80" t="s">
        <v>14</v>
      </c>
      <c r="D80" s="3">
        <v>1593.1000000000001</v>
      </c>
      <c r="E80" s="3">
        <v>-322.70309936899997</v>
      </c>
      <c r="F80" s="2">
        <v>44348</v>
      </c>
      <c r="G80" t="s">
        <v>15</v>
      </c>
      <c r="H80" s="3"/>
      <c r="I80" s="16"/>
    </row>
    <row r="81" spans="1:9" x14ac:dyDescent="0.2">
      <c r="A81">
        <v>6933001</v>
      </c>
      <c r="B81" t="s">
        <v>17</v>
      </c>
      <c r="C81" t="s">
        <v>14</v>
      </c>
      <c r="D81" s="3">
        <v>77494.7</v>
      </c>
      <c r="E81" s="3">
        <v>-15697.558141153002</v>
      </c>
      <c r="F81" s="2">
        <v>44348</v>
      </c>
      <c r="G81" t="s">
        <v>15</v>
      </c>
      <c r="H81" s="3"/>
      <c r="I81" s="16"/>
    </row>
    <row r="82" spans="1:9" x14ac:dyDescent="0.2">
      <c r="A82">
        <v>6933279</v>
      </c>
      <c r="B82" t="s">
        <v>17</v>
      </c>
      <c r="C82" t="s">
        <v>14</v>
      </c>
      <c r="D82" s="3">
        <v>302808</v>
      </c>
      <c r="E82" s="3">
        <v>-110407.89379223999</v>
      </c>
      <c r="F82" s="2">
        <v>44348</v>
      </c>
      <c r="G82" t="s">
        <v>15</v>
      </c>
      <c r="H82" s="3"/>
      <c r="I82" s="16"/>
    </row>
    <row r="83" spans="1:9" x14ac:dyDescent="0.2">
      <c r="A83">
        <v>6933553</v>
      </c>
      <c r="B83" t="s">
        <v>17</v>
      </c>
      <c r="C83" t="s">
        <v>14</v>
      </c>
      <c r="D83" s="3">
        <v>851.92000000000007</v>
      </c>
      <c r="E83" s="3">
        <v>-310.62155847759999</v>
      </c>
      <c r="F83" s="2">
        <v>44348</v>
      </c>
      <c r="G83" t="s">
        <v>15</v>
      </c>
      <c r="H83" s="3"/>
      <c r="I83" s="16"/>
    </row>
    <row r="84" spans="1:9" x14ac:dyDescent="0.2">
      <c r="A84">
        <v>6933699</v>
      </c>
      <c r="B84" t="s">
        <v>17</v>
      </c>
      <c r="C84" t="s">
        <v>14</v>
      </c>
      <c r="D84" s="3">
        <v>30372.57</v>
      </c>
      <c r="E84" s="3">
        <v>-6152.3585931842999</v>
      </c>
      <c r="F84" s="2">
        <v>44348</v>
      </c>
      <c r="G84" t="s">
        <v>15</v>
      </c>
      <c r="H84" s="3"/>
      <c r="I84" s="16"/>
    </row>
    <row r="85" spans="1:9" x14ac:dyDescent="0.2">
      <c r="A85">
        <v>6933985</v>
      </c>
      <c r="B85" t="s">
        <v>17</v>
      </c>
      <c r="C85" t="s">
        <v>14</v>
      </c>
      <c r="D85" s="3">
        <v>681.29</v>
      </c>
      <c r="E85" s="3">
        <v>-220.80999960460002</v>
      </c>
      <c r="F85" s="2">
        <v>44348</v>
      </c>
      <c r="G85" t="s">
        <v>15</v>
      </c>
      <c r="H85" s="3"/>
      <c r="I85" s="16"/>
    </row>
    <row r="86" spans="1:9" x14ac:dyDescent="0.2">
      <c r="A86">
        <v>6934002</v>
      </c>
      <c r="B86" t="s">
        <v>17</v>
      </c>
      <c r="C86" t="s">
        <v>14</v>
      </c>
      <c r="D86" s="3">
        <v>18638.38</v>
      </c>
      <c r="E86" s="3">
        <v>-6795.8055252814002</v>
      </c>
      <c r="F86" s="2">
        <v>44348</v>
      </c>
      <c r="G86" t="s">
        <v>15</v>
      </c>
      <c r="H86" s="3"/>
      <c r="I86" s="16"/>
    </row>
    <row r="87" spans="1:9" x14ac:dyDescent="0.2">
      <c r="A87">
        <v>6932994</v>
      </c>
      <c r="B87" t="s">
        <v>12</v>
      </c>
      <c r="C87" t="s">
        <v>14</v>
      </c>
      <c r="D87" s="3">
        <v>704526.9</v>
      </c>
      <c r="E87" s="3">
        <v>7898.6694792389999</v>
      </c>
      <c r="F87" s="2">
        <v>44348</v>
      </c>
      <c r="G87" t="s">
        <v>15</v>
      </c>
      <c r="H87" s="3"/>
      <c r="I87" s="16"/>
    </row>
    <row r="88" spans="1:9" x14ac:dyDescent="0.2">
      <c r="A88">
        <v>6933277</v>
      </c>
      <c r="B88" t="s">
        <v>12</v>
      </c>
      <c r="C88" t="s">
        <v>14</v>
      </c>
      <c r="D88" s="3">
        <v>28437.14</v>
      </c>
      <c r="E88" s="3">
        <v>239.1099948618</v>
      </c>
      <c r="F88" s="2">
        <v>44348</v>
      </c>
      <c r="G88" t="s">
        <v>15</v>
      </c>
      <c r="H88" s="3"/>
      <c r="I88" s="16"/>
    </row>
    <row r="89" spans="1:9" x14ac:dyDescent="0.2">
      <c r="A89">
        <v>6934057</v>
      </c>
      <c r="B89" t="s">
        <v>12</v>
      </c>
      <c r="C89" t="s">
        <v>14</v>
      </c>
      <c r="D89" s="3">
        <v>55607.05</v>
      </c>
      <c r="E89" s="3">
        <v>311.709767339</v>
      </c>
      <c r="F89" s="2">
        <v>44348</v>
      </c>
      <c r="G89" t="s">
        <v>15</v>
      </c>
      <c r="H89" s="3"/>
      <c r="I89" s="16"/>
    </row>
    <row r="90" spans="1:9" x14ac:dyDescent="0.2">
      <c r="A90">
        <v>7003415</v>
      </c>
      <c r="B90" t="s">
        <v>12</v>
      </c>
      <c r="C90" t="s">
        <v>14</v>
      </c>
      <c r="D90" s="3">
        <v>19921.45</v>
      </c>
      <c r="E90" s="3">
        <v>55.837433775999997</v>
      </c>
      <c r="F90" s="2">
        <v>44348</v>
      </c>
      <c r="G90" t="s">
        <v>15</v>
      </c>
      <c r="H90" s="3"/>
      <c r="I90" s="16"/>
    </row>
    <row r="91" spans="1:9" x14ac:dyDescent="0.2">
      <c r="A91">
        <v>6932977</v>
      </c>
      <c r="B91" t="s">
        <v>18</v>
      </c>
      <c r="C91" t="s">
        <v>14</v>
      </c>
      <c r="D91" s="3">
        <v>25000</v>
      </c>
      <c r="E91" s="3">
        <v>14745.848749999999</v>
      </c>
      <c r="F91" s="2">
        <v>44348</v>
      </c>
      <c r="G91" t="s">
        <v>15</v>
      </c>
      <c r="H91" s="3"/>
      <c r="I91" s="16"/>
    </row>
    <row r="92" spans="1:9" x14ac:dyDescent="0.2">
      <c r="A92">
        <v>6933089</v>
      </c>
      <c r="B92" t="s">
        <v>18</v>
      </c>
      <c r="C92" t="s">
        <v>14</v>
      </c>
      <c r="D92" s="3">
        <v>31204.400000000001</v>
      </c>
      <c r="E92" s="3">
        <v>21034.757477872001</v>
      </c>
      <c r="F92" s="2">
        <v>44348</v>
      </c>
      <c r="G92" t="s">
        <v>15</v>
      </c>
      <c r="H92" s="3"/>
      <c r="I92" s="16"/>
    </row>
    <row r="93" spans="1:9" x14ac:dyDescent="0.2">
      <c r="A93">
        <v>6933097</v>
      </c>
      <c r="B93" t="s">
        <v>18</v>
      </c>
      <c r="C93" t="s">
        <v>14</v>
      </c>
      <c r="D93" s="3">
        <v>37000</v>
      </c>
      <c r="E93" s="3">
        <v>21823.85615</v>
      </c>
      <c r="F93" s="2">
        <v>44348</v>
      </c>
      <c r="G93" t="s">
        <v>15</v>
      </c>
      <c r="H93" s="3"/>
      <c r="I93" s="16"/>
    </row>
    <row r="94" spans="1:9" x14ac:dyDescent="0.2">
      <c r="A94">
        <v>6933389</v>
      </c>
      <c r="B94" t="s">
        <v>18</v>
      </c>
      <c r="C94" t="s">
        <v>14</v>
      </c>
      <c r="D94" s="3">
        <v>26127.78</v>
      </c>
      <c r="E94" s="3">
        <v>15411.051682131001</v>
      </c>
      <c r="F94" s="2">
        <v>44348</v>
      </c>
      <c r="G94" t="s">
        <v>15</v>
      </c>
      <c r="H94" s="3"/>
      <c r="I94" s="16"/>
    </row>
    <row r="95" spans="1:9" x14ac:dyDescent="0.2">
      <c r="A95">
        <v>6933390</v>
      </c>
      <c r="B95" t="s">
        <v>18</v>
      </c>
      <c r="C95" t="s">
        <v>14</v>
      </c>
      <c r="D95" s="3">
        <v>27829.82</v>
      </c>
      <c r="E95" s="3">
        <v>16414.972658389001</v>
      </c>
      <c r="F95" s="2">
        <v>44348</v>
      </c>
      <c r="G95" t="s">
        <v>15</v>
      </c>
      <c r="H95" s="3"/>
      <c r="I95" s="16"/>
    </row>
    <row r="96" spans="1:9" x14ac:dyDescent="0.2">
      <c r="A96">
        <v>6933695</v>
      </c>
      <c r="B96" t="s">
        <v>18</v>
      </c>
      <c r="C96" t="s">
        <v>14</v>
      </c>
      <c r="D96" s="3">
        <v>27389.06</v>
      </c>
      <c r="E96" s="3">
        <v>18462.852503072801</v>
      </c>
      <c r="F96" s="2">
        <v>44348</v>
      </c>
      <c r="G96" t="s">
        <v>15</v>
      </c>
      <c r="H96" s="3"/>
      <c r="I96" s="16"/>
    </row>
    <row r="97" spans="1:9" x14ac:dyDescent="0.2">
      <c r="A97">
        <v>6933978</v>
      </c>
      <c r="B97" t="s">
        <v>18</v>
      </c>
      <c r="C97" t="s">
        <v>14</v>
      </c>
      <c r="D97" s="3">
        <v>765.05000000000007</v>
      </c>
      <c r="E97" s="3">
        <v>451.25246344750002</v>
      </c>
      <c r="F97" s="2">
        <v>44348</v>
      </c>
      <c r="G97" t="s">
        <v>15</v>
      </c>
      <c r="H97" s="3"/>
      <c r="I97" s="16"/>
    </row>
    <row r="98" spans="1:9" x14ac:dyDescent="0.2">
      <c r="A98">
        <v>6933979</v>
      </c>
      <c r="B98" t="s">
        <v>18</v>
      </c>
      <c r="C98" t="s">
        <v>14</v>
      </c>
      <c r="D98" s="3">
        <v>32193.600000000002</v>
      </c>
      <c r="E98" s="3">
        <v>18988.878252719998</v>
      </c>
      <c r="F98" s="2">
        <v>44348</v>
      </c>
      <c r="G98" t="s">
        <v>15</v>
      </c>
      <c r="H98" s="3"/>
      <c r="I98" s="16"/>
    </row>
    <row r="99" spans="1:9" x14ac:dyDescent="0.2">
      <c r="A99">
        <v>6934017</v>
      </c>
      <c r="B99" t="s">
        <v>18</v>
      </c>
      <c r="C99" t="s">
        <v>14</v>
      </c>
      <c r="D99" s="3">
        <v>-278.5</v>
      </c>
      <c r="E99" s="3">
        <v>-46.933995269999997</v>
      </c>
      <c r="F99" s="2">
        <v>44348</v>
      </c>
      <c r="G99" t="s">
        <v>15</v>
      </c>
      <c r="H99" s="3"/>
      <c r="I99" s="16"/>
    </row>
    <row r="100" spans="1:9" x14ac:dyDescent="0.2">
      <c r="A100">
        <v>6934029</v>
      </c>
      <c r="B100" t="s">
        <v>18</v>
      </c>
      <c r="C100" t="s">
        <v>14</v>
      </c>
      <c r="D100" s="3">
        <v>29938.39</v>
      </c>
      <c r="E100" s="3">
        <v>5045.3438228058003</v>
      </c>
      <c r="F100" s="2">
        <v>44348</v>
      </c>
      <c r="G100" t="s">
        <v>15</v>
      </c>
      <c r="H100" s="3"/>
      <c r="I100" s="16"/>
    </row>
    <row r="101" spans="1:9" x14ac:dyDescent="0.2">
      <c r="A101">
        <v>6934062</v>
      </c>
      <c r="B101" t="s">
        <v>18</v>
      </c>
      <c r="C101" t="s">
        <v>14</v>
      </c>
      <c r="D101" s="3">
        <v>-8300</v>
      </c>
      <c r="E101" s="3">
        <v>-1398.7510259999999</v>
      </c>
      <c r="F101" s="2">
        <v>44348</v>
      </c>
      <c r="G101" t="s">
        <v>15</v>
      </c>
      <c r="H101" s="3"/>
      <c r="I101" s="16"/>
    </row>
    <row r="102" spans="1:9" x14ac:dyDescent="0.2">
      <c r="A102">
        <v>6934085</v>
      </c>
      <c r="B102" t="s">
        <v>18</v>
      </c>
      <c r="C102" t="s">
        <v>14</v>
      </c>
      <c r="D102" s="3">
        <v>-330.45</v>
      </c>
      <c r="E102" s="3">
        <v>-55.688828499000003</v>
      </c>
      <c r="F102" s="2">
        <v>44348</v>
      </c>
      <c r="G102" t="s">
        <v>15</v>
      </c>
      <c r="H102" s="3"/>
      <c r="I102" s="16"/>
    </row>
    <row r="103" spans="1:9" x14ac:dyDescent="0.2">
      <c r="A103">
        <v>7002764</v>
      </c>
      <c r="B103" t="s">
        <v>18</v>
      </c>
      <c r="C103" t="s">
        <v>14</v>
      </c>
      <c r="D103" s="3">
        <v>29556.05</v>
      </c>
      <c r="E103" s="3">
        <v>2490.4536584630005</v>
      </c>
      <c r="F103" s="2">
        <v>44348</v>
      </c>
      <c r="G103" t="s">
        <v>15</v>
      </c>
      <c r="H103" s="3"/>
      <c r="I103" s="16"/>
    </row>
    <row r="104" spans="1:9" x14ac:dyDescent="0.2">
      <c r="A104">
        <v>7004931</v>
      </c>
      <c r="B104" t="s">
        <v>18</v>
      </c>
      <c r="C104" t="s">
        <v>14</v>
      </c>
      <c r="D104" s="3">
        <v>21.32</v>
      </c>
      <c r="E104" s="3">
        <v>1.7964671192000001</v>
      </c>
      <c r="F104" s="2">
        <v>44348</v>
      </c>
      <c r="G104" t="s">
        <v>15</v>
      </c>
      <c r="H104" s="3"/>
      <c r="I104" s="16"/>
    </row>
    <row r="105" spans="1:9" x14ac:dyDescent="0.2">
      <c r="A105">
        <v>6932975</v>
      </c>
      <c r="B105" t="s">
        <v>19</v>
      </c>
      <c r="C105" t="s">
        <v>14</v>
      </c>
      <c r="D105" s="3">
        <v>28717.78</v>
      </c>
      <c r="E105" s="3">
        <v>13670.3275222514</v>
      </c>
      <c r="F105" s="2">
        <v>44348</v>
      </c>
      <c r="G105" t="s">
        <v>15</v>
      </c>
      <c r="H105" s="3"/>
      <c r="I105" s="16"/>
    </row>
    <row r="106" spans="1:9" x14ac:dyDescent="0.2">
      <c r="A106">
        <v>6932976</v>
      </c>
      <c r="B106" t="s">
        <v>19</v>
      </c>
      <c r="C106" t="s">
        <v>14</v>
      </c>
      <c r="D106" s="3">
        <v>-4967.1500000000005</v>
      </c>
      <c r="E106" s="3">
        <v>-1477.7941318534999</v>
      </c>
      <c r="F106" s="2">
        <v>44348</v>
      </c>
      <c r="G106" t="s">
        <v>15</v>
      </c>
      <c r="H106" s="3"/>
      <c r="I106" s="16"/>
    </row>
    <row r="107" spans="1:9" x14ac:dyDescent="0.2">
      <c r="A107">
        <v>6932998</v>
      </c>
      <c r="B107" t="s">
        <v>19</v>
      </c>
      <c r="C107" t="s">
        <v>14</v>
      </c>
      <c r="D107" s="3">
        <v>26431.43</v>
      </c>
      <c r="E107" s="3">
        <v>11009.226095771799</v>
      </c>
      <c r="F107" s="2">
        <v>44348</v>
      </c>
      <c r="G107" t="s">
        <v>15</v>
      </c>
      <c r="H107" s="3"/>
      <c r="I107" s="16"/>
    </row>
    <row r="108" spans="1:9" x14ac:dyDescent="0.2">
      <c r="A108">
        <v>6932999</v>
      </c>
      <c r="B108" t="s">
        <v>19</v>
      </c>
      <c r="C108" t="s">
        <v>14</v>
      </c>
      <c r="D108" s="3">
        <v>35472.97</v>
      </c>
      <c r="E108" s="3">
        <v>12664.467874407701</v>
      </c>
      <c r="F108" s="2">
        <v>44348</v>
      </c>
      <c r="G108" t="s">
        <v>15</v>
      </c>
      <c r="H108" s="3"/>
      <c r="I108" s="16"/>
    </row>
    <row r="109" spans="1:9" x14ac:dyDescent="0.2">
      <c r="A109">
        <v>6933000</v>
      </c>
      <c r="B109" t="s">
        <v>19</v>
      </c>
      <c r="C109" t="s">
        <v>14</v>
      </c>
      <c r="D109" s="3">
        <v>28920.34</v>
      </c>
      <c r="E109" s="3">
        <v>12045.9075360884</v>
      </c>
      <c r="F109" s="2">
        <v>44348</v>
      </c>
      <c r="G109" t="s">
        <v>15</v>
      </c>
      <c r="H109" s="3"/>
      <c r="I109" s="16"/>
    </row>
    <row r="110" spans="1:9" x14ac:dyDescent="0.2">
      <c r="A110">
        <v>6933090</v>
      </c>
      <c r="B110" t="s">
        <v>19</v>
      </c>
      <c r="C110" t="s">
        <v>14</v>
      </c>
      <c r="D110" s="3">
        <v>37502.61</v>
      </c>
      <c r="E110" s="3">
        <v>8926.0539601194014</v>
      </c>
      <c r="F110" s="2">
        <v>44348</v>
      </c>
      <c r="G110" t="s">
        <v>15</v>
      </c>
      <c r="H110" s="3"/>
      <c r="I110" s="16"/>
    </row>
    <row r="111" spans="1:9" x14ac:dyDescent="0.2">
      <c r="A111">
        <v>6933096</v>
      </c>
      <c r="B111" t="s">
        <v>19</v>
      </c>
      <c r="C111" t="s">
        <v>14</v>
      </c>
      <c r="D111" s="3">
        <v>27738.33</v>
      </c>
      <c r="E111" s="3">
        <v>13204.086667572899</v>
      </c>
      <c r="F111" s="2">
        <v>44348</v>
      </c>
      <c r="G111" t="s">
        <v>15</v>
      </c>
      <c r="H111" s="3"/>
      <c r="I111" s="16"/>
    </row>
    <row r="112" spans="1:9" x14ac:dyDescent="0.2">
      <c r="A112">
        <v>6933249</v>
      </c>
      <c r="B112" t="s">
        <v>19</v>
      </c>
      <c r="C112" t="s">
        <v>14</v>
      </c>
      <c r="D112" s="3">
        <v>-165.15</v>
      </c>
      <c r="E112" s="3">
        <v>-39.307605831000004</v>
      </c>
      <c r="F112" s="2">
        <v>44348</v>
      </c>
      <c r="G112" t="s">
        <v>15</v>
      </c>
      <c r="H112" s="3"/>
      <c r="I112" s="16"/>
    </row>
    <row r="113" spans="1:9" x14ac:dyDescent="0.2">
      <c r="A113">
        <v>6933250</v>
      </c>
      <c r="B113" t="s">
        <v>19</v>
      </c>
      <c r="C113" t="s">
        <v>14</v>
      </c>
      <c r="D113" s="3">
        <v>26901.95</v>
      </c>
      <c r="E113" s="3">
        <v>17608.184716224499</v>
      </c>
      <c r="F113" s="2">
        <v>44348</v>
      </c>
      <c r="G113" t="s">
        <v>15</v>
      </c>
      <c r="H113" s="3"/>
      <c r="I113" s="16"/>
    </row>
    <row r="114" spans="1:9" x14ac:dyDescent="0.2">
      <c r="A114">
        <v>6933379</v>
      </c>
      <c r="B114" t="s">
        <v>19</v>
      </c>
      <c r="C114" t="s">
        <v>14</v>
      </c>
      <c r="D114" s="3">
        <v>12603.69</v>
      </c>
      <c r="E114" s="3">
        <v>4499.7367602429003</v>
      </c>
      <c r="F114" s="2">
        <v>44348</v>
      </c>
      <c r="G114" t="s">
        <v>15</v>
      </c>
      <c r="H114" s="3"/>
      <c r="I114" s="16"/>
    </row>
    <row r="115" spans="1:9" x14ac:dyDescent="0.2">
      <c r="A115">
        <v>6933380</v>
      </c>
      <c r="B115" t="s">
        <v>19</v>
      </c>
      <c r="C115" t="s">
        <v>14</v>
      </c>
      <c r="D115" s="3">
        <v>29873.850000000002</v>
      </c>
      <c r="E115" s="3">
        <v>17775.806195434499</v>
      </c>
      <c r="F115" s="2">
        <v>44348</v>
      </c>
      <c r="G115" t="s">
        <v>15</v>
      </c>
      <c r="H115" s="3"/>
      <c r="I115" s="16"/>
    </row>
    <row r="116" spans="1:9" x14ac:dyDescent="0.2">
      <c r="A116">
        <v>6933414</v>
      </c>
      <c r="B116" t="s">
        <v>19</v>
      </c>
      <c r="C116" t="s">
        <v>14</v>
      </c>
      <c r="D116" s="3">
        <v>43625.65</v>
      </c>
      <c r="E116" s="3">
        <v>18170.967080668997</v>
      </c>
      <c r="F116" s="2">
        <v>44348</v>
      </c>
      <c r="G116" t="s">
        <v>15</v>
      </c>
      <c r="H116" s="3"/>
      <c r="I116" s="16"/>
    </row>
    <row r="117" spans="1:9" x14ac:dyDescent="0.2">
      <c r="A117">
        <v>6933415</v>
      </c>
      <c r="B117" t="s">
        <v>19</v>
      </c>
      <c r="C117" t="s">
        <v>14</v>
      </c>
      <c r="D117" s="3">
        <v>422.65000000000003</v>
      </c>
      <c r="E117" s="3">
        <v>176.04228788899999</v>
      </c>
      <c r="F117" s="2">
        <v>44348</v>
      </c>
      <c r="G117" t="s">
        <v>15</v>
      </c>
      <c r="H117" s="3"/>
      <c r="I117" s="16"/>
    </row>
    <row r="118" spans="1:9" x14ac:dyDescent="0.2">
      <c r="A118">
        <v>6933416</v>
      </c>
      <c r="B118" t="s">
        <v>19</v>
      </c>
      <c r="C118" t="s">
        <v>14</v>
      </c>
      <c r="D118" s="3">
        <v>28876.57</v>
      </c>
      <c r="E118" s="3">
        <v>12027.676444308199</v>
      </c>
      <c r="F118" s="2">
        <v>44348</v>
      </c>
      <c r="G118" t="s">
        <v>15</v>
      </c>
      <c r="H118" s="3"/>
      <c r="I118" s="16"/>
    </row>
    <row r="119" spans="1:9" x14ac:dyDescent="0.2">
      <c r="A119">
        <v>6933518</v>
      </c>
      <c r="B119" t="s">
        <v>19</v>
      </c>
      <c r="C119" t="s">
        <v>14</v>
      </c>
      <c r="D119" s="3">
        <v>35970.340000000004</v>
      </c>
      <c r="E119" s="3">
        <v>23543.735343549401</v>
      </c>
      <c r="F119" s="2">
        <v>44348</v>
      </c>
      <c r="G119" t="s">
        <v>15</v>
      </c>
      <c r="H119" s="3"/>
      <c r="I119" s="16"/>
    </row>
    <row r="120" spans="1:9" x14ac:dyDescent="0.2">
      <c r="A120">
        <v>6933549</v>
      </c>
      <c r="B120" t="s">
        <v>19</v>
      </c>
      <c r="C120" t="s">
        <v>14</v>
      </c>
      <c r="D120" s="3">
        <v>37313.56</v>
      </c>
      <c r="E120" s="3">
        <v>15541.8537127256</v>
      </c>
      <c r="F120" s="2">
        <v>44348</v>
      </c>
      <c r="G120" t="s">
        <v>15</v>
      </c>
      <c r="H120" s="3"/>
      <c r="I120" s="16"/>
    </row>
    <row r="121" spans="1:9" x14ac:dyDescent="0.2">
      <c r="A121">
        <v>6933665</v>
      </c>
      <c r="B121" t="s">
        <v>19</v>
      </c>
      <c r="C121" t="s">
        <v>14</v>
      </c>
      <c r="D121" s="3">
        <v>28629.84</v>
      </c>
      <c r="E121" s="3">
        <v>10221.351325514401</v>
      </c>
      <c r="F121" s="2">
        <v>44348</v>
      </c>
      <c r="G121" t="s">
        <v>15</v>
      </c>
      <c r="H121" s="3"/>
      <c r="I121" s="16"/>
    </row>
    <row r="122" spans="1:9" x14ac:dyDescent="0.2">
      <c r="A122">
        <v>6933669</v>
      </c>
      <c r="B122" t="s">
        <v>19</v>
      </c>
      <c r="C122" t="s">
        <v>14</v>
      </c>
      <c r="D122" s="3">
        <v>36761.040000000001</v>
      </c>
      <c r="E122" s="3">
        <v>21873.8837673288</v>
      </c>
      <c r="F122" s="2">
        <v>44348</v>
      </c>
      <c r="G122" t="s">
        <v>15</v>
      </c>
      <c r="H122" s="3"/>
      <c r="I122" s="16"/>
    </row>
    <row r="123" spans="1:9" x14ac:dyDescent="0.2">
      <c r="A123">
        <v>6933674</v>
      </c>
      <c r="B123" t="s">
        <v>19</v>
      </c>
      <c r="C123" t="s">
        <v>14</v>
      </c>
      <c r="D123" s="3">
        <v>32535.79</v>
      </c>
      <c r="E123" s="3">
        <v>7743.8934830165999</v>
      </c>
      <c r="F123" s="2">
        <v>44348</v>
      </c>
      <c r="G123" t="s">
        <v>15</v>
      </c>
      <c r="H123" s="3"/>
      <c r="I123" s="16"/>
    </row>
    <row r="124" spans="1:9" x14ac:dyDescent="0.2">
      <c r="A124">
        <v>6933696</v>
      </c>
      <c r="B124" t="s">
        <v>19</v>
      </c>
      <c r="C124" t="s">
        <v>14</v>
      </c>
      <c r="D124" s="3">
        <v>-62.800000000000004</v>
      </c>
      <c r="E124" s="3">
        <v>-26.157472328000001</v>
      </c>
      <c r="F124" s="2">
        <v>44348</v>
      </c>
      <c r="G124" t="s">
        <v>15</v>
      </c>
      <c r="H124" s="3"/>
      <c r="I124" s="16"/>
    </row>
    <row r="125" spans="1:9" x14ac:dyDescent="0.2">
      <c r="A125">
        <v>6933697</v>
      </c>
      <c r="B125" t="s">
        <v>19</v>
      </c>
      <c r="C125" t="s">
        <v>14</v>
      </c>
      <c r="D125" s="3">
        <v>28809.32</v>
      </c>
      <c r="E125" s="3">
        <v>11999.665456823201</v>
      </c>
      <c r="F125" s="2">
        <v>44348</v>
      </c>
      <c r="G125" t="s">
        <v>15</v>
      </c>
      <c r="H125" s="3"/>
      <c r="I125" s="16"/>
    </row>
    <row r="126" spans="1:9" x14ac:dyDescent="0.2">
      <c r="A126">
        <v>6933698</v>
      </c>
      <c r="B126" t="s">
        <v>19</v>
      </c>
      <c r="C126" t="s">
        <v>14</v>
      </c>
      <c r="D126" s="3">
        <v>28579.57</v>
      </c>
      <c r="E126" s="3">
        <v>11903.969927088201</v>
      </c>
      <c r="F126" s="2">
        <v>44348</v>
      </c>
      <c r="G126" t="s">
        <v>15</v>
      </c>
      <c r="H126" s="3"/>
      <c r="I126" s="16"/>
    </row>
    <row r="127" spans="1:9" x14ac:dyDescent="0.2">
      <c r="A127">
        <v>6933815</v>
      </c>
      <c r="B127" t="s">
        <v>19</v>
      </c>
      <c r="C127" t="s">
        <v>14</v>
      </c>
      <c r="D127" s="3">
        <v>31213.84</v>
      </c>
      <c r="E127" s="3">
        <v>11143.8843129544</v>
      </c>
      <c r="F127" s="2">
        <v>44348</v>
      </c>
      <c r="G127" t="s">
        <v>15</v>
      </c>
      <c r="H127" s="3"/>
      <c r="I127" s="16"/>
    </row>
    <row r="128" spans="1:9" x14ac:dyDescent="0.2">
      <c r="A128">
        <v>6933846</v>
      </c>
      <c r="B128" t="s">
        <v>19</v>
      </c>
      <c r="C128" t="s">
        <v>14</v>
      </c>
      <c r="D128" s="3">
        <v>28579.57</v>
      </c>
      <c r="E128" s="3">
        <v>11903.969927088201</v>
      </c>
      <c r="F128" s="2">
        <v>44348</v>
      </c>
      <c r="G128" t="s">
        <v>15</v>
      </c>
      <c r="H128" s="3"/>
      <c r="I128" s="16"/>
    </row>
    <row r="129" spans="1:9" x14ac:dyDescent="0.2">
      <c r="A129">
        <v>6933963</v>
      </c>
      <c r="B129" t="s">
        <v>19</v>
      </c>
      <c r="C129" t="s">
        <v>14</v>
      </c>
      <c r="D129" s="3">
        <v>250.25</v>
      </c>
      <c r="E129" s="3">
        <v>74.452750872500005</v>
      </c>
      <c r="F129" s="2">
        <v>44348</v>
      </c>
      <c r="G129" t="s">
        <v>15</v>
      </c>
      <c r="H129" s="3"/>
      <c r="I129" s="16"/>
    </row>
    <row r="130" spans="1:9" x14ac:dyDescent="0.2">
      <c r="A130">
        <v>6933964</v>
      </c>
      <c r="B130" t="s">
        <v>19</v>
      </c>
      <c r="C130" t="s">
        <v>14</v>
      </c>
      <c r="D130" s="3">
        <v>303.16000000000003</v>
      </c>
      <c r="E130" s="3">
        <v>90.194189628399997</v>
      </c>
      <c r="F130" s="2">
        <v>44348</v>
      </c>
      <c r="G130" t="s">
        <v>15</v>
      </c>
      <c r="H130" s="3"/>
      <c r="I130" s="16"/>
    </row>
    <row r="131" spans="1:9" x14ac:dyDescent="0.2">
      <c r="A131">
        <v>6933965</v>
      </c>
      <c r="B131" t="s">
        <v>19</v>
      </c>
      <c r="C131" t="s">
        <v>14</v>
      </c>
      <c r="D131" s="3">
        <v>-0.03</v>
      </c>
      <c r="E131" s="3">
        <v>-1.42806939E-2</v>
      </c>
      <c r="F131" s="2">
        <v>44348</v>
      </c>
      <c r="G131" t="s">
        <v>15</v>
      </c>
      <c r="H131" s="3"/>
      <c r="I131" s="16"/>
    </row>
    <row r="132" spans="1:9" x14ac:dyDescent="0.2">
      <c r="A132">
        <v>6933999</v>
      </c>
      <c r="B132" t="s">
        <v>19</v>
      </c>
      <c r="C132" t="s">
        <v>14</v>
      </c>
      <c r="D132" s="3">
        <v>1222.1200000000001</v>
      </c>
      <c r="E132" s="3">
        <v>363.59718639880003</v>
      </c>
      <c r="F132" s="2">
        <v>44348</v>
      </c>
      <c r="G132" t="s">
        <v>15</v>
      </c>
      <c r="H132" s="3"/>
      <c r="I132" s="16"/>
    </row>
    <row r="133" spans="1:9" x14ac:dyDescent="0.2">
      <c r="A133">
        <v>6934000</v>
      </c>
      <c r="B133" t="s">
        <v>19</v>
      </c>
      <c r="C133" t="s">
        <v>14</v>
      </c>
      <c r="D133" s="3">
        <v>37826.300000000003</v>
      </c>
      <c r="E133" s="3">
        <v>15755.420310838001</v>
      </c>
      <c r="F133" s="2">
        <v>44348</v>
      </c>
      <c r="G133" t="s">
        <v>15</v>
      </c>
      <c r="H133" s="3"/>
      <c r="I133" s="16"/>
    </row>
    <row r="134" spans="1:9" x14ac:dyDescent="0.2">
      <c r="A134">
        <v>6934042</v>
      </c>
      <c r="B134" t="s">
        <v>19</v>
      </c>
      <c r="C134" t="s">
        <v>14</v>
      </c>
      <c r="D134" s="3">
        <v>43391.090000000004</v>
      </c>
      <c r="E134" s="3">
        <v>5163.7909444111001</v>
      </c>
      <c r="F134" s="2">
        <v>44348</v>
      </c>
      <c r="G134" t="s">
        <v>15</v>
      </c>
      <c r="H134" s="3"/>
      <c r="I134" s="16"/>
    </row>
    <row r="135" spans="1:9" x14ac:dyDescent="0.2">
      <c r="A135">
        <v>6934056</v>
      </c>
      <c r="B135" t="s">
        <v>19</v>
      </c>
      <c r="C135" t="s">
        <v>14</v>
      </c>
      <c r="D135" s="3">
        <v>30977.8</v>
      </c>
      <c r="E135" s="3">
        <v>3686.5375614620002</v>
      </c>
      <c r="F135" s="2">
        <v>44348</v>
      </c>
      <c r="G135" t="s">
        <v>15</v>
      </c>
      <c r="H135" s="3"/>
      <c r="I135" s="16"/>
    </row>
    <row r="136" spans="1:9" x14ac:dyDescent="0.2">
      <c r="A136">
        <v>6934077</v>
      </c>
      <c r="B136" t="s">
        <v>19</v>
      </c>
      <c r="C136" t="s">
        <v>14</v>
      </c>
      <c r="D136" s="3">
        <v>39581.450000000004</v>
      </c>
      <c r="E136" s="3">
        <v>4710.4217265955003</v>
      </c>
      <c r="F136" s="2">
        <v>44348</v>
      </c>
      <c r="G136" t="s">
        <v>15</v>
      </c>
      <c r="H136" s="3"/>
      <c r="I136" s="16"/>
    </row>
    <row r="137" spans="1:9" x14ac:dyDescent="0.2">
      <c r="A137">
        <v>7004599</v>
      </c>
      <c r="B137" t="s">
        <v>19</v>
      </c>
      <c r="C137" t="s">
        <v>14</v>
      </c>
      <c r="D137" s="3">
        <v>-72.150000000000006</v>
      </c>
      <c r="E137" s="3">
        <v>-4.3000000289999996</v>
      </c>
      <c r="F137" s="2">
        <v>44348</v>
      </c>
      <c r="G137" t="s">
        <v>15</v>
      </c>
      <c r="H137" s="3"/>
      <c r="I137" s="16"/>
    </row>
    <row r="138" spans="1:9" x14ac:dyDescent="0.2">
      <c r="A138">
        <v>6933105</v>
      </c>
      <c r="B138" t="s">
        <v>13</v>
      </c>
      <c r="C138" t="s">
        <v>14</v>
      </c>
      <c r="D138" s="3">
        <v>86769.09</v>
      </c>
      <c r="E138" s="3">
        <v>32243.523997635002</v>
      </c>
      <c r="F138" s="2">
        <v>44348</v>
      </c>
      <c r="G138" t="s">
        <v>15</v>
      </c>
      <c r="H138" s="3"/>
      <c r="I138" s="16"/>
    </row>
    <row r="139" spans="1:9" x14ac:dyDescent="0.2">
      <c r="A139">
        <v>6933114</v>
      </c>
      <c r="B139" t="s">
        <v>13</v>
      </c>
      <c r="C139" t="s">
        <v>14</v>
      </c>
      <c r="D139" s="3">
        <v>183690</v>
      </c>
      <c r="E139" s="3">
        <v>79636.068029700007</v>
      </c>
      <c r="F139" s="2">
        <v>44348</v>
      </c>
      <c r="G139" t="s">
        <v>15</v>
      </c>
      <c r="H139" s="3"/>
      <c r="I139" s="16"/>
    </row>
    <row r="140" spans="1:9" x14ac:dyDescent="0.2">
      <c r="A140">
        <v>6933115</v>
      </c>
      <c r="B140" t="s">
        <v>13</v>
      </c>
      <c r="C140" t="s">
        <v>14</v>
      </c>
      <c r="D140" s="3">
        <v>-18354.34</v>
      </c>
      <c r="E140" s="3">
        <v>-6820.5002755100004</v>
      </c>
      <c r="F140" s="2">
        <v>44348</v>
      </c>
      <c r="G140" t="s">
        <v>15</v>
      </c>
      <c r="H140" s="3"/>
      <c r="I140" s="16"/>
    </row>
    <row r="141" spans="1:9" x14ac:dyDescent="0.2">
      <c r="A141">
        <v>6933702</v>
      </c>
      <c r="B141" t="s">
        <v>13</v>
      </c>
      <c r="C141" t="s">
        <v>14</v>
      </c>
      <c r="D141" s="3">
        <v>18354.34</v>
      </c>
      <c r="E141" s="3">
        <v>7957.2511779642</v>
      </c>
      <c r="F141" s="2">
        <v>44348</v>
      </c>
      <c r="G141" t="s">
        <v>15</v>
      </c>
      <c r="H141" s="3"/>
      <c r="I141" s="16"/>
    </row>
    <row r="142" spans="1:9" x14ac:dyDescent="0.2">
      <c r="A142">
        <v>6933703</v>
      </c>
      <c r="B142" t="s">
        <v>13</v>
      </c>
      <c r="C142" t="s">
        <v>14</v>
      </c>
      <c r="D142" s="3">
        <v>-20289.54</v>
      </c>
      <c r="E142" s="3">
        <v>-7539.6234983100003</v>
      </c>
      <c r="F142" s="2">
        <v>44348</v>
      </c>
      <c r="G142" t="s">
        <v>15</v>
      </c>
      <c r="H142" s="3"/>
      <c r="I142" s="16"/>
    </row>
    <row r="143" spans="1:9" x14ac:dyDescent="0.2">
      <c r="A143">
        <v>6934018</v>
      </c>
      <c r="B143" t="s">
        <v>13</v>
      </c>
      <c r="C143" t="s">
        <v>14</v>
      </c>
      <c r="D143" s="3">
        <v>188214.51</v>
      </c>
      <c r="E143" s="3">
        <v>23313.6024709269</v>
      </c>
      <c r="F143" s="2">
        <v>44348</v>
      </c>
      <c r="G143" t="s">
        <v>15</v>
      </c>
      <c r="H143" s="3"/>
      <c r="I143" s="16"/>
    </row>
    <row r="144" spans="1:9" x14ac:dyDescent="0.2">
      <c r="A144">
        <v>6934078</v>
      </c>
      <c r="B144" t="s">
        <v>13</v>
      </c>
      <c r="C144" t="s">
        <v>14</v>
      </c>
      <c r="D144" s="3">
        <v>175314.03</v>
      </c>
      <c r="E144" s="3">
        <v>21715.656263675701</v>
      </c>
      <c r="F144" s="2">
        <v>44348</v>
      </c>
      <c r="G144" t="s">
        <v>15</v>
      </c>
      <c r="H144" s="3"/>
      <c r="I144" s="16"/>
    </row>
    <row r="145" spans="1:9" x14ac:dyDescent="0.2">
      <c r="A145">
        <v>7003101</v>
      </c>
      <c r="B145" t="s">
        <v>13</v>
      </c>
      <c r="C145" t="s">
        <v>14</v>
      </c>
      <c r="D145" s="3">
        <v>106912.12</v>
      </c>
      <c r="E145" s="3">
        <v>6621.4631664440003</v>
      </c>
      <c r="F145" s="2">
        <v>44348</v>
      </c>
      <c r="G145" t="s">
        <v>15</v>
      </c>
      <c r="H145" s="3"/>
      <c r="I145" s="16"/>
    </row>
    <row r="146" spans="1:9" x14ac:dyDescent="0.2">
      <c r="A146">
        <v>7003698</v>
      </c>
      <c r="B146" t="s">
        <v>13</v>
      </c>
      <c r="C146" t="s">
        <v>14</v>
      </c>
      <c r="D146" s="3">
        <v>163.9</v>
      </c>
      <c r="E146" s="3">
        <v>10.15093343</v>
      </c>
      <c r="F146" s="2">
        <v>44348</v>
      </c>
      <c r="G146" t="s">
        <v>15</v>
      </c>
      <c r="H146" s="3"/>
      <c r="I146" s="16"/>
    </row>
    <row r="147" spans="1:9" x14ac:dyDescent="0.2">
      <c r="A147">
        <v>7003699</v>
      </c>
      <c r="B147" t="s">
        <v>13</v>
      </c>
      <c r="C147" t="s">
        <v>14</v>
      </c>
      <c r="D147" s="3">
        <v>-80092.22</v>
      </c>
      <c r="E147" s="3">
        <v>-4960.4075258140001</v>
      </c>
      <c r="F147" s="2">
        <v>44348</v>
      </c>
      <c r="G147" t="s">
        <v>15</v>
      </c>
      <c r="H147" s="3"/>
      <c r="I147" s="16"/>
    </row>
    <row r="148" spans="1:9" x14ac:dyDescent="0.2">
      <c r="A148">
        <v>6932978</v>
      </c>
      <c r="B148" t="s">
        <v>20</v>
      </c>
      <c r="C148" t="s">
        <v>14</v>
      </c>
      <c r="D148" s="3">
        <v>1456.47</v>
      </c>
      <c r="E148" s="3">
        <v>129.97994155110001</v>
      </c>
      <c r="F148" s="2">
        <v>44348</v>
      </c>
      <c r="G148" t="s">
        <v>15</v>
      </c>
      <c r="H148" s="3"/>
      <c r="I148" s="16"/>
    </row>
    <row r="149" spans="1:9" x14ac:dyDescent="0.2">
      <c r="A149">
        <v>6933111</v>
      </c>
      <c r="B149" t="s">
        <v>20</v>
      </c>
      <c r="C149" t="s">
        <v>14</v>
      </c>
      <c r="D149" s="3">
        <v>616.19000000000005</v>
      </c>
      <c r="E149" s="3">
        <v>54.9907242747</v>
      </c>
      <c r="F149" s="2">
        <v>44348</v>
      </c>
      <c r="G149" t="s">
        <v>15</v>
      </c>
      <c r="H149" s="3"/>
      <c r="I149" s="16"/>
    </row>
    <row r="150" spans="1:9" x14ac:dyDescent="0.2">
      <c r="A150">
        <v>6933117</v>
      </c>
      <c r="B150" t="s">
        <v>20</v>
      </c>
      <c r="C150" t="s">
        <v>14</v>
      </c>
      <c r="D150" s="3">
        <v>3544.2400000000002</v>
      </c>
      <c r="E150" s="3">
        <v>316.29907107120005</v>
      </c>
      <c r="F150" s="2">
        <v>44348</v>
      </c>
      <c r="G150" t="s">
        <v>15</v>
      </c>
      <c r="H150" s="3"/>
      <c r="I150" s="16"/>
    </row>
    <row r="151" spans="1:9" x14ac:dyDescent="0.2">
      <c r="A151">
        <v>6933251</v>
      </c>
      <c r="B151" t="s">
        <v>20</v>
      </c>
      <c r="C151" t="s">
        <v>14</v>
      </c>
      <c r="D151" s="3">
        <v>1475.93</v>
      </c>
      <c r="E151" s="3">
        <v>131.7166128609</v>
      </c>
      <c r="F151" s="2">
        <v>44348</v>
      </c>
      <c r="G151" t="s">
        <v>15</v>
      </c>
      <c r="H151" s="3"/>
      <c r="I151" s="16"/>
    </row>
    <row r="152" spans="1:9" x14ac:dyDescent="0.2">
      <c r="A152">
        <v>6933252</v>
      </c>
      <c r="B152" t="s">
        <v>20</v>
      </c>
      <c r="C152" t="s">
        <v>14</v>
      </c>
      <c r="D152" s="3">
        <v>1039.9000000000001</v>
      </c>
      <c r="E152" s="3">
        <v>92.803930886999993</v>
      </c>
      <c r="F152" s="2">
        <v>44348</v>
      </c>
      <c r="G152" t="s">
        <v>15</v>
      </c>
      <c r="H152" s="3"/>
      <c r="I152" s="16"/>
    </row>
    <row r="153" spans="1:9" x14ac:dyDescent="0.2">
      <c r="A153">
        <v>6933278</v>
      </c>
      <c r="B153" t="s">
        <v>20</v>
      </c>
      <c r="C153" t="s">
        <v>14</v>
      </c>
      <c r="D153" s="3">
        <v>714.62</v>
      </c>
      <c r="E153" s="3">
        <v>138.17863735200001</v>
      </c>
      <c r="F153" s="2">
        <v>44348</v>
      </c>
      <c r="G153" t="s">
        <v>15</v>
      </c>
      <c r="H153" s="3"/>
      <c r="I153" s="16"/>
    </row>
    <row r="154" spans="1:9" x14ac:dyDescent="0.2">
      <c r="A154">
        <v>6933411</v>
      </c>
      <c r="B154" t="s">
        <v>20</v>
      </c>
      <c r="C154" t="s">
        <v>14</v>
      </c>
      <c r="D154" s="3">
        <v>3015.02</v>
      </c>
      <c r="E154" s="3">
        <v>717.52000723679998</v>
      </c>
      <c r="F154" s="2">
        <v>44348</v>
      </c>
      <c r="G154" t="s">
        <v>15</v>
      </c>
      <c r="H154" s="3"/>
      <c r="I154" s="16"/>
    </row>
    <row r="155" spans="1:9" x14ac:dyDescent="0.2">
      <c r="A155">
        <v>6933545</v>
      </c>
      <c r="B155" t="s">
        <v>20</v>
      </c>
      <c r="C155" t="s">
        <v>14</v>
      </c>
      <c r="D155" s="3">
        <v>5561.03</v>
      </c>
      <c r="E155" s="3">
        <v>496.28372322390004</v>
      </c>
      <c r="F155" s="2">
        <v>44348</v>
      </c>
      <c r="G155" t="s">
        <v>15</v>
      </c>
      <c r="H155" s="3"/>
      <c r="I155" s="16"/>
    </row>
    <row r="156" spans="1:9" x14ac:dyDescent="0.2">
      <c r="A156">
        <v>6933546</v>
      </c>
      <c r="B156" t="s">
        <v>20</v>
      </c>
      <c r="C156" t="s">
        <v>14</v>
      </c>
      <c r="D156" s="3">
        <v>1094.9100000000001</v>
      </c>
      <c r="E156" s="3">
        <v>211.711359636</v>
      </c>
      <c r="F156" s="2">
        <v>44348</v>
      </c>
      <c r="G156" t="s">
        <v>15</v>
      </c>
      <c r="H156" s="3"/>
      <c r="I156" s="16"/>
    </row>
    <row r="157" spans="1:9" x14ac:dyDescent="0.2">
      <c r="A157">
        <v>6933843</v>
      </c>
      <c r="B157" t="s">
        <v>20</v>
      </c>
      <c r="C157" t="s">
        <v>14</v>
      </c>
      <c r="D157" s="3">
        <v>4473</v>
      </c>
      <c r="E157" s="3">
        <v>399.18452049000001</v>
      </c>
      <c r="F157" s="2">
        <v>44348</v>
      </c>
      <c r="G157" t="s">
        <v>15</v>
      </c>
      <c r="H157" s="3"/>
      <c r="I157" s="16"/>
    </row>
    <row r="158" spans="1:9" x14ac:dyDescent="0.2">
      <c r="A158">
        <v>6933993</v>
      </c>
      <c r="B158" t="s">
        <v>20</v>
      </c>
      <c r="C158" t="s">
        <v>14</v>
      </c>
      <c r="D158" s="3">
        <v>4062.98</v>
      </c>
      <c r="E158" s="3">
        <v>906.47879130240005</v>
      </c>
      <c r="F158" s="2">
        <v>44348</v>
      </c>
      <c r="G158" t="s">
        <v>15</v>
      </c>
      <c r="H158" s="3"/>
      <c r="I158" s="16"/>
    </row>
    <row r="159" spans="1:9" x14ac:dyDescent="0.2">
      <c r="A159">
        <v>6933994</v>
      </c>
      <c r="B159" t="s">
        <v>20</v>
      </c>
      <c r="C159" t="s">
        <v>14</v>
      </c>
      <c r="D159" s="3">
        <v>3298.31</v>
      </c>
      <c r="E159" s="3">
        <v>294.35150811030002</v>
      </c>
      <c r="F159" s="2">
        <v>44348</v>
      </c>
      <c r="G159" t="s">
        <v>15</v>
      </c>
      <c r="H159" s="3"/>
      <c r="I159" s="16"/>
    </row>
    <row r="160" spans="1:9" x14ac:dyDescent="0.2">
      <c r="A160">
        <v>6933995</v>
      </c>
      <c r="B160" t="s">
        <v>20</v>
      </c>
      <c r="C160" t="s">
        <v>14</v>
      </c>
      <c r="D160" s="3">
        <v>2569.85</v>
      </c>
      <c r="E160" s="3">
        <v>573.35121556800004</v>
      </c>
      <c r="F160" s="2">
        <v>44348</v>
      </c>
      <c r="G160" t="s">
        <v>15</v>
      </c>
      <c r="H160" s="3"/>
      <c r="I160" s="16"/>
    </row>
    <row r="161" spans="1:9" x14ac:dyDescent="0.2">
      <c r="A161">
        <v>6934030</v>
      </c>
      <c r="B161" t="s">
        <v>7</v>
      </c>
      <c r="C161" t="s">
        <v>21</v>
      </c>
      <c r="D161" s="3">
        <v>202.5</v>
      </c>
      <c r="E161" s="3">
        <v>0</v>
      </c>
      <c r="F161" s="2">
        <v>44348</v>
      </c>
      <c r="G161" t="s">
        <v>22</v>
      </c>
      <c r="H161" s="3"/>
      <c r="I161" s="16"/>
    </row>
    <row r="162" spans="1:9" x14ac:dyDescent="0.2">
      <c r="A162">
        <v>6934058</v>
      </c>
      <c r="B162" t="s">
        <v>7</v>
      </c>
      <c r="C162" t="s">
        <v>21</v>
      </c>
      <c r="D162" s="3">
        <v>5219.95</v>
      </c>
      <c r="E162" s="3">
        <v>0</v>
      </c>
      <c r="F162" s="2">
        <v>44348</v>
      </c>
      <c r="G162" t="s">
        <v>22</v>
      </c>
      <c r="H162" s="3"/>
      <c r="I162" s="16"/>
    </row>
    <row r="163" spans="1:9" x14ac:dyDescent="0.2">
      <c r="A163">
        <v>6934079</v>
      </c>
      <c r="B163" t="s">
        <v>7</v>
      </c>
      <c r="C163" t="s">
        <v>21</v>
      </c>
      <c r="D163" s="3">
        <v>-399.75</v>
      </c>
      <c r="E163" s="3">
        <v>0</v>
      </c>
      <c r="F163" s="2">
        <v>44348</v>
      </c>
      <c r="G163" t="s">
        <v>22</v>
      </c>
      <c r="H163" s="3"/>
      <c r="I163" s="16"/>
    </row>
    <row r="164" spans="1:9" x14ac:dyDescent="0.2">
      <c r="A164">
        <v>7002780</v>
      </c>
      <c r="B164" t="s">
        <v>7</v>
      </c>
      <c r="C164" t="s">
        <v>21</v>
      </c>
      <c r="D164" s="3">
        <v>3172.5</v>
      </c>
      <c r="E164" s="3">
        <v>0</v>
      </c>
      <c r="F164" s="2">
        <v>44348</v>
      </c>
      <c r="G164" t="s">
        <v>22</v>
      </c>
      <c r="H164" s="3"/>
      <c r="I164" s="16"/>
    </row>
    <row r="165" spans="1:9" x14ac:dyDescent="0.2">
      <c r="A165">
        <v>7003416</v>
      </c>
      <c r="B165" t="s">
        <v>7</v>
      </c>
      <c r="C165" t="s">
        <v>21</v>
      </c>
      <c r="D165" s="3">
        <v>1480.5</v>
      </c>
      <c r="E165" s="3">
        <v>0</v>
      </c>
      <c r="F165" s="2">
        <v>44348</v>
      </c>
      <c r="G165" t="s">
        <v>22</v>
      </c>
      <c r="H165" s="3"/>
      <c r="I165" s="16"/>
    </row>
    <row r="167" spans="1:9" x14ac:dyDescent="0.2">
      <c r="D167" s="3">
        <f>SUM(D1:D166)</f>
        <v>12201736.399999991</v>
      </c>
    </row>
  </sheetData>
  <autoFilter ref="A1:H165" xr:uid="{00000000-0009-0000-0000-00000A000000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64"/>
  <sheetViews>
    <sheetView topLeftCell="A139" workbookViewId="0">
      <selection activeCell="D164" sqref="D164"/>
    </sheetView>
  </sheetViews>
  <sheetFormatPr defaultRowHeight="12.75" x14ac:dyDescent="0.2"/>
  <cols>
    <col min="1" max="1" width="8" bestFit="1" customWidth="1"/>
    <col min="2" max="2" width="25" bestFit="1" customWidth="1"/>
    <col min="3" max="3" width="12.85546875" bestFit="1" customWidth="1"/>
    <col min="4" max="4" width="14" style="3" bestFit="1" customWidth="1"/>
    <col min="5" max="5" width="12.7109375" style="3" bestFit="1" customWidth="1"/>
    <col min="6" max="6" width="12.28515625" bestFit="1" customWidth="1"/>
    <col min="7" max="7" width="19.7109375" bestFit="1" customWidth="1"/>
  </cols>
  <sheetData>
    <row r="1" spans="1:7" x14ac:dyDescent="0.2">
      <c r="A1" t="s">
        <v>5</v>
      </c>
      <c r="B1" t="s">
        <v>0</v>
      </c>
      <c r="C1" t="s">
        <v>0</v>
      </c>
      <c r="D1" s="3" t="s">
        <v>1</v>
      </c>
      <c r="E1" s="3" t="s">
        <v>2</v>
      </c>
      <c r="F1" t="s">
        <v>3</v>
      </c>
      <c r="G1" t="s">
        <v>4</v>
      </c>
    </row>
    <row r="2" spans="1:7" x14ac:dyDescent="0.2">
      <c r="A2">
        <v>923213</v>
      </c>
      <c r="B2" t="s">
        <v>7</v>
      </c>
      <c r="C2" t="s">
        <v>8</v>
      </c>
      <c r="D2" s="3">
        <v>2643.75</v>
      </c>
      <c r="E2" s="3">
        <v>0</v>
      </c>
      <c r="F2" s="2">
        <v>44317</v>
      </c>
      <c r="G2" t="s">
        <v>9</v>
      </c>
    </row>
    <row r="3" spans="1:7" x14ac:dyDescent="0.2">
      <c r="A3">
        <v>923216</v>
      </c>
      <c r="B3" t="s">
        <v>10</v>
      </c>
      <c r="C3" t="s">
        <v>8</v>
      </c>
      <c r="D3" s="3">
        <v>36447</v>
      </c>
      <c r="E3" s="3">
        <v>700.79744894999999</v>
      </c>
      <c r="F3" s="2">
        <v>44317</v>
      </c>
      <c r="G3" t="s">
        <v>9</v>
      </c>
    </row>
    <row r="4" spans="1:7" x14ac:dyDescent="0.2">
      <c r="A4">
        <v>1274831</v>
      </c>
      <c r="B4" t="s">
        <v>10</v>
      </c>
      <c r="C4" t="s">
        <v>8</v>
      </c>
      <c r="D4" s="3">
        <v>183134.73</v>
      </c>
      <c r="E4" s="3">
        <v>3521.2871182305003</v>
      </c>
      <c r="F4" s="2">
        <v>44317</v>
      </c>
      <c r="G4" t="s">
        <v>9</v>
      </c>
    </row>
    <row r="5" spans="1:7" x14ac:dyDescent="0.2">
      <c r="A5">
        <v>1949348</v>
      </c>
      <c r="B5" t="s">
        <v>11</v>
      </c>
      <c r="C5" t="s">
        <v>8</v>
      </c>
      <c r="D5" s="3">
        <v>4577.1400000000003</v>
      </c>
      <c r="E5" s="3">
        <v>1400.4222578854001</v>
      </c>
      <c r="F5" s="2">
        <v>44317</v>
      </c>
      <c r="G5" t="s">
        <v>9</v>
      </c>
    </row>
    <row r="6" spans="1:7" x14ac:dyDescent="0.2">
      <c r="A6">
        <v>1274828</v>
      </c>
      <c r="B6" t="s">
        <v>12</v>
      </c>
      <c r="C6" t="s">
        <v>8</v>
      </c>
      <c r="D6" s="3">
        <v>55768.43</v>
      </c>
      <c r="E6" s="3">
        <v>194.97256580729999</v>
      </c>
      <c r="F6" s="2">
        <v>44317</v>
      </c>
      <c r="G6" t="s">
        <v>9</v>
      </c>
    </row>
    <row r="7" spans="1:7" x14ac:dyDescent="0.2">
      <c r="A7">
        <v>923219</v>
      </c>
      <c r="B7" t="s">
        <v>13</v>
      </c>
      <c r="C7" t="s">
        <v>8</v>
      </c>
      <c r="D7" s="3">
        <v>58.83</v>
      </c>
      <c r="E7" s="3">
        <v>3.2771039711999999</v>
      </c>
      <c r="F7" s="2">
        <v>44317</v>
      </c>
      <c r="G7" t="s">
        <v>9</v>
      </c>
    </row>
    <row r="8" spans="1:7" x14ac:dyDescent="0.2">
      <c r="A8">
        <v>6933535</v>
      </c>
      <c r="B8" t="s">
        <v>7</v>
      </c>
      <c r="C8" t="s">
        <v>14</v>
      </c>
      <c r="D8" s="3">
        <v>472514.62</v>
      </c>
      <c r="E8" s="3">
        <v>0</v>
      </c>
      <c r="F8" s="2">
        <v>44317</v>
      </c>
      <c r="G8" t="s">
        <v>15</v>
      </c>
    </row>
    <row r="9" spans="1:7" x14ac:dyDescent="0.2">
      <c r="A9">
        <v>6933550</v>
      </c>
      <c r="B9" t="s">
        <v>7</v>
      </c>
      <c r="C9" t="s">
        <v>14</v>
      </c>
      <c r="D9" s="3">
        <v>4232.25</v>
      </c>
      <c r="E9" s="3">
        <v>0</v>
      </c>
      <c r="F9" s="2">
        <v>44317</v>
      </c>
      <c r="G9" t="s">
        <v>15</v>
      </c>
    </row>
    <row r="10" spans="1:7" x14ac:dyDescent="0.2">
      <c r="A10">
        <v>6933700</v>
      </c>
      <c r="B10" t="s">
        <v>7</v>
      </c>
      <c r="C10" t="s">
        <v>14</v>
      </c>
      <c r="D10" s="3">
        <v>106291.65000000001</v>
      </c>
      <c r="E10" s="3">
        <v>0</v>
      </c>
      <c r="F10" s="2">
        <v>44317</v>
      </c>
      <c r="G10" t="s">
        <v>15</v>
      </c>
    </row>
    <row r="11" spans="1:7" x14ac:dyDescent="0.2">
      <c r="A11">
        <v>6933701</v>
      </c>
      <c r="B11" t="s">
        <v>7</v>
      </c>
      <c r="C11" t="s">
        <v>14</v>
      </c>
      <c r="D11" s="3">
        <v>1500</v>
      </c>
      <c r="E11" s="3">
        <v>0</v>
      </c>
      <c r="F11" s="2">
        <v>44317</v>
      </c>
      <c r="G11" t="s">
        <v>15</v>
      </c>
    </row>
    <row r="12" spans="1:7" x14ac:dyDescent="0.2">
      <c r="A12">
        <v>6932989</v>
      </c>
      <c r="B12" t="s">
        <v>10</v>
      </c>
      <c r="C12" t="s">
        <v>14</v>
      </c>
      <c r="D12" s="3">
        <v>101826.47</v>
      </c>
      <c r="E12" s="3">
        <v>16909.160032877298</v>
      </c>
      <c r="F12" s="2">
        <v>44317</v>
      </c>
      <c r="G12" t="s">
        <v>15</v>
      </c>
    </row>
    <row r="13" spans="1:7" x14ac:dyDescent="0.2">
      <c r="A13">
        <v>6933002</v>
      </c>
      <c r="B13" t="s">
        <v>10</v>
      </c>
      <c r="C13" t="s">
        <v>14</v>
      </c>
      <c r="D13" s="3">
        <v>12495.5</v>
      </c>
      <c r="E13" s="3">
        <v>2337.0883451999998</v>
      </c>
      <c r="F13" s="2">
        <v>44317</v>
      </c>
      <c r="G13" t="s">
        <v>15</v>
      </c>
    </row>
    <row r="14" spans="1:7" x14ac:dyDescent="0.2">
      <c r="A14">
        <v>6933704</v>
      </c>
      <c r="B14" t="s">
        <v>10</v>
      </c>
      <c r="C14" t="s">
        <v>14</v>
      </c>
      <c r="D14" s="3">
        <v>23480.77</v>
      </c>
      <c r="E14" s="3">
        <v>4391.7117284879996</v>
      </c>
      <c r="F14" s="2">
        <v>44317</v>
      </c>
      <c r="G14" t="s">
        <v>15</v>
      </c>
    </row>
    <row r="15" spans="1:7" x14ac:dyDescent="0.2">
      <c r="A15">
        <v>6934031</v>
      </c>
      <c r="B15" t="s">
        <v>10</v>
      </c>
      <c r="C15" t="s">
        <v>14</v>
      </c>
      <c r="D15" s="3">
        <v>8954.99</v>
      </c>
      <c r="E15" s="3">
        <v>360.0234628133</v>
      </c>
      <c r="F15" s="2">
        <v>44317</v>
      </c>
      <c r="G15" t="s">
        <v>15</v>
      </c>
    </row>
    <row r="16" spans="1:7" x14ac:dyDescent="0.2">
      <c r="A16">
        <v>6934068</v>
      </c>
      <c r="B16" t="s">
        <v>10</v>
      </c>
      <c r="C16" t="s">
        <v>14</v>
      </c>
      <c r="D16" s="3">
        <v>5933184.5899999999</v>
      </c>
      <c r="E16" s="3">
        <v>238535.7953054453</v>
      </c>
      <c r="F16" s="2">
        <v>44317</v>
      </c>
      <c r="G16" t="s">
        <v>15</v>
      </c>
    </row>
    <row r="17" spans="1:7" x14ac:dyDescent="0.2">
      <c r="A17">
        <v>6934069</v>
      </c>
      <c r="B17" t="s">
        <v>10</v>
      </c>
      <c r="C17" t="s">
        <v>14</v>
      </c>
      <c r="D17" s="3">
        <v>457856.33</v>
      </c>
      <c r="E17" s="3">
        <v>18407.504798731101</v>
      </c>
      <c r="F17" s="2">
        <v>44317</v>
      </c>
      <c r="G17" t="s">
        <v>15</v>
      </c>
    </row>
    <row r="18" spans="1:7" x14ac:dyDescent="0.2">
      <c r="A18">
        <v>6934080</v>
      </c>
      <c r="B18" t="s">
        <v>10</v>
      </c>
      <c r="C18" t="s">
        <v>14</v>
      </c>
      <c r="D18" s="3">
        <v>495432.52</v>
      </c>
      <c r="E18" s="3">
        <v>19918.205541348401</v>
      </c>
      <c r="F18" s="2">
        <v>44317</v>
      </c>
      <c r="G18" t="s">
        <v>15</v>
      </c>
    </row>
    <row r="19" spans="1:7" x14ac:dyDescent="0.2">
      <c r="A19">
        <v>7002781</v>
      </c>
      <c r="B19" t="s">
        <v>10</v>
      </c>
      <c r="C19" t="s">
        <v>14</v>
      </c>
      <c r="D19" s="3">
        <v>1678.8500000000001</v>
      </c>
      <c r="E19" s="3">
        <v>32.280675972499999</v>
      </c>
      <c r="F19" s="2">
        <v>44317</v>
      </c>
      <c r="G19" t="s">
        <v>15</v>
      </c>
    </row>
    <row r="20" spans="1:7" x14ac:dyDescent="0.2">
      <c r="A20">
        <v>7003071</v>
      </c>
      <c r="B20" t="s">
        <v>10</v>
      </c>
      <c r="C20" t="s">
        <v>14</v>
      </c>
      <c r="D20" s="3">
        <v>-150</v>
      </c>
      <c r="E20" s="3">
        <v>-2.8841774999999998</v>
      </c>
      <c r="F20" s="2">
        <v>44317</v>
      </c>
      <c r="G20" t="s">
        <v>15</v>
      </c>
    </row>
    <row r="21" spans="1:7" x14ac:dyDescent="0.2">
      <c r="A21">
        <v>7003394</v>
      </c>
      <c r="B21" t="s">
        <v>10</v>
      </c>
      <c r="C21" t="s">
        <v>14</v>
      </c>
      <c r="D21" s="3">
        <v>1591.04</v>
      </c>
      <c r="E21" s="3">
        <v>30.592278464</v>
      </c>
      <c r="F21" s="2">
        <v>44317</v>
      </c>
      <c r="G21" t="s">
        <v>15</v>
      </c>
    </row>
    <row r="22" spans="1:7" x14ac:dyDescent="0.2">
      <c r="A22">
        <v>7004610</v>
      </c>
      <c r="B22" t="s">
        <v>10</v>
      </c>
      <c r="C22" t="s">
        <v>14</v>
      </c>
      <c r="D22" s="3">
        <v>510156.96</v>
      </c>
      <c r="E22" s="3">
        <v>9809.2215033359989</v>
      </c>
      <c r="F22" s="2">
        <v>44317</v>
      </c>
      <c r="G22" t="s">
        <v>15</v>
      </c>
    </row>
    <row r="23" spans="1:7" x14ac:dyDescent="0.2">
      <c r="A23">
        <v>7004932</v>
      </c>
      <c r="B23" t="s">
        <v>10</v>
      </c>
      <c r="C23" t="s">
        <v>14</v>
      </c>
      <c r="D23" s="3">
        <v>1989.21</v>
      </c>
      <c r="E23" s="3">
        <v>38.248231498500004</v>
      </c>
      <c r="F23" s="2">
        <v>44317</v>
      </c>
      <c r="G23" t="s">
        <v>15</v>
      </c>
    </row>
    <row r="24" spans="1:7" x14ac:dyDescent="0.2">
      <c r="A24">
        <v>6932988</v>
      </c>
      <c r="B24" t="s">
        <v>11</v>
      </c>
      <c r="C24" t="s">
        <v>14</v>
      </c>
      <c r="D24" s="3">
        <v>10169.65</v>
      </c>
      <c r="E24" s="3">
        <v>10169.65</v>
      </c>
      <c r="F24" s="2">
        <v>44317</v>
      </c>
      <c r="G24" t="s">
        <v>15</v>
      </c>
    </row>
    <row r="25" spans="1:7" x14ac:dyDescent="0.2">
      <c r="A25">
        <v>6933099</v>
      </c>
      <c r="B25" t="s">
        <v>11</v>
      </c>
      <c r="C25" t="s">
        <v>14</v>
      </c>
      <c r="D25" s="3">
        <v>49817.99</v>
      </c>
      <c r="E25" s="3">
        <v>49817.99</v>
      </c>
      <c r="F25" s="2">
        <v>44317</v>
      </c>
      <c r="G25" t="s">
        <v>15</v>
      </c>
    </row>
    <row r="26" spans="1:7" x14ac:dyDescent="0.2">
      <c r="A26">
        <v>6933110</v>
      </c>
      <c r="B26" t="s">
        <v>11</v>
      </c>
      <c r="C26" t="s">
        <v>14</v>
      </c>
      <c r="D26" s="3">
        <v>8492.84</v>
      </c>
      <c r="E26" s="3">
        <v>8492.84</v>
      </c>
      <c r="F26" s="2">
        <v>44317</v>
      </c>
      <c r="G26" t="s">
        <v>15</v>
      </c>
    </row>
    <row r="27" spans="1:7" x14ac:dyDescent="0.2">
      <c r="A27">
        <v>6933113</v>
      </c>
      <c r="B27" t="s">
        <v>11</v>
      </c>
      <c r="C27" t="s">
        <v>14</v>
      </c>
      <c r="D27" s="3">
        <v>74169.37</v>
      </c>
      <c r="E27" s="3">
        <v>74169.37</v>
      </c>
      <c r="F27" s="2">
        <v>44317</v>
      </c>
      <c r="G27" t="s">
        <v>15</v>
      </c>
    </row>
    <row r="28" spans="1:7" x14ac:dyDescent="0.2">
      <c r="A28">
        <v>6933268</v>
      </c>
      <c r="B28" t="s">
        <v>11</v>
      </c>
      <c r="C28" t="s">
        <v>14</v>
      </c>
      <c r="D28" s="3">
        <v>10806.7</v>
      </c>
      <c r="E28" s="3">
        <v>10806.7</v>
      </c>
      <c r="F28" s="2">
        <v>44317</v>
      </c>
      <c r="G28" t="s">
        <v>15</v>
      </c>
    </row>
    <row r="29" spans="1:7" x14ac:dyDescent="0.2">
      <c r="A29">
        <v>6933274</v>
      </c>
      <c r="B29" t="s">
        <v>11</v>
      </c>
      <c r="C29" t="s">
        <v>14</v>
      </c>
      <c r="D29" s="3">
        <v>6266.2</v>
      </c>
      <c r="E29" s="3">
        <v>6266.2</v>
      </c>
      <c r="F29" s="2">
        <v>44317</v>
      </c>
      <c r="G29" t="s">
        <v>15</v>
      </c>
    </row>
    <row r="30" spans="1:7" x14ac:dyDescent="0.2">
      <c r="A30">
        <v>6933392</v>
      </c>
      <c r="B30" t="s">
        <v>11</v>
      </c>
      <c r="C30" t="s">
        <v>14</v>
      </c>
      <c r="D30" s="3">
        <v>14047.62</v>
      </c>
      <c r="E30" s="3">
        <v>14047.62</v>
      </c>
      <c r="F30" s="2">
        <v>44317</v>
      </c>
      <c r="G30" t="s">
        <v>15</v>
      </c>
    </row>
    <row r="31" spans="1:7" x14ac:dyDescent="0.2">
      <c r="A31">
        <v>6933396</v>
      </c>
      <c r="B31" t="s">
        <v>11</v>
      </c>
      <c r="C31" t="s">
        <v>14</v>
      </c>
      <c r="D31" s="3">
        <v>237.99</v>
      </c>
      <c r="E31" s="3">
        <v>237.99</v>
      </c>
      <c r="F31" s="2">
        <v>44317</v>
      </c>
      <c r="G31" t="s">
        <v>15</v>
      </c>
    </row>
    <row r="32" spans="1:7" x14ac:dyDescent="0.2">
      <c r="A32">
        <v>6933410</v>
      </c>
      <c r="B32" t="s">
        <v>11</v>
      </c>
      <c r="C32" t="s">
        <v>14</v>
      </c>
      <c r="D32" s="3">
        <v>38933.090000000004</v>
      </c>
      <c r="E32" s="3">
        <v>38933.090000000004</v>
      </c>
      <c r="F32" s="2">
        <v>44317</v>
      </c>
      <c r="G32" t="s">
        <v>15</v>
      </c>
    </row>
    <row r="33" spans="1:7" x14ac:dyDescent="0.2">
      <c r="A33">
        <v>6933519</v>
      </c>
      <c r="B33" t="s">
        <v>11</v>
      </c>
      <c r="C33" t="s">
        <v>14</v>
      </c>
      <c r="D33" s="3">
        <v>1556.74</v>
      </c>
      <c r="E33" s="3">
        <v>1556.74</v>
      </c>
      <c r="F33" s="2">
        <v>44317</v>
      </c>
      <c r="G33" t="s">
        <v>15</v>
      </c>
    </row>
    <row r="34" spans="1:7" x14ac:dyDescent="0.2">
      <c r="A34">
        <v>6933534</v>
      </c>
      <c r="B34" t="s">
        <v>11</v>
      </c>
      <c r="C34" t="s">
        <v>14</v>
      </c>
      <c r="D34" s="3">
        <v>18267.16</v>
      </c>
      <c r="E34" s="3">
        <v>18267.16</v>
      </c>
      <c r="F34" s="2">
        <v>44317</v>
      </c>
      <c r="G34" t="s">
        <v>15</v>
      </c>
    </row>
    <row r="35" spans="1:7" x14ac:dyDescent="0.2">
      <c r="A35">
        <v>6933536</v>
      </c>
      <c r="B35" t="s">
        <v>11</v>
      </c>
      <c r="C35" t="s">
        <v>14</v>
      </c>
      <c r="D35" s="3">
        <v>-1017.6</v>
      </c>
      <c r="E35" s="3">
        <v>-1017.6</v>
      </c>
      <c r="F35" s="2">
        <v>44317</v>
      </c>
      <c r="G35" t="s">
        <v>15</v>
      </c>
    </row>
    <row r="36" spans="1:7" x14ac:dyDescent="0.2">
      <c r="A36">
        <v>6933539</v>
      </c>
      <c r="B36" t="s">
        <v>11</v>
      </c>
      <c r="C36" t="s">
        <v>14</v>
      </c>
      <c r="D36" s="3">
        <v>13745.03</v>
      </c>
      <c r="E36" s="3">
        <v>13745.03</v>
      </c>
      <c r="F36" s="2">
        <v>44317</v>
      </c>
      <c r="G36" t="s">
        <v>15</v>
      </c>
    </row>
    <row r="37" spans="1:7" x14ac:dyDescent="0.2">
      <c r="A37">
        <v>6933551</v>
      </c>
      <c r="B37" t="s">
        <v>11</v>
      </c>
      <c r="C37" t="s">
        <v>14</v>
      </c>
      <c r="D37" s="3">
        <v>1556.74</v>
      </c>
      <c r="E37" s="3">
        <v>1556.74</v>
      </c>
      <c r="F37" s="2">
        <v>44317</v>
      </c>
      <c r="G37" t="s">
        <v>15</v>
      </c>
    </row>
    <row r="38" spans="1:7" x14ac:dyDescent="0.2">
      <c r="A38">
        <v>6933552</v>
      </c>
      <c r="B38" t="s">
        <v>11</v>
      </c>
      <c r="C38" t="s">
        <v>14</v>
      </c>
      <c r="D38" s="3">
        <v>1556.74</v>
      </c>
      <c r="E38" s="3">
        <v>1556.74</v>
      </c>
      <c r="F38" s="2">
        <v>44317</v>
      </c>
      <c r="G38" t="s">
        <v>15</v>
      </c>
    </row>
    <row r="39" spans="1:7" x14ac:dyDescent="0.2">
      <c r="A39">
        <v>6933837</v>
      </c>
      <c r="B39" t="s">
        <v>11</v>
      </c>
      <c r="C39" t="s">
        <v>14</v>
      </c>
      <c r="D39" s="3">
        <v>10210.52</v>
      </c>
      <c r="E39" s="3">
        <v>10210.52</v>
      </c>
      <c r="F39" s="2">
        <v>44317</v>
      </c>
      <c r="G39" t="s">
        <v>15</v>
      </c>
    </row>
    <row r="40" spans="1:7" x14ac:dyDescent="0.2">
      <c r="A40">
        <v>6933838</v>
      </c>
      <c r="B40" t="s">
        <v>11</v>
      </c>
      <c r="C40" t="s">
        <v>14</v>
      </c>
      <c r="D40" s="3">
        <v>25</v>
      </c>
      <c r="E40" s="3">
        <v>25</v>
      </c>
      <c r="F40" s="2">
        <v>44317</v>
      </c>
      <c r="G40" t="s">
        <v>15</v>
      </c>
    </row>
    <row r="41" spans="1:7" x14ac:dyDescent="0.2">
      <c r="A41">
        <v>6933840</v>
      </c>
      <c r="B41" t="s">
        <v>11</v>
      </c>
      <c r="C41" t="s">
        <v>14</v>
      </c>
      <c r="D41" s="3">
        <v>2895</v>
      </c>
      <c r="E41" s="3">
        <v>2895</v>
      </c>
      <c r="F41" s="2">
        <v>44317</v>
      </c>
      <c r="G41" t="s">
        <v>15</v>
      </c>
    </row>
    <row r="42" spans="1:7" x14ac:dyDescent="0.2">
      <c r="A42">
        <v>6933841</v>
      </c>
      <c r="B42" t="s">
        <v>11</v>
      </c>
      <c r="C42" t="s">
        <v>14</v>
      </c>
      <c r="D42" s="3">
        <v>1555.76</v>
      </c>
      <c r="E42" s="3">
        <v>1555.76</v>
      </c>
      <c r="F42" s="2">
        <v>44317</v>
      </c>
      <c r="G42" t="s">
        <v>15</v>
      </c>
    </row>
    <row r="43" spans="1:7" x14ac:dyDescent="0.2">
      <c r="A43">
        <v>6933966</v>
      </c>
      <c r="B43" t="s">
        <v>11</v>
      </c>
      <c r="C43" t="s">
        <v>14</v>
      </c>
      <c r="D43" s="3">
        <v>1556.74</v>
      </c>
      <c r="E43" s="3">
        <v>1556.74</v>
      </c>
      <c r="F43" s="2">
        <v>44317</v>
      </c>
      <c r="G43" t="s">
        <v>15</v>
      </c>
    </row>
    <row r="44" spans="1:7" x14ac:dyDescent="0.2">
      <c r="A44">
        <v>6933981</v>
      </c>
      <c r="B44" t="s">
        <v>11</v>
      </c>
      <c r="C44" t="s">
        <v>14</v>
      </c>
      <c r="D44" s="3">
        <v>-5324.76</v>
      </c>
      <c r="E44" s="3">
        <v>-5324.76</v>
      </c>
      <c r="F44" s="2">
        <v>44317</v>
      </c>
      <c r="G44" t="s">
        <v>15</v>
      </c>
    </row>
    <row r="45" spans="1:7" x14ac:dyDescent="0.2">
      <c r="A45">
        <v>6933992</v>
      </c>
      <c r="B45" t="s">
        <v>11</v>
      </c>
      <c r="C45" t="s">
        <v>14</v>
      </c>
      <c r="D45" s="3">
        <v>1604.97</v>
      </c>
      <c r="E45" s="3">
        <v>1604.97</v>
      </c>
      <c r="F45" s="2">
        <v>44317</v>
      </c>
      <c r="G45" t="s">
        <v>15</v>
      </c>
    </row>
    <row r="46" spans="1:7" x14ac:dyDescent="0.2">
      <c r="A46">
        <v>6934001</v>
      </c>
      <c r="B46" t="s">
        <v>11</v>
      </c>
      <c r="C46" t="s">
        <v>14</v>
      </c>
      <c r="D46" s="3">
        <v>1556.74</v>
      </c>
      <c r="E46" s="3">
        <v>1556.74</v>
      </c>
      <c r="F46" s="2">
        <v>44317</v>
      </c>
      <c r="G46" t="s">
        <v>15</v>
      </c>
    </row>
    <row r="47" spans="1:7" x14ac:dyDescent="0.2">
      <c r="A47">
        <v>6934019</v>
      </c>
      <c r="B47" t="s">
        <v>11</v>
      </c>
      <c r="C47" t="s">
        <v>14</v>
      </c>
      <c r="D47" s="3">
        <v>-117964</v>
      </c>
      <c r="E47" s="3">
        <v>-75465.660611879997</v>
      </c>
      <c r="F47" s="2">
        <v>44317</v>
      </c>
      <c r="G47" t="s">
        <v>15</v>
      </c>
    </row>
    <row r="48" spans="1:7" x14ac:dyDescent="0.2">
      <c r="A48">
        <v>6934049</v>
      </c>
      <c r="B48" t="s">
        <v>11</v>
      </c>
      <c r="C48" t="s">
        <v>14</v>
      </c>
      <c r="D48" s="3">
        <v>197535.35</v>
      </c>
      <c r="E48" s="3">
        <v>126370.21194558451</v>
      </c>
      <c r="F48" s="2">
        <v>44317</v>
      </c>
      <c r="G48" t="s">
        <v>15</v>
      </c>
    </row>
    <row r="49" spans="1:7" x14ac:dyDescent="0.2">
      <c r="A49">
        <v>6934059</v>
      </c>
      <c r="B49" t="s">
        <v>11</v>
      </c>
      <c r="C49" t="s">
        <v>14</v>
      </c>
      <c r="D49" s="3">
        <v>165196</v>
      </c>
      <c r="E49" s="3">
        <v>105681.60854532001</v>
      </c>
      <c r="F49" s="2">
        <v>44317</v>
      </c>
      <c r="G49" t="s">
        <v>15</v>
      </c>
    </row>
    <row r="50" spans="1:7" x14ac:dyDescent="0.2">
      <c r="A50">
        <v>7002753</v>
      </c>
      <c r="B50" t="s">
        <v>11</v>
      </c>
      <c r="C50" t="s">
        <v>14</v>
      </c>
      <c r="D50" s="3">
        <v>13856.970000000001</v>
      </c>
      <c r="E50" s="3">
        <v>4239.6800654667004</v>
      </c>
      <c r="F50" s="2">
        <v>44317</v>
      </c>
      <c r="G50" t="s">
        <v>15</v>
      </c>
    </row>
    <row r="51" spans="1:7" x14ac:dyDescent="0.2">
      <c r="A51">
        <v>7003102</v>
      </c>
      <c r="B51" t="s">
        <v>11</v>
      </c>
      <c r="C51" t="s">
        <v>14</v>
      </c>
      <c r="D51" s="3">
        <v>26590.5</v>
      </c>
      <c r="E51" s="3">
        <v>8135.6323049550001</v>
      </c>
      <c r="F51" s="2">
        <v>44317</v>
      </c>
      <c r="G51" t="s">
        <v>15</v>
      </c>
    </row>
    <row r="52" spans="1:7" x14ac:dyDescent="0.2">
      <c r="A52">
        <v>7003395</v>
      </c>
      <c r="B52" t="s">
        <v>11</v>
      </c>
      <c r="C52" t="s">
        <v>14</v>
      </c>
      <c r="D52" s="3">
        <v>15873.5</v>
      </c>
      <c r="E52" s="3">
        <v>4856.6578060850006</v>
      </c>
      <c r="F52" s="2">
        <v>44317</v>
      </c>
      <c r="G52" t="s">
        <v>15</v>
      </c>
    </row>
    <row r="53" spans="1:7" x14ac:dyDescent="0.2">
      <c r="A53">
        <v>7003417</v>
      </c>
      <c r="B53" t="s">
        <v>11</v>
      </c>
      <c r="C53" t="s">
        <v>14</v>
      </c>
      <c r="D53" s="3">
        <v>42457.520000000004</v>
      </c>
      <c r="E53" s="3">
        <v>12990.3074895272</v>
      </c>
      <c r="F53" s="2">
        <v>44317</v>
      </c>
      <c r="G53" t="s">
        <v>15</v>
      </c>
    </row>
    <row r="54" spans="1:7" x14ac:dyDescent="0.2">
      <c r="A54">
        <v>7003418</v>
      </c>
      <c r="B54" t="s">
        <v>11</v>
      </c>
      <c r="C54" t="s">
        <v>14</v>
      </c>
      <c r="D54" s="3">
        <v>431.42</v>
      </c>
      <c r="E54" s="3">
        <v>131.9973106562</v>
      </c>
      <c r="F54" s="2">
        <v>44317</v>
      </c>
      <c r="G54" t="s">
        <v>15</v>
      </c>
    </row>
    <row r="55" spans="1:7" x14ac:dyDescent="0.2">
      <c r="A55">
        <v>7004260</v>
      </c>
      <c r="B55" t="s">
        <v>11</v>
      </c>
      <c r="C55" t="s">
        <v>14</v>
      </c>
      <c r="D55" s="3">
        <v>117964</v>
      </c>
      <c r="E55" s="3">
        <v>36092.278416039997</v>
      </c>
      <c r="F55" s="2">
        <v>44317</v>
      </c>
      <c r="G55" t="s">
        <v>15</v>
      </c>
    </row>
    <row r="56" spans="1:7" x14ac:dyDescent="0.2">
      <c r="A56">
        <v>7004609</v>
      </c>
      <c r="B56" t="s">
        <v>11</v>
      </c>
      <c r="C56" t="s">
        <v>14</v>
      </c>
      <c r="D56" s="3">
        <v>5274.5</v>
      </c>
      <c r="E56" s="3">
        <v>1613.7866001949999</v>
      </c>
      <c r="F56" s="2">
        <v>44317</v>
      </c>
      <c r="G56" t="s">
        <v>15</v>
      </c>
    </row>
    <row r="57" spans="1:7" x14ac:dyDescent="0.2">
      <c r="A57">
        <v>7004905</v>
      </c>
      <c r="B57" t="s">
        <v>11</v>
      </c>
      <c r="C57" t="s">
        <v>14</v>
      </c>
      <c r="D57" s="3">
        <v>4105.79</v>
      </c>
      <c r="E57" s="3">
        <v>1256.2079600369</v>
      </c>
      <c r="F57" s="2">
        <v>44317</v>
      </c>
      <c r="G57" t="s">
        <v>15</v>
      </c>
    </row>
    <row r="58" spans="1:7" x14ac:dyDescent="0.2">
      <c r="A58">
        <v>6933098</v>
      </c>
      <c r="B58" t="s">
        <v>16</v>
      </c>
      <c r="C58" t="s">
        <v>14</v>
      </c>
      <c r="D58" s="3">
        <v>-1716</v>
      </c>
      <c r="E58" s="3">
        <v>8758.8176676000003</v>
      </c>
      <c r="F58" s="2">
        <v>44317</v>
      </c>
      <c r="G58" t="s">
        <v>15</v>
      </c>
    </row>
    <row r="59" spans="1:7" x14ac:dyDescent="0.2">
      <c r="A59">
        <v>6933275</v>
      </c>
      <c r="B59" t="s">
        <v>16</v>
      </c>
      <c r="C59" t="s">
        <v>14</v>
      </c>
      <c r="D59" s="3">
        <v>-5561.66</v>
      </c>
      <c r="E59" s="3">
        <v>28387.858898126004</v>
      </c>
      <c r="F59" s="2">
        <v>44317</v>
      </c>
      <c r="G59" t="s">
        <v>15</v>
      </c>
    </row>
    <row r="60" spans="1:7" x14ac:dyDescent="0.2">
      <c r="A60">
        <v>6933404</v>
      </c>
      <c r="B60" t="s">
        <v>16</v>
      </c>
      <c r="C60" t="s">
        <v>14</v>
      </c>
      <c r="D60" s="3">
        <v>3551.2000000000003</v>
      </c>
      <c r="E60" s="3">
        <v>-16298.219864264001</v>
      </c>
      <c r="F60" s="2">
        <v>44317</v>
      </c>
      <c r="G60" t="s">
        <v>15</v>
      </c>
    </row>
    <row r="61" spans="1:7" x14ac:dyDescent="0.2">
      <c r="A61">
        <v>6933407</v>
      </c>
      <c r="B61" t="s">
        <v>16</v>
      </c>
      <c r="C61" t="s">
        <v>14</v>
      </c>
      <c r="D61" s="3">
        <v>5314.3</v>
      </c>
      <c r="E61" s="3">
        <v>-16183.979977777</v>
      </c>
      <c r="F61" s="2">
        <v>44317</v>
      </c>
      <c r="G61" t="s">
        <v>15</v>
      </c>
    </row>
    <row r="62" spans="1:7" x14ac:dyDescent="0.2">
      <c r="A62">
        <v>6933408</v>
      </c>
      <c r="B62" t="s">
        <v>16</v>
      </c>
      <c r="C62" t="s">
        <v>14</v>
      </c>
      <c r="D62" s="3">
        <v>5894.2</v>
      </c>
      <c r="E62" s="3">
        <v>-27051.410093473998</v>
      </c>
      <c r="F62" s="2">
        <v>44317</v>
      </c>
      <c r="G62" t="s">
        <v>15</v>
      </c>
    </row>
    <row r="63" spans="1:7" x14ac:dyDescent="0.2">
      <c r="A63">
        <v>6933531</v>
      </c>
      <c r="B63" t="s">
        <v>16</v>
      </c>
      <c r="C63" t="s">
        <v>14</v>
      </c>
      <c r="D63" s="3">
        <v>3332.4900000000002</v>
      </c>
      <c r="E63" s="3">
        <v>-17009.715786189001</v>
      </c>
      <c r="F63" s="2">
        <v>44317</v>
      </c>
      <c r="G63" t="s">
        <v>15</v>
      </c>
    </row>
    <row r="64" spans="1:7" x14ac:dyDescent="0.2">
      <c r="A64">
        <v>6933532</v>
      </c>
      <c r="B64" t="s">
        <v>16</v>
      </c>
      <c r="C64" t="s">
        <v>14</v>
      </c>
      <c r="D64" s="3">
        <v>4965.75</v>
      </c>
      <c r="E64" s="3">
        <v>-25346.211441075</v>
      </c>
      <c r="F64" s="2">
        <v>44317</v>
      </c>
      <c r="G64" t="s">
        <v>15</v>
      </c>
    </row>
    <row r="65" spans="1:7" x14ac:dyDescent="0.2">
      <c r="A65">
        <v>6933533</v>
      </c>
      <c r="B65" t="s">
        <v>16</v>
      </c>
      <c r="C65" t="s">
        <v>14</v>
      </c>
      <c r="D65" s="3">
        <v>4625.53</v>
      </c>
      <c r="E65" s="3">
        <v>-23609.658441733001</v>
      </c>
      <c r="F65" s="2">
        <v>44317</v>
      </c>
      <c r="G65" t="s">
        <v>15</v>
      </c>
    </row>
    <row r="66" spans="1:7" x14ac:dyDescent="0.2">
      <c r="A66">
        <v>6933544</v>
      </c>
      <c r="B66" t="s">
        <v>16</v>
      </c>
      <c r="C66" t="s">
        <v>14</v>
      </c>
      <c r="D66" s="3">
        <v>1695.6100000000001</v>
      </c>
      <c r="E66" s="3">
        <v>-7781.9961094967002</v>
      </c>
      <c r="F66" s="2">
        <v>44317</v>
      </c>
      <c r="G66" t="s">
        <v>15</v>
      </c>
    </row>
    <row r="67" spans="1:7" x14ac:dyDescent="0.2">
      <c r="A67">
        <v>6933675</v>
      </c>
      <c r="B67" t="s">
        <v>16</v>
      </c>
      <c r="C67" t="s">
        <v>14</v>
      </c>
      <c r="D67" s="3">
        <v>4460.92</v>
      </c>
      <c r="E67" s="3">
        <v>-22769.455075612001</v>
      </c>
      <c r="F67" s="2">
        <v>44317</v>
      </c>
      <c r="G67" t="s">
        <v>15</v>
      </c>
    </row>
    <row r="68" spans="1:7" x14ac:dyDescent="0.2">
      <c r="A68">
        <v>6933676</v>
      </c>
      <c r="B68" t="s">
        <v>16</v>
      </c>
      <c r="C68" t="s">
        <v>14</v>
      </c>
      <c r="D68" s="3">
        <v>12730.12</v>
      </c>
      <c r="E68" s="3">
        <v>-64977.156157732003</v>
      </c>
      <c r="F68" s="2">
        <v>44317</v>
      </c>
      <c r="G68" t="s">
        <v>15</v>
      </c>
    </row>
    <row r="69" spans="1:7" x14ac:dyDescent="0.2">
      <c r="A69">
        <v>6933683</v>
      </c>
      <c r="B69" t="s">
        <v>16</v>
      </c>
      <c r="C69" t="s">
        <v>14</v>
      </c>
      <c r="D69" s="3">
        <v>13754.29</v>
      </c>
      <c r="E69" s="3">
        <v>-70204.730919169</v>
      </c>
      <c r="F69" s="2">
        <v>44317</v>
      </c>
      <c r="G69" t="s">
        <v>15</v>
      </c>
    </row>
    <row r="70" spans="1:7" x14ac:dyDescent="0.2">
      <c r="A70">
        <v>6933691</v>
      </c>
      <c r="B70" t="s">
        <v>16</v>
      </c>
      <c r="C70" t="s">
        <v>14</v>
      </c>
      <c r="D70" s="3">
        <v>4509.3500000000004</v>
      </c>
      <c r="E70" s="3">
        <v>-23016.651777035</v>
      </c>
      <c r="F70" s="2">
        <v>44317</v>
      </c>
      <c r="G70" t="s">
        <v>15</v>
      </c>
    </row>
    <row r="71" spans="1:7" x14ac:dyDescent="0.2">
      <c r="A71">
        <v>6933692</v>
      </c>
      <c r="B71" t="s">
        <v>16</v>
      </c>
      <c r="C71" t="s">
        <v>14</v>
      </c>
      <c r="D71" s="3">
        <v>650</v>
      </c>
      <c r="E71" s="3">
        <v>-2983.1727055000001</v>
      </c>
      <c r="F71" s="2">
        <v>44317</v>
      </c>
      <c r="G71" t="s">
        <v>15</v>
      </c>
    </row>
    <row r="72" spans="1:7" x14ac:dyDescent="0.2">
      <c r="A72">
        <v>6933693</v>
      </c>
      <c r="B72" t="s">
        <v>16</v>
      </c>
      <c r="C72" t="s">
        <v>14</v>
      </c>
      <c r="D72" s="3">
        <v>873.88</v>
      </c>
      <c r="E72" s="3">
        <v>-4010.6691752036004</v>
      </c>
      <c r="F72" s="2">
        <v>44317</v>
      </c>
      <c r="G72" t="s">
        <v>15</v>
      </c>
    </row>
    <row r="73" spans="1:7" x14ac:dyDescent="0.2">
      <c r="A73">
        <v>6933827</v>
      </c>
      <c r="B73" t="s">
        <v>16</v>
      </c>
      <c r="C73" t="s">
        <v>14</v>
      </c>
      <c r="D73" s="3">
        <v>5533.42</v>
      </c>
      <c r="E73" s="3">
        <v>-28243.716117862001</v>
      </c>
      <c r="F73" s="2">
        <v>44317</v>
      </c>
      <c r="G73" t="s">
        <v>15</v>
      </c>
    </row>
    <row r="74" spans="1:7" x14ac:dyDescent="0.2">
      <c r="A74">
        <v>6933839</v>
      </c>
      <c r="B74" t="s">
        <v>16</v>
      </c>
      <c r="C74" t="s">
        <v>14</v>
      </c>
      <c r="D74" s="3">
        <v>20921.350000000002</v>
      </c>
      <c r="E74" s="3">
        <v>-96018.461972634512</v>
      </c>
      <c r="F74" s="2">
        <v>44317</v>
      </c>
      <c r="G74" t="s">
        <v>15</v>
      </c>
    </row>
    <row r="75" spans="1:7" x14ac:dyDescent="0.2">
      <c r="A75">
        <v>6933842</v>
      </c>
      <c r="B75" t="s">
        <v>16</v>
      </c>
      <c r="C75" t="s">
        <v>14</v>
      </c>
      <c r="D75" s="3">
        <v>2932</v>
      </c>
      <c r="E75" s="3">
        <v>-10438.14998608</v>
      </c>
      <c r="F75" s="2">
        <v>44317</v>
      </c>
      <c r="G75" t="s">
        <v>15</v>
      </c>
    </row>
    <row r="76" spans="1:7" x14ac:dyDescent="0.2">
      <c r="A76">
        <v>6933980</v>
      </c>
      <c r="B76" t="s">
        <v>16</v>
      </c>
      <c r="C76" t="s">
        <v>14</v>
      </c>
      <c r="D76" s="3">
        <v>7862.12</v>
      </c>
      <c r="E76" s="3">
        <v>-40129.880862931997</v>
      </c>
      <c r="F76" s="2">
        <v>44317</v>
      </c>
      <c r="G76" t="s">
        <v>15</v>
      </c>
    </row>
    <row r="77" spans="1:7" x14ac:dyDescent="0.2">
      <c r="A77">
        <v>6932993</v>
      </c>
      <c r="B77" t="s">
        <v>17</v>
      </c>
      <c r="C77" t="s">
        <v>14</v>
      </c>
      <c r="D77" s="3">
        <v>1593.1000000000001</v>
      </c>
      <c r="E77" s="3">
        <v>-325.97792352200003</v>
      </c>
      <c r="F77" s="2">
        <v>44317</v>
      </c>
      <c r="G77" t="s">
        <v>15</v>
      </c>
    </row>
    <row r="78" spans="1:7" x14ac:dyDescent="0.2">
      <c r="A78">
        <v>6933001</v>
      </c>
      <c r="B78" t="s">
        <v>17</v>
      </c>
      <c r="C78" t="s">
        <v>14</v>
      </c>
      <c r="D78" s="3">
        <v>77494.7</v>
      </c>
      <c r="E78" s="3">
        <v>-15856.858571314</v>
      </c>
      <c r="F78" s="2">
        <v>44317</v>
      </c>
      <c r="G78" t="s">
        <v>15</v>
      </c>
    </row>
    <row r="79" spans="1:7" x14ac:dyDescent="0.2">
      <c r="A79">
        <v>6933279</v>
      </c>
      <c r="B79" t="s">
        <v>17</v>
      </c>
      <c r="C79" t="s">
        <v>14</v>
      </c>
      <c r="D79" s="3">
        <v>302808</v>
      </c>
      <c r="E79" s="3">
        <v>-112368.44235672</v>
      </c>
      <c r="F79" s="2">
        <v>44317</v>
      </c>
      <c r="G79" t="s">
        <v>15</v>
      </c>
    </row>
    <row r="80" spans="1:7" x14ac:dyDescent="0.2">
      <c r="A80">
        <v>6933553</v>
      </c>
      <c r="B80" t="s">
        <v>17</v>
      </c>
      <c r="C80" t="s">
        <v>14</v>
      </c>
      <c r="D80" s="3">
        <v>851.92000000000007</v>
      </c>
      <c r="E80" s="3">
        <v>-316.13736563279997</v>
      </c>
      <c r="F80" s="2">
        <v>44317</v>
      </c>
      <c r="G80" t="s">
        <v>15</v>
      </c>
    </row>
    <row r="81" spans="1:7" x14ac:dyDescent="0.2">
      <c r="A81">
        <v>6933699</v>
      </c>
      <c r="B81" t="s">
        <v>17</v>
      </c>
      <c r="C81" t="s">
        <v>14</v>
      </c>
      <c r="D81" s="3">
        <v>30372.57</v>
      </c>
      <c r="E81" s="3">
        <v>-6214.7933592534</v>
      </c>
      <c r="F81" s="2">
        <v>44317</v>
      </c>
      <c r="G81" t="s">
        <v>15</v>
      </c>
    </row>
    <row r="82" spans="1:7" x14ac:dyDescent="0.2">
      <c r="A82">
        <v>6933985</v>
      </c>
      <c r="B82" t="s">
        <v>17</v>
      </c>
      <c r="C82" t="s">
        <v>14</v>
      </c>
      <c r="D82" s="3">
        <v>681.29</v>
      </c>
      <c r="E82" s="3">
        <v>-224.46999849100001</v>
      </c>
      <c r="F82" s="2">
        <v>44317</v>
      </c>
      <c r="G82" t="s">
        <v>15</v>
      </c>
    </row>
    <row r="83" spans="1:7" x14ac:dyDescent="0.2">
      <c r="A83">
        <v>6934002</v>
      </c>
      <c r="B83" t="s">
        <v>17</v>
      </c>
      <c r="C83" t="s">
        <v>14</v>
      </c>
      <c r="D83" s="3">
        <v>18638.38</v>
      </c>
      <c r="E83" s="3">
        <v>-6916.4808348942006</v>
      </c>
      <c r="F83" s="2">
        <v>44317</v>
      </c>
      <c r="G83" t="s">
        <v>15</v>
      </c>
    </row>
    <row r="84" spans="1:7" x14ac:dyDescent="0.2">
      <c r="A84">
        <v>6932994</v>
      </c>
      <c r="B84" t="s">
        <v>12</v>
      </c>
      <c r="C84" t="s">
        <v>14</v>
      </c>
      <c r="D84" s="3">
        <v>704526.9</v>
      </c>
      <c r="E84" s="3">
        <v>10524.300330159002</v>
      </c>
      <c r="F84" s="2">
        <v>44317</v>
      </c>
      <c r="G84" t="s">
        <v>15</v>
      </c>
    </row>
    <row r="85" spans="1:7" x14ac:dyDescent="0.2">
      <c r="A85">
        <v>6933277</v>
      </c>
      <c r="B85" t="s">
        <v>12</v>
      </c>
      <c r="C85" t="s">
        <v>14</v>
      </c>
      <c r="D85" s="3">
        <v>28437.14</v>
      </c>
      <c r="E85" s="3">
        <v>316.33986404519999</v>
      </c>
      <c r="F85" s="2">
        <v>44317</v>
      </c>
      <c r="G85" t="s">
        <v>15</v>
      </c>
    </row>
    <row r="86" spans="1:7" x14ac:dyDescent="0.2">
      <c r="A86">
        <v>6934057</v>
      </c>
      <c r="B86" t="s">
        <v>12</v>
      </c>
      <c r="C86" t="s">
        <v>14</v>
      </c>
      <c r="D86" s="3">
        <v>55607.05</v>
      </c>
      <c r="E86" s="3">
        <v>406.49976905099999</v>
      </c>
      <c r="F86" s="2">
        <v>44317</v>
      </c>
      <c r="G86" t="s">
        <v>15</v>
      </c>
    </row>
    <row r="87" spans="1:7" x14ac:dyDescent="0.2">
      <c r="A87">
        <v>7003415</v>
      </c>
      <c r="B87" t="s">
        <v>12</v>
      </c>
      <c r="C87" t="s">
        <v>14</v>
      </c>
      <c r="D87" s="3">
        <v>19921.45</v>
      </c>
      <c r="E87" s="3">
        <v>69.6475805595</v>
      </c>
      <c r="F87" s="2">
        <v>44317</v>
      </c>
      <c r="G87" t="s">
        <v>15</v>
      </c>
    </row>
    <row r="88" spans="1:7" x14ac:dyDescent="0.2">
      <c r="A88">
        <v>6932977</v>
      </c>
      <c r="B88" t="s">
        <v>18</v>
      </c>
      <c r="C88" t="s">
        <v>14</v>
      </c>
      <c r="D88" s="3">
        <v>25000</v>
      </c>
      <c r="E88" s="3">
        <v>14356.52425</v>
      </c>
      <c r="F88" s="2">
        <v>44317</v>
      </c>
      <c r="G88" t="s">
        <v>15</v>
      </c>
    </row>
    <row r="89" spans="1:7" x14ac:dyDescent="0.2">
      <c r="A89">
        <v>6933089</v>
      </c>
      <c r="B89" t="s">
        <v>18</v>
      </c>
      <c r="C89" t="s">
        <v>14</v>
      </c>
      <c r="D89" s="3">
        <v>31204.400000000001</v>
      </c>
      <c r="E89" s="3">
        <v>20510.236165348</v>
      </c>
      <c r="F89" s="2">
        <v>44317</v>
      </c>
      <c r="G89" t="s">
        <v>15</v>
      </c>
    </row>
    <row r="90" spans="1:7" x14ac:dyDescent="0.2">
      <c r="A90">
        <v>6933097</v>
      </c>
      <c r="B90" t="s">
        <v>18</v>
      </c>
      <c r="C90" t="s">
        <v>14</v>
      </c>
      <c r="D90" s="3">
        <v>37000</v>
      </c>
      <c r="E90" s="3">
        <v>21247.655890000002</v>
      </c>
      <c r="F90" s="2">
        <v>44317</v>
      </c>
      <c r="G90" t="s">
        <v>15</v>
      </c>
    </row>
    <row r="91" spans="1:7" x14ac:dyDescent="0.2">
      <c r="A91">
        <v>6933389</v>
      </c>
      <c r="B91" t="s">
        <v>18</v>
      </c>
      <c r="C91" t="s">
        <v>14</v>
      </c>
      <c r="D91" s="3">
        <v>26127.78</v>
      </c>
      <c r="E91" s="3">
        <v>15004.1642867466</v>
      </c>
      <c r="F91" s="2">
        <v>44317</v>
      </c>
      <c r="G91" t="s">
        <v>15</v>
      </c>
    </row>
    <row r="92" spans="1:7" x14ac:dyDescent="0.2">
      <c r="A92">
        <v>6933390</v>
      </c>
      <c r="B92" t="s">
        <v>18</v>
      </c>
      <c r="C92" t="s">
        <v>14</v>
      </c>
      <c r="D92" s="3">
        <v>27829.82</v>
      </c>
      <c r="E92" s="3">
        <v>15981.5794281254</v>
      </c>
      <c r="F92" s="2">
        <v>44317</v>
      </c>
      <c r="G92" t="s">
        <v>15</v>
      </c>
    </row>
    <row r="93" spans="1:7" x14ac:dyDescent="0.2">
      <c r="A93">
        <v>6933695</v>
      </c>
      <c r="B93" t="s">
        <v>18</v>
      </c>
      <c r="C93" t="s">
        <v>14</v>
      </c>
      <c r="D93" s="3">
        <v>27389.06</v>
      </c>
      <c r="E93" s="3">
        <v>18002.464041830201</v>
      </c>
      <c r="F93" s="2">
        <v>44317</v>
      </c>
      <c r="G93" t="s">
        <v>15</v>
      </c>
    </row>
    <row r="94" spans="1:7" x14ac:dyDescent="0.2">
      <c r="A94">
        <v>6933978</v>
      </c>
      <c r="B94" t="s">
        <v>18</v>
      </c>
      <c r="C94" t="s">
        <v>14</v>
      </c>
      <c r="D94" s="3">
        <v>765.05000000000007</v>
      </c>
      <c r="E94" s="3">
        <v>439.33835509849996</v>
      </c>
      <c r="F94" s="2">
        <v>44317</v>
      </c>
      <c r="G94" t="s">
        <v>15</v>
      </c>
    </row>
    <row r="95" spans="1:7" x14ac:dyDescent="0.2">
      <c r="A95">
        <v>6933979</v>
      </c>
      <c r="B95" t="s">
        <v>18</v>
      </c>
      <c r="C95" t="s">
        <v>14</v>
      </c>
      <c r="D95" s="3">
        <v>32193.600000000002</v>
      </c>
      <c r="E95" s="3">
        <v>18487.527963791999</v>
      </c>
      <c r="F95" s="2">
        <v>44317</v>
      </c>
      <c r="G95" t="s">
        <v>15</v>
      </c>
    </row>
    <row r="96" spans="1:7" x14ac:dyDescent="0.2">
      <c r="A96">
        <v>6934017</v>
      </c>
      <c r="B96" t="s">
        <v>18</v>
      </c>
      <c r="C96" t="s">
        <v>14</v>
      </c>
      <c r="D96" s="3">
        <v>-278.5</v>
      </c>
      <c r="E96" s="3">
        <v>-44.318437455000002</v>
      </c>
      <c r="F96" s="2">
        <v>44317</v>
      </c>
      <c r="G96" t="s">
        <v>15</v>
      </c>
    </row>
    <row r="97" spans="1:7" x14ac:dyDescent="0.2">
      <c r="A97">
        <v>6934029</v>
      </c>
      <c r="B97" t="s">
        <v>18</v>
      </c>
      <c r="C97" t="s">
        <v>14</v>
      </c>
      <c r="D97" s="3">
        <v>29938.39</v>
      </c>
      <c r="E97" s="3">
        <v>4764.1747386656998</v>
      </c>
      <c r="F97" s="2">
        <v>44317</v>
      </c>
      <c r="G97" t="s">
        <v>15</v>
      </c>
    </row>
    <row r="98" spans="1:7" x14ac:dyDescent="0.2">
      <c r="A98">
        <v>6934062</v>
      </c>
      <c r="B98" t="s">
        <v>18</v>
      </c>
      <c r="C98" t="s">
        <v>14</v>
      </c>
      <c r="D98" s="3">
        <v>-8300</v>
      </c>
      <c r="E98" s="3">
        <v>-1320.800829</v>
      </c>
      <c r="F98" s="2">
        <v>44317</v>
      </c>
      <c r="G98" t="s">
        <v>15</v>
      </c>
    </row>
    <row r="99" spans="1:7" x14ac:dyDescent="0.2">
      <c r="A99">
        <v>6934085</v>
      </c>
      <c r="B99" t="s">
        <v>18</v>
      </c>
      <c r="C99" t="s">
        <v>14</v>
      </c>
      <c r="D99" s="3">
        <v>-330.45</v>
      </c>
      <c r="E99" s="3">
        <v>-52.585377583499998</v>
      </c>
      <c r="F99" s="2">
        <v>44317</v>
      </c>
      <c r="G99" t="s">
        <v>15</v>
      </c>
    </row>
    <row r="100" spans="1:7" x14ac:dyDescent="0.2">
      <c r="A100">
        <v>7002764</v>
      </c>
      <c r="B100" t="s">
        <v>18</v>
      </c>
      <c r="C100" t="s">
        <v>14</v>
      </c>
      <c r="D100" s="3">
        <v>29556.05</v>
      </c>
      <c r="E100" s="3">
        <v>2249.4172728214999</v>
      </c>
      <c r="F100" s="2">
        <v>44317</v>
      </c>
      <c r="G100" t="s">
        <v>15</v>
      </c>
    </row>
    <row r="101" spans="1:7" x14ac:dyDescent="0.2">
      <c r="A101">
        <v>7004931</v>
      </c>
      <c r="B101" t="s">
        <v>18</v>
      </c>
      <c r="C101" t="s">
        <v>14</v>
      </c>
      <c r="D101" s="3">
        <v>21.32</v>
      </c>
      <c r="E101" s="3">
        <v>1.6225976156000002</v>
      </c>
      <c r="F101" s="2">
        <v>44317</v>
      </c>
      <c r="G101" t="s">
        <v>15</v>
      </c>
    </row>
    <row r="102" spans="1:7" x14ac:dyDescent="0.2">
      <c r="A102">
        <v>6932975</v>
      </c>
      <c r="B102" t="s">
        <v>19</v>
      </c>
      <c r="C102" t="s">
        <v>14</v>
      </c>
      <c r="D102" s="3">
        <v>28717.78</v>
      </c>
      <c r="E102" s="3">
        <v>13455.737931690599</v>
      </c>
      <c r="F102" s="2">
        <v>44317</v>
      </c>
      <c r="G102" t="s">
        <v>15</v>
      </c>
    </row>
    <row r="103" spans="1:7" x14ac:dyDescent="0.2">
      <c r="A103">
        <v>6932976</v>
      </c>
      <c r="B103" t="s">
        <v>19</v>
      </c>
      <c r="C103" t="s">
        <v>14</v>
      </c>
      <c r="D103" s="3">
        <v>-4967.1500000000005</v>
      </c>
      <c r="E103" s="3">
        <v>-1445.4073204235001</v>
      </c>
      <c r="F103" s="2">
        <v>44317</v>
      </c>
      <c r="G103" t="s">
        <v>15</v>
      </c>
    </row>
    <row r="104" spans="1:7" x14ac:dyDescent="0.2">
      <c r="A104">
        <v>6932998</v>
      </c>
      <c r="B104" t="s">
        <v>19</v>
      </c>
      <c r="C104" t="s">
        <v>14</v>
      </c>
      <c r="D104" s="3">
        <v>26431.43</v>
      </c>
      <c r="E104" s="3">
        <v>10820.1108000076</v>
      </c>
      <c r="F104" s="2">
        <v>44317</v>
      </c>
      <c r="G104" t="s">
        <v>15</v>
      </c>
    </row>
    <row r="105" spans="1:7" x14ac:dyDescent="0.2">
      <c r="A105">
        <v>6932999</v>
      </c>
      <c r="B105" t="s">
        <v>19</v>
      </c>
      <c r="C105" t="s">
        <v>14</v>
      </c>
      <c r="D105" s="3">
        <v>35472.97</v>
      </c>
      <c r="E105" s="3">
        <v>12421.9232156812</v>
      </c>
      <c r="F105" s="2">
        <v>44317</v>
      </c>
      <c r="G105" t="s">
        <v>15</v>
      </c>
    </row>
    <row r="106" spans="1:7" x14ac:dyDescent="0.2">
      <c r="A106">
        <v>6933000</v>
      </c>
      <c r="B106" t="s">
        <v>19</v>
      </c>
      <c r="C106" t="s">
        <v>14</v>
      </c>
      <c r="D106" s="3">
        <v>28920.34</v>
      </c>
      <c r="E106" s="3">
        <v>11838.9842386088</v>
      </c>
      <c r="F106" s="2">
        <v>44317</v>
      </c>
      <c r="G106" t="s">
        <v>15</v>
      </c>
    </row>
    <row r="107" spans="1:7" x14ac:dyDescent="0.2">
      <c r="A107">
        <v>6933090</v>
      </c>
      <c r="B107" t="s">
        <v>19</v>
      </c>
      <c r="C107" t="s">
        <v>14</v>
      </c>
      <c r="D107" s="3">
        <v>37502.61</v>
      </c>
      <c r="E107" s="3">
        <v>8693.4541472991004</v>
      </c>
      <c r="F107" s="2">
        <v>44317</v>
      </c>
      <c r="G107" t="s">
        <v>15</v>
      </c>
    </row>
    <row r="108" spans="1:7" x14ac:dyDescent="0.2">
      <c r="A108">
        <v>6933096</v>
      </c>
      <c r="B108" t="s">
        <v>19</v>
      </c>
      <c r="C108" t="s">
        <v>14</v>
      </c>
      <c r="D108" s="3">
        <v>27738.33</v>
      </c>
      <c r="E108" s="3">
        <v>12996.815880014099</v>
      </c>
      <c r="F108" s="2">
        <v>44317</v>
      </c>
      <c r="G108" t="s">
        <v>15</v>
      </c>
    </row>
    <row r="109" spans="1:7" x14ac:dyDescent="0.2">
      <c r="A109">
        <v>6933249</v>
      </c>
      <c r="B109" t="s">
        <v>19</v>
      </c>
      <c r="C109" t="s">
        <v>14</v>
      </c>
      <c r="D109" s="3">
        <v>-165.15</v>
      </c>
      <c r="E109" s="3">
        <v>-38.283307546499998</v>
      </c>
      <c r="F109" s="2">
        <v>44317</v>
      </c>
      <c r="G109" t="s">
        <v>15</v>
      </c>
    </row>
    <row r="110" spans="1:7" x14ac:dyDescent="0.2">
      <c r="A110">
        <v>6933250</v>
      </c>
      <c r="B110" t="s">
        <v>19</v>
      </c>
      <c r="C110" t="s">
        <v>14</v>
      </c>
      <c r="D110" s="3">
        <v>26901.95</v>
      </c>
      <c r="E110" s="3">
        <v>17381.530945123497</v>
      </c>
      <c r="F110" s="2">
        <v>44317</v>
      </c>
      <c r="G110" t="s">
        <v>15</v>
      </c>
    </row>
    <row r="111" spans="1:7" x14ac:dyDescent="0.2">
      <c r="A111">
        <v>6933379</v>
      </c>
      <c r="B111" t="s">
        <v>19</v>
      </c>
      <c r="C111" t="s">
        <v>14</v>
      </c>
      <c r="D111" s="3">
        <v>12603.69</v>
      </c>
      <c r="E111" s="3">
        <v>4413.5596600524004</v>
      </c>
      <c r="F111" s="2">
        <v>44317</v>
      </c>
      <c r="G111" t="s">
        <v>15</v>
      </c>
    </row>
    <row r="112" spans="1:7" x14ac:dyDescent="0.2">
      <c r="A112">
        <v>6933380</v>
      </c>
      <c r="B112" t="s">
        <v>19</v>
      </c>
      <c r="C112" t="s">
        <v>14</v>
      </c>
      <c r="D112" s="3">
        <v>29873.850000000002</v>
      </c>
      <c r="E112" s="3">
        <v>17533.600670436001</v>
      </c>
      <c r="F112" s="2">
        <v>44317</v>
      </c>
      <c r="G112" t="s">
        <v>15</v>
      </c>
    </row>
    <row r="113" spans="1:7" x14ac:dyDescent="0.2">
      <c r="A113">
        <v>6933414</v>
      </c>
      <c r="B113" t="s">
        <v>19</v>
      </c>
      <c r="C113" t="s">
        <v>14</v>
      </c>
      <c r="D113" s="3">
        <v>43625.65</v>
      </c>
      <c r="E113" s="3">
        <v>17858.828172458001</v>
      </c>
      <c r="F113" s="2">
        <v>44317</v>
      </c>
      <c r="G113" t="s">
        <v>15</v>
      </c>
    </row>
    <row r="114" spans="1:7" x14ac:dyDescent="0.2">
      <c r="A114">
        <v>6933415</v>
      </c>
      <c r="B114" t="s">
        <v>19</v>
      </c>
      <c r="C114" t="s">
        <v>14</v>
      </c>
      <c r="D114" s="3">
        <v>422.65000000000003</v>
      </c>
      <c r="E114" s="3">
        <v>173.01825249799998</v>
      </c>
      <c r="F114" s="2">
        <v>44317</v>
      </c>
      <c r="G114" t="s">
        <v>15</v>
      </c>
    </row>
    <row r="115" spans="1:7" x14ac:dyDescent="0.2">
      <c r="A115">
        <v>6933416</v>
      </c>
      <c r="B115" t="s">
        <v>19</v>
      </c>
      <c r="C115" t="s">
        <v>14</v>
      </c>
      <c r="D115" s="3">
        <v>28876.57</v>
      </c>
      <c r="E115" s="3">
        <v>11821.066318552399</v>
      </c>
      <c r="F115" s="2">
        <v>44317</v>
      </c>
      <c r="G115" t="s">
        <v>15</v>
      </c>
    </row>
    <row r="116" spans="1:7" x14ac:dyDescent="0.2">
      <c r="A116">
        <v>6933518</v>
      </c>
      <c r="B116" t="s">
        <v>19</v>
      </c>
      <c r="C116" t="s">
        <v>14</v>
      </c>
      <c r="D116" s="3">
        <v>35970.340000000004</v>
      </c>
      <c r="E116" s="3">
        <v>23240.678754388202</v>
      </c>
      <c r="F116" s="2">
        <v>44317</v>
      </c>
      <c r="G116" t="s">
        <v>15</v>
      </c>
    </row>
    <row r="117" spans="1:7" x14ac:dyDescent="0.2">
      <c r="A117">
        <v>6933549</v>
      </c>
      <c r="B117" t="s">
        <v>19</v>
      </c>
      <c r="C117" t="s">
        <v>14</v>
      </c>
      <c r="D117" s="3">
        <v>37313.56</v>
      </c>
      <c r="E117" s="3">
        <v>15274.877429739201</v>
      </c>
      <c r="F117" s="2">
        <v>44317</v>
      </c>
      <c r="G117" t="s">
        <v>15</v>
      </c>
    </row>
    <row r="118" spans="1:7" x14ac:dyDescent="0.2">
      <c r="A118">
        <v>6933665</v>
      </c>
      <c r="B118" t="s">
        <v>19</v>
      </c>
      <c r="C118" t="s">
        <v>14</v>
      </c>
      <c r="D118" s="3">
        <v>28629.84</v>
      </c>
      <c r="E118" s="3">
        <v>10025.596226006401</v>
      </c>
      <c r="F118" s="2">
        <v>44317</v>
      </c>
      <c r="G118" t="s">
        <v>15</v>
      </c>
    </row>
    <row r="119" spans="1:7" x14ac:dyDescent="0.2">
      <c r="A119">
        <v>6933669</v>
      </c>
      <c r="B119" t="s">
        <v>19</v>
      </c>
      <c r="C119" t="s">
        <v>14</v>
      </c>
      <c r="D119" s="3">
        <v>36761.040000000001</v>
      </c>
      <c r="E119" s="3">
        <v>21575.839591814402</v>
      </c>
      <c r="F119" s="2">
        <v>44317</v>
      </c>
      <c r="G119" t="s">
        <v>15</v>
      </c>
    </row>
    <row r="120" spans="1:7" x14ac:dyDescent="0.2">
      <c r="A120">
        <v>6933674</v>
      </c>
      <c r="B120" t="s">
        <v>19</v>
      </c>
      <c r="C120" t="s">
        <v>14</v>
      </c>
      <c r="D120" s="3">
        <v>32535.79</v>
      </c>
      <c r="E120" s="3">
        <v>7542.0990302049004</v>
      </c>
      <c r="F120" s="2">
        <v>44317</v>
      </c>
      <c r="G120" t="s">
        <v>15</v>
      </c>
    </row>
    <row r="121" spans="1:7" x14ac:dyDescent="0.2">
      <c r="A121">
        <v>6933696</v>
      </c>
      <c r="B121" t="s">
        <v>19</v>
      </c>
      <c r="C121" t="s">
        <v>14</v>
      </c>
      <c r="D121" s="3">
        <v>-62.800000000000004</v>
      </c>
      <c r="E121" s="3">
        <v>-25.708142096</v>
      </c>
      <c r="F121" s="2">
        <v>44317</v>
      </c>
      <c r="G121" t="s">
        <v>15</v>
      </c>
    </row>
    <row r="122" spans="1:7" x14ac:dyDescent="0.2">
      <c r="A122">
        <v>6933697</v>
      </c>
      <c r="B122" t="s">
        <v>19</v>
      </c>
      <c r="C122" t="s">
        <v>14</v>
      </c>
      <c r="D122" s="3">
        <v>28809.32</v>
      </c>
      <c r="E122" s="3">
        <v>11793.5365007824</v>
      </c>
      <c r="F122" s="2">
        <v>44317</v>
      </c>
      <c r="G122" t="s">
        <v>15</v>
      </c>
    </row>
    <row r="123" spans="1:7" x14ac:dyDescent="0.2">
      <c r="A123">
        <v>6933698</v>
      </c>
      <c r="B123" t="s">
        <v>19</v>
      </c>
      <c r="C123" t="s">
        <v>14</v>
      </c>
      <c r="D123" s="3">
        <v>28579.57</v>
      </c>
      <c r="E123" s="3">
        <v>11699.484818512399</v>
      </c>
      <c r="F123" s="2">
        <v>44317</v>
      </c>
      <c r="G123" t="s">
        <v>15</v>
      </c>
    </row>
    <row r="124" spans="1:7" x14ac:dyDescent="0.2">
      <c r="A124">
        <v>6933815</v>
      </c>
      <c r="B124" t="s">
        <v>19</v>
      </c>
      <c r="C124" t="s">
        <v>14</v>
      </c>
      <c r="D124" s="3">
        <v>31213.84</v>
      </c>
      <c r="E124" s="3">
        <v>10930.461242646401</v>
      </c>
      <c r="F124" s="2">
        <v>44317</v>
      </c>
      <c r="G124" t="s">
        <v>15</v>
      </c>
    </row>
    <row r="125" spans="1:7" x14ac:dyDescent="0.2">
      <c r="A125">
        <v>6933846</v>
      </c>
      <c r="B125" t="s">
        <v>19</v>
      </c>
      <c r="C125" t="s">
        <v>14</v>
      </c>
      <c r="D125" s="3">
        <v>28579.57</v>
      </c>
      <c r="E125" s="3">
        <v>11699.484818512399</v>
      </c>
      <c r="F125" s="2">
        <v>44317</v>
      </c>
      <c r="G125" t="s">
        <v>15</v>
      </c>
    </row>
    <row r="126" spans="1:7" x14ac:dyDescent="0.2">
      <c r="A126">
        <v>6933963</v>
      </c>
      <c r="B126" t="s">
        <v>19</v>
      </c>
      <c r="C126" t="s">
        <v>14</v>
      </c>
      <c r="D126" s="3">
        <v>250.25</v>
      </c>
      <c r="E126" s="3">
        <v>72.821070822500005</v>
      </c>
      <c r="F126" s="2">
        <v>44317</v>
      </c>
      <c r="G126" t="s">
        <v>15</v>
      </c>
    </row>
    <row r="127" spans="1:7" x14ac:dyDescent="0.2">
      <c r="A127">
        <v>6933964</v>
      </c>
      <c r="B127" t="s">
        <v>19</v>
      </c>
      <c r="C127" t="s">
        <v>14</v>
      </c>
      <c r="D127" s="3">
        <v>303.16000000000003</v>
      </c>
      <c r="E127" s="3">
        <v>88.217525796400011</v>
      </c>
      <c r="F127" s="2">
        <v>44317</v>
      </c>
      <c r="G127" t="s">
        <v>15</v>
      </c>
    </row>
    <row r="128" spans="1:7" x14ac:dyDescent="0.2">
      <c r="A128">
        <v>6933965</v>
      </c>
      <c r="B128" t="s">
        <v>19</v>
      </c>
      <c r="C128" t="s">
        <v>14</v>
      </c>
      <c r="D128" s="3">
        <v>-0.03</v>
      </c>
      <c r="E128" s="3">
        <v>-1.4056523099999999E-2</v>
      </c>
      <c r="F128" s="2">
        <v>44317</v>
      </c>
      <c r="G128" t="s">
        <v>15</v>
      </c>
    </row>
    <row r="129" spans="1:7" x14ac:dyDescent="0.2">
      <c r="A129">
        <v>6933999</v>
      </c>
      <c r="B129" t="s">
        <v>19</v>
      </c>
      <c r="C129" t="s">
        <v>14</v>
      </c>
      <c r="D129" s="3">
        <v>1222.1200000000001</v>
      </c>
      <c r="E129" s="3">
        <v>355.62871957480002</v>
      </c>
      <c r="F129" s="2">
        <v>44317</v>
      </c>
      <c r="G129" t="s">
        <v>15</v>
      </c>
    </row>
    <row r="130" spans="1:7" x14ac:dyDescent="0.2">
      <c r="A130">
        <v>6934000</v>
      </c>
      <c r="B130" t="s">
        <v>19</v>
      </c>
      <c r="C130" t="s">
        <v>14</v>
      </c>
      <c r="D130" s="3">
        <v>37826.300000000003</v>
      </c>
      <c r="E130" s="3">
        <v>15484.775403916001</v>
      </c>
      <c r="F130" s="2">
        <v>44317</v>
      </c>
      <c r="G130" t="s">
        <v>15</v>
      </c>
    </row>
    <row r="131" spans="1:7" x14ac:dyDescent="0.2">
      <c r="A131">
        <v>6934042</v>
      </c>
      <c r="B131" t="s">
        <v>19</v>
      </c>
      <c r="C131" t="s">
        <v>14</v>
      </c>
      <c r="D131" s="3">
        <v>43391.090000000004</v>
      </c>
      <c r="E131" s="3">
        <v>4922.2258038067002</v>
      </c>
      <c r="F131" s="2">
        <v>44317</v>
      </c>
      <c r="G131" t="s">
        <v>15</v>
      </c>
    </row>
    <row r="132" spans="1:7" x14ac:dyDescent="0.2">
      <c r="A132">
        <v>6934056</v>
      </c>
      <c r="B132" t="s">
        <v>19</v>
      </c>
      <c r="C132" t="s">
        <v>14</v>
      </c>
      <c r="D132" s="3">
        <v>30977.8</v>
      </c>
      <c r="E132" s="3">
        <v>3514.0791924140003</v>
      </c>
      <c r="F132" s="2">
        <v>44317</v>
      </c>
      <c r="G132" t="s">
        <v>15</v>
      </c>
    </row>
    <row r="133" spans="1:7" x14ac:dyDescent="0.2">
      <c r="A133">
        <v>6934077</v>
      </c>
      <c r="B133" t="s">
        <v>19</v>
      </c>
      <c r="C133" t="s">
        <v>14</v>
      </c>
      <c r="D133" s="3">
        <v>39581.450000000004</v>
      </c>
      <c r="E133" s="3">
        <v>4490.0654614135001</v>
      </c>
      <c r="F133" s="2">
        <v>44317</v>
      </c>
      <c r="G133" t="s">
        <v>15</v>
      </c>
    </row>
    <row r="134" spans="1:7" x14ac:dyDescent="0.2">
      <c r="A134">
        <v>7004599</v>
      </c>
      <c r="B134" t="s">
        <v>19</v>
      </c>
      <c r="C134" t="s">
        <v>14</v>
      </c>
      <c r="D134" s="3">
        <v>-72.150000000000006</v>
      </c>
      <c r="E134" s="3">
        <v>-3.9199996875000003</v>
      </c>
      <c r="F134" s="2">
        <v>44317</v>
      </c>
      <c r="G134" t="s">
        <v>15</v>
      </c>
    </row>
    <row r="135" spans="1:7" x14ac:dyDescent="0.2">
      <c r="A135">
        <v>6933105</v>
      </c>
      <c r="B135" t="s">
        <v>13</v>
      </c>
      <c r="C135" t="s">
        <v>14</v>
      </c>
      <c r="D135" s="3">
        <v>86769.09</v>
      </c>
      <c r="E135" s="3">
        <v>31197.4670854674</v>
      </c>
      <c r="F135" s="2">
        <v>44317</v>
      </c>
      <c r="G135" t="s">
        <v>15</v>
      </c>
    </row>
    <row r="136" spans="1:7" x14ac:dyDescent="0.2">
      <c r="A136">
        <v>6933114</v>
      </c>
      <c r="B136" t="s">
        <v>13</v>
      </c>
      <c r="C136" t="s">
        <v>14</v>
      </c>
      <c r="D136" s="3">
        <v>183690</v>
      </c>
      <c r="E136" s="3">
        <v>77207.519071799994</v>
      </c>
      <c r="F136" s="2">
        <v>44317</v>
      </c>
      <c r="G136" t="s">
        <v>15</v>
      </c>
    </row>
    <row r="137" spans="1:7" x14ac:dyDescent="0.2">
      <c r="A137">
        <v>6933115</v>
      </c>
      <c r="B137" t="s">
        <v>13</v>
      </c>
      <c r="C137" t="s">
        <v>14</v>
      </c>
      <c r="D137" s="3">
        <v>-18354.34</v>
      </c>
      <c r="E137" s="3">
        <v>-6599.2269600323998</v>
      </c>
      <c r="F137" s="2">
        <v>44317</v>
      </c>
      <c r="G137" t="s">
        <v>15</v>
      </c>
    </row>
    <row r="138" spans="1:7" x14ac:dyDescent="0.2">
      <c r="A138">
        <v>6933702</v>
      </c>
      <c r="B138" t="s">
        <v>13</v>
      </c>
      <c r="C138" t="s">
        <v>14</v>
      </c>
      <c r="D138" s="3">
        <v>18354.34</v>
      </c>
      <c r="E138" s="3">
        <v>7714.5901007148004</v>
      </c>
      <c r="F138" s="2">
        <v>44317</v>
      </c>
      <c r="G138" t="s">
        <v>15</v>
      </c>
    </row>
    <row r="139" spans="1:7" x14ac:dyDescent="0.2">
      <c r="A139">
        <v>6933703</v>
      </c>
      <c r="B139" t="s">
        <v>13</v>
      </c>
      <c r="C139" t="s">
        <v>14</v>
      </c>
      <c r="D139" s="3">
        <v>-20289.54</v>
      </c>
      <c r="E139" s="3">
        <v>-7295.0201083044003</v>
      </c>
      <c r="F139" s="2">
        <v>44317</v>
      </c>
      <c r="G139" t="s">
        <v>15</v>
      </c>
    </row>
    <row r="140" spans="1:7" x14ac:dyDescent="0.2">
      <c r="A140">
        <v>6934018</v>
      </c>
      <c r="B140" t="s">
        <v>13</v>
      </c>
      <c r="C140" t="s">
        <v>14</v>
      </c>
      <c r="D140" s="3">
        <v>188214.51</v>
      </c>
      <c r="E140" s="3">
        <v>21921.837101716203</v>
      </c>
      <c r="F140" s="2">
        <v>44317</v>
      </c>
      <c r="G140" t="s">
        <v>15</v>
      </c>
    </row>
    <row r="141" spans="1:7" x14ac:dyDescent="0.2">
      <c r="A141">
        <v>6934078</v>
      </c>
      <c r="B141" t="s">
        <v>13</v>
      </c>
      <c r="C141" t="s">
        <v>14</v>
      </c>
      <c r="D141" s="3">
        <v>175314.03</v>
      </c>
      <c r="E141" s="3">
        <v>20419.284396858598</v>
      </c>
      <c r="F141" s="2">
        <v>44317</v>
      </c>
      <c r="G141" t="s">
        <v>15</v>
      </c>
    </row>
    <row r="142" spans="1:7" x14ac:dyDescent="0.2">
      <c r="A142">
        <v>7003101</v>
      </c>
      <c r="B142" t="s">
        <v>13</v>
      </c>
      <c r="C142" t="s">
        <v>14</v>
      </c>
      <c r="D142" s="3">
        <v>106912.12</v>
      </c>
      <c r="E142" s="3">
        <v>5955.5011562367999</v>
      </c>
      <c r="F142" s="2">
        <v>44317</v>
      </c>
      <c r="G142" t="s">
        <v>15</v>
      </c>
    </row>
    <row r="143" spans="1:7" x14ac:dyDescent="0.2">
      <c r="A143">
        <v>7003698</v>
      </c>
      <c r="B143" t="s">
        <v>13</v>
      </c>
      <c r="C143" t="s">
        <v>14</v>
      </c>
      <c r="D143" s="3">
        <v>163.9</v>
      </c>
      <c r="E143" s="3">
        <v>9.1299904960000013</v>
      </c>
      <c r="F143" s="2">
        <v>44317</v>
      </c>
      <c r="G143" t="s">
        <v>15</v>
      </c>
    </row>
    <row r="144" spans="1:7" x14ac:dyDescent="0.2">
      <c r="A144">
        <v>7003699</v>
      </c>
      <c r="B144" t="s">
        <v>13</v>
      </c>
      <c r="C144" t="s">
        <v>14</v>
      </c>
      <c r="D144" s="3">
        <v>-80092.22</v>
      </c>
      <c r="E144" s="3">
        <v>-4461.5082819008003</v>
      </c>
      <c r="F144" s="2">
        <v>44317</v>
      </c>
      <c r="G144" t="s">
        <v>15</v>
      </c>
    </row>
    <row r="145" spans="1:7" x14ac:dyDescent="0.2">
      <c r="A145">
        <v>6932978</v>
      </c>
      <c r="B145" t="s">
        <v>20</v>
      </c>
      <c r="C145" t="s">
        <v>14</v>
      </c>
      <c r="D145" s="3">
        <v>1456.47</v>
      </c>
      <c r="E145" s="3">
        <v>108.1916601156</v>
      </c>
      <c r="F145" s="2">
        <v>44317</v>
      </c>
      <c r="G145" t="s">
        <v>15</v>
      </c>
    </row>
    <row r="146" spans="1:7" x14ac:dyDescent="0.2">
      <c r="A146">
        <v>6933111</v>
      </c>
      <c r="B146" t="s">
        <v>20</v>
      </c>
      <c r="C146" t="s">
        <v>14</v>
      </c>
      <c r="D146" s="3">
        <v>616.19000000000005</v>
      </c>
      <c r="E146" s="3">
        <v>45.772737541200001</v>
      </c>
      <c r="F146" s="2">
        <v>44317</v>
      </c>
      <c r="G146" t="s">
        <v>15</v>
      </c>
    </row>
    <row r="147" spans="1:7" x14ac:dyDescent="0.2">
      <c r="A147">
        <v>6933117</v>
      </c>
      <c r="B147" t="s">
        <v>20</v>
      </c>
      <c r="C147" t="s">
        <v>14</v>
      </c>
      <c r="D147" s="3">
        <v>3544.2400000000002</v>
      </c>
      <c r="E147" s="3">
        <v>263.27848115519998</v>
      </c>
      <c r="F147" s="2">
        <v>44317</v>
      </c>
      <c r="G147" t="s">
        <v>15</v>
      </c>
    </row>
    <row r="148" spans="1:7" x14ac:dyDescent="0.2">
      <c r="A148">
        <v>6933251</v>
      </c>
      <c r="B148" t="s">
        <v>20</v>
      </c>
      <c r="C148" t="s">
        <v>14</v>
      </c>
      <c r="D148" s="3">
        <v>1475.93</v>
      </c>
      <c r="E148" s="3">
        <v>109.6372166364</v>
      </c>
      <c r="F148" s="2">
        <v>44317</v>
      </c>
      <c r="G148" t="s">
        <v>15</v>
      </c>
    </row>
    <row r="149" spans="1:7" x14ac:dyDescent="0.2">
      <c r="A149">
        <v>6933252</v>
      </c>
      <c r="B149" t="s">
        <v>20</v>
      </c>
      <c r="C149" t="s">
        <v>14</v>
      </c>
      <c r="D149" s="3">
        <v>1039.9000000000001</v>
      </c>
      <c r="E149" s="3">
        <v>77.247390851999995</v>
      </c>
      <c r="F149" s="2">
        <v>44317</v>
      </c>
      <c r="G149" t="s">
        <v>15</v>
      </c>
    </row>
    <row r="150" spans="1:7" x14ac:dyDescent="0.2">
      <c r="A150">
        <v>6933278</v>
      </c>
      <c r="B150" t="s">
        <v>20</v>
      </c>
      <c r="C150" t="s">
        <v>14</v>
      </c>
      <c r="D150" s="3">
        <v>714.62</v>
      </c>
      <c r="E150" s="3">
        <v>115.88933941159999</v>
      </c>
      <c r="F150" s="2">
        <v>44317</v>
      </c>
      <c r="G150" t="s">
        <v>15</v>
      </c>
    </row>
    <row r="151" spans="1:7" x14ac:dyDescent="0.2">
      <c r="A151">
        <v>6933411</v>
      </c>
      <c r="B151" t="s">
        <v>20</v>
      </c>
      <c r="C151" t="s">
        <v>14</v>
      </c>
      <c r="D151" s="3">
        <v>3015.02</v>
      </c>
      <c r="E151" s="3">
        <v>602.50000925680001</v>
      </c>
      <c r="F151" s="2">
        <v>44317</v>
      </c>
      <c r="G151" t="s">
        <v>15</v>
      </c>
    </row>
    <row r="152" spans="1:7" x14ac:dyDescent="0.2">
      <c r="A152">
        <v>6933545</v>
      </c>
      <c r="B152" t="s">
        <v>20</v>
      </c>
      <c r="C152" t="s">
        <v>14</v>
      </c>
      <c r="D152" s="3">
        <v>5561.03</v>
      </c>
      <c r="E152" s="3">
        <v>413.09266078440004</v>
      </c>
      <c r="F152" s="2">
        <v>44317</v>
      </c>
      <c r="G152" t="s">
        <v>15</v>
      </c>
    </row>
    <row r="153" spans="1:7" x14ac:dyDescent="0.2">
      <c r="A153">
        <v>6933546</v>
      </c>
      <c r="B153" t="s">
        <v>20</v>
      </c>
      <c r="C153" t="s">
        <v>14</v>
      </c>
      <c r="D153" s="3">
        <v>1094.9100000000001</v>
      </c>
      <c r="E153" s="3">
        <v>177.56065687380001</v>
      </c>
      <c r="F153" s="2">
        <v>44317</v>
      </c>
      <c r="G153" t="s">
        <v>15</v>
      </c>
    </row>
    <row r="154" spans="1:7" x14ac:dyDescent="0.2">
      <c r="A154">
        <v>6933843</v>
      </c>
      <c r="B154" t="s">
        <v>20</v>
      </c>
      <c r="C154" t="s">
        <v>14</v>
      </c>
      <c r="D154" s="3">
        <v>4473</v>
      </c>
      <c r="E154" s="3">
        <v>332.27000604</v>
      </c>
      <c r="F154" s="2">
        <v>44317</v>
      </c>
      <c r="G154" t="s">
        <v>15</v>
      </c>
    </row>
    <row r="155" spans="1:7" x14ac:dyDescent="0.2">
      <c r="A155">
        <v>6933993</v>
      </c>
      <c r="B155" t="s">
        <v>20</v>
      </c>
      <c r="C155" t="s">
        <v>14</v>
      </c>
      <c r="D155" s="3">
        <v>4062.98</v>
      </c>
      <c r="E155" s="3">
        <v>760.91095330939993</v>
      </c>
      <c r="F155" s="2">
        <v>44317</v>
      </c>
      <c r="G155" t="s">
        <v>15</v>
      </c>
    </row>
    <row r="156" spans="1:7" x14ac:dyDescent="0.2">
      <c r="A156">
        <v>6933994</v>
      </c>
      <c r="B156" t="s">
        <v>20</v>
      </c>
      <c r="C156" t="s">
        <v>14</v>
      </c>
      <c r="D156" s="3">
        <v>3298.31</v>
      </c>
      <c r="E156" s="3">
        <v>245.00994491879999</v>
      </c>
      <c r="F156" s="2">
        <v>44317</v>
      </c>
      <c r="G156" t="s">
        <v>15</v>
      </c>
    </row>
    <row r="157" spans="1:7" x14ac:dyDescent="0.2">
      <c r="A157">
        <v>6933995</v>
      </c>
      <c r="B157" t="s">
        <v>20</v>
      </c>
      <c r="C157" t="s">
        <v>14</v>
      </c>
      <c r="D157" s="3">
        <v>2569.85</v>
      </c>
      <c r="E157" s="3">
        <v>481.27901524549998</v>
      </c>
      <c r="F157" s="2">
        <v>44317</v>
      </c>
      <c r="G157" t="s">
        <v>15</v>
      </c>
    </row>
    <row r="158" spans="1:7" x14ac:dyDescent="0.2">
      <c r="A158">
        <v>6934030</v>
      </c>
      <c r="B158" t="s">
        <v>7</v>
      </c>
      <c r="C158" t="s">
        <v>21</v>
      </c>
      <c r="D158" s="3">
        <v>202.5</v>
      </c>
      <c r="E158" s="3">
        <v>0</v>
      </c>
      <c r="F158" s="2">
        <v>44317</v>
      </c>
      <c r="G158" t="s">
        <v>22</v>
      </c>
    </row>
    <row r="159" spans="1:7" x14ac:dyDescent="0.2">
      <c r="A159">
        <v>6934058</v>
      </c>
      <c r="B159" t="s">
        <v>7</v>
      </c>
      <c r="C159" t="s">
        <v>21</v>
      </c>
      <c r="D159" s="3">
        <v>5219.95</v>
      </c>
      <c r="E159" s="3">
        <v>0</v>
      </c>
      <c r="F159" s="2">
        <v>44317</v>
      </c>
      <c r="G159" t="s">
        <v>22</v>
      </c>
    </row>
    <row r="160" spans="1:7" x14ac:dyDescent="0.2">
      <c r="A160">
        <v>6934079</v>
      </c>
      <c r="B160" t="s">
        <v>7</v>
      </c>
      <c r="C160" t="s">
        <v>21</v>
      </c>
      <c r="D160" s="3">
        <v>-399.75</v>
      </c>
      <c r="E160" s="3">
        <v>0</v>
      </c>
      <c r="F160" s="2">
        <v>44317</v>
      </c>
      <c r="G160" t="s">
        <v>22</v>
      </c>
    </row>
    <row r="161" spans="1:7" x14ac:dyDescent="0.2">
      <c r="A161">
        <v>7002780</v>
      </c>
      <c r="B161" t="s">
        <v>7</v>
      </c>
      <c r="C161" t="s">
        <v>21</v>
      </c>
      <c r="D161" s="3">
        <v>3172.5</v>
      </c>
      <c r="E161" s="3">
        <v>0</v>
      </c>
      <c r="F161" s="2">
        <v>44317</v>
      </c>
      <c r="G161" t="s">
        <v>22</v>
      </c>
    </row>
    <row r="162" spans="1:7" x14ac:dyDescent="0.2">
      <c r="A162">
        <v>7003416</v>
      </c>
      <c r="B162" t="s">
        <v>7</v>
      </c>
      <c r="C162" t="s">
        <v>21</v>
      </c>
      <c r="D162" s="3">
        <v>1480.5</v>
      </c>
      <c r="E162" s="3">
        <v>0</v>
      </c>
      <c r="F162" s="2">
        <v>44317</v>
      </c>
      <c r="G162" t="s">
        <v>22</v>
      </c>
    </row>
    <row r="164" spans="1:7" x14ac:dyDescent="0.2">
      <c r="D164" s="3">
        <f>SUM(D1:D162)</f>
        <v>12192096.919999991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63"/>
  <sheetViews>
    <sheetView topLeftCell="A138" workbookViewId="0">
      <selection activeCell="D163" sqref="D163"/>
    </sheetView>
  </sheetViews>
  <sheetFormatPr defaultRowHeight="12.75" x14ac:dyDescent="0.2"/>
  <cols>
    <col min="1" max="1" width="8" bestFit="1" customWidth="1"/>
    <col min="2" max="2" width="25" bestFit="1" customWidth="1"/>
    <col min="3" max="3" width="12.85546875" bestFit="1" customWidth="1"/>
    <col min="4" max="4" width="14" style="3" bestFit="1" customWidth="1"/>
    <col min="5" max="5" width="12.7109375" style="3" bestFit="1" customWidth="1"/>
    <col min="6" max="6" width="12.28515625" bestFit="1" customWidth="1"/>
    <col min="7" max="7" width="19.7109375" bestFit="1" customWidth="1"/>
  </cols>
  <sheetData>
    <row r="1" spans="1:7" x14ac:dyDescent="0.2">
      <c r="A1" t="s">
        <v>5</v>
      </c>
      <c r="B1" t="s">
        <v>0</v>
      </c>
      <c r="C1" t="s">
        <v>0</v>
      </c>
      <c r="D1" s="3" t="s">
        <v>1</v>
      </c>
      <c r="E1" s="3" t="s">
        <v>2</v>
      </c>
      <c r="F1" t="s">
        <v>3</v>
      </c>
      <c r="G1" t="s">
        <v>4</v>
      </c>
    </row>
    <row r="2" spans="1:7" x14ac:dyDescent="0.2">
      <c r="A2">
        <v>923213</v>
      </c>
      <c r="B2" t="s">
        <v>7</v>
      </c>
      <c r="C2" t="s">
        <v>8</v>
      </c>
      <c r="D2" s="3">
        <v>2643.75</v>
      </c>
      <c r="E2" s="3">
        <v>0</v>
      </c>
      <c r="F2" s="2">
        <v>44287</v>
      </c>
      <c r="G2" t="s">
        <v>9</v>
      </c>
    </row>
    <row r="3" spans="1:7" x14ac:dyDescent="0.2">
      <c r="A3">
        <v>923216</v>
      </c>
      <c r="B3" t="s">
        <v>10</v>
      </c>
      <c r="C3" t="s">
        <v>8</v>
      </c>
      <c r="D3" s="3">
        <v>34861.840000000004</v>
      </c>
      <c r="E3" s="3">
        <v>606.79298539599995</v>
      </c>
      <c r="F3" s="2">
        <v>44287</v>
      </c>
      <c r="G3" t="s">
        <v>9</v>
      </c>
    </row>
    <row r="4" spans="1:7" x14ac:dyDescent="0.2">
      <c r="A4">
        <v>1274831</v>
      </c>
      <c r="B4" t="s">
        <v>10</v>
      </c>
      <c r="C4" t="s">
        <v>8</v>
      </c>
      <c r="D4" s="3">
        <v>183134.73</v>
      </c>
      <c r="E4" s="3">
        <v>3187.5790132245002</v>
      </c>
      <c r="F4" s="2">
        <v>44287</v>
      </c>
      <c r="G4" t="s">
        <v>9</v>
      </c>
    </row>
    <row r="5" spans="1:7" x14ac:dyDescent="0.2">
      <c r="A5">
        <v>1949348</v>
      </c>
      <c r="B5" t="s">
        <v>11</v>
      </c>
      <c r="C5" t="s">
        <v>8</v>
      </c>
      <c r="D5" s="3">
        <v>4577.1400000000003</v>
      </c>
      <c r="E5" s="3">
        <v>1238.6889244426</v>
      </c>
      <c r="F5" s="2">
        <v>44287</v>
      </c>
      <c r="G5" t="s">
        <v>9</v>
      </c>
    </row>
    <row r="6" spans="1:7" x14ac:dyDescent="0.2">
      <c r="A6">
        <v>1274828</v>
      </c>
      <c r="B6" t="s">
        <v>12</v>
      </c>
      <c r="C6" t="s">
        <v>8</v>
      </c>
      <c r="D6" s="3">
        <v>55768.43</v>
      </c>
      <c r="E6" s="3">
        <v>225.2916304611</v>
      </c>
      <c r="F6" s="2">
        <v>44287</v>
      </c>
      <c r="G6" t="s">
        <v>9</v>
      </c>
    </row>
    <row r="7" spans="1:7" x14ac:dyDescent="0.2">
      <c r="A7">
        <v>923219</v>
      </c>
      <c r="B7" t="s">
        <v>13</v>
      </c>
      <c r="C7" t="s">
        <v>8</v>
      </c>
      <c r="D7" s="3">
        <v>58.83</v>
      </c>
      <c r="E7" s="3">
        <v>2.9194375734000002</v>
      </c>
      <c r="F7" s="2">
        <v>44287</v>
      </c>
      <c r="G7" t="s">
        <v>9</v>
      </c>
    </row>
    <row r="8" spans="1:7" x14ac:dyDescent="0.2">
      <c r="A8">
        <v>6933535</v>
      </c>
      <c r="B8" t="s">
        <v>7</v>
      </c>
      <c r="C8" t="s">
        <v>14</v>
      </c>
      <c r="D8" s="3">
        <v>472514.62</v>
      </c>
      <c r="E8" s="3">
        <v>0</v>
      </c>
      <c r="F8" s="2">
        <v>44287</v>
      </c>
      <c r="G8" t="s">
        <v>15</v>
      </c>
    </row>
    <row r="9" spans="1:7" x14ac:dyDescent="0.2">
      <c r="A9">
        <v>6933550</v>
      </c>
      <c r="B9" t="s">
        <v>7</v>
      </c>
      <c r="C9" t="s">
        <v>14</v>
      </c>
      <c r="D9" s="3">
        <v>4232.25</v>
      </c>
      <c r="E9" s="3">
        <v>0</v>
      </c>
      <c r="F9" s="2">
        <v>44287</v>
      </c>
      <c r="G9" t="s">
        <v>15</v>
      </c>
    </row>
    <row r="10" spans="1:7" x14ac:dyDescent="0.2">
      <c r="A10">
        <v>6933700</v>
      </c>
      <c r="B10" t="s">
        <v>7</v>
      </c>
      <c r="C10" t="s">
        <v>14</v>
      </c>
      <c r="D10" s="3">
        <v>106291.65000000001</v>
      </c>
      <c r="E10" s="3">
        <v>0</v>
      </c>
      <c r="F10" s="2">
        <v>44287</v>
      </c>
      <c r="G10" t="s">
        <v>15</v>
      </c>
    </row>
    <row r="11" spans="1:7" x14ac:dyDescent="0.2">
      <c r="A11">
        <v>6933701</v>
      </c>
      <c r="B11" t="s">
        <v>7</v>
      </c>
      <c r="C11" t="s">
        <v>14</v>
      </c>
      <c r="D11" s="3">
        <v>1500</v>
      </c>
      <c r="E11" s="3">
        <v>0</v>
      </c>
      <c r="F11" s="2">
        <v>44287</v>
      </c>
      <c r="G11" t="s">
        <v>15</v>
      </c>
    </row>
    <row r="12" spans="1:7" x14ac:dyDescent="0.2">
      <c r="A12">
        <v>6932989</v>
      </c>
      <c r="B12" t="s">
        <v>10</v>
      </c>
      <c r="C12" t="s">
        <v>14</v>
      </c>
      <c r="D12" s="3">
        <v>101826.47</v>
      </c>
      <c r="E12" s="3">
        <v>16660.140345698201</v>
      </c>
      <c r="F12" s="2">
        <v>44287</v>
      </c>
      <c r="G12" t="s">
        <v>15</v>
      </c>
    </row>
    <row r="13" spans="1:7" x14ac:dyDescent="0.2">
      <c r="A13">
        <v>6933002</v>
      </c>
      <c r="B13" t="s">
        <v>10</v>
      </c>
      <c r="C13" t="s">
        <v>14</v>
      </c>
      <c r="D13" s="3">
        <v>12495.5</v>
      </c>
      <c r="E13" s="3">
        <v>2305.4156264849998</v>
      </c>
      <c r="F13" s="2">
        <v>44287</v>
      </c>
      <c r="G13" t="s">
        <v>15</v>
      </c>
    </row>
    <row r="14" spans="1:7" x14ac:dyDescent="0.2">
      <c r="A14">
        <v>6933704</v>
      </c>
      <c r="B14" t="s">
        <v>10</v>
      </c>
      <c r="C14" t="s">
        <v>14</v>
      </c>
      <c r="D14" s="3">
        <v>23480.77</v>
      </c>
      <c r="E14" s="3">
        <v>4332.1943163459009</v>
      </c>
      <c r="F14" s="2">
        <v>44287</v>
      </c>
      <c r="G14" t="s">
        <v>15</v>
      </c>
    </row>
    <row r="15" spans="1:7" x14ac:dyDescent="0.2">
      <c r="A15">
        <v>6934031</v>
      </c>
      <c r="B15" t="s">
        <v>10</v>
      </c>
      <c r="C15" t="s">
        <v>14</v>
      </c>
      <c r="D15" s="3">
        <v>8954.99</v>
      </c>
      <c r="E15" s="3">
        <v>342.90814862590003</v>
      </c>
      <c r="F15" s="2">
        <v>44287</v>
      </c>
      <c r="G15" t="s">
        <v>15</v>
      </c>
    </row>
    <row r="16" spans="1:7" x14ac:dyDescent="0.2">
      <c r="A16">
        <v>6934068</v>
      </c>
      <c r="B16" t="s">
        <v>10</v>
      </c>
      <c r="C16" t="s">
        <v>14</v>
      </c>
      <c r="D16" s="3">
        <v>5933184.5899999999</v>
      </c>
      <c r="E16" s="3">
        <v>227195.9369259619</v>
      </c>
      <c r="F16" s="2">
        <v>44287</v>
      </c>
      <c r="G16" t="s">
        <v>15</v>
      </c>
    </row>
    <row r="17" spans="1:7" x14ac:dyDescent="0.2">
      <c r="A17">
        <v>6934069</v>
      </c>
      <c r="B17" t="s">
        <v>10</v>
      </c>
      <c r="C17" t="s">
        <v>14</v>
      </c>
      <c r="D17" s="3">
        <v>457856.33</v>
      </c>
      <c r="E17" s="3">
        <v>17532.422309455302</v>
      </c>
      <c r="F17" s="2">
        <v>44287</v>
      </c>
      <c r="G17" t="s">
        <v>15</v>
      </c>
    </row>
    <row r="18" spans="1:7" x14ac:dyDescent="0.2">
      <c r="A18">
        <v>6934080</v>
      </c>
      <c r="B18" t="s">
        <v>10</v>
      </c>
      <c r="C18" t="s">
        <v>14</v>
      </c>
      <c r="D18" s="3">
        <v>495432.52</v>
      </c>
      <c r="E18" s="3">
        <v>18971.305183173201</v>
      </c>
      <c r="F18" s="2">
        <v>44287</v>
      </c>
      <c r="G18" t="s">
        <v>15</v>
      </c>
    </row>
    <row r="19" spans="1:7" x14ac:dyDescent="0.2">
      <c r="A19">
        <v>7002781</v>
      </c>
      <c r="B19" t="s">
        <v>10</v>
      </c>
      <c r="C19" t="s">
        <v>14</v>
      </c>
      <c r="D19" s="3">
        <v>1678.8500000000001</v>
      </c>
      <c r="E19" s="3">
        <v>29.221475502499999</v>
      </c>
      <c r="F19" s="2">
        <v>44287</v>
      </c>
      <c r="G19" t="s">
        <v>15</v>
      </c>
    </row>
    <row r="20" spans="1:7" x14ac:dyDescent="0.2">
      <c r="A20">
        <v>7003071</v>
      </c>
      <c r="B20" t="s">
        <v>10</v>
      </c>
      <c r="C20" t="s">
        <v>14</v>
      </c>
      <c r="D20" s="3">
        <v>-150</v>
      </c>
      <c r="E20" s="3">
        <v>-2.6108475000000002</v>
      </c>
      <c r="F20" s="2">
        <v>44287</v>
      </c>
      <c r="G20" t="s">
        <v>15</v>
      </c>
    </row>
    <row r="21" spans="1:7" x14ac:dyDescent="0.2">
      <c r="A21">
        <v>7003394</v>
      </c>
      <c r="B21" t="s">
        <v>10</v>
      </c>
      <c r="C21" t="s">
        <v>14</v>
      </c>
      <c r="D21" s="3">
        <v>1591.04</v>
      </c>
      <c r="E21" s="3">
        <v>27.693085376000003</v>
      </c>
      <c r="F21" s="2">
        <v>44287</v>
      </c>
      <c r="G21" t="s">
        <v>15</v>
      </c>
    </row>
    <row r="22" spans="1:7" x14ac:dyDescent="0.2">
      <c r="A22">
        <v>7004610</v>
      </c>
      <c r="B22" t="s">
        <v>10</v>
      </c>
      <c r="C22" t="s">
        <v>14</v>
      </c>
      <c r="D22" s="3">
        <v>510156.96</v>
      </c>
      <c r="E22" s="3">
        <v>8879.6134908240001</v>
      </c>
      <c r="F22" s="2">
        <v>44287</v>
      </c>
      <c r="G22" t="s">
        <v>15</v>
      </c>
    </row>
    <row r="23" spans="1:7" x14ac:dyDescent="0.2">
      <c r="A23">
        <v>7004932</v>
      </c>
      <c r="B23" t="s">
        <v>10</v>
      </c>
      <c r="C23" t="s">
        <v>14</v>
      </c>
      <c r="D23" s="3">
        <v>1989.21</v>
      </c>
      <c r="E23" s="3">
        <v>34.623493036499994</v>
      </c>
      <c r="F23" s="2">
        <v>44287</v>
      </c>
      <c r="G23" t="s">
        <v>15</v>
      </c>
    </row>
    <row r="24" spans="1:7" x14ac:dyDescent="0.2">
      <c r="A24">
        <v>6932988</v>
      </c>
      <c r="B24" t="s">
        <v>11</v>
      </c>
      <c r="C24" t="s">
        <v>14</v>
      </c>
      <c r="D24" s="3">
        <v>10169.65</v>
      </c>
      <c r="E24" s="3">
        <v>10169.65</v>
      </c>
      <c r="F24" s="2">
        <v>44287</v>
      </c>
      <c r="G24" t="s">
        <v>15</v>
      </c>
    </row>
    <row r="25" spans="1:7" x14ac:dyDescent="0.2">
      <c r="A25">
        <v>6933099</v>
      </c>
      <c r="B25" t="s">
        <v>11</v>
      </c>
      <c r="C25" t="s">
        <v>14</v>
      </c>
      <c r="D25" s="3">
        <v>49817.99</v>
      </c>
      <c r="E25" s="3">
        <v>49817.99</v>
      </c>
      <c r="F25" s="2">
        <v>44287</v>
      </c>
      <c r="G25" t="s">
        <v>15</v>
      </c>
    </row>
    <row r="26" spans="1:7" x14ac:dyDescent="0.2">
      <c r="A26">
        <v>6933110</v>
      </c>
      <c r="B26" t="s">
        <v>11</v>
      </c>
      <c r="C26" t="s">
        <v>14</v>
      </c>
      <c r="D26" s="3">
        <v>8492.84</v>
      </c>
      <c r="E26" s="3">
        <v>8492.84</v>
      </c>
      <c r="F26" s="2">
        <v>44287</v>
      </c>
      <c r="G26" t="s">
        <v>15</v>
      </c>
    </row>
    <row r="27" spans="1:7" x14ac:dyDescent="0.2">
      <c r="A27">
        <v>6933113</v>
      </c>
      <c r="B27" t="s">
        <v>11</v>
      </c>
      <c r="C27" t="s">
        <v>14</v>
      </c>
      <c r="D27" s="3">
        <v>74169.37</v>
      </c>
      <c r="E27" s="3">
        <v>74169.37</v>
      </c>
      <c r="F27" s="2">
        <v>44287</v>
      </c>
      <c r="G27" t="s">
        <v>15</v>
      </c>
    </row>
    <row r="28" spans="1:7" x14ac:dyDescent="0.2">
      <c r="A28">
        <v>6933268</v>
      </c>
      <c r="B28" t="s">
        <v>11</v>
      </c>
      <c r="C28" t="s">
        <v>14</v>
      </c>
      <c r="D28" s="3">
        <v>10806.7</v>
      </c>
      <c r="E28" s="3">
        <v>10806.7</v>
      </c>
      <c r="F28" s="2">
        <v>44287</v>
      </c>
      <c r="G28" t="s">
        <v>15</v>
      </c>
    </row>
    <row r="29" spans="1:7" x14ac:dyDescent="0.2">
      <c r="A29">
        <v>6933274</v>
      </c>
      <c r="B29" t="s">
        <v>11</v>
      </c>
      <c r="C29" t="s">
        <v>14</v>
      </c>
      <c r="D29" s="3">
        <v>6266.2</v>
      </c>
      <c r="E29" s="3">
        <v>6266.2</v>
      </c>
      <c r="F29" s="2">
        <v>44287</v>
      </c>
      <c r="G29" t="s">
        <v>15</v>
      </c>
    </row>
    <row r="30" spans="1:7" x14ac:dyDescent="0.2">
      <c r="A30">
        <v>6933392</v>
      </c>
      <c r="B30" t="s">
        <v>11</v>
      </c>
      <c r="C30" t="s">
        <v>14</v>
      </c>
      <c r="D30" s="3">
        <v>14047.62</v>
      </c>
      <c r="E30" s="3">
        <v>14047.62</v>
      </c>
      <c r="F30" s="2">
        <v>44287</v>
      </c>
      <c r="G30" t="s">
        <v>15</v>
      </c>
    </row>
    <row r="31" spans="1:7" x14ac:dyDescent="0.2">
      <c r="A31">
        <v>6933396</v>
      </c>
      <c r="B31" t="s">
        <v>11</v>
      </c>
      <c r="C31" t="s">
        <v>14</v>
      </c>
      <c r="D31" s="3">
        <v>237.99</v>
      </c>
      <c r="E31" s="3">
        <v>237.99</v>
      </c>
      <c r="F31" s="2">
        <v>44287</v>
      </c>
      <c r="G31" t="s">
        <v>15</v>
      </c>
    </row>
    <row r="32" spans="1:7" x14ac:dyDescent="0.2">
      <c r="A32">
        <v>6933410</v>
      </c>
      <c r="B32" t="s">
        <v>11</v>
      </c>
      <c r="C32" t="s">
        <v>14</v>
      </c>
      <c r="D32" s="3">
        <v>38933.090000000004</v>
      </c>
      <c r="E32" s="3">
        <v>38933.090000000004</v>
      </c>
      <c r="F32" s="2">
        <v>44287</v>
      </c>
      <c r="G32" t="s">
        <v>15</v>
      </c>
    </row>
    <row r="33" spans="1:7" x14ac:dyDescent="0.2">
      <c r="A33">
        <v>6933519</v>
      </c>
      <c r="B33" t="s">
        <v>11</v>
      </c>
      <c r="C33" t="s">
        <v>14</v>
      </c>
      <c r="D33" s="3">
        <v>1556.74</v>
      </c>
      <c r="E33" s="3">
        <v>1556.74</v>
      </c>
      <c r="F33" s="2">
        <v>44287</v>
      </c>
      <c r="G33" t="s">
        <v>15</v>
      </c>
    </row>
    <row r="34" spans="1:7" x14ac:dyDescent="0.2">
      <c r="A34">
        <v>6933534</v>
      </c>
      <c r="B34" t="s">
        <v>11</v>
      </c>
      <c r="C34" t="s">
        <v>14</v>
      </c>
      <c r="D34" s="3">
        <v>18267.16</v>
      </c>
      <c r="E34" s="3">
        <v>18267.16</v>
      </c>
      <c r="F34" s="2">
        <v>44287</v>
      </c>
      <c r="G34" t="s">
        <v>15</v>
      </c>
    </row>
    <row r="35" spans="1:7" x14ac:dyDescent="0.2">
      <c r="A35">
        <v>6933536</v>
      </c>
      <c r="B35" t="s">
        <v>11</v>
      </c>
      <c r="C35" t="s">
        <v>14</v>
      </c>
      <c r="D35" s="3">
        <v>-1017.6</v>
      </c>
      <c r="E35" s="3">
        <v>-1017.6</v>
      </c>
      <c r="F35" s="2">
        <v>44287</v>
      </c>
      <c r="G35" t="s">
        <v>15</v>
      </c>
    </row>
    <row r="36" spans="1:7" x14ac:dyDescent="0.2">
      <c r="A36">
        <v>6933539</v>
      </c>
      <c r="B36" t="s">
        <v>11</v>
      </c>
      <c r="C36" t="s">
        <v>14</v>
      </c>
      <c r="D36" s="3">
        <v>13745.03</v>
      </c>
      <c r="E36" s="3">
        <v>13745.03</v>
      </c>
      <c r="F36" s="2">
        <v>44287</v>
      </c>
      <c r="G36" t="s">
        <v>15</v>
      </c>
    </row>
    <row r="37" spans="1:7" x14ac:dyDescent="0.2">
      <c r="A37">
        <v>6933551</v>
      </c>
      <c r="B37" t="s">
        <v>11</v>
      </c>
      <c r="C37" t="s">
        <v>14</v>
      </c>
      <c r="D37" s="3">
        <v>1556.74</v>
      </c>
      <c r="E37" s="3">
        <v>1556.74</v>
      </c>
      <c r="F37" s="2">
        <v>44287</v>
      </c>
      <c r="G37" t="s">
        <v>15</v>
      </c>
    </row>
    <row r="38" spans="1:7" x14ac:dyDescent="0.2">
      <c r="A38">
        <v>6933552</v>
      </c>
      <c r="B38" t="s">
        <v>11</v>
      </c>
      <c r="C38" t="s">
        <v>14</v>
      </c>
      <c r="D38" s="3">
        <v>1556.74</v>
      </c>
      <c r="E38" s="3">
        <v>1556.74</v>
      </c>
      <c r="F38" s="2">
        <v>44287</v>
      </c>
      <c r="G38" t="s">
        <v>15</v>
      </c>
    </row>
    <row r="39" spans="1:7" x14ac:dyDescent="0.2">
      <c r="A39">
        <v>6933837</v>
      </c>
      <c r="B39" t="s">
        <v>11</v>
      </c>
      <c r="C39" t="s">
        <v>14</v>
      </c>
      <c r="D39" s="3">
        <v>10210.52</v>
      </c>
      <c r="E39" s="3">
        <v>10210.52</v>
      </c>
      <c r="F39" s="2">
        <v>44287</v>
      </c>
      <c r="G39" t="s">
        <v>15</v>
      </c>
    </row>
    <row r="40" spans="1:7" x14ac:dyDescent="0.2">
      <c r="A40">
        <v>6933838</v>
      </c>
      <c r="B40" t="s">
        <v>11</v>
      </c>
      <c r="C40" t="s">
        <v>14</v>
      </c>
      <c r="D40" s="3">
        <v>25</v>
      </c>
      <c r="E40" s="3">
        <v>25</v>
      </c>
      <c r="F40" s="2">
        <v>44287</v>
      </c>
      <c r="G40" t="s">
        <v>15</v>
      </c>
    </row>
    <row r="41" spans="1:7" x14ac:dyDescent="0.2">
      <c r="A41">
        <v>6933840</v>
      </c>
      <c r="B41" t="s">
        <v>11</v>
      </c>
      <c r="C41" t="s">
        <v>14</v>
      </c>
      <c r="D41" s="3">
        <v>2895</v>
      </c>
      <c r="E41" s="3">
        <v>2895</v>
      </c>
      <c r="F41" s="2">
        <v>44287</v>
      </c>
      <c r="G41" t="s">
        <v>15</v>
      </c>
    </row>
    <row r="42" spans="1:7" x14ac:dyDescent="0.2">
      <c r="A42">
        <v>6933841</v>
      </c>
      <c r="B42" t="s">
        <v>11</v>
      </c>
      <c r="C42" t="s">
        <v>14</v>
      </c>
      <c r="D42" s="3">
        <v>1555.76</v>
      </c>
      <c r="E42" s="3">
        <v>1555.76</v>
      </c>
      <c r="F42" s="2">
        <v>44287</v>
      </c>
      <c r="G42" t="s">
        <v>15</v>
      </c>
    </row>
    <row r="43" spans="1:7" x14ac:dyDescent="0.2">
      <c r="A43">
        <v>6933966</v>
      </c>
      <c r="B43" t="s">
        <v>11</v>
      </c>
      <c r="C43" t="s">
        <v>14</v>
      </c>
      <c r="D43" s="3">
        <v>1556.74</v>
      </c>
      <c r="E43" s="3">
        <v>1556.74</v>
      </c>
      <c r="F43" s="2">
        <v>44287</v>
      </c>
      <c r="G43" t="s">
        <v>15</v>
      </c>
    </row>
    <row r="44" spans="1:7" x14ac:dyDescent="0.2">
      <c r="A44">
        <v>6933981</v>
      </c>
      <c r="B44" t="s">
        <v>11</v>
      </c>
      <c r="C44" t="s">
        <v>14</v>
      </c>
      <c r="D44" s="3">
        <v>-5324.76</v>
      </c>
      <c r="E44" s="3">
        <v>-5324.76</v>
      </c>
      <c r="F44" s="2">
        <v>44287</v>
      </c>
      <c r="G44" t="s">
        <v>15</v>
      </c>
    </row>
    <row r="45" spans="1:7" x14ac:dyDescent="0.2">
      <c r="A45">
        <v>6933992</v>
      </c>
      <c r="B45" t="s">
        <v>11</v>
      </c>
      <c r="C45" t="s">
        <v>14</v>
      </c>
      <c r="D45" s="3">
        <v>1604.97</v>
      </c>
      <c r="E45" s="3">
        <v>1604.97</v>
      </c>
      <c r="F45" s="2">
        <v>44287</v>
      </c>
      <c r="G45" t="s">
        <v>15</v>
      </c>
    </row>
    <row r="46" spans="1:7" x14ac:dyDescent="0.2">
      <c r="A46">
        <v>6934001</v>
      </c>
      <c r="B46" t="s">
        <v>11</v>
      </c>
      <c r="C46" t="s">
        <v>14</v>
      </c>
      <c r="D46" s="3">
        <v>1556.74</v>
      </c>
      <c r="E46" s="3">
        <v>1556.74</v>
      </c>
      <c r="F46" s="2">
        <v>44287</v>
      </c>
      <c r="G46" t="s">
        <v>15</v>
      </c>
    </row>
    <row r="47" spans="1:7" x14ac:dyDescent="0.2">
      <c r="A47">
        <v>6934019</v>
      </c>
      <c r="B47" t="s">
        <v>11</v>
      </c>
      <c r="C47" t="s">
        <v>14</v>
      </c>
      <c r="D47" s="3">
        <v>-117964</v>
      </c>
      <c r="E47" s="3">
        <v>-70232.84952992</v>
      </c>
      <c r="F47" s="2">
        <v>44287</v>
      </c>
      <c r="G47" t="s">
        <v>15</v>
      </c>
    </row>
    <row r="48" spans="1:7" x14ac:dyDescent="0.2">
      <c r="A48">
        <v>6934049</v>
      </c>
      <c r="B48" t="s">
        <v>11</v>
      </c>
      <c r="C48" t="s">
        <v>14</v>
      </c>
      <c r="D48" s="3">
        <v>197535.35</v>
      </c>
      <c r="E48" s="3">
        <v>117607.664316148</v>
      </c>
      <c r="F48" s="2">
        <v>44287</v>
      </c>
      <c r="G48" t="s">
        <v>15</v>
      </c>
    </row>
    <row r="49" spans="1:7" x14ac:dyDescent="0.2">
      <c r="A49">
        <v>6934059</v>
      </c>
      <c r="B49" t="s">
        <v>11</v>
      </c>
      <c r="C49" t="s">
        <v>14</v>
      </c>
      <c r="D49" s="3">
        <v>165196</v>
      </c>
      <c r="E49" s="3">
        <v>98353.614754880007</v>
      </c>
      <c r="F49" s="2">
        <v>44287</v>
      </c>
      <c r="G49" t="s">
        <v>15</v>
      </c>
    </row>
    <row r="50" spans="1:7" x14ac:dyDescent="0.2">
      <c r="A50">
        <v>7002753</v>
      </c>
      <c r="B50" t="s">
        <v>11</v>
      </c>
      <c r="C50" t="s">
        <v>14</v>
      </c>
      <c r="D50" s="3">
        <v>13856.970000000001</v>
      </c>
      <c r="E50" s="3">
        <v>3750.0437533773002</v>
      </c>
      <c r="F50" s="2">
        <v>44287</v>
      </c>
      <c r="G50" t="s">
        <v>15</v>
      </c>
    </row>
    <row r="51" spans="1:7" x14ac:dyDescent="0.2">
      <c r="A51">
        <v>7003102</v>
      </c>
      <c r="B51" t="s">
        <v>11</v>
      </c>
      <c r="C51" t="s">
        <v>14</v>
      </c>
      <c r="D51" s="3">
        <v>26590.5</v>
      </c>
      <c r="E51" s="3">
        <v>7196.0564556449999</v>
      </c>
      <c r="F51" s="2">
        <v>44287</v>
      </c>
      <c r="G51" t="s">
        <v>15</v>
      </c>
    </row>
    <row r="52" spans="1:7" x14ac:dyDescent="0.2">
      <c r="A52">
        <v>7003395</v>
      </c>
      <c r="B52" t="s">
        <v>11</v>
      </c>
      <c r="C52" t="s">
        <v>14</v>
      </c>
      <c r="D52" s="3">
        <v>15873.5</v>
      </c>
      <c r="E52" s="3">
        <v>4295.7673661150002</v>
      </c>
      <c r="F52" s="2">
        <v>44287</v>
      </c>
      <c r="G52" t="s">
        <v>15</v>
      </c>
    </row>
    <row r="53" spans="1:7" x14ac:dyDescent="0.2">
      <c r="A53">
        <v>7003417</v>
      </c>
      <c r="B53" t="s">
        <v>11</v>
      </c>
      <c r="C53" t="s">
        <v>14</v>
      </c>
      <c r="D53" s="3">
        <v>42457.520000000004</v>
      </c>
      <c r="E53" s="3">
        <v>11490.0701711768</v>
      </c>
      <c r="F53" s="2">
        <v>44287</v>
      </c>
      <c r="G53" t="s">
        <v>15</v>
      </c>
    </row>
    <row r="54" spans="1:7" x14ac:dyDescent="0.2">
      <c r="A54">
        <v>7003418</v>
      </c>
      <c r="B54" t="s">
        <v>11</v>
      </c>
      <c r="C54" t="s">
        <v>14</v>
      </c>
      <c r="D54" s="3">
        <v>431.42</v>
      </c>
      <c r="E54" s="3">
        <v>116.7530763278</v>
      </c>
      <c r="F54" s="2">
        <v>44287</v>
      </c>
      <c r="G54" t="s">
        <v>15</v>
      </c>
    </row>
    <row r="55" spans="1:7" x14ac:dyDescent="0.2">
      <c r="A55">
        <v>7004260</v>
      </c>
      <c r="B55" t="s">
        <v>11</v>
      </c>
      <c r="C55" t="s">
        <v>14</v>
      </c>
      <c r="D55" s="3">
        <v>117964</v>
      </c>
      <c r="E55" s="3">
        <v>31924.018116759999</v>
      </c>
      <c r="F55" s="2">
        <v>44287</v>
      </c>
      <c r="G55" t="s">
        <v>15</v>
      </c>
    </row>
    <row r="56" spans="1:7" x14ac:dyDescent="0.2">
      <c r="A56">
        <v>7004609</v>
      </c>
      <c r="B56" t="s">
        <v>11</v>
      </c>
      <c r="C56" t="s">
        <v>14</v>
      </c>
      <c r="D56" s="3">
        <v>5274.5</v>
      </c>
      <c r="E56" s="3">
        <v>1427.4120372050002</v>
      </c>
      <c r="F56" s="2">
        <v>44287</v>
      </c>
      <c r="G56" t="s">
        <v>15</v>
      </c>
    </row>
    <row r="57" spans="1:7" x14ac:dyDescent="0.2">
      <c r="A57">
        <v>7004905</v>
      </c>
      <c r="B57" t="s">
        <v>11</v>
      </c>
      <c r="C57" t="s">
        <v>14</v>
      </c>
      <c r="D57" s="3">
        <v>4105.79</v>
      </c>
      <c r="E57" s="3">
        <v>1111.1297882711001</v>
      </c>
      <c r="F57" s="2">
        <v>44287</v>
      </c>
      <c r="G57" t="s">
        <v>15</v>
      </c>
    </row>
    <row r="58" spans="1:7" x14ac:dyDescent="0.2">
      <c r="A58">
        <v>6933098</v>
      </c>
      <c r="B58" t="s">
        <v>16</v>
      </c>
      <c r="C58" t="s">
        <v>14</v>
      </c>
      <c r="D58" s="3">
        <v>-1716</v>
      </c>
      <c r="E58" s="3">
        <v>8734.4752809599995</v>
      </c>
      <c r="F58" s="2">
        <v>44287</v>
      </c>
      <c r="G58" t="s">
        <v>15</v>
      </c>
    </row>
    <row r="59" spans="1:7" x14ac:dyDescent="0.2">
      <c r="A59">
        <v>6933275</v>
      </c>
      <c r="B59" t="s">
        <v>16</v>
      </c>
      <c r="C59" t="s">
        <v>14</v>
      </c>
      <c r="D59" s="3">
        <v>-5561.66</v>
      </c>
      <c r="E59" s="3">
        <v>28308.963747729598</v>
      </c>
      <c r="F59" s="2">
        <v>44287</v>
      </c>
      <c r="G59" t="s">
        <v>15</v>
      </c>
    </row>
    <row r="60" spans="1:7" x14ac:dyDescent="0.2">
      <c r="A60">
        <v>6933404</v>
      </c>
      <c r="B60" t="s">
        <v>16</v>
      </c>
      <c r="C60" t="s">
        <v>14</v>
      </c>
      <c r="D60" s="3">
        <v>3551.2000000000003</v>
      </c>
      <c r="E60" s="3">
        <v>-16237.475807000001</v>
      </c>
      <c r="F60" s="2">
        <v>44287</v>
      </c>
      <c r="G60" t="s">
        <v>15</v>
      </c>
    </row>
    <row r="61" spans="1:7" x14ac:dyDescent="0.2">
      <c r="A61">
        <v>6933407</v>
      </c>
      <c r="B61" t="s">
        <v>16</v>
      </c>
      <c r="C61" t="s">
        <v>14</v>
      </c>
      <c r="D61" s="3">
        <v>5314.3</v>
      </c>
      <c r="E61" s="3">
        <v>-16046.559991798002</v>
      </c>
      <c r="F61" s="2">
        <v>44287</v>
      </c>
      <c r="G61" t="s">
        <v>15</v>
      </c>
    </row>
    <row r="62" spans="1:7" x14ac:dyDescent="0.2">
      <c r="A62">
        <v>6933408</v>
      </c>
      <c r="B62" t="s">
        <v>16</v>
      </c>
      <c r="C62" t="s">
        <v>14</v>
      </c>
      <c r="D62" s="3">
        <v>5894.2</v>
      </c>
      <c r="E62" s="3">
        <v>-26950.588505750002</v>
      </c>
      <c r="F62" s="2">
        <v>44287</v>
      </c>
      <c r="G62" t="s">
        <v>15</v>
      </c>
    </row>
    <row r="63" spans="1:7" x14ac:dyDescent="0.2">
      <c r="A63">
        <v>6933531</v>
      </c>
      <c r="B63" t="s">
        <v>16</v>
      </c>
      <c r="C63" t="s">
        <v>14</v>
      </c>
      <c r="D63" s="3">
        <v>3332.4900000000002</v>
      </c>
      <c r="E63" s="3">
        <v>-16962.442615994398</v>
      </c>
      <c r="F63" s="2">
        <v>44287</v>
      </c>
      <c r="G63" t="s">
        <v>15</v>
      </c>
    </row>
    <row r="64" spans="1:7" x14ac:dyDescent="0.2">
      <c r="A64">
        <v>6933532</v>
      </c>
      <c r="B64" t="s">
        <v>16</v>
      </c>
      <c r="C64" t="s">
        <v>14</v>
      </c>
      <c r="D64" s="3">
        <v>4965.75</v>
      </c>
      <c r="E64" s="3">
        <v>-25275.769595819998</v>
      </c>
      <c r="F64" s="2">
        <v>44287</v>
      </c>
      <c r="G64" t="s">
        <v>15</v>
      </c>
    </row>
    <row r="65" spans="1:7" x14ac:dyDescent="0.2">
      <c r="A65">
        <v>6933533</v>
      </c>
      <c r="B65" t="s">
        <v>16</v>
      </c>
      <c r="C65" t="s">
        <v>14</v>
      </c>
      <c r="D65" s="3">
        <v>4625.53</v>
      </c>
      <c r="E65" s="3">
        <v>-23544.042800896801</v>
      </c>
      <c r="F65" s="2">
        <v>44287</v>
      </c>
      <c r="G65" t="s">
        <v>15</v>
      </c>
    </row>
    <row r="66" spans="1:7" x14ac:dyDescent="0.2">
      <c r="A66">
        <v>6933544</v>
      </c>
      <c r="B66" t="s">
        <v>16</v>
      </c>
      <c r="C66" t="s">
        <v>14</v>
      </c>
      <c r="D66" s="3">
        <v>1695.6100000000001</v>
      </c>
      <c r="E66" s="3">
        <v>-7752.9923274124994</v>
      </c>
      <c r="F66" s="2">
        <v>44287</v>
      </c>
      <c r="G66" t="s">
        <v>15</v>
      </c>
    </row>
    <row r="67" spans="1:7" x14ac:dyDescent="0.2">
      <c r="A67">
        <v>6933675</v>
      </c>
      <c r="B67" t="s">
        <v>16</v>
      </c>
      <c r="C67" t="s">
        <v>14</v>
      </c>
      <c r="D67" s="3">
        <v>4460.92</v>
      </c>
      <c r="E67" s="3">
        <v>-22706.174516515202</v>
      </c>
      <c r="F67" s="2">
        <v>44287</v>
      </c>
      <c r="G67" t="s">
        <v>15</v>
      </c>
    </row>
    <row r="68" spans="1:7" x14ac:dyDescent="0.2">
      <c r="A68">
        <v>6933676</v>
      </c>
      <c r="B68" t="s">
        <v>16</v>
      </c>
      <c r="C68" t="s">
        <v>14</v>
      </c>
      <c r="D68" s="3">
        <v>12730.12</v>
      </c>
      <c r="E68" s="3">
        <v>-64796.5725312672</v>
      </c>
      <c r="F68" s="2">
        <v>44287</v>
      </c>
      <c r="G68" t="s">
        <v>15</v>
      </c>
    </row>
    <row r="69" spans="1:7" x14ac:dyDescent="0.2">
      <c r="A69">
        <v>6933683</v>
      </c>
      <c r="B69" t="s">
        <v>16</v>
      </c>
      <c r="C69" t="s">
        <v>14</v>
      </c>
      <c r="D69" s="3">
        <v>13754.29</v>
      </c>
      <c r="E69" s="3">
        <v>-70009.6188882024</v>
      </c>
      <c r="F69" s="2">
        <v>44287</v>
      </c>
      <c r="G69" t="s">
        <v>15</v>
      </c>
    </row>
    <row r="70" spans="1:7" x14ac:dyDescent="0.2">
      <c r="A70">
        <v>6933691</v>
      </c>
      <c r="B70" t="s">
        <v>16</v>
      </c>
      <c r="C70" t="s">
        <v>14</v>
      </c>
      <c r="D70" s="3">
        <v>4509.3500000000004</v>
      </c>
      <c r="E70" s="3">
        <v>-22952.684212235999</v>
      </c>
      <c r="F70" s="2">
        <v>44287</v>
      </c>
      <c r="G70" t="s">
        <v>15</v>
      </c>
    </row>
    <row r="71" spans="1:7" x14ac:dyDescent="0.2">
      <c r="A71">
        <v>6933692</v>
      </c>
      <c r="B71" t="s">
        <v>16</v>
      </c>
      <c r="C71" t="s">
        <v>14</v>
      </c>
      <c r="D71" s="3">
        <v>650</v>
      </c>
      <c r="E71" s="3">
        <v>-2972.0543124999999</v>
      </c>
      <c r="F71" s="2">
        <v>44287</v>
      </c>
      <c r="G71" t="s">
        <v>15</v>
      </c>
    </row>
    <row r="72" spans="1:7" x14ac:dyDescent="0.2">
      <c r="A72">
        <v>6933693</v>
      </c>
      <c r="B72" t="s">
        <v>16</v>
      </c>
      <c r="C72" t="s">
        <v>14</v>
      </c>
      <c r="D72" s="3">
        <v>873.88</v>
      </c>
      <c r="E72" s="3">
        <v>-3995.7212655500002</v>
      </c>
      <c r="F72" s="2">
        <v>44287</v>
      </c>
      <c r="G72" t="s">
        <v>15</v>
      </c>
    </row>
    <row r="73" spans="1:7" x14ac:dyDescent="0.2">
      <c r="A73">
        <v>6933827</v>
      </c>
      <c r="B73" t="s">
        <v>16</v>
      </c>
      <c r="C73" t="s">
        <v>14</v>
      </c>
      <c r="D73" s="3">
        <v>5533.42</v>
      </c>
      <c r="E73" s="3">
        <v>-28165.221567115201</v>
      </c>
      <c r="F73" s="2">
        <v>44287</v>
      </c>
      <c r="G73" t="s">
        <v>15</v>
      </c>
    </row>
    <row r="74" spans="1:7" x14ac:dyDescent="0.2">
      <c r="A74">
        <v>6933839</v>
      </c>
      <c r="B74" t="s">
        <v>16</v>
      </c>
      <c r="C74" t="s">
        <v>14</v>
      </c>
      <c r="D74" s="3">
        <v>20921.350000000002</v>
      </c>
      <c r="E74" s="3">
        <v>-95660.597678187492</v>
      </c>
      <c r="F74" s="2">
        <v>44287</v>
      </c>
      <c r="G74" t="s">
        <v>15</v>
      </c>
    </row>
    <row r="75" spans="1:7" x14ac:dyDescent="0.2">
      <c r="A75">
        <v>6933842</v>
      </c>
      <c r="B75" t="s">
        <v>16</v>
      </c>
      <c r="C75" t="s">
        <v>14</v>
      </c>
      <c r="D75" s="3">
        <v>2932</v>
      </c>
      <c r="E75" s="3">
        <v>-10370.8699978</v>
      </c>
      <c r="F75" s="2">
        <v>44287</v>
      </c>
      <c r="G75" t="s">
        <v>15</v>
      </c>
    </row>
    <row r="76" spans="1:7" x14ac:dyDescent="0.2">
      <c r="A76">
        <v>6933980</v>
      </c>
      <c r="B76" t="s">
        <v>16</v>
      </c>
      <c r="C76" t="s">
        <v>14</v>
      </c>
      <c r="D76" s="3">
        <v>7862.12</v>
      </c>
      <c r="E76" s="3">
        <v>-40018.3524451872</v>
      </c>
      <c r="F76" s="2">
        <v>44287</v>
      </c>
      <c r="G76" t="s">
        <v>15</v>
      </c>
    </row>
    <row r="77" spans="1:7" x14ac:dyDescent="0.2">
      <c r="A77">
        <v>6932993</v>
      </c>
      <c r="B77" t="s">
        <v>17</v>
      </c>
      <c r="C77" t="s">
        <v>14</v>
      </c>
      <c r="D77" s="3">
        <v>1593.1000000000001</v>
      </c>
      <c r="E77" s="3">
        <v>-329.14083240000002</v>
      </c>
      <c r="F77" s="2">
        <v>44287</v>
      </c>
      <c r="G77" t="s">
        <v>15</v>
      </c>
    </row>
    <row r="78" spans="1:7" x14ac:dyDescent="0.2">
      <c r="A78">
        <v>6933001</v>
      </c>
      <c r="B78" t="s">
        <v>17</v>
      </c>
      <c r="C78" t="s">
        <v>14</v>
      </c>
      <c r="D78" s="3">
        <v>77494.7</v>
      </c>
      <c r="E78" s="3">
        <v>-16010.7149988</v>
      </c>
      <c r="F78" s="2">
        <v>44287</v>
      </c>
      <c r="G78" t="s">
        <v>15</v>
      </c>
    </row>
    <row r="79" spans="1:7" x14ac:dyDescent="0.2">
      <c r="A79">
        <v>6933279</v>
      </c>
      <c r="B79" t="s">
        <v>17</v>
      </c>
      <c r="C79" t="s">
        <v>14</v>
      </c>
      <c r="D79" s="3">
        <v>302808</v>
      </c>
      <c r="E79" s="3">
        <v>-114336.22500432</v>
      </c>
      <c r="F79" s="2">
        <v>44287</v>
      </c>
      <c r="G79" t="s">
        <v>15</v>
      </c>
    </row>
    <row r="80" spans="1:7" x14ac:dyDescent="0.2">
      <c r="A80">
        <v>6933553</v>
      </c>
      <c r="B80" t="s">
        <v>17</v>
      </c>
      <c r="C80" t="s">
        <v>14</v>
      </c>
      <c r="D80" s="3">
        <v>851.92000000000007</v>
      </c>
      <c r="E80" s="3">
        <v>-321.6735251568</v>
      </c>
      <c r="F80" s="2">
        <v>44287</v>
      </c>
      <c r="G80" t="s">
        <v>15</v>
      </c>
    </row>
    <row r="81" spans="1:7" x14ac:dyDescent="0.2">
      <c r="A81">
        <v>6933699</v>
      </c>
      <c r="B81" t="s">
        <v>17</v>
      </c>
      <c r="C81" t="s">
        <v>14</v>
      </c>
      <c r="D81" s="3">
        <v>30372.57</v>
      </c>
      <c r="E81" s="3">
        <v>-6275.09445228</v>
      </c>
      <c r="F81" s="2">
        <v>44287</v>
      </c>
      <c r="G81" t="s">
        <v>15</v>
      </c>
    </row>
    <row r="82" spans="1:7" x14ac:dyDescent="0.2">
      <c r="A82">
        <v>6933985</v>
      </c>
      <c r="B82" t="s">
        <v>17</v>
      </c>
      <c r="C82" t="s">
        <v>14</v>
      </c>
      <c r="D82" s="3">
        <v>681.29</v>
      </c>
      <c r="E82" s="3">
        <v>-228.1200028531</v>
      </c>
      <c r="F82" s="2">
        <v>44287</v>
      </c>
      <c r="G82" t="s">
        <v>15</v>
      </c>
    </row>
    <row r="83" spans="1:7" x14ac:dyDescent="0.2">
      <c r="A83">
        <v>6934002</v>
      </c>
      <c r="B83" t="s">
        <v>17</v>
      </c>
      <c r="C83" t="s">
        <v>14</v>
      </c>
      <c r="D83" s="3">
        <v>18638.38</v>
      </c>
      <c r="E83" s="3">
        <v>-7037.6014154052</v>
      </c>
      <c r="F83" s="2">
        <v>44287</v>
      </c>
      <c r="G83" t="s">
        <v>15</v>
      </c>
    </row>
    <row r="84" spans="1:7" x14ac:dyDescent="0.2">
      <c r="A84">
        <v>6932994</v>
      </c>
      <c r="B84" t="s">
        <v>12</v>
      </c>
      <c r="C84" t="s">
        <v>14</v>
      </c>
      <c r="D84" s="3">
        <v>704526.9</v>
      </c>
      <c r="E84" s="3">
        <v>13092.272699583</v>
      </c>
      <c r="F84" s="2">
        <v>44287</v>
      </c>
      <c r="G84" t="s">
        <v>15</v>
      </c>
    </row>
    <row r="85" spans="1:7" x14ac:dyDescent="0.2">
      <c r="A85">
        <v>6933277</v>
      </c>
      <c r="B85" t="s">
        <v>12</v>
      </c>
      <c r="C85" t="s">
        <v>14</v>
      </c>
      <c r="D85" s="3">
        <v>28437.14</v>
      </c>
      <c r="E85" s="3">
        <v>390.59008969940004</v>
      </c>
      <c r="F85" s="2">
        <v>44287</v>
      </c>
      <c r="G85" t="s">
        <v>15</v>
      </c>
    </row>
    <row r="86" spans="1:7" x14ac:dyDescent="0.2">
      <c r="A86">
        <v>6934057</v>
      </c>
      <c r="B86" t="s">
        <v>12</v>
      </c>
      <c r="C86" t="s">
        <v>14</v>
      </c>
      <c r="D86" s="3">
        <v>55607.05</v>
      </c>
      <c r="E86" s="3">
        <v>494.20988115699998</v>
      </c>
      <c r="F86" s="2">
        <v>44287</v>
      </c>
      <c r="G86" t="s">
        <v>15</v>
      </c>
    </row>
    <row r="87" spans="1:7" x14ac:dyDescent="0.2">
      <c r="A87">
        <v>7003415</v>
      </c>
      <c r="B87" t="s">
        <v>12</v>
      </c>
      <c r="C87" t="s">
        <v>14</v>
      </c>
      <c r="D87" s="3">
        <v>19921.45</v>
      </c>
      <c r="E87" s="3">
        <v>80.478076066499995</v>
      </c>
      <c r="F87" s="2">
        <v>44287</v>
      </c>
      <c r="G87" t="s">
        <v>15</v>
      </c>
    </row>
    <row r="88" spans="1:7" x14ac:dyDescent="0.2">
      <c r="A88">
        <v>6932977</v>
      </c>
      <c r="B88" t="s">
        <v>18</v>
      </c>
      <c r="C88" t="s">
        <v>14</v>
      </c>
      <c r="D88" s="3">
        <v>25000</v>
      </c>
      <c r="E88" s="3">
        <v>13966.451000000001</v>
      </c>
      <c r="F88" s="2">
        <v>44287</v>
      </c>
      <c r="G88" t="s">
        <v>15</v>
      </c>
    </row>
    <row r="89" spans="1:7" x14ac:dyDescent="0.2">
      <c r="A89">
        <v>6933089</v>
      </c>
      <c r="B89" t="s">
        <v>18</v>
      </c>
      <c r="C89" t="s">
        <v>14</v>
      </c>
      <c r="D89" s="3">
        <v>31204.400000000001</v>
      </c>
      <c r="E89" s="3">
        <v>19983.696240187997</v>
      </c>
      <c r="F89" s="2">
        <v>44287</v>
      </c>
      <c r="G89" t="s">
        <v>15</v>
      </c>
    </row>
    <row r="90" spans="1:7" x14ac:dyDescent="0.2">
      <c r="A90">
        <v>6933097</v>
      </c>
      <c r="B90" t="s">
        <v>18</v>
      </c>
      <c r="C90" t="s">
        <v>14</v>
      </c>
      <c r="D90" s="3">
        <v>37000</v>
      </c>
      <c r="E90" s="3">
        <v>20670.34748</v>
      </c>
      <c r="F90" s="2">
        <v>44287</v>
      </c>
      <c r="G90" t="s">
        <v>15</v>
      </c>
    </row>
    <row r="91" spans="1:7" x14ac:dyDescent="0.2">
      <c r="A91">
        <v>6933389</v>
      </c>
      <c r="B91" t="s">
        <v>18</v>
      </c>
      <c r="C91" t="s">
        <v>14</v>
      </c>
      <c r="D91" s="3">
        <v>26127.78</v>
      </c>
      <c r="E91" s="3">
        <v>14596.4943643512</v>
      </c>
      <c r="F91" s="2">
        <v>44287</v>
      </c>
      <c r="G91" t="s">
        <v>15</v>
      </c>
    </row>
    <row r="92" spans="1:7" x14ac:dyDescent="0.2">
      <c r="A92">
        <v>6933390</v>
      </c>
      <c r="B92" t="s">
        <v>18</v>
      </c>
      <c r="C92" t="s">
        <v>14</v>
      </c>
      <c r="D92" s="3">
        <v>27829.82</v>
      </c>
      <c r="E92" s="3">
        <v>15547.352694752801</v>
      </c>
      <c r="F92" s="2">
        <v>44287</v>
      </c>
      <c r="G92" t="s">
        <v>15</v>
      </c>
    </row>
    <row r="93" spans="1:7" x14ac:dyDescent="0.2">
      <c r="A93">
        <v>6933695</v>
      </c>
      <c r="B93" t="s">
        <v>18</v>
      </c>
      <c r="C93" t="s">
        <v>14</v>
      </c>
      <c r="D93" s="3">
        <v>27389.06</v>
      </c>
      <c r="E93" s="3">
        <v>17540.3037822962</v>
      </c>
      <c r="F93" s="2">
        <v>44287</v>
      </c>
      <c r="G93" t="s">
        <v>15</v>
      </c>
    </row>
    <row r="94" spans="1:7" x14ac:dyDescent="0.2">
      <c r="A94">
        <v>6933978</v>
      </c>
      <c r="B94" t="s">
        <v>18</v>
      </c>
      <c r="C94" t="s">
        <v>14</v>
      </c>
      <c r="D94" s="3">
        <v>765.05000000000007</v>
      </c>
      <c r="E94" s="3">
        <v>427.40133350200006</v>
      </c>
      <c r="F94" s="2">
        <v>44287</v>
      </c>
      <c r="G94" t="s">
        <v>15</v>
      </c>
    </row>
    <row r="95" spans="1:7" x14ac:dyDescent="0.2">
      <c r="A95">
        <v>6933979</v>
      </c>
      <c r="B95" t="s">
        <v>18</v>
      </c>
      <c r="C95" t="s">
        <v>14</v>
      </c>
      <c r="D95" s="3">
        <v>32193.600000000002</v>
      </c>
      <c r="E95" s="3">
        <v>17985.213476543999</v>
      </c>
      <c r="F95" s="2">
        <v>44287</v>
      </c>
      <c r="G95" t="s">
        <v>15</v>
      </c>
    </row>
    <row r="96" spans="1:7" x14ac:dyDescent="0.2">
      <c r="A96">
        <v>6934017</v>
      </c>
      <c r="B96" t="s">
        <v>18</v>
      </c>
      <c r="C96" t="s">
        <v>14</v>
      </c>
      <c r="D96" s="3">
        <v>-278.5</v>
      </c>
      <c r="E96" s="3">
        <v>-41.742607665000001</v>
      </c>
      <c r="F96" s="2">
        <v>44287</v>
      </c>
      <c r="G96" t="s">
        <v>15</v>
      </c>
    </row>
    <row r="97" spans="1:7" x14ac:dyDescent="0.2">
      <c r="A97">
        <v>6934029</v>
      </c>
      <c r="B97" t="s">
        <v>18</v>
      </c>
      <c r="C97" t="s">
        <v>14</v>
      </c>
      <c r="D97" s="3">
        <v>29938.39</v>
      </c>
      <c r="E97" s="3">
        <v>4487.2763658591002</v>
      </c>
      <c r="F97" s="2">
        <v>44287</v>
      </c>
      <c r="G97" t="s">
        <v>15</v>
      </c>
    </row>
    <row r="98" spans="1:7" x14ac:dyDescent="0.2">
      <c r="A98">
        <v>6934062</v>
      </c>
      <c r="B98" t="s">
        <v>18</v>
      </c>
      <c r="C98" t="s">
        <v>14</v>
      </c>
      <c r="D98" s="3">
        <v>-8300</v>
      </c>
      <c r="E98" s="3">
        <v>-1244.034627</v>
      </c>
      <c r="F98" s="2">
        <v>44287</v>
      </c>
      <c r="G98" t="s">
        <v>15</v>
      </c>
    </row>
    <row r="99" spans="1:7" x14ac:dyDescent="0.2">
      <c r="A99">
        <v>6934085</v>
      </c>
      <c r="B99" t="s">
        <v>18</v>
      </c>
      <c r="C99" t="s">
        <v>14</v>
      </c>
      <c r="D99" s="3">
        <v>-330.45</v>
      </c>
      <c r="E99" s="3">
        <v>-49.529065360500006</v>
      </c>
      <c r="F99" s="2">
        <v>44287</v>
      </c>
      <c r="G99" t="s">
        <v>15</v>
      </c>
    </row>
    <row r="100" spans="1:7" x14ac:dyDescent="0.2">
      <c r="A100">
        <v>7002764</v>
      </c>
      <c r="B100" t="s">
        <v>18</v>
      </c>
      <c r="C100" t="s">
        <v>14</v>
      </c>
      <c r="D100" s="3">
        <v>29556.05</v>
      </c>
      <c r="E100" s="3">
        <v>2013.6273816155001</v>
      </c>
      <c r="F100" s="2">
        <v>44287</v>
      </c>
      <c r="G100" t="s">
        <v>15</v>
      </c>
    </row>
    <row r="101" spans="1:7" x14ac:dyDescent="0.2">
      <c r="A101">
        <v>7004931</v>
      </c>
      <c r="B101" t="s">
        <v>18</v>
      </c>
      <c r="C101" t="s">
        <v>14</v>
      </c>
      <c r="D101" s="3">
        <v>21.32</v>
      </c>
      <c r="E101" s="3">
        <v>1.4525126252</v>
      </c>
      <c r="F101" s="2">
        <v>44287</v>
      </c>
      <c r="G101" t="s">
        <v>15</v>
      </c>
    </row>
    <row r="102" spans="1:7" x14ac:dyDescent="0.2">
      <c r="A102">
        <v>6932975</v>
      </c>
      <c r="B102" t="s">
        <v>19</v>
      </c>
      <c r="C102" t="s">
        <v>14</v>
      </c>
      <c r="D102" s="3">
        <v>28717.78</v>
      </c>
      <c r="E102" s="3">
        <v>13240.7873586352</v>
      </c>
      <c r="F102" s="2">
        <v>44287</v>
      </c>
      <c r="G102" t="s">
        <v>15</v>
      </c>
    </row>
    <row r="103" spans="1:7" x14ac:dyDescent="0.2">
      <c r="A103">
        <v>6932976</v>
      </c>
      <c r="B103" t="s">
        <v>19</v>
      </c>
      <c r="C103" t="s">
        <v>14</v>
      </c>
      <c r="D103" s="3">
        <v>-4967.1500000000005</v>
      </c>
      <c r="E103" s="3">
        <v>-1413.0982945624999</v>
      </c>
      <c r="F103" s="2">
        <v>44287</v>
      </c>
      <c r="G103" t="s">
        <v>15</v>
      </c>
    </row>
    <row r="104" spans="1:7" x14ac:dyDescent="0.2">
      <c r="A104">
        <v>6932998</v>
      </c>
      <c r="B104" t="s">
        <v>19</v>
      </c>
      <c r="C104" t="s">
        <v>14</v>
      </c>
      <c r="D104" s="3">
        <v>26431.43</v>
      </c>
      <c r="E104" s="3">
        <v>10630.888985580501</v>
      </c>
      <c r="F104" s="2">
        <v>44287</v>
      </c>
      <c r="G104" t="s">
        <v>15</v>
      </c>
    </row>
    <row r="105" spans="1:7" x14ac:dyDescent="0.2">
      <c r="A105">
        <v>6932999</v>
      </c>
      <c r="B105" t="s">
        <v>19</v>
      </c>
      <c r="C105" t="s">
        <v>14</v>
      </c>
      <c r="D105" s="3">
        <v>35472.97</v>
      </c>
      <c r="E105" s="3">
        <v>12179.532864374201</v>
      </c>
      <c r="F105" s="2">
        <v>44287</v>
      </c>
      <c r="G105" t="s">
        <v>15</v>
      </c>
    </row>
    <row r="106" spans="1:7" x14ac:dyDescent="0.2">
      <c r="A106">
        <v>6933000</v>
      </c>
      <c r="B106" t="s">
        <v>19</v>
      </c>
      <c r="C106" t="s">
        <v>14</v>
      </c>
      <c r="D106" s="3">
        <v>28920.34</v>
      </c>
      <c r="E106" s="3">
        <v>11631.944392159001</v>
      </c>
      <c r="F106" s="2">
        <v>44287</v>
      </c>
      <c r="G106" t="s">
        <v>15</v>
      </c>
    </row>
    <row r="107" spans="1:7" x14ac:dyDescent="0.2">
      <c r="A107">
        <v>6933090</v>
      </c>
      <c r="B107" t="s">
        <v>19</v>
      </c>
      <c r="C107" t="s">
        <v>14</v>
      </c>
      <c r="D107" s="3">
        <v>37502.61</v>
      </c>
      <c r="E107" s="3">
        <v>8461.6381390278002</v>
      </c>
      <c r="F107" s="2">
        <v>44287</v>
      </c>
      <c r="G107" t="s">
        <v>15</v>
      </c>
    </row>
    <row r="108" spans="1:7" x14ac:dyDescent="0.2">
      <c r="A108">
        <v>6933096</v>
      </c>
      <c r="B108" t="s">
        <v>19</v>
      </c>
      <c r="C108" t="s">
        <v>14</v>
      </c>
      <c r="D108" s="3">
        <v>27738.33</v>
      </c>
      <c r="E108" s="3">
        <v>12789.196421647201</v>
      </c>
      <c r="F108" s="2">
        <v>44287</v>
      </c>
      <c r="G108" t="s">
        <v>15</v>
      </c>
    </row>
    <row r="109" spans="1:7" x14ac:dyDescent="0.2">
      <c r="A109">
        <v>6933249</v>
      </c>
      <c r="B109" t="s">
        <v>19</v>
      </c>
      <c r="C109" t="s">
        <v>14</v>
      </c>
      <c r="D109" s="3">
        <v>-165.15</v>
      </c>
      <c r="E109" s="3">
        <v>-37.262460896999997</v>
      </c>
      <c r="F109" s="2">
        <v>44287</v>
      </c>
      <c r="G109" t="s">
        <v>15</v>
      </c>
    </row>
    <row r="110" spans="1:7" x14ac:dyDescent="0.2">
      <c r="A110">
        <v>6933250</v>
      </c>
      <c r="B110" t="s">
        <v>19</v>
      </c>
      <c r="C110" t="s">
        <v>14</v>
      </c>
      <c r="D110" s="3">
        <v>26901.95</v>
      </c>
      <c r="E110" s="3">
        <v>17153.871848151</v>
      </c>
      <c r="F110" s="2">
        <v>44287</v>
      </c>
      <c r="G110" t="s">
        <v>15</v>
      </c>
    </row>
    <row r="111" spans="1:7" x14ac:dyDescent="0.2">
      <c r="A111">
        <v>6933379</v>
      </c>
      <c r="B111" t="s">
        <v>19</v>
      </c>
      <c r="C111" t="s">
        <v>14</v>
      </c>
      <c r="D111" s="3">
        <v>12603.69</v>
      </c>
      <c r="E111" s="3">
        <v>4327.4373859134002</v>
      </c>
      <c r="F111" s="2">
        <v>44287</v>
      </c>
      <c r="G111" t="s">
        <v>15</v>
      </c>
    </row>
    <row r="112" spans="1:7" x14ac:dyDescent="0.2">
      <c r="A112">
        <v>6933380</v>
      </c>
      <c r="B112" t="s">
        <v>19</v>
      </c>
      <c r="C112" t="s">
        <v>14</v>
      </c>
      <c r="D112" s="3">
        <v>29873.850000000002</v>
      </c>
      <c r="E112" s="3">
        <v>17290.529700003</v>
      </c>
      <c r="F112" s="2">
        <v>44287</v>
      </c>
      <c r="G112" t="s">
        <v>15</v>
      </c>
    </row>
    <row r="113" spans="1:7" x14ac:dyDescent="0.2">
      <c r="A113">
        <v>6933414</v>
      </c>
      <c r="B113" t="s">
        <v>19</v>
      </c>
      <c r="C113" t="s">
        <v>14</v>
      </c>
      <c r="D113" s="3">
        <v>43625.65</v>
      </c>
      <c r="E113" s="3">
        <v>17546.513452877502</v>
      </c>
      <c r="F113" s="2">
        <v>44287</v>
      </c>
      <c r="G113" t="s">
        <v>15</v>
      </c>
    </row>
    <row r="114" spans="1:7" x14ac:dyDescent="0.2">
      <c r="A114">
        <v>6933415</v>
      </c>
      <c r="B114" t="s">
        <v>19</v>
      </c>
      <c r="C114" t="s">
        <v>14</v>
      </c>
      <c r="D114" s="3">
        <v>422.65000000000003</v>
      </c>
      <c r="E114" s="3">
        <v>169.99251382750001</v>
      </c>
      <c r="F114" s="2">
        <v>44287</v>
      </c>
      <c r="G114" t="s">
        <v>15</v>
      </c>
    </row>
    <row r="115" spans="1:7" x14ac:dyDescent="0.2">
      <c r="A115">
        <v>6933416</v>
      </c>
      <c r="B115" t="s">
        <v>19</v>
      </c>
      <c r="C115" t="s">
        <v>14</v>
      </c>
      <c r="D115" s="3">
        <v>28876.57</v>
      </c>
      <c r="E115" s="3">
        <v>11614.3398202195</v>
      </c>
      <c r="F115" s="2">
        <v>44287</v>
      </c>
      <c r="G115" t="s">
        <v>15</v>
      </c>
    </row>
    <row r="116" spans="1:7" x14ac:dyDescent="0.2">
      <c r="A116">
        <v>6933518</v>
      </c>
      <c r="B116" t="s">
        <v>19</v>
      </c>
      <c r="C116" t="s">
        <v>14</v>
      </c>
      <c r="D116" s="3">
        <v>35970.340000000004</v>
      </c>
      <c r="E116" s="3">
        <v>22936.2779536212</v>
      </c>
      <c r="F116" s="2">
        <v>44287</v>
      </c>
      <c r="G116" t="s">
        <v>15</v>
      </c>
    </row>
    <row r="117" spans="1:7" x14ac:dyDescent="0.2">
      <c r="A117">
        <v>6933549</v>
      </c>
      <c r="B117" t="s">
        <v>19</v>
      </c>
      <c r="C117" t="s">
        <v>14</v>
      </c>
      <c r="D117" s="3">
        <v>37313.56</v>
      </c>
      <c r="E117" s="3">
        <v>15007.750773106</v>
      </c>
      <c r="F117" s="2">
        <v>44287</v>
      </c>
      <c r="G117" t="s">
        <v>15</v>
      </c>
    </row>
    <row r="118" spans="1:7" x14ac:dyDescent="0.2">
      <c r="A118">
        <v>6933665</v>
      </c>
      <c r="B118" t="s">
        <v>19</v>
      </c>
      <c r="C118" t="s">
        <v>14</v>
      </c>
      <c r="D118" s="3">
        <v>28629.84</v>
      </c>
      <c r="E118" s="3">
        <v>9829.9656663024016</v>
      </c>
      <c r="F118" s="2">
        <v>44287</v>
      </c>
      <c r="G118" t="s">
        <v>15</v>
      </c>
    </row>
    <row r="119" spans="1:7" x14ac:dyDescent="0.2">
      <c r="A119">
        <v>6933669</v>
      </c>
      <c r="B119" t="s">
        <v>19</v>
      </c>
      <c r="C119" t="s">
        <v>14</v>
      </c>
      <c r="D119" s="3">
        <v>36761.040000000001</v>
      </c>
      <c r="E119" s="3">
        <v>21276.730448971201</v>
      </c>
      <c r="F119" s="2">
        <v>44287</v>
      </c>
      <c r="G119" t="s">
        <v>15</v>
      </c>
    </row>
    <row r="120" spans="1:7" x14ac:dyDescent="0.2">
      <c r="A120">
        <v>6933674</v>
      </c>
      <c r="B120" t="s">
        <v>19</v>
      </c>
      <c r="C120" t="s">
        <v>14</v>
      </c>
      <c r="D120" s="3">
        <v>32535.79</v>
      </c>
      <c r="E120" s="3">
        <v>7340.9845754042008</v>
      </c>
      <c r="F120" s="2">
        <v>44287</v>
      </c>
      <c r="G120" t="s">
        <v>15</v>
      </c>
    </row>
    <row r="121" spans="1:7" x14ac:dyDescent="0.2">
      <c r="A121">
        <v>6933696</v>
      </c>
      <c r="B121" t="s">
        <v>19</v>
      </c>
      <c r="C121" t="s">
        <v>14</v>
      </c>
      <c r="D121" s="3">
        <v>-62.800000000000004</v>
      </c>
      <c r="E121" s="3">
        <v>-25.258558780000001</v>
      </c>
      <c r="F121" s="2">
        <v>44287</v>
      </c>
      <c r="G121" t="s">
        <v>15</v>
      </c>
    </row>
    <row r="122" spans="1:7" x14ac:dyDescent="0.2">
      <c r="A122">
        <v>6933697</v>
      </c>
      <c r="B122" t="s">
        <v>19</v>
      </c>
      <c r="C122" t="s">
        <v>14</v>
      </c>
      <c r="D122" s="3">
        <v>28809.32</v>
      </c>
      <c r="E122" s="3">
        <v>11587.291443182001</v>
      </c>
      <c r="F122" s="2">
        <v>44287</v>
      </c>
      <c r="G122" t="s">
        <v>15</v>
      </c>
    </row>
    <row r="123" spans="1:7" x14ac:dyDescent="0.2">
      <c r="A123">
        <v>6933698</v>
      </c>
      <c r="B123" t="s">
        <v>19</v>
      </c>
      <c r="C123" t="s">
        <v>14</v>
      </c>
      <c r="D123" s="3">
        <v>28579.57</v>
      </c>
      <c r="E123" s="3">
        <v>11494.8845342695</v>
      </c>
      <c r="F123" s="2">
        <v>44287</v>
      </c>
      <c r="G123" t="s">
        <v>15</v>
      </c>
    </row>
    <row r="124" spans="1:7" x14ac:dyDescent="0.2">
      <c r="A124">
        <v>6933815</v>
      </c>
      <c r="B124" t="s">
        <v>19</v>
      </c>
      <c r="C124" t="s">
        <v>14</v>
      </c>
      <c r="D124" s="3">
        <v>31213.84</v>
      </c>
      <c r="E124" s="3">
        <v>10717.1739525424</v>
      </c>
      <c r="F124" s="2">
        <v>44287</v>
      </c>
      <c r="G124" t="s">
        <v>15</v>
      </c>
    </row>
    <row r="125" spans="1:7" x14ac:dyDescent="0.2">
      <c r="A125">
        <v>6933846</v>
      </c>
      <c r="B125" t="s">
        <v>19</v>
      </c>
      <c r="C125" t="s">
        <v>14</v>
      </c>
      <c r="D125" s="3">
        <v>28579.57</v>
      </c>
      <c r="E125" s="3">
        <v>11494.8845342695</v>
      </c>
      <c r="F125" s="2">
        <v>44287</v>
      </c>
      <c r="G125" t="s">
        <v>15</v>
      </c>
    </row>
    <row r="126" spans="1:7" x14ac:dyDescent="0.2">
      <c r="A126">
        <v>6933963</v>
      </c>
      <c r="B126" t="s">
        <v>19</v>
      </c>
      <c r="C126" t="s">
        <v>14</v>
      </c>
      <c r="D126" s="3">
        <v>250.25</v>
      </c>
      <c r="E126" s="3">
        <v>71.193309687500005</v>
      </c>
      <c r="F126" s="2">
        <v>44287</v>
      </c>
      <c r="G126" t="s">
        <v>15</v>
      </c>
    </row>
    <row r="127" spans="1:7" x14ac:dyDescent="0.2">
      <c r="A127">
        <v>6933964</v>
      </c>
      <c r="B127" t="s">
        <v>19</v>
      </c>
      <c r="C127" t="s">
        <v>14</v>
      </c>
      <c r="D127" s="3">
        <v>303.16000000000003</v>
      </c>
      <c r="E127" s="3">
        <v>86.245609450000003</v>
      </c>
      <c r="F127" s="2">
        <v>44287</v>
      </c>
      <c r="G127" t="s">
        <v>15</v>
      </c>
    </row>
    <row r="128" spans="1:7" x14ac:dyDescent="0.2">
      <c r="A128">
        <v>6933965</v>
      </c>
      <c r="B128" t="s">
        <v>19</v>
      </c>
      <c r="C128" t="s">
        <v>14</v>
      </c>
      <c r="D128" s="3">
        <v>-0.03</v>
      </c>
      <c r="E128" s="3">
        <v>-1.3831975200000001E-2</v>
      </c>
      <c r="F128" s="2">
        <v>44287</v>
      </c>
      <c r="G128" t="s">
        <v>15</v>
      </c>
    </row>
    <row r="129" spans="1:7" x14ac:dyDescent="0.2">
      <c r="A129">
        <v>6933999</v>
      </c>
      <c r="B129" t="s">
        <v>19</v>
      </c>
      <c r="C129" t="s">
        <v>14</v>
      </c>
      <c r="D129" s="3">
        <v>1222.1200000000001</v>
      </c>
      <c r="E129" s="3">
        <v>347.67939115000001</v>
      </c>
      <c r="F129" s="2">
        <v>44287</v>
      </c>
      <c r="G129" t="s">
        <v>15</v>
      </c>
    </row>
    <row r="130" spans="1:7" x14ac:dyDescent="0.2">
      <c r="A130">
        <v>6934000</v>
      </c>
      <c r="B130" t="s">
        <v>19</v>
      </c>
      <c r="C130" t="s">
        <v>14</v>
      </c>
      <c r="D130" s="3">
        <v>37826.300000000003</v>
      </c>
      <c r="E130" s="3">
        <v>15213.978057005001</v>
      </c>
      <c r="F130" s="2">
        <v>44287</v>
      </c>
      <c r="G130" t="s">
        <v>15</v>
      </c>
    </row>
    <row r="131" spans="1:7" x14ac:dyDescent="0.2">
      <c r="A131">
        <v>6934042</v>
      </c>
      <c r="B131" t="s">
        <v>19</v>
      </c>
      <c r="C131" t="s">
        <v>14</v>
      </c>
      <c r="D131" s="3">
        <v>43391.090000000004</v>
      </c>
      <c r="E131" s="3">
        <v>4682.2899986317998</v>
      </c>
      <c r="F131" s="2">
        <v>44287</v>
      </c>
      <c r="G131" t="s">
        <v>15</v>
      </c>
    </row>
    <row r="132" spans="1:7" x14ac:dyDescent="0.2">
      <c r="A132">
        <v>6934056</v>
      </c>
      <c r="B132" t="s">
        <v>19</v>
      </c>
      <c r="C132" t="s">
        <v>14</v>
      </c>
      <c r="D132" s="3">
        <v>30977.8</v>
      </c>
      <c r="E132" s="3">
        <v>3342.7840397560003</v>
      </c>
      <c r="F132" s="2">
        <v>44287</v>
      </c>
      <c r="G132" t="s">
        <v>15</v>
      </c>
    </row>
    <row r="133" spans="1:7" x14ac:dyDescent="0.2">
      <c r="A133">
        <v>6934077</v>
      </c>
      <c r="B133" t="s">
        <v>19</v>
      </c>
      <c r="C133" t="s">
        <v>14</v>
      </c>
      <c r="D133" s="3">
        <v>39581.450000000004</v>
      </c>
      <c r="E133" s="3">
        <v>4271.1954796790005</v>
      </c>
      <c r="F133" s="2">
        <v>44287</v>
      </c>
      <c r="G133" t="s">
        <v>15</v>
      </c>
    </row>
    <row r="134" spans="1:7" x14ac:dyDescent="0.2">
      <c r="A134">
        <v>7004599</v>
      </c>
      <c r="B134" t="s">
        <v>19</v>
      </c>
      <c r="C134" t="s">
        <v>14</v>
      </c>
      <c r="D134" s="3">
        <v>-72.150000000000006</v>
      </c>
      <c r="E134" s="3">
        <v>-3.5400000674999998</v>
      </c>
      <c r="F134" s="2">
        <v>44287</v>
      </c>
      <c r="G134" t="s">
        <v>15</v>
      </c>
    </row>
    <row r="135" spans="1:7" x14ac:dyDescent="0.2">
      <c r="A135">
        <v>6933105</v>
      </c>
      <c r="B135" t="s">
        <v>13</v>
      </c>
      <c r="C135" t="s">
        <v>14</v>
      </c>
      <c r="D135" s="3">
        <v>86769.09</v>
      </c>
      <c r="E135" s="3">
        <v>30141.4759801857</v>
      </c>
      <c r="F135" s="2">
        <v>44287</v>
      </c>
      <c r="G135" t="s">
        <v>15</v>
      </c>
    </row>
    <row r="136" spans="1:7" x14ac:dyDescent="0.2">
      <c r="A136">
        <v>6933114</v>
      </c>
      <c r="B136" t="s">
        <v>13</v>
      </c>
      <c r="C136" t="s">
        <v>14</v>
      </c>
      <c r="D136" s="3">
        <v>183690</v>
      </c>
      <c r="E136" s="3">
        <v>74748.196528200002</v>
      </c>
      <c r="F136" s="2">
        <v>44287</v>
      </c>
      <c r="G136" t="s">
        <v>15</v>
      </c>
    </row>
    <row r="137" spans="1:7" x14ac:dyDescent="0.2">
      <c r="A137">
        <v>6933115</v>
      </c>
      <c r="B137" t="s">
        <v>13</v>
      </c>
      <c r="C137" t="s">
        <v>14</v>
      </c>
      <c r="D137" s="3">
        <v>-18354.34</v>
      </c>
      <c r="E137" s="3">
        <v>-6375.8522561682003</v>
      </c>
      <c r="F137" s="2">
        <v>44287</v>
      </c>
      <c r="G137" t="s">
        <v>15</v>
      </c>
    </row>
    <row r="138" spans="1:7" x14ac:dyDescent="0.2">
      <c r="A138">
        <v>6933702</v>
      </c>
      <c r="B138" t="s">
        <v>13</v>
      </c>
      <c r="C138" t="s">
        <v>14</v>
      </c>
      <c r="D138" s="3">
        <v>18354.34</v>
      </c>
      <c r="E138" s="3">
        <v>7468.8541208852002</v>
      </c>
      <c r="F138" s="2">
        <v>44287</v>
      </c>
      <c r="G138" t="s">
        <v>15</v>
      </c>
    </row>
    <row r="139" spans="1:7" x14ac:dyDescent="0.2">
      <c r="A139">
        <v>6933703</v>
      </c>
      <c r="B139" t="s">
        <v>13</v>
      </c>
      <c r="C139" t="s">
        <v>14</v>
      </c>
      <c r="D139" s="3">
        <v>-20289.54</v>
      </c>
      <c r="E139" s="3">
        <v>-7048.0937688641998</v>
      </c>
      <c r="F139" s="2">
        <v>44287</v>
      </c>
      <c r="G139" t="s">
        <v>15</v>
      </c>
    </row>
    <row r="140" spans="1:7" x14ac:dyDescent="0.2">
      <c r="A140">
        <v>6934018</v>
      </c>
      <c r="B140" t="s">
        <v>13</v>
      </c>
      <c r="C140" t="s">
        <v>14</v>
      </c>
      <c r="D140" s="3">
        <v>188214.51</v>
      </c>
      <c r="E140" s="3">
        <v>20548.356772152001</v>
      </c>
      <c r="F140" s="2">
        <v>44287</v>
      </c>
      <c r="G140" t="s">
        <v>15</v>
      </c>
    </row>
    <row r="141" spans="1:7" x14ac:dyDescent="0.2">
      <c r="A141">
        <v>6934078</v>
      </c>
      <c r="B141" t="s">
        <v>13</v>
      </c>
      <c r="C141" t="s">
        <v>14</v>
      </c>
      <c r="D141" s="3">
        <v>175314.03</v>
      </c>
      <c r="E141" s="3">
        <v>19139.944288055998</v>
      </c>
      <c r="F141" s="2">
        <v>44287</v>
      </c>
      <c r="G141" t="s">
        <v>15</v>
      </c>
    </row>
    <row r="142" spans="1:7" x14ac:dyDescent="0.2">
      <c r="A142">
        <v>7003101</v>
      </c>
      <c r="B142" t="s">
        <v>13</v>
      </c>
      <c r="C142" t="s">
        <v>14</v>
      </c>
      <c r="D142" s="3">
        <v>106912.12</v>
      </c>
      <c r="E142" s="3">
        <v>5305.5118167576002</v>
      </c>
      <c r="F142" s="2">
        <v>44287</v>
      </c>
      <c r="G142" t="s">
        <v>15</v>
      </c>
    </row>
    <row r="143" spans="1:7" x14ac:dyDescent="0.2">
      <c r="A143">
        <v>7003698</v>
      </c>
      <c r="B143" t="s">
        <v>13</v>
      </c>
      <c r="C143" t="s">
        <v>14</v>
      </c>
      <c r="D143" s="3">
        <v>163.9</v>
      </c>
      <c r="E143" s="3">
        <v>8.1335342220000015</v>
      </c>
      <c r="F143" s="2">
        <v>44287</v>
      </c>
      <c r="G143" t="s">
        <v>15</v>
      </c>
    </row>
    <row r="144" spans="1:7" x14ac:dyDescent="0.2">
      <c r="A144">
        <v>7003699</v>
      </c>
      <c r="B144" t="s">
        <v>13</v>
      </c>
      <c r="C144" t="s">
        <v>14</v>
      </c>
      <c r="D144" s="3">
        <v>-80092.22</v>
      </c>
      <c r="E144" s="3">
        <v>-3974.5748156556001</v>
      </c>
      <c r="F144" s="2">
        <v>44287</v>
      </c>
      <c r="G144" t="s">
        <v>15</v>
      </c>
    </row>
    <row r="145" spans="1:7" x14ac:dyDescent="0.2">
      <c r="A145">
        <v>6932978</v>
      </c>
      <c r="B145" t="s">
        <v>20</v>
      </c>
      <c r="C145" t="s">
        <v>14</v>
      </c>
      <c r="D145" s="3">
        <v>1456.47</v>
      </c>
      <c r="E145" s="3">
        <v>86.600147777100005</v>
      </c>
      <c r="F145" s="2">
        <v>44287</v>
      </c>
      <c r="G145" t="s">
        <v>15</v>
      </c>
    </row>
    <row r="146" spans="1:7" x14ac:dyDescent="0.2">
      <c r="A146">
        <v>6933111</v>
      </c>
      <c r="B146" t="s">
        <v>20</v>
      </c>
      <c r="C146" t="s">
        <v>14</v>
      </c>
      <c r="D146" s="3">
        <v>616.19000000000005</v>
      </c>
      <c r="E146" s="3">
        <v>36.637998076700001</v>
      </c>
      <c r="F146" s="2">
        <v>44287</v>
      </c>
      <c r="G146" t="s">
        <v>15</v>
      </c>
    </row>
    <row r="147" spans="1:7" x14ac:dyDescent="0.2">
      <c r="A147">
        <v>6933117</v>
      </c>
      <c r="B147" t="s">
        <v>20</v>
      </c>
      <c r="C147" t="s">
        <v>14</v>
      </c>
      <c r="D147" s="3">
        <v>3544.2400000000002</v>
      </c>
      <c r="E147" s="3">
        <v>210.73671806320002</v>
      </c>
      <c r="F147" s="2">
        <v>44287</v>
      </c>
      <c r="G147" t="s">
        <v>15</v>
      </c>
    </row>
    <row r="148" spans="1:7" x14ac:dyDescent="0.2">
      <c r="A148">
        <v>6933251</v>
      </c>
      <c r="B148" t="s">
        <v>20</v>
      </c>
      <c r="C148" t="s">
        <v>14</v>
      </c>
      <c r="D148" s="3">
        <v>1475.93</v>
      </c>
      <c r="E148" s="3">
        <v>87.757218554900007</v>
      </c>
      <c r="F148" s="2">
        <v>44287</v>
      </c>
      <c r="G148" t="s">
        <v>15</v>
      </c>
    </row>
    <row r="149" spans="1:7" x14ac:dyDescent="0.2">
      <c r="A149">
        <v>6933252</v>
      </c>
      <c r="B149" t="s">
        <v>20</v>
      </c>
      <c r="C149" t="s">
        <v>14</v>
      </c>
      <c r="D149" s="3">
        <v>1039.9000000000001</v>
      </c>
      <c r="E149" s="3">
        <v>61.831341306999995</v>
      </c>
      <c r="F149" s="2">
        <v>44287</v>
      </c>
      <c r="G149" t="s">
        <v>15</v>
      </c>
    </row>
    <row r="150" spans="1:7" x14ac:dyDescent="0.2">
      <c r="A150">
        <v>6933278</v>
      </c>
      <c r="B150" t="s">
        <v>20</v>
      </c>
      <c r="C150" t="s">
        <v>14</v>
      </c>
      <c r="D150" s="3">
        <v>714.62</v>
      </c>
      <c r="E150" s="3">
        <v>93.477619919000006</v>
      </c>
      <c r="F150" s="2">
        <v>44287</v>
      </c>
      <c r="G150" t="s">
        <v>15</v>
      </c>
    </row>
    <row r="151" spans="1:7" x14ac:dyDescent="0.2">
      <c r="A151">
        <v>6933411</v>
      </c>
      <c r="B151" t="s">
        <v>20</v>
      </c>
      <c r="C151" t="s">
        <v>14</v>
      </c>
      <c r="D151" s="3">
        <v>3015.02</v>
      </c>
      <c r="E151" s="3">
        <v>486.59000752300005</v>
      </c>
      <c r="F151" s="2">
        <v>44287</v>
      </c>
      <c r="G151" t="s">
        <v>15</v>
      </c>
    </row>
    <row r="152" spans="1:7" x14ac:dyDescent="0.2">
      <c r="A152">
        <v>6933545</v>
      </c>
      <c r="B152" t="s">
        <v>20</v>
      </c>
      <c r="C152" t="s">
        <v>14</v>
      </c>
      <c r="D152" s="3">
        <v>5561.03</v>
      </c>
      <c r="E152" s="3">
        <v>330.65289349790004</v>
      </c>
      <c r="F152" s="2">
        <v>44287</v>
      </c>
      <c r="G152" t="s">
        <v>15</v>
      </c>
    </row>
    <row r="153" spans="1:7" x14ac:dyDescent="0.2">
      <c r="A153">
        <v>6933546</v>
      </c>
      <c r="B153" t="s">
        <v>20</v>
      </c>
      <c r="C153" t="s">
        <v>14</v>
      </c>
      <c r="D153" s="3">
        <v>1094.9100000000001</v>
      </c>
      <c r="E153" s="3">
        <v>143.22238507949999</v>
      </c>
      <c r="F153" s="2">
        <v>44287</v>
      </c>
      <c r="G153" t="s">
        <v>15</v>
      </c>
    </row>
    <row r="154" spans="1:7" x14ac:dyDescent="0.2">
      <c r="A154">
        <v>6933843</v>
      </c>
      <c r="B154" t="s">
        <v>20</v>
      </c>
      <c r="C154" t="s">
        <v>14</v>
      </c>
      <c r="D154" s="3">
        <v>4473</v>
      </c>
      <c r="E154" s="3">
        <v>265.95979389000001</v>
      </c>
      <c r="F154" s="2">
        <v>44287</v>
      </c>
      <c r="G154" t="s">
        <v>15</v>
      </c>
    </row>
    <row r="155" spans="1:7" x14ac:dyDescent="0.2">
      <c r="A155">
        <v>6933993</v>
      </c>
      <c r="B155" t="s">
        <v>20</v>
      </c>
      <c r="C155" t="s">
        <v>14</v>
      </c>
      <c r="D155" s="3">
        <v>4062.98</v>
      </c>
      <c r="E155" s="3">
        <v>614.30181417220012</v>
      </c>
      <c r="F155" s="2">
        <v>44287</v>
      </c>
      <c r="G155" t="s">
        <v>15</v>
      </c>
    </row>
    <row r="156" spans="1:7" x14ac:dyDescent="0.2">
      <c r="A156">
        <v>6933994</v>
      </c>
      <c r="B156" t="s">
        <v>20</v>
      </c>
      <c r="C156" t="s">
        <v>14</v>
      </c>
      <c r="D156" s="3">
        <v>3298.31</v>
      </c>
      <c r="E156" s="3">
        <v>196.11398340830002</v>
      </c>
      <c r="F156" s="2">
        <v>44287</v>
      </c>
      <c r="G156" t="s">
        <v>15</v>
      </c>
    </row>
    <row r="157" spans="1:7" x14ac:dyDescent="0.2">
      <c r="A157">
        <v>6933995</v>
      </c>
      <c r="B157" t="s">
        <v>20</v>
      </c>
      <c r="C157" t="s">
        <v>14</v>
      </c>
      <c r="D157" s="3">
        <v>2569.85</v>
      </c>
      <c r="E157" s="3">
        <v>388.54818806650002</v>
      </c>
      <c r="F157" s="2">
        <v>44287</v>
      </c>
      <c r="G157" t="s">
        <v>15</v>
      </c>
    </row>
    <row r="158" spans="1:7" x14ac:dyDescent="0.2">
      <c r="A158">
        <v>6934030</v>
      </c>
      <c r="B158" t="s">
        <v>7</v>
      </c>
      <c r="C158" t="s">
        <v>21</v>
      </c>
      <c r="D158" s="3">
        <v>202.5</v>
      </c>
      <c r="E158" s="3">
        <v>0</v>
      </c>
      <c r="F158" s="2">
        <v>44287</v>
      </c>
      <c r="G158" t="s">
        <v>22</v>
      </c>
    </row>
    <row r="159" spans="1:7" x14ac:dyDescent="0.2">
      <c r="A159">
        <v>6934058</v>
      </c>
      <c r="B159" t="s">
        <v>7</v>
      </c>
      <c r="C159" t="s">
        <v>21</v>
      </c>
      <c r="D159" s="3">
        <v>5219.95</v>
      </c>
      <c r="E159" s="3">
        <v>0</v>
      </c>
      <c r="F159" s="2">
        <v>44287</v>
      </c>
      <c r="G159" t="s">
        <v>22</v>
      </c>
    </row>
    <row r="160" spans="1:7" x14ac:dyDescent="0.2">
      <c r="A160">
        <v>6934079</v>
      </c>
      <c r="B160" t="s">
        <v>7</v>
      </c>
      <c r="C160" t="s">
        <v>21</v>
      </c>
      <c r="D160" s="3">
        <v>-399.75</v>
      </c>
      <c r="E160" s="3">
        <v>0</v>
      </c>
      <c r="F160" s="2">
        <v>44287</v>
      </c>
      <c r="G160" t="s">
        <v>22</v>
      </c>
    </row>
    <row r="161" spans="1:7" x14ac:dyDescent="0.2">
      <c r="A161">
        <v>7002780</v>
      </c>
      <c r="B161" t="s">
        <v>7</v>
      </c>
      <c r="C161" t="s">
        <v>21</v>
      </c>
      <c r="D161" s="3">
        <v>3172.5</v>
      </c>
      <c r="E161" s="3">
        <v>0</v>
      </c>
      <c r="F161" s="2">
        <v>44287</v>
      </c>
      <c r="G161" t="s">
        <v>22</v>
      </c>
    </row>
    <row r="162" spans="1:7" x14ac:dyDescent="0.2">
      <c r="A162">
        <v>7003416</v>
      </c>
      <c r="B162" t="s">
        <v>7</v>
      </c>
      <c r="C162" t="s">
        <v>21</v>
      </c>
      <c r="D162" s="3">
        <v>1480.5</v>
      </c>
      <c r="E162" s="3">
        <v>0</v>
      </c>
      <c r="F162" s="2">
        <v>44287</v>
      </c>
      <c r="G162" t="s">
        <v>22</v>
      </c>
    </row>
    <row r="163" spans="1:7" x14ac:dyDescent="0.2">
      <c r="D163" s="3">
        <f>SUM(D1:D162)</f>
        <v>12190511.75999999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66"/>
  <sheetViews>
    <sheetView topLeftCell="A141" workbookViewId="0">
      <selection activeCell="D166" sqref="D166"/>
    </sheetView>
  </sheetViews>
  <sheetFormatPr defaultRowHeight="12.75" x14ac:dyDescent="0.2"/>
  <cols>
    <col min="1" max="1" width="8" bestFit="1" customWidth="1"/>
    <col min="2" max="2" width="25" bestFit="1" customWidth="1"/>
    <col min="3" max="3" width="12.85546875" bestFit="1" customWidth="1"/>
    <col min="4" max="4" width="14" style="3" bestFit="1" customWidth="1"/>
    <col min="5" max="5" width="12.7109375" style="3" bestFit="1" customWidth="1"/>
    <col min="6" max="6" width="12.28515625" bestFit="1" customWidth="1"/>
    <col min="7" max="7" width="19.7109375" bestFit="1" customWidth="1"/>
  </cols>
  <sheetData>
    <row r="1" spans="1:7" x14ac:dyDescent="0.2">
      <c r="A1" t="s">
        <v>5</v>
      </c>
      <c r="B1" t="s">
        <v>0</v>
      </c>
      <c r="C1" t="s">
        <v>0</v>
      </c>
      <c r="D1" s="3" t="s">
        <v>1</v>
      </c>
      <c r="E1" s="3" t="s">
        <v>2</v>
      </c>
      <c r="F1" t="s">
        <v>3</v>
      </c>
      <c r="G1" t="s">
        <v>4</v>
      </c>
    </row>
    <row r="2" spans="1:7" x14ac:dyDescent="0.2">
      <c r="A2">
        <v>923213</v>
      </c>
      <c r="B2" t="s">
        <v>7</v>
      </c>
      <c r="C2" t="s">
        <v>8</v>
      </c>
      <c r="D2" s="3">
        <v>2643.75</v>
      </c>
      <c r="E2" s="3">
        <v>0</v>
      </c>
      <c r="F2" s="2">
        <v>44256</v>
      </c>
      <c r="G2" t="s">
        <v>9</v>
      </c>
    </row>
    <row r="3" spans="1:7" x14ac:dyDescent="0.2">
      <c r="A3">
        <v>923216</v>
      </c>
      <c r="B3" t="s">
        <v>10</v>
      </c>
      <c r="C3" t="s">
        <v>8</v>
      </c>
      <c r="D3" s="3">
        <v>33376.910000000003</v>
      </c>
      <c r="E3" s="3">
        <v>520.40477026159999</v>
      </c>
      <c r="F3" s="2">
        <v>44256</v>
      </c>
      <c r="G3" t="s">
        <v>9</v>
      </c>
    </row>
    <row r="4" spans="1:7" x14ac:dyDescent="0.2">
      <c r="A4">
        <v>1274831</v>
      </c>
      <c r="B4" t="s">
        <v>10</v>
      </c>
      <c r="C4" t="s">
        <v>8</v>
      </c>
      <c r="D4" s="3">
        <v>183134.73</v>
      </c>
      <c r="E4" s="3">
        <v>2855.3927578247999</v>
      </c>
      <c r="F4" s="2">
        <v>44256</v>
      </c>
      <c r="G4" t="s">
        <v>9</v>
      </c>
    </row>
    <row r="5" spans="1:7" x14ac:dyDescent="0.2">
      <c r="A5">
        <v>1949348</v>
      </c>
      <c r="B5" t="s">
        <v>11</v>
      </c>
      <c r="C5" t="s">
        <v>8</v>
      </c>
      <c r="D5" s="3">
        <v>4577.1400000000003</v>
      </c>
      <c r="E5" s="3">
        <v>1079.7565718228</v>
      </c>
      <c r="F5" s="2">
        <v>44256</v>
      </c>
      <c r="G5" t="s">
        <v>9</v>
      </c>
    </row>
    <row r="6" spans="1:7" x14ac:dyDescent="0.2">
      <c r="A6">
        <v>1274828</v>
      </c>
      <c r="B6" t="s">
        <v>12</v>
      </c>
      <c r="C6" t="s">
        <v>8</v>
      </c>
      <c r="D6" s="3">
        <v>55768.43</v>
      </c>
      <c r="E6" s="3">
        <v>248.16951349999999</v>
      </c>
      <c r="F6" s="2">
        <v>44256</v>
      </c>
      <c r="G6" t="s">
        <v>9</v>
      </c>
    </row>
    <row r="7" spans="1:7" x14ac:dyDescent="0.2">
      <c r="A7">
        <v>923219</v>
      </c>
      <c r="B7" t="s">
        <v>13</v>
      </c>
      <c r="C7" t="s">
        <v>8</v>
      </c>
      <c r="D7" s="3">
        <v>58.83</v>
      </c>
      <c r="E7" s="3">
        <v>2.5712563364999999</v>
      </c>
      <c r="F7" s="2">
        <v>44256</v>
      </c>
      <c r="G7" t="s">
        <v>9</v>
      </c>
    </row>
    <row r="8" spans="1:7" x14ac:dyDescent="0.2">
      <c r="A8">
        <v>6933535</v>
      </c>
      <c r="B8" t="s">
        <v>7</v>
      </c>
      <c r="C8" t="s">
        <v>14</v>
      </c>
      <c r="D8" s="3">
        <v>472514.62</v>
      </c>
      <c r="E8" s="3">
        <v>0</v>
      </c>
      <c r="F8" s="2">
        <v>44256</v>
      </c>
      <c r="G8" t="s">
        <v>15</v>
      </c>
    </row>
    <row r="9" spans="1:7" x14ac:dyDescent="0.2">
      <c r="A9">
        <v>6933550</v>
      </c>
      <c r="B9" t="s">
        <v>7</v>
      </c>
      <c r="C9" t="s">
        <v>14</v>
      </c>
      <c r="D9" s="3">
        <v>4232.25</v>
      </c>
      <c r="E9" s="3">
        <v>0</v>
      </c>
      <c r="F9" s="2">
        <v>44256</v>
      </c>
      <c r="G9" t="s">
        <v>15</v>
      </c>
    </row>
    <row r="10" spans="1:7" x14ac:dyDescent="0.2">
      <c r="A10">
        <v>6933700</v>
      </c>
      <c r="B10" t="s">
        <v>7</v>
      </c>
      <c r="C10" t="s">
        <v>14</v>
      </c>
      <c r="D10" s="3">
        <v>106291.65000000001</v>
      </c>
      <c r="E10" s="3">
        <v>0</v>
      </c>
      <c r="F10" s="2">
        <v>44256</v>
      </c>
      <c r="G10" t="s">
        <v>15</v>
      </c>
    </row>
    <row r="11" spans="1:7" x14ac:dyDescent="0.2">
      <c r="A11">
        <v>6933701</v>
      </c>
      <c r="B11" t="s">
        <v>7</v>
      </c>
      <c r="C11" t="s">
        <v>14</v>
      </c>
      <c r="D11" s="3">
        <v>1500</v>
      </c>
      <c r="E11" s="3">
        <v>0</v>
      </c>
      <c r="F11" s="2">
        <v>44256</v>
      </c>
      <c r="G11" t="s">
        <v>15</v>
      </c>
    </row>
    <row r="12" spans="1:7" x14ac:dyDescent="0.2">
      <c r="A12">
        <v>6932989</v>
      </c>
      <c r="B12" t="s">
        <v>10</v>
      </c>
      <c r="C12" t="s">
        <v>14</v>
      </c>
      <c r="D12" s="3">
        <v>101826.47</v>
      </c>
      <c r="E12" s="3">
        <v>16405.729965197301</v>
      </c>
      <c r="F12" s="2">
        <v>44256</v>
      </c>
      <c r="G12" t="s">
        <v>15</v>
      </c>
    </row>
    <row r="13" spans="1:7" x14ac:dyDescent="0.2">
      <c r="A13">
        <v>6933002</v>
      </c>
      <c r="B13" t="s">
        <v>10</v>
      </c>
      <c r="C13" t="s">
        <v>14</v>
      </c>
      <c r="D13" s="3">
        <v>12495.5</v>
      </c>
      <c r="E13" s="3">
        <v>2272.9754341600001</v>
      </c>
      <c r="F13" s="2">
        <v>44256</v>
      </c>
      <c r="G13" t="s">
        <v>15</v>
      </c>
    </row>
    <row r="14" spans="1:7" x14ac:dyDescent="0.2">
      <c r="A14">
        <v>6933704</v>
      </c>
      <c r="B14" t="s">
        <v>10</v>
      </c>
      <c r="C14" t="s">
        <v>14</v>
      </c>
      <c r="D14" s="3">
        <v>23480.77</v>
      </c>
      <c r="E14" s="3">
        <v>4271.2347153104001</v>
      </c>
      <c r="F14" s="2">
        <v>44256</v>
      </c>
      <c r="G14" t="s">
        <v>15</v>
      </c>
    </row>
    <row r="15" spans="1:7" x14ac:dyDescent="0.2">
      <c r="A15">
        <v>6934031</v>
      </c>
      <c r="B15" t="s">
        <v>10</v>
      </c>
      <c r="C15" t="s">
        <v>14</v>
      </c>
      <c r="D15" s="3">
        <v>8954.99</v>
      </c>
      <c r="E15" s="3">
        <v>325.78898379280002</v>
      </c>
      <c r="F15" s="2">
        <v>44256</v>
      </c>
      <c r="G15" t="s">
        <v>15</v>
      </c>
    </row>
    <row r="16" spans="1:7" x14ac:dyDescent="0.2">
      <c r="A16">
        <v>6934068</v>
      </c>
      <c r="B16" t="s">
        <v>10</v>
      </c>
      <c r="C16" t="s">
        <v>14</v>
      </c>
      <c r="D16" s="3">
        <v>5933184.5899999999</v>
      </c>
      <c r="E16" s="3">
        <v>215853.52727710482</v>
      </c>
      <c r="F16" s="2">
        <v>44256</v>
      </c>
      <c r="G16" t="s">
        <v>15</v>
      </c>
    </row>
    <row r="17" spans="1:7" x14ac:dyDescent="0.2">
      <c r="A17">
        <v>6934069</v>
      </c>
      <c r="B17" t="s">
        <v>10</v>
      </c>
      <c r="C17" t="s">
        <v>14</v>
      </c>
      <c r="D17" s="3">
        <v>457856.33</v>
      </c>
      <c r="E17" s="3">
        <v>16657.142941957598</v>
      </c>
      <c r="F17" s="2">
        <v>44256</v>
      </c>
      <c r="G17" t="s">
        <v>15</v>
      </c>
    </row>
    <row r="18" spans="1:7" x14ac:dyDescent="0.2">
      <c r="A18">
        <v>6934080</v>
      </c>
      <c r="B18" t="s">
        <v>10</v>
      </c>
      <c r="C18" t="s">
        <v>14</v>
      </c>
      <c r="D18" s="3">
        <v>495432.52</v>
      </c>
      <c r="E18" s="3">
        <v>18024.1917890144</v>
      </c>
      <c r="F18" s="2">
        <v>44256</v>
      </c>
      <c r="G18" t="s">
        <v>15</v>
      </c>
    </row>
    <row r="19" spans="1:7" x14ac:dyDescent="0.2">
      <c r="A19">
        <v>7002781</v>
      </c>
      <c r="B19" t="s">
        <v>10</v>
      </c>
      <c r="C19" t="s">
        <v>14</v>
      </c>
      <c r="D19" s="3">
        <v>1678.8500000000001</v>
      </c>
      <c r="E19" s="3">
        <v>26.176226276000001</v>
      </c>
      <c r="F19" s="2">
        <v>44256</v>
      </c>
      <c r="G19" t="s">
        <v>15</v>
      </c>
    </row>
    <row r="20" spans="1:7" x14ac:dyDescent="0.2">
      <c r="A20">
        <v>7003071</v>
      </c>
      <c r="B20" t="s">
        <v>10</v>
      </c>
      <c r="C20" t="s">
        <v>14</v>
      </c>
      <c r="D20" s="3">
        <v>-150</v>
      </c>
      <c r="E20" s="3">
        <v>-2.3387639999999998</v>
      </c>
      <c r="F20" s="2">
        <v>44256</v>
      </c>
      <c r="G20" t="s">
        <v>15</v>
      </c>
    </row>
    <row r="21" spans="1:7" x14ac:dyDescent="0.2">
      <c r="A21">
        <v>7003394</v>
      </c>
      <c r="B21" t="s">
        <v>10</v>
      </c>
      <c r="C21" t="s">
        <v>14</v>
      </c>
      <c r="D21" s="3">
        <v>1591.04</v>
      </c>
      <c r="E21" s="3">
        <v>24.807113830400002</v>
      </c>
      <c r="F21" s="2">
        <v>44256</v>
      </c>
      <c r="G21" t="s">
        <v>15</v>
      </c>
    </row>
    <row r="22" spans="1:7" x14ac:dyDescent="0.2">
      <c r="A22">
        <v>7004610</v>
      </c>
      <c r="B22" t="s">
        <v>10</v>
      </c>
      <c r="C22" t="s">
        <v>14</v>
      </c>
      <c r="D22" s="3">
        <v>510156.96</v>
      </c>
      <c r="E22" s="3">
        <v>7954.2448826496002</v>
      </c>
      <c r="F22" s="2">
        <v>44256</v>
      </c>
      <c r="G22" t="s">
        <v>15</v>
      </c>
    </row>
    <row r="23" spans="1:7" x14ac:dyDescent="0.2">
      <c r="A23">
        <v>7004932</v>
      </c>
      <c r="B23" t="s">
        <v>10</v>
      </c>
      <c r="C23" t="s">
        <v>14</v>
      </c>
      <c r="D23" s="3">
        <v>1989.21</v>
      </c>
      <c r="E23" s="3">
        <v>31.015284909600002</v>
      </c>
      <c r="F23" s="2">
        <v>44256</v>
      </c>
      <c r="G23" t="s">
        <v>15</v>
      </c>
    </row>
    <row r="24" spans="1:7" x14ac:dyDescent="0.2">
      <c r="A24">
        <v>6932988</v>
      </c>
      <c r="B24" t="s">
        <v>11</v>
      </c>
      <c r="C24" t="s">
        <v>14</v>
      </c>
      <c r="D24" s="3">
        <v>10169.65</v>
      </c>
      <c r="E24" s="3">
        <v>10169.65</v>
      </c>
      <c r="F24" s="2">
        <v>44256</v>
      </c>
      <c r="G24" t="s">
        <v>15</v>
      </c>
    </row>
    <row r="25" spans="1:7" x14ac:dyDescent="0.2">
      <c r="A25">
        <v>6933099</v>
      </c>
      <c r="B25" t="s">
        <v>11</v>
      </c>
      <c r="C25" t="s">
        <v>14</v>
      </c>
      <c r="D25" s="3">
        <v>49817.99</v>
      </c>
      <c r="E25" s="3">
        <v>49817.99</v>
      </c>
      <c r="F25" s="2">
        <v>44256</v>
      </c>
      <c r="G25" t="s">
        <v>15</v>
      </c>
    </row>
    <row r="26" spans="1:7" x14ac:dyDescent="0.2">
      <c r="A26">
        <v>6933110</v>
      </c>
      <c r="B26" t="s">
        <v>11</v>
      </c>
      <c r="C26" t="s">
        <v>14</v>
      </c>
      <c r="D26" s="3">
        <v>8492.84</v>
      </c>
      <c r="E26" s="3">
        <v>8492.84</v>
      </c>
      <c r="F26" s="2">
        <v>44256</v>
      </c>
      <c r="G26" t="s">
        <v>15</v>
      </c>
    </row>
    <row r="27" spans="1:7" x14ac:dyDescent="0.2">
      <c r="A27">
        <v>6933113</v>
      </c>
      <c r="B27" t="s">
        <v>11</v>
      </c>
      <c r="C27" t="s">
        <v>14</v>
      </c>
      <c r="D27" s="3">
        <v>74169.37</v>
      </c>
      <c r="E27" s="3">
        <v>74169.37</v>
      </c>
      <c r="F27" s="2">
        <v>44256</v>
      </c>
      <c r="G27" t="s">
        <v>15</v>
      </c>
    </row>
    <row r="28" spans="1:7" x14ac:dyDescent="0.2">
      <c r="A28">
        <v>6933268</v>
      </c>
      <c r="B28" t="s">
        <v>11</v>
      </c>
      <c r="C28" t="s">
        <v>14</v>
      </c>
      <c r="D28" s="3">
        <v>10806.7</v>
      </c>
      <c r="E28" s="3">
        <v>10806.7</v>
      </c>
      <c r="F28" s="2">
        <v>44256</v>
      </c>
      <c r="G28" t="s">
        <v>15</v>
      </c>
    </row>
    <row r="29" spans="1:7" x14ac:dyDescent="0.2">
      <c r="A29">
        <v>6933274</v>
      </c>
      <c r="B29" t="s">
        <v>11</v>
      </c>
      <c r="C29" t="s">
        <v>14</v>
      </c>
      <c r="D29" s="3">
        <v>6266.2</v>
      </c>
      <c r="E29" s="3">
        <v>6266.2</v>
      </c>
      <c r="F29" s="2">
        <v>44256</v>
      </c>
      <c r="G29" t="s">
        <v>15</v>
      </c>
    </row>
    <row r="30" spans="1:7" x14ac:dyDescent="0.2">
      <c r="A30">
        <v>6933392</v>
      </c>
      <c r="B30" t="s">
        <v>11</v>
      </c>
      <c r="C30" t="s">
        <v>14</v>
      </c>
      <c r="D30" s="3">
        <v>14047.62</v>
      </c>
      <c r="E30" s="3">
        <v>14047.62</v>
      </c>
      <c r="F30" s="2">
        <v>44256</v>
      </c>
      <c r="G30" t="s">
        <v>15</v>
      </c>
    </row>
    <row r="31" spans="1:7" x14ac:dyDescent="0.2">
      <c r="A31">
        <v>6933396</v>
      </c>
      <c r="B31" t="s">
        <v>11</v>
      </c>
      <c r="C31" t="s">
        <v>14</v>
      </c>
      <c r="D31" s="3">
        <v>237.99</v>
      </c>
      <c r="E31" s="3">
        <v>237.99</v>
      </c>
      <c r="F31" s="2">
        <v>44256</v>
      </c>
      <c r="G31" t="s">
        <v>15</v>
      </c>
    </row>
    <row r="32" spans="1:7" x14ac:dyDescent="0.2">
      <c r="A32">
        <v>6933410</v>
      </c>
      <c r="B32" t="s">
        <v>11</v>
      </c>
      <c r="C32" t="s">
        <v>14</v>
      </c>
      <c r="D32" s="3">
        <v>38933.090000000004</v>
      </c>
      <c r="E32" s="3">
        <v>38933.090000000004</v>
      </c>
      <c r="F32" s="2">
        <v>44256</v>
      </c>
      <c r="G32" t="s">
        <v>15</v>
      </c>
    </row>
    <row r="33" spans="1:7" x14ac:dyDescent="0.2">
      <c r="A33">
        <v>6933519</v>
      </c>
      <c r="B33" t="s">
        <v>11</v>
      </c>
      <c r="C33" t="s">
        <v>14</v>
      </c>
      <c r="D33" s="3">
        <v>1556.74</v>
      </c>
      <c r="E33" s="3">
        <v>1556.74</v>
      </c>
      <c r="F33" s="2">
        <v>44256</v>
      </c>
      <c r="G33" t="s">
        <v>15</v>
      </c>
    </row>
    <row r="34" spans="1:7" x14ac:dyDescent="0.2">
      <c r="A34">
        <v>6933534</v>
      </c>
      <c r="B34" t="s">
        <v>11</v>
      </c>
      <c r="C34" t="s">
        <v>14</v>
      </c>
      <c r="D34" s="3">
        <v>18267.16</v>
      </c>
      <c r="E34" s="3">
        <v>18267.16</v>
      </c>
      <c r="F34" s="2">
        <v>44256</v>
      </c>
      <c r="G34" t="s">
        <v>15</v>
      </c>
    </row>
    <row r="35" spans="1:7" x14ac:dyDescent="0.2">
      <c r="A35">
        <v>6933536</v>
      </c>
      <c r="B35" t="s">
        <v>11</v>
      </c>
      <c r="C35" t="s">
        <v>14</v>
      </c>
      <c r="D35" s="3">
        <v>-1017.6</v>
      </c>
      <c r="E35" s="3">
        <v>-1017.6</v>
      </c>
      <c r="F35" s="2">
        <v>44256</v>
      </c>
      <c r="G35" t="s">
        <v>15</v>
      </c>
    </row>
    <row r="36" spans="1:7" x14ac:dyDescent="0.2">
      <c r="A36">
        <v>6933539</v>
      </c>
      <c r="B36" t="s">
        <v>11</v>
      </c>
      <c r="C36" t="s">
        <v>14</v>
      </c>
      <c r="D36" s="3">
        <v>13745.03</v>
      </c>
      <c r="E36" s="3">
        <v>13745.03</v>
      </c>
      <c r="F36" s="2">
        <v>44256</v>
      </c>
      <c r="G36" t="s">
        <v>15</v>
      </c>
    </row>
    <row r="37" spans="1:7" x14ac:dyDescent="0.2">
      <c r="A37">
        <v>6933551</v>
      </c>
      <c r="B37" t="s">
        <v>11</v>
      </c>
      <c r="C37" t="s">
        <v>14</v>
      </c>
      <c r="D37" s="3">
        <v>1556.74</v>
      </c>
      <c r="E37" s="3">
        <v>1556.74</v>
      </c>
      <c r="F37" s="2">
        <v>44256</v>
      </c>
      <c r="G37" t="s">
        <v>15</v>
      </c>
    </row>
    <row r="38" spans="1:7" x14ac:dyDescent="0.2">
      <c r="A38">
        <v>6933552</v>
      </c>
      <c r="B38" t="s">
        <v>11</v>
      </c>
      <c r="C38" t="s">
        <v>14</v>
      </c>
      <c r="D38" s="3">
        <v>1556.74</v>
      </c>
      <c r="E38" s="3">
        <v>1556.74</v>
      </c>
      <c r="F38" s="2">
        <v>44256</v>
      </c>
      <c r="G38" t="s">
        <v>15</v>
      </c>
    </row>
    <row r="39" spans="1:7" x14ac:dyDescent="0.2">
      <c r="A39">
        <v>6933837</v>
      </c>
      <c r="B39" t="s">
        <v>11</v>
      </c>
      <c r="C39" t="s">
        <v>14</v>
      </c>
      <c r="D39" s="3">
        <v>10210.52</v>
      </c>
      <c r="E39" s="3">
        <v>10210.52</v>
      </c>
      <c r="F39" s="2">
        <v>44256</v>
      </c>
      <c r="G39" t="s">
        <v>15</v>
      </c>
    </row>
    <row r="40" spans="1:7" x14ac:dyDescent="0.2">
      <c r="A40">
        <v>6933838</v>
      </c>
      <c r="B40" t="s">
        <v>11</v>
      </c>
      <c r="C40" t="s">
        <v>14</v>
      </c>
      <c r="D40" s="3">
        <v>25</v>
      </c>
      <c r="E40" s="3">
        <v>25</v>
      </c>
      <c r="F40" s="2">
        <v>44256</v>
      </c>
      <c r="G40" t="s">
        <v>15</v>
      </c>
    </row>
    <row r="41" spans="1:7" x14ac:dyDescent="0.2">
      <c r="A41">
        <v>6933840</v>
      </c>
      <c r="B41" t="s">
        <v>11</v>
      </c>
      <c r="C41" t="s">
        <v>14</v>
      </c>
      <c r="D41" s="3">
        <v>2895</v>
      </c>
      <c r="E41" s="3">
        <v>2895</v>
      </c>
      <c r="F41" s="2">
        <v>44256</v>
      </c>
      <c r="G41" t="s">
        <v>15</v>
      </c>
    </row>
    <row r="42" spans="1:7" x14ac:dyDescent="0.2">
      <c r="A42">
        <v>6933841</v>
      </c>
      <c r="B42" t="s">
        <v>11</v>
      </c>
      <c r="C42" t="s">
        <v>14</v>
      </c>
      <c r="D42" s="3">
        <v>1555.76</v>
      </c>
      <c r="E42" s="3">
        <v>1555.76</v>
      </c>
      <c r="F42" s="2">
        <v>44256</v>
      </c>
      <c r="G42" t="s">
        <v>15</v>
      </c>
    </row>
    <row r="43" spans="1:7" x14ac:dyDescent="0.2">
      <c r="A43">
        <v>6933966</v>
      </c>
      <c r="B43" t="s">
        <v>11</v>
      </c>
      <c r="C43" t="s">
        <v>14</v>
      </c>
      <c r="D43" s="3">
        <v>1556.74</v>
      </c>
      <c r="E43" s="3">
        <v>1556.74</v>
      </c>
      <c r="F43" s="2">
        <v>44256</v>
      </c>
      <c r="G43" t="s">
        <v>15</v>
      </c>
    </row>
    <row r="44" spans="1:7" x14ac:dyDescent="0.2">
      <c r="A44">
        <v>6933981</v>
      </c>
      <c r="B44" t="s">
        <v>11</v>
      </c>
      <c r="C44" t="s">
        <v>14</v>
      </c>
      <c r="D44" s="3">
        <v>-5324.76</v>
      </c>
      <c r="E44" s="3">
        <v>-5324.76</v>
      </c>
      <c r="F44" s="2">
        <v>44256</v>
      </c>
      <c r="G44" t="s">
        <v>15</v>
      </c>
    </row>
    <row r="45" spans="1:7" x14ac:dyDescent="0.2">
      <c r="A45">
        <v>6933992</v>
      </c>
      <c r="B45" t="s">
        <v>11</v>
      </c>
      <c r="C45" t="s">
        <v>14</v>
      </c>
      <c r="D45" s="3">
        <v>1604.97</v>
      </c>
      <c r="E45" s="3">
        <v>1604.97</v>
      </c>
      <c r="F45" s="2">
        <v>44256</v>
      </c>
      <c r="G45" t="s">
        <v>15</v>
      </c>
    </row>
    <row r="46" spans="1:7" x14ac:dyDescent="0.2">
      <c r="A46">
        <v>6934001</v>
      </c>
      <c r="B46" t="s">
        <v>11</v>
      </c>
      <c r="C46" t="s">
        <v>14</v>
      </c>
      <c r="D46" s="3">
        <v>1556.74</v>
      </c>
      <c r="E46" s="3">
        <v>1556.74</v>
      </c>
      <c r="F46" s="2">
        <v>44256</v>
      </c>
      <c r="G46" t="s">
        <v>15</v>
      </c>
    </row>
    <row r="47" spans="1:7" x14ac:dyDescent="0.2">
      <c r="A47">
        <v>6934019</v>
      </c>
      <c r="B47" t="s">
        <v>11</v>
      </c>
      <c r="C47" t="s">
        <v>14</v>
      </c>
      <c r="D47" s="3">
        <v>-117964</v>
      </c>
      <c r="E47" s="3">
        <v>-64931.872950559999</v>
      </c>
      <c r="F47" s="2">
        <v>44256</v>
      </c>
      <c r="G47" t="s">
        <v>15</v>
      </c>
    </row>
    <row r="48" spans="1:7" x14ac:dyDescent="0.2">
      <c r="A48">
        <v>6934049</v>
      </c>
      <c r="B48" t="s">
        <v>11</v>
      </c>
      <c r="C48" t="s">
        <v>14</v>
      </c>
      <c r="D48" s="3">
        <v>197535.35</v>
      </c>
      <c r="E48" s="3">
        <v>108730.970884714</v>
      </c>
      <c r="F48" s="2">
        <v>44256</v>
      </c>
      <c r="G48" t="s">
        <v>15</v>
      </c>
    </row>
    <row r="49" spans="1:7" x14ac:dyDescent="0.2">
      <c r="A49">
        <v>6934059</v>
      </c>
      <c r="B49" t="s">
        <v>11</v>
      </c>
      <c r="C49" t="s">
        <v>14</v>
      </c>
      <c r="D49" s="3">
        <v>165196</v>
      </c>
      <c r="E49" s="3">
        <v>90930.162455840007</v>
      </c>
      <c r="F49" s="2">
        <v>44256</v>
      </c>
      <c r="G49" t="s">
        <v>15</v>
      </c>
    </row>
    <row r="50" spans="1:7" x14ac:dyDescent="0.2">
      <c r="A50">
        <v>7002753</v>
      </c>
      <c r="B50" t="s">
        <v>11</v>
      </c>
      <c r="C50" t="s">
        <v>14</v>
      </c>
      <c r="D50" s="3">
        <v>13856.970000000001</v>
      </c>
      <c r="E50" s="3">
        <v>3268.8872140794001</v>
      </c>
      <c r="F50" s="2">
        <v>44256</v>
      </c>
      <c r="G50" t="s">
        <v>15</v>
      </c>
    </row>
    <row r="51" spans="1:7" x14ac:dyDescent="0.2">
      <c r="A51">
        <v>7003102</v>
      </c>
      <c r="B51" t="s">
        <v>11</v>
      </c>
      <c r="C51" t="s">
        <v>14</v>
      </c>
      <c r="D51" s="3">
        <v>26590.5</v>
      </c>
      <c r="E51" s="3">
        <v>6272.7526628100004</v>
      </c>
      <c r="F51" s="2">
        <v>44256</v>
      </c>
      <c r="G51" t="s">
        <v>15</v>
      </c>
    </row>
    <row r="52" spans="1:7" x14ac:dyDescent="0.2">
      <c r="A52">
        <v>7003395</v>
      </c>
      <c r="B52" t="s">
        <v>11</v>
      </c>
      <c r="C52" t="s">
        <v>14</v>
      </c>
      <c r="D52" s="3">
        <v>15873.5</v>
      </c>
      <c r="E52" s="3">
        <v>3744.59071447</v>
      </c>
      <c r="F52" s="2">
        <v>44256</v>
      </c>
      <c r="G52" t="s">
        <v>15</v>
      </c>
    </row>
    <row r="53" spans="1:7" x14ac:dyDescent="0.2">
      <c r="A53">
        <v>7003417</v>
      </c>
      <c r="B53" t="s">
        <v>11</v>
      </c>
      <c r="C53" t="s">
        <v>14</v>
      </c>
      <c r="D53" s="3">
        <v>42457.520000000004</v>
      </c>
      <c r="E53" s="3">
        <v>10015.8147321904</v>
      </c>
      <c r="F53" s="2">
        <v>44256</v>
      </c>
      <c r="G53" t="s">
        <v>15</v>
      </c>
    </row>
    <row r="54" spans="1:7" x14ac:dyDescent="0.2">
      <c r="A54">
        <v>7003418</v>
      </c>
      <c r="B54" t="s">
        <v>11</v>
      </c>
      <c r="C54" t="s">
        <v>14</v>
      </c>
      <c r="D54" s="3">
        <v>431.42</v>
      </c>
      <c r="E54" s="3">
        <v>101.7728494684</v>
      </c>
      <c r="F54" s="2">
        <v>44256</v>
      </c>
      <c r="G54" t="s">
        <v>15</v>
      </c>
    </row>
    <row r="55" spans="1:7" x14ac:dyDescent="0.2">
      <c r="A55">
        <v>7004260</v>
      </c>
      <c r="B55" t="s">
        <v>11</v>
      </c>
      <c r="C55" t="s">
        <v>14</v>
      </c>
      <c r="D55" s="3">
        <v>117964</v>
      </c>
      <c r="E55" s="3">
        <v>27827.945887279999</v>
      </c>
      <c r="F55" s="2">
        <v>44256</v>
      </c>
      <c r="G55" t="s">
        <v>15</v>
      </c>
    </row>
    <row r="56" spans="1:7" x14ac:dyDescent="0.2">
      <c r="A56">
        <v>7004609</v>
      </c>
      <c r="B56" t="s">
        <v>11</v>
      </c>
      <c r="C56" t="s">
        <v>14</v>
      </c>
      <c r="D56" s="3">
        <v>5274.5</v>
      </c>
      <c r="E56" s="3">
        <v>1244.2652044900001</v>
      </c>
      <c r="F56" s="2">
        <v>44256</v>
      </c>
      <c r="G56" t="s">
        <v>15</v>
      </c>
    </row>
    <row r="57" spans="1:7" x14ac:dyDescent="0.2">
      <c r="A57">
        <v>7004905</v>
      </c>
      <c r="B57" t="s">
        <v>11</v>
      </c>
      <c r="C57" t="s">
        <v>14</v>
      </c>
      <c r="D57" s="3">
        <v>4105.79</v>
      </c>
      <c r="E57" s="3">
        <v>968.56415469580008</v>
      </c>
      <c r="F57" s="2">
        <v>44256</v>
      </c>
      <c r="G57" t="s">
        <v>15</v>
      </c>
    </row>
    <row r="58" spans="1:7" x14ac:dyDescent="0.2">
      <c r="A58">
        <v>6933098</v>
      </c>
      <c r="B58" t="s">
        <v>16</v>
      </c>
      <c r="C58" t="s">
        <v>14</v>
      </c>
      <c r="D58" s="3">
        <v>-1716</v>
      </c>
      <c r="E58" s="3">
        <v>4718.3906655600003</v>
      </c>
      <c r="F58" s="2">
        <v>44256</v>
      </c>
      <c r="G58" t="s">
        <v>15</v>
      </c>
    </row>
    <row r="59" spans="1:7" x14ac:dyDescent="0.2">
      <c r="A59">
        <v>6933275</v>
      </c>
      <c r="B59" t="s">
        <v>16</v>
      </c>
      <c r="C59" t="s">
        <v>14</v>
      </c>
      <c r="D59" s="3">
        <v>-5561.66</v>
      </c>
      <c r="E59" s="3">
        <v>15292.590110150601</v>
      </c>
      <c r="F59" s="2">
        <v>44256</v>
      </c>
      <c r="G59" t="s">
        <v>15</v>
      </c>
    </row>
    <row r="60" spans="1:7" x14ac:dyDescent="0.2">
      <c r="A60">
        <v>6933404</v>
      </c>
      <c r="B60" t="s">
        <v>16</v>
      </c>
      <c r="C60" t="s">
        <v>14</v>
      </c>
      <c r="D60" s="3">
        <v>3551.2000000000003</v>
      </c>
      <c r="E60" s="3">
        <v>-8763.04730088</v>
      </c>
      <c r="F60" s="2">
        <v>44256</v>
      </c>
      <c r="G60" t="s">
        <v>15</v>
      </c>
    </row>
    <row r="61" spans="1:7" x14ac:dyDescent="0.2">
      <c r="A61">
        <v>6933405</v>
      </c>
      <c r="B61" t="s">
        <v>16</v>
      </c>
      <c r="C61" t="s">
        <v>14</v>
      </c>
      <c r="D61" s="3">
        <v>36536.120000000003</v>
      </c>
      <c r="E61" s="3">
        <v>-100461.35638914921</v>
      </c>
      <c r="F61" s="2">
        <v>44256</v>
      </c>
      <c r="G61" t="s">
        <v>15</v>
      </c>
    </row>
    <row r="62" spans="1:7" x14ac:dyDescent="0.2">
      <c r="A62">
        <v>6933407</v>
      </c>
      <c r="B62" t="s">
        <v>16</v>
      </c>
      <c r="C62" t="s">
        <v>14</v>
      </c>
      <c r="D62" s="3">
        <v>5314.3</v>
      </c>
      <c r="E62" s="3">
        <v>-8617.5900157880005</v>
      </c>
      <c r="F62" s="2">
        <v>44256</v>
      </c>
      <c r="G62" t="s">
        <v>15</v>
      </c>
    </row>
    <row r="63" spans="1:7" x14ac:dyDescent="0.2">
      <c r="A63">
        <v>6933408</v>
      </c>
      <c r="B63" t="s">
        <v>16</v>
      </c>
      <c r="C63" t="s">
        <v>14</v>
      </c>
      <c r="D63" s="3">
        <v>5894.2</v>
      </c>
      <c r="E63" s="3">
        <v>-14544.704156579999</v>
      </c>
      <c r="F63" s="2">
        <v>44256</v>
      </c>
      <c r="G63" t="s">
        <v>15</v>
      </c>
    </row>
    <row r="64" spans="1:7" x14ac:dyDescent="0.2">
      <c r="A64">
        <v>6933531</v>
      </c>
      <c r="B64" t="s">
        <v>16</v>
      </c>
      <c r="C64" t="s">
        <v>14</v>
      </c>
      <c r="D64" s="3">
        <v>3332.4900000000002</v>
      </c>
      <c r="E64" s="3">
        <v>-9163.1641661259</v>
      </c>
      <c r="F64" s="2">
        <v>44256</v>
      </c>
      <c r="G64" t="s">
        <v>15</v>
      </c>
    </row>
    <row r="65" spans="1:7" x14ac:dyDescent="0.2">
      <c r="A65">
        <v>6933532</v>
      </c>
      <c r="B65" t="s">
        <v>16</v>
      </c>
      <c r="C65" t="s">
        <v>14</v>
      </c>
      <c r="D65" s="3">
        <v>4965.75</v>
      </c>
      <c r="E65" s="3">
        <v>-13654.0492118325</v>
      </c>
      <c r="F65" s="2">
        <v>44256</v>
      </c>
      <c r="G65" t="s">
        <v>15</v>
      </c>
    </row>
    <row r="66" spans="1:7" x14ac:dyDescent="0.2">
      <c r="A66">
        <v>6933533</v>
      </c>
      <c r="B66" t="s">
        <v>16</v>
      </c>
      <c r="C66" t="s">
        <v>14</v>
      </c>
      <c r="D66" s="3">
        <v>4625.53</v>
      </c>
      <c r="E66" s="3">
        <v>-12718.5650205523</v>
      </c>
      <c r="F66" s="2">
        <v>44256</v>
      </c>
      <c r="G66" t="s">
        <v>15</v>
      </c>
    </row>
    <row r="67" spans="1:7" x14ac:dyDescent="0.2">
      <c r="A67">
        <v>6933544</v>
      </c>
      <c r="B67" t="s">
        <v>16</v>
      </c>
      <c r="C67" t="s">
        <v>14</v>
      </c>
      <c r="D67" s="3">
        <v>1695.6100000000001</v>
      </c>
      <c r="E67" s="3">
        <v>-4184.1379347390002</v>
      </c>
      <c r="F67" s="2">
        <v>44256</v>
      </c>
      <c r="G67" t="s">
        <v>15</v>
      </c>
    </row>
    <row r="68" spans="1:7" x14ac:dyDescent="0.2">
      <c r="A68">
        <v>6933675</v>
      </c>
      <c r="B68" t="s">
        <v>16</v>
      </c>
      <c r="C68" t="s">
        <v>14</v>
      </c>
      <c r="D68" s="3">
        <v>4460.92</v>
      </c>
      <c r="E68" s="3">
        <v>-12265.945971917201</v>
      </c>
      <c r="F68" s="2">
        <v>44256</v>
      </c>
      <c r="G68" t="s">
        <v>15</v>
      </c>
    </row>
    <row r="69" spans="1:7" x14ac:dyDescent="0.2">
      <c r="A69">
        <v>6933676</v>
      </c>
      <c r="B69" t="s">
        <v>16</v>
      </c>
      <c r="C69" t="s">
        <v>14</v>
      </c>
      <c r="D69" s="3">
        <v>12730.12</v>
      </c>
      <c r="E69" s="3">
        <v>-35003.3096616892</v>
      </c>
      <c r="F69" s="2">
        <v>44256</v>
      </c>
      <c r="G69" t="s">
        <v>15</v>
      </c>
    </row>
    <row r="70" spans="1:7" x14ac:dyDescent="0.2">
      <c r="A70">
        <v>6933683</v>
      </c>
      <c r="B70" t="s">
        <v>16</v>
      </c>
      <c r="C70" t="s">
        <v>14</v>
      </c>
      <c r="D70" s="3">
        <v>13754.29</v>
      </c>
      <c r="E70" s="3">
        <v>-37819.413489163904</v>
      </c>
      <c r="F70" s="2">
        <v>44256</v>
      </c>
      <c r="G70" t="s">
        <v>15</v>
      </c>
    </row>
    <row r="71" spans="1:7" x14ac:dyDescent="0.2">
      <c r="A71">
        <v>6933691</v>
      </c>
      <c r="B71" t="s">
        <v>16</v>
      </c>
      <c r="C71" t="s">
        <v>14</v>
      </c>
      <c r="D71" s="3">
        <v>4509.3500000000004</v>
      </c>
      <c r="E71" s="3">
        <v>-12399.1112749085</v>
      </c>
      <c r="F71" s="2">
        <v>44256</v>
      </c>
      <c r="G71" t="s">
        <v>15</v>
      </c>
    </row>
    <row r="72" spans="1:7" x14ac:dyDescent="0.2">
      <c r="A72">
        <v>6933692</v>
      </c>
      <c r="B72" t="s">
        <v>16</v>
      </c>
      <c r="C72" t="s">
        <v>14</v>
      </c>
      <c r="D72" s="3">
        <v>650</v>
      </c>
      <c r="E72" s="3">
        <v>-1603.959435</v>
      </c>
      <c r="F72" s="2">
        <v>44256</v>
      </c>
      <c r="G72" t="s">
        <v>15</v>
      </c>
    </row>
    <row r="73" spans="1:7" x14ac:dyDescent="0.2">
      <c r="A73">
        <v>6933693</v>
      </c>
      <c r="B73" t="s">
        <v>16</v>
      </c>
      <c r="C73" t="s">
        <v>14</v>
      </c>
      <c r="D73" s="3">
        <v>873.88</v>
      </c>
      <c r="E73" s="3">
        <v>-2156.4124170119999</v>
      </c>
      <c r="F73" s="2">
        <v>44256</v>
      </c>
      <c r="G73" t="s">
        <v>15</v>
      </c>
    </row>
    <row r="74" spans="1:7" x14ac:dyDescent="0.2">
      <c r="A74">
        <v>6933827</v>
      </c>
      <c r="B74" t="s">
        <v>16</v>
      </c>
      <c r="C74" t="s">
        <v>14</v>
      </c>
      <c r="D74" s="3">
        <v>5533.42</v>
      </c>
      <c r="E74" s="3">
        <v>-15214.940137892201</v>
      </c>
      <c r="F74" s="2">
        <v>44256</v>
      </c>
      <c r="G74" t="s">
        <v>15</v>
      </c>
    </row>
    <row r="75" spans="1:7" x14ac:dyDescent="0.2">
      <c r="A75">
        <v>6933828</v>
      </c>
      <c r="B75" t="s">
        <v>16</v>
      </c>
      <c r="C75" t="s">
        <v>14</v>
      </c>
      <c r="D75" s="3">
        <v>19299.68</v>
      </c>
      <c r="E75" s="3">
        <v>-53067.266876628804</v>
      </c>
      <c r="F75" s="2">
        <v>44256</v>
      </c>
      <c r="G75" t="s">
        <v>15</v>
      </c>
    </row>
    <row r="76" spans="1:7" x14ac:dyDescent="0.2">
      <c r="A76">
        <v>6933839</v>
      </c>
      <c r="B76" t="s">
        <v>16</v>
      </c>
      <c r="C76" t="s">
        <v>14</v>
      </c>
      <c r="D76" s="3">
        <v>20921.350000000002</v>
      </c>
      <c r="E76" s="3">
        <v>-51626.148808364997</v>
      </c>
      <c r="F76" s="2">
        <v>44256</v>
      </c>
      <c r="G76" t="s">
        <v>15</v>
      </c>
    </row>
    <row r="77" spans="1:7" x14ac:dyDescent="0.2">
      <c r="A77">
        <v>6933842</v>
      </c>
      <c r="B77" t="s">
        <v>16</v>
      </c>
      <c r="C77" t="s">
        <v>14</v>
      </c>
      <c r="D77" s="3">
        <v>2932</v>
      </c>
      <c r="E77" s="3">
        <v>-5581.36000848</v>
      </c>
      <c r="F77" s="2">
        <v>44256</v>
      </c>
      <c r="G77" t="s">
        <v>15</v>
      </c>
    </row>
    <row r="78" spans="1:7" x14ac:dyDescent="0.2">
      <c r="A78">
        <v>6933980</v>
      </c>
      <c r="B78" t="s">
        <v>16</v>
      </c>
      <c r="C78" t="s">
        <v>14</v>
      </c>
      <c r="D78" s="3">
        <v>7862.12</v>
      </c>
      <c r="E78" s="3">
        <v>-21618.038239809201</v>
      </c>
      <c r="F78" s="2">
        <v>44256</v>
      </c>
      <c r="G78" t="s">
        <v>15</v>
      </c>
    </row>
    <row r="79" spans="1:7" x14ac:dyDescent="0.2">
      <c r="A79">
        <v>6932993</v>
      </c>
      <c r="B79" t="s">
        <v>17</v>
      </c>
      <c r="C79" t="s">
        <v>14</v>
      </c>
      <c r="D79" s="3">
        <v>1593.1000000000001</v>
      </c>
      <c r="E79" s="3">
        <v>-332.187875115</v>
      </c>
      <c r="F79" s="2">
        <v>44256</v>
      </c>
      <c r="G79" t="s">
        <v>15</v>
      </c>
    </row>
    <row r="80" spans="1:7" x14ac:dyDescent="0.2">
      <c r="A80">
        <v>6933001</v>
      </c>
      <c r="B80" t="s">
        <v>17</v>
      </c>
      <c r="C80" t="s">
        <v>14</v>
      </c>
      <c r="D80" s="3">
        <v>77494.7</v>
      </c>
      <c r="E80" s="3">
        <v>-16158.935236755</v>
      </c>
      <c r="F80" s="2">
        <v>44256</v>
      </c>
      <c r="G80" t="s">
        <v>15</v>
      </c>
    </row>
    <row r="81" spans="1:7" x14ac:dyDescent="0.2">
      <c r="A81">
        <v>6933279</v>
      </c>
      <c r="B81" t="s">
        <v>17</v>
      </c>
      <c r="C81" t="s">
        <v>14</v>
      </c>
      <c r="D81" s="3">
        <v>302808</v>
      </c>
      <c r="E81" s="3">
        <v>-116311.47792528001</v>
      </c>
      <c r="F81" s="2">
        <v>44256</v>
      </c>
      <c r="G81" t="s">
        <v>15</v>
      </c>
    </row>
    <row r="82" spans="1:7" x14ac:dyDescent="0.2">
      <c r="A82">
        <v>6933553</v>
      </c>
      <c r="B82" t="s">
        <v>17</v>
      </c>
      <c r="C82" t="s">
        <v>14</v>
      </c>
      <c r="D82" s="3">
        <v>851.92000000000007</v>
      </c>
      <c r="E82" s="3">
        <v>-327.2307015472</v>
      </c>
      <c r="F82" s="2">
        <v>44256</v>
      </c>
      <c r="G82" t="s">
        <v>15</v>
      </c>
    </row>
    <row r="83" spans="1:7" x14ac:dyDescent="0.2">
      <c r="A83">
        <v>6933699</v>
      </c>
      <c r="B83" t="s">
        <v>17</v>
      </c>
      <c r="C83" t="s">
        <v>14</v>
      </c>
      <c r="D83" s="3">
        <v>30372.57</v>
      </c>
      <c r="E83" s="3">
        <v>-6333.1865482905005</v>
      </c>
      <c r="F83" s="2">
        <v>44256</v>
      </c>
      <c r="G83" t="s">
        <v>15</v>
      </c>
    </row>
    <row r="84" spans="1:7" x14ac:dyDescent="0.2">
      <c r="A84">
        <v>6933985</v>
      </c>
      <c r="B84" t="s">
        <v>17</v>
      </c>
      <c r="C84" t="s">
        <v>14</v>
      </c>
      <c r="D84" s="3">
        <v>681.29</v>
      </c>
      <c r="E84" s="3">
        <v>-231.78000173949999</v>
      </c>
      <c r="F84" s="2">
        <v>44256</v>
      </c>
      <c r="G84" t="s">
        <v>15</v>
      </c>
    </row>
    <row r="85" spans="1:7" x14ac:dyDescent="0.2">
      <c r="A85">
        <v>6934002</v>
      </c>
      <c r="B85" t="s">
        <v>17</v>
      </c>
      <c r="C85" t="s">
        <v>14</v>
      </c>
      <c r="D85" s="3">
        <v>18638.38</v>
      </c>
      <c r="E85" s="3">
        <v>-7159.1818047508004</v>
      </c>
      <c r="F85" s="2">
        <v>44256</v>
      </c>
      <c r="G85" t="s">
        <v>15</v>
      </c>
    </row>
    <row r="86" spans="1:7" x14ac:dyDescent="0.2">
      <c r="A86">
        <v>6932994</v>
      </c>
      <c r="B86" t="s">
        <v>12</v>
      </c>
      <c r="C86" t="s">
        <v>14</v>
      </c>
      <c r="D86" s="3">
        <v>704526.9</v>
      </c>
      <c r="E86" s="3">
        <v>15675.709434462</v>
      </c>
      <c r="F86" s="2">
        <v>44256</v>
      </c>
      <c r="G86" t="s">
        <v>15</v>
      </c>
    </row>
    <row r="87" spans="1:7" x14ac:dyDescent="0.2">
      <c r="A87">
        <v>6933277</v>
      </c>
      <c r="B87" t="s">
        <v>12</v>
      </c>
      <c r="C87" t="s">
        <v>14</v>
      </c>
      <c r="D87" s="3">
        <v>28437.14</v>
      </c>
      <c r="E87" s="3">
        <v>463.99999786659998</v>
      </c>
      <c r="F87" s="2">
        <v>44256</v>
      </c>
      <c r="G87" t="s">
        <v>15</v>
      </c>
    </row>
    <row r="88" spans="1:7" x14ac:dyDescent="0.2">
      <c r="A88">
        <v>6934057</v>
      </c>
      <c r="B88" t="s">
        <v>12</v>
      </c>
      <c r="C88" t="s">
        <v>14</v>
      </c>
      <c r="D88" s="3">
        <v>55607.05</v>
      </c>
      <c r="E88" s="3">
        <v>577.39024297000003</v>
      </c>
      <c r="F88" s="2">
        <v>44256</v>
      </c>
      <c r="G88" t="s">
        <v>15</v>
      </c>
    </row>
    <row r="89" spans="1:7" x14ac:dyDescent="0.2">
      <c r="A89">
        <v>7003415</v>
      </c>
      <c r="B89" t="s">
        <v>12</v>
      </c>
      <c r="C89" t="s">
        <v>14</v>
      </c>
      <c r="D89" s="3">
        <v>19921.45</v>
      </c>
      <c r="E89" s="3">
        <v>88.6504525</v>
      </c>
      <c r="F89" s="2">
        <v>44256</v>
      </c>
      <c r="G89" t="s">
        <v>15</v>
      </c>
    </row>
    <row r="90" spans="1:7" x14ac:dyDescent="0.2">
      <c r="A90">
        <v>6932977</v>
      </c>
      <c r="B90" t="s">
        <v>18</v>
      </c>
      <c r="C90" t="s">
        <v>14</v>
      </c>
      <c r="D90" s="3">
        <v>25000</v>
      </c>
      <c r="E90" s="3">
        <v>13575.59525</v>
      </c>
      <c r="F90" s="2">
        <v>44256</v>
      </c>
      <c r="G90" t="s">
        <v>15</v>
      </c>
    </row>
    <row r="91" spans="1:7" x14ac:dyDescent="0.2">
      <c r="A91">
        <v>6933089</v>
      </c>
      <c r="B91" t="s">
        <v>18</v>
      </c>
      <c r="C91" t="s">
        <v>14</v>
      </c>
      <c r="D91" s="3">
        <v>31204.400000000001</v>
      </c>
      <c r="E91" s="3">
        <v>19455.063435920001</v>
      </c>
      <c r="F91" s="2">
        <v>44256</v>
      </c>
      <c r="G91" t="s">
        <v>15</v>
      </c>
    </row>
    <row r="92" spans="1:7" x14ac:dyDescent="0.2">
      <c r="A92">
        <v>6933097</v>
      </c>
      <c r="B92" t="s">
        <v>18</v>
      </c>
      <c r="C92" t="s">
        <v>14</v>
      </c>
      <c r="D92" s="3">
        <v>37000</v>
      </c>
      <c r="E92" s="3">
        <v>20091.880969999998</v>
      </c>
      <c r="F92" s="2">
        <v>44256</v>
      </c>
      <c r="G92" t="s">
        <v>15</v>
      </c>
    </row>
    <row r="93" spans="1:7" x14ac:dyDescent="0.2">
      <c r="A93">
        <v>6933389</v>
      </c>
      <c r="B93" t="s">
        <v>18</v>
      </c>
      <c r="C93" t="s">
        <v>14</v>
      </c>
      <c r="D93" s="3">
        <v>26127.78</v>
      </c>
      <c r="E93" s="3">
        <v>14188.0066424418</v>
      </c>
      <c r="F93" s="2">
        <v>44256</v>
      </c>
      <c r="G93" t="s">
        <v>15</v>
      </c>
    </row>
    <row r="94" spans="1:7" x14ac:dyDescent="0.2">
      <c r="A94">
        <v>6933390</v>
      </c>
      <c r="B94" t="s">
        <v>18</v>
      </c>
      <c r="C94" t="s">
        <v>14</v>
      </c>
      <c r="D94" s="3">
        <v>27829.82</v>
      </c>
      <c r="E94" s="3">
        <v>15112.2548880142</v>
      </c>
      <c r="F94" s="2">
        <v>44256</v>
      </c>
      <c r="G94" t="s">
        <v>15</v>
      </c>
    </row>
    <row r="95" spans="1:7" x14ac:dyDescent="0.2">
      <c r="A95">
        <v>6933695</v>
      </c>
      <c r="B95" t="s">
        <v>18</v>
      </c>
      <c r="C95" t="s">
        <v>14</v>
      </c>
      <c r="D95" s="3">
        <v>27389.06</v>
      </c>
      <c r="E95" s="3">
        <v>17076.306538508001</v>
      </c>
      <c r="F95" s="2">
        <v>44256</v>
      </c>
      <c r="G95" t="s">
        <v>15</v>
      </c>
    </row>
    <row r="96" spans="1:7" x14ac:dyDescent="0.2">
      <c r="A96">
        <v>6933978</v>
      </c>
      <c r="B96" t="s">
        <v>18</v>
      </c>
      <c r="C96" t="s">
        <v>14</v>
      </c>
      <c r="D96" s="3">
        <v>765.05000000000007</v>
      </c>
      <c r="E96" s="3">
        <v>415.44036584050002</v>
      </c>
      <c r="F96" s="2">
        <v>44256</v>
      </c>
      <c r="G96" t="s">
        <v>15</v>
      </c>
    </row>
    <row r="97" spans="1:7" x14ac:dyDescent="0.2">
      <c r="A97">
        <v>6933979</v>
      </c>
      <c r="B97" t="s">
        <v>18</v>
      </c>
      <c r="C97" t="s">
        <v>14</v>
      </c>
      <c r="D97" s="3">
        <v>32193.600000000002</v>
      </c>
      <c r="E97" s="3">
        <v>17481.891329615999</v>
      </c>
      <c r="F97" s="2">
        <v>44256</v>
      </c>
      <c r="G97" t="s">
        <v>15</v>
      </c>
    </row>
    <row r="98" spans="1:7" x14ac:dyDescent="0.2">
      <c r="A98">
        <v>6934017</v>
      </c>
      <c r="B98" t="s">
        <v>18</v>
      </c>
      <c r="C98" t="s">
        <v>14</v>
      </c>
      <c r="D98" s="3">
        <v>-278.5</v>
      </c>
      <c r="E98" s="3">
        <v>-39.208360710000001</v>
      </c>
      <c r="F98" s="2">
        <v>44256</v>
      </c>
      <c r="G98" t="s">
        <v>15</v>
      </c>
    </row>
    <row r="99" spans="1:7" x14ac:dyDescent="0.2">
      <c r="A99">
        <v>6934029</v>
      </c>
      <c r="B99" t="s">
        <v>18</v>
      </c>
      <c r="C99" t="s">
        <v>14</v>
      </c>
      <c r="D99" s="3">
        <v>29938.39</v>
      </c>
      <c r="E99" s="3">
        <v>4214.8480940633999</v>
      </c>
      <c r="F99" s="2">
        <v>44256</v>
      </c>
      <c r="G99" t="s">
        <v>15</v>
      </c>
    </row>
    <row r="100" spans="1:7" x14ac:dyDescent="0.2">
      <c r="A100">
        <v>6934062</v>
      </c>
      <c r="B100" t="s">
        <v>18</v>
      </c>
      <c r="C100" t="s">
        <v>14</v>
      </c>
      <c r="D100" s="3">
        <v>-8300</v>
      </c>
      <c r="E100" s="3">
        <v>-1168.5076979999999</v>
      </c>
      <c r="F100" s="2">
        <v>44256</v>
      </c>
      <c r="G100" t="s">
        <v>15</v>
      </c>
    </row>
    <row r="101" spans="1:7" x14ac:dyDescent="0.2">
      <c r="A101">
        <v>6934085</v>
      </c>
      <c r="B101" t="s">
        <v>18</v>
      </c>
      <c r="C101" t="s">
        <v>14</v>
      </c>
      <c r="D101" s="3">
        <v>-330.45</v>
      </c>
      <c r="E101" s="3">
        <v>-46.522092627000006</v>
      </c>
      <c r="F101" s="2">
        <v>44256</v>
      </c>
      <c r="G101" t="s">
        <v>15</v>
      </c>
    </row>
    <row r="102" spans="1:7" x14ac:dyDescent="0.2">
      <c r="A102">
        <v>7002764</v>
      </c>
      <c r="B102" t="s">
        <v>18</v>
      </c>
      <c r="C102" t="s">
        <v>14</v>
      </c>
      <c r="D102" s="3">
        <v>29556.05</v>
      </c>
      <c r="E102" s="3">
        <v>1783.283783743</v>
      </c>
      <c r="F102" s="2">
        <v>44256</v>
      </c>
      <c r="G102" t="s">
        <v>15</v>
      </c>
    </row>
    <row r="103" spans="1:7" x14ac:dyDescent="0.2">
      <c r="A103">
        <v>7004931</v>
      </c>
      <c r="B103" t="s">
        <v>18</v>
      </c>
      <c r="C103" t="s">
        <v>14</v>
      </c>
      <c r="D103" s="3">
        <v>21.32</v>
      </c>
      <c r="E103" s="3">
        <v>1.2863562712000001</v>
      </c>
      <c r="F103" s="2">
        <v>44256</v>
      </c>
      <c r="G103" t="s">
        <v>15</v>
      </c>
    </row>
    <row r="104" spans="1:7" x14ac:dyDescent="0.2">
      <c r="A104">
        <v>6932975</v>
      </c>
      <c r="B104" t="s">
        <v>19</v>
      </c>
      <c r="C104" t="s">
        <v>14</v>
      </c>
      <c r="D104" s="3">
        <v>28717.78</v>
      </c>
      <c r="E104" s="3">
        <v>13025.465464684401</v>
      </c>
      <c r="F104" s="2">
        <v>44256</v>
      </c>
      <c r="G104" t="s">
        <v>15</v>
      </c>
    </row>
    <row r="105" spans="1:7" x14ac:dyDescent="0.2">
      <c r="A105">
        <v>6932976</v>
      </c>
      <c r="B105" t="s">
        <v>19</v>
      </c>
      <c r="C105" t="s">
        <v>14</v>
      </c>
      <c r="D105" s="3">
        <v>-4967.1500000000005</v>
      </c>
      <c r="E105" s="3">
        <v>-1380.8360095829998</v>
      </c>
      <c r="F105" s="2">
        <v>44256</v>
      </c>
      <c r="G105" t="s">
        <v>15</v>
      </c>
    </row>
    <row r="106" spans="1:7" x14ac:dyDescent="0.2">
      <c r="A106">
        <v>6932998</v>
      </c>
      <c r="B106" t="s">
        <v>19</v>
      </c>
      <c r="C106" t="s">
        <v>14</v>
      </c>
      <c r="D106" s="3">
        <v>26431.43</v>
      </c>
      <c r="E106" s="3">
        <v>10441.554573261601</v>
      </c>
      <c r="F106" s="2">
        <v>44256</v>
      </c>
      <c r="G106" t="s">
        <v>15</v>
      </c>
    </row>
    <row r="107" spans="1:7" x14ac:dyDescent="0.2">
      <c r="A107">
        <v>6932999</v>
      </c>
      <c r="B107" t="s">
        <v>19</v>
      </c>
      <c r="C107" t="s">
        <v>14</v>
      </c>
      <c r="D107" s="3">
        <v>35472.97</v>
      </c>
      <c r="E107" s="3">
        <v>11937.3003677837</v>
      </c>
      <c r="F107" s="2">
        <v>44256</v>
      </c>
      <c r="G107" t="s">
        <v>15</v>
      </c>
    </row>
    <row r="108" spans="1:7" x14ac:dyDescent="0.2">
      <c r="A108">
        <v>6933000</v>
      </c>
      <c r="B108" t="s">
        <v>19</v>
      </c>
      <c r="C108" t="s">
        <v>14</v>
      </c>
      <c r="D108" s="3">
        <v>28920.34</v>
      </c>
      <c r="E108" s="3">
        <v>11424.781345060801</v>
      </c>
      <c r="F108" s="2">
        <v>44256</v>
      </c>
      <c r="G108" t="s">
        <v>15</v>
      </c>
    </row>
    <row r="109" spans="1:7" x14ac:dyDescent="0.2">
      <c r="A109">
        <v>6933090</v>
      </c>
      <c r="B109" t="s">
        <v>19</v>
      </c>
      <c r="C109" t="s">
        <v>14</v>
      </c>
      <c r="D109" s="3">
        <v>37502.61</v>
      </c>
      <c r="E109" s="3">
        <v>8230.6374374979005</v>
      </c>
      <c r="F109" s="2">
        <v>44256</v>
      </c>
      <c r="G109" t="s">
        <v>15</v>
      </c>
    </row>
    <row r="110" spans="1:7" x14ac:dyDescent="0.2">
      <c r="A110">
        <v>6933096</v>
      </c>
      <c r="B110" t="s">
        <v>19</v>
      </c>
      <c r="C110" t="s">
        <v>14</v>
      </c>
      <c r="D110" s="3">
        <v>27738.33</v>
      </c>
      <c r="E110" s="3">
        <v>12581.218306673401</v>
      </c>
      <c r="F110" s="2">
        <v>44256</v>
      </c>
      <c r="G110" t="s">
        <v>15</v>
      </c>
    </row>
    <row r="111" spans="1:7" x14ac:dyDescent="0.2">
      <c r="A111">
        <v>6933249</v>
      </c>
      <c r="B111" t="s">
        <v>19</v>
      </c>
      <c r="C111" t="s">
        <v>14</v>
      </c>
      <c r="D111" s="3">
        <v>-165.15</v>
      </c>
      <c r="E111" s="3">
        <v>-36.245204608500003</v>
      </c>
      <c r="F111" s="2">
        <v>44256</v>
      </c>
      <c r="G111" t="s">
        <v>15</v>
      </c>
    </row>
    <row r="112" spans="1:7" x14ac:dyDescent="0.2">
      <c r="A112">
        <v>6933250</v>
      </c>
      <c r="B112" t="s">
        <v>19</v>
      </c>
      <c r="C112" t="s">
        <v>14</v>
      </c>
      <c r="D112" s="3">
        <v>26901.95</v>
      </c>
      <c r="E112" s="3">
        <v>16925.168686499001</v>
      </c>
      <c r="F112" s="2">
        <v>44256</v>
      </c>
      <c r="G112" t="s">
        <v>15</v>
      </c>
    </row>
    <row r="113" spans="1:7" x14ac:dyDescent="0.2">
      <c r="A113">
        <v>6933379</v>
      </c>
      <c r="B113" t="s">
        <v>19</v>
      </c>
      <c r="C113" t="s">
        <v>14</v>
      </c>
      <c r="D113" s="3">
        <v>12603.69</v>
      </c>
      <c r="E113" s="3">
        <v>4241.3711981949</v>
      </c>
      <c r="F113" s="2">
        <v>44256</v>
      </c>
      <c r="G113" t="s">
        <v>15</v>
      </c>
    </row>
    <row r="114" spans="1:7" x14ac:dyDescent="0.2">
      <c r="A114">
        <v>6933380</v>
      </c>
      <c r="B114" t="s">
        <v>19</v>
      </c>
      <c r="C114" t="s">
        <v>14</v>
      </c>
      <c r="D114" s="3">
        <v>29873.850000000002</v>
      </c>
      <c r="E114" s="3">
        <v>17046.553253176498</v>
      </c>
      <c r="F114" s="2">
        <v>44256</v>
      </c>
      <c r="G114" t="s">
        <v>15</v>
      </c>
    </row>
    <row r="115" spans="1:7" x14ac:dyDescent="0.2">
      <c r="A115">
        <v>6933414</v>
      </c>
      <c r="B115" t="s">
        <v>19</v>
      </c>
      <c r="C115" t="s">
        <v>14</v>
      </c>
      <c r="D115" s="3">
        <v>43625.65</v>
      </c>
      <c r="E115" s="3">
        <v>17234.012888028003</v>
      </c>
      <c r="F115" s="2">
        <v>44256</v>
      </c>
      <c r="G115" t="s">
        <v>15</v>
      </c>
    </row>
    <row r="116" spans="1:7" x14ac:dyDescent="0.2">
      <c r="A116">
        <v>6933415</v>
      </c>
      <c r="B116" t="s">
        <v>19</v>
      </c>
      <c r="C116" t="s">
        <v>14</v>
      </c>
      <c r="D116" s="3">
        <v>422.65000000000003</v>
      </c>
      <c r="E116" s="3">
        <v>166.964974668</v>
      </c>
      <c r="F116" s="2">
        <v>44256</v>
      </c>
      <c r="G116" t="s">
        <v>15</v>
      </c>
    </row>
    <row r="117" spans="1:7" x14ac:dyDescent="0.2">
      <c r="A117">
        <v>6933416</v>
      </c>
      <c r="B117" t="s">
        <v>19</v>
      </c>
      <c r="C117" t="s">
        <v>14</v>
      </c>
      <c r="D117" s="3">
        <v>28876.57</v>
      </c>
      <c r="E117" s="3">
        <v>11407.490307698399</v>
      </c>
      <c r="F117" s="2">
        <v>44256</v>
      </c>
      <c r="G117" t="s">
        <v>15</v>
      </c>
    </row>
    <row r="118" spans="1:7" x14ac:dyDescent="0.2">
      <c r="A118">
        <v>6933518</v>
      </c>
      <c r="B118" t="s">
        <v>19</v>
      </c>
      <c r="C118" t="s">
        <v>14</v>
      </c>
      <c r="D118" s="3">
        <v>35970.340000000004</v>
      </c>
      <c r="E118" s="3">
        <v>22630.481143958801</v>
      </c>
      <c r="F118" s="2">
        <v>44256</v>
      </c>
      <c r="G118" t="s">
        <v>15</v>
      </c>
    </row>
    <row r="119" spans="1:7" x14ac:dyDescent="0.2">
      <c r="A119">
        <v>6933549</v>
      </c>
      <c r="B119" t="s">
        <v>19</v>
      </c>
      <c r="C119" t="s">
        <v>14</v>
      </c>
      <c r="D119" s="3">
        <v>37313.56</v>
      </c>
      <c r="E119" s="3">
        <v>14740.465160707201</v>
      </c>
      <c r="F119" s="2">
        <v>44256</v>
      </c>
      <c r="G119" t="s">
        <v>15</v>
      </c>
    </row>
    <row r="120" spans="1:7" x14ac:dyDescent="0.2">
      <c r="A120">
        <v>6933665</v>
      </c>
      <c r="B120" t="s">
        <v>19</v>
      </c>
      <c r="C120" t="s">
        <v>14</v>
      </c>
      <c r="D120" s="3">
        <v>28629.84</v>
      </c>
      <c r="E120" s="3">
        <v>9634.4625093864015</v>
      </c>
      <c r="F120" s="2">
        <v>44256</v>
      </c>
      <c r="G120" t="s">
        <v>15</v>
      </c>
    </row>
    <row r="121" spans="1:7" x14ac:dyDescent="0.2">
      <c r="A121">
        <v>6933669</v>
      </c>
      <c r="B121" t="s">
        <v>19</v>
      </c>
      <c r="C121" t="s">
        <v>14</v>
      </c>
      <c r="D121" s="3">
        <v>36761.040000000001</v>
      </c>
      <c r="E121" s="3">
        <v>20976.507079005602</v>
      </c>
      <c r="F121" s="2">
        <v>44256</v>
      </c>
      <c r="G121" t="s">
        <v>15</v>
      </c>
    </row>
    <row r="122" spans="1:7" x14ac:dyDescent="0.2">
      <c r="A122">
        <v>6933674</v>
      </c>
      <c r="B122" t="s">
        <v>19</v>
      </c>
      <c r="C122" t="s">
        <v>14</v>
      </c>
      <c r="D122" s="3">
        <v>32535.79</v>
      </c>
      <c r="E122" s="3">
        <v>7140.5774486781002</v>
      </c>
      <c r="F122" s="2">
        <v>44256</v>
      </c>
      <c r="G122" t="s">
        <v>15</v>
      </c>
    </row>
    <row r="123" spans="1:7" x14ac:dyDescent="0.2">
      <c r="A123">
        <v>6933696</v>
      </c>
      <c r="B123" t="s">
        <v>19</v>
      </c>
      <c r="C123" t="s">
        <v>14</v>
      </c>
      <c r="D123" s="3">
        <v>-62.800000000000004</v>
      </c>
      <c r="E123" s="3">
        <v>-24.808707936000001</v>
      </c>
      <c r="F123" s="2">
        <v>44256</v>
      </c>
      <c r="G123" t="s">
        <v>15</v>
      </c>
    </row>
    <row r="124" spans="1:7" x14ac:dyDescent="0.2">
      <c r="A124">
        <v>6933697</v>
      </c>
      <c r="B124" t="s">
        <v>19</v>
      </c>
      <c r="C124" t="s">
        <v>14</v>
      </c>
      <c r="D124" s="3">
        <v>28809.32</v>
      </c>
      <c r="E124" s="3">
        <v>11380.9236578784</v>
      </c>
      <c r="F124" s="2">
        <v>44256</v>
      </c>
      <c r="G124" t="s">
        <v>15</v>
      </c>
    </row>
    <row r="125" spans="1:7" x14ac:dyDescent="0.2">
      <c r="A125">
        <v>6933698</v>
      </c>
      <c r="B125" t="s">
        <v>19</v>
      </c>
      <c r="C125" t="s">
        <v>14</v>
      </c>
      <c r="D125" s="3">
        <v>28579.57</v>
      </c>
      <c r="E125" s="3">
        <v>11290.162501058399</v>
      </c>
      <c r="F125" s="2">
        <v>44256</v>
      </c>
      <c r="G125" t="s">
        <v>15</v>
      </c>
    </row>
    <row r="126" spans="1:7" x14ac:dyDescent="0.2">
      <c r="A126">
        <v>6933815</v>
      </c>
      <c r="B126" t="s">
        <v>19</v>
      </c>
      <c r="C126" t="s">
        <v>14</v>
      </c>
      <c r="D126" s="3">
        <v>31213.84</v>
      </c>
      <c r="E126" s="3">
        <v>10504.0255640264</v>
      </c>
      <c r="F126" s="2">
        <v>44256</v>
      </c>
      <c r="G126" t="s">
        <v>15</v>
      </c>
    </row>
    <row r="127" spans="1:7" x14ac:dyDescent="0.2">
      <c r="A127">
        <v>6933846</v>
      </c>
      <c r="B127" t="s">
        <v>19</v>
      </c>
      <c r="C127" t="s">
        <v>14</v>
      </c>
      <c r="D127" s="3">
        <v>28579.57</v>
      </c>
      <c r="E127" s="3">
        <v>11290.162501058399</v>
      </c>
      <c r="F127" s="2">
        <v>44256</v>
      </c>
      <c r="G127" t="s">
        <v>15</v>
      </c>
    </row>
    <row r="128" spans="1:7" x14ac:dyDescent="0.2">
      <c r="A128">
        <v>6933963</v>
      </c>
      <c r="B128" t="s">
        <v>19</v>
      </c>
      <c r="C128" t="s">
        <v>14</v>
      </c>
      <c r="D128" s="3">
        <v>250.25</v>
      </c>
      <c r="E128" s="3">
        <v>69.567903404999996</v>
      </c>
      <c r="F128" s="2">
        <v>44256</v>
      </c>
      <c r="G128" t="s">
        <v>15</v>
      </c>
    </row>
    <row r="129" spans="1:7" x14ac:dyDescent="0.2">
      <c r="A129">
        <v>6933964</v>
      </c>
      <c r="B129" t="s">
        <v>19</v>
      </c>
      <c r="C129" t="s">
        <v>14</v>
      </c>
      <c r="D129" s="3">
        <v>303.16000000000003</v>
      </c>
      <c r="E129" s="3">
        <v>84.276545839199997</v>
      </c>
      <c r="F129" s="2">
        <v>44256</v>
      </c>
      <c r="G129" t="s">
        <v>15</v>
      </c>
    </row>
    <row r="130" spans="1:7" x14ac:dyDescent="0.2">
      <c r="A130">
        <v>6933965</v>
      </c>
      <c r="B130" t="s">
        <v>19</v>
      </c>
      <c r="C130" t="s">
        <v>14</v>
      </c>
      <c r="D130" s="3">
        <v>-0.03</v>
      </c>
      <c r="E130" s="3">
        <v>-1.36070394E-2</v>
      </c>
      <c r="F130" s="2">
        <v>44256</v>
      </c>
      <c r="G130" t="s">
        <v>15</v>
      </c>
    </row>
    <row r="131" spans="1:7" x14ac:dyDescent="0.2">
      <c r="A131">
        <v>6933999</v>
      </c>
      <c r="B131" t="s">
        <v>19</v>
      </c>
      <c r="C131" t="s">
        <v>14</v>
      </c>
      <c r="D131" s="3">
        <v>1222.1200000000001</v>
      </c>
      <c r="E131" s="3">
        <v>339.74156287440002</v>
      </c>
      <c r="F131" s="2">
        <v>44256</v>
      </c>
      <c r="G131" t="s">
        <v>15</v>
      </c>
    </row>
    <row r="132" spans="1:7" x14ac:dyDescent="0.2">
      <c r="A132">
        <v>6934000</v>
      </c>
      <c r="B132" t="s">
        <v>19</v>
      </c>
      <c r="C132" t="s">
        <v>14</v>
      </c>
      <c r="D132" s="3">
        <v>37826.300000000003</v>
      </c>
      <c r="E132" s="3">
        <v>14943.019570056</v>
      </c>
      <c r="F132" s="2">
        <v>44256</v>
      </c>
      <c r="G132" t="s">
        <v>15</v>
      </c>
    </row>
    <row r="133" spans="1:7" x14ac:dyDescent="0.2">
      <c r="A133">
        <v>6934042</v>
      </c>
      <c r="B133" t="s">
        <v>19</v>
      </c>
      <c r="C133" t="s">
        <v>14</v>
      </c>
      <c r="D133" s="3">
        <v>43391.090000000004</v>
      </c>
      <c r="E133" s="3">
        <v>4444.0529546304006</v>
      </c>
      <c r="F133" s="2">
        <v>44256</v>
      </c>
      <c r="G133" t="s">
        <v>15</v>
      </c>
    </row>
    <row r="134" spans="1:7" x14ac:dyDescent="0.2">
      <c r="A134">
        <v>6934056</v>
      </c>
      <c r="B134" t="s">
        <v>19</v>
      </c>
      <c r="C134" t="s">
        <v>14</v>
      </c>
      <c r="D134" s="3">
        <v>30977.8</v>
      </c>
      <c r="E134" s="3">
        <v>3172.7016679680005</v>
      </c>
      <c r="F134" s="2">
        <v>44256</v>
      </c>
      <c r="G134" t="s">
        <v>15</v>
      </c>
    </row>
    <row r="135" spans="1:7" x14ac:dyDescent="0.2">
      <c r="A135">
        <v>6934077</v>
      </c>
      <c r="B135" t="s">
        <v>19</v>
      </c>
      <c r="C135" t="s">
        <v>14</v>
      </c>
      <c r="D135" s="3">
        <v>39581.450000000004</v>
      </c>
      <c r="E135" s="3">
        <v>4053.875111712</v>
      </c>
      <c r="F135" s="2">
        <v>44256</v>
      </c>
      <c r="G135" t="s">
        <v>15</v>
      </c>
    </row>
    <row r="136" spans="1:7" x14ac:dyDescent="0.2">
      <c r="A136">
        <v>7004599</v>
      </c>
      <c r="B136" t="s">
        <v>19</v>
      </c>
      <c r="C136" t="s">
        <v>14</v>
      </c>
      <c r="D136" s="3">
        <v>-72.150000000000006</v>
      </c>
      <c r="E136" s="3">
        <v>-3.169999716</v>
      </c>
      <c r="F136" s="2">
        <v>44256</v>
      </c>
      <c r="G136" t="s">
        <v>15</v>
      </c>
    </row>
    <row r="137" spans="1:7" x14ac:dyDescent="0.2">
      <c r="A137">
        <v>6933105</v>
      </c>
      <c r="B137" t="s">
        <v>13</v>
      </c>
      <c r="C137" t="s">
        <v>14</v>
      </c>
      <c r="D137" s="3">
        <v>86769.09</v>
      </c>
      <c r="E137" s="3">
        <v>29074.829630651999</v>
      </c>
      <c r="F137" s="2">
        <v>44256</v>
      </c>
      <c r="G137" t="s">
        <v>15</v>
      </c>
    </row>
    <row r="138" spans="1:7" x14ac:dyDescent="0.2">
      <c r="A138">
        <v>6933114</v>
      </c>
      <c r="B138" t="s">
        <v>13</v>
      </c>
      <c r="C138" t="s">
        <v>14</v>
      </c>
      <c r="D138" s="3">
        <v>183690</v>
      </c>
      <c r="E138" s="3">
        <v>72255.932856900006</v>
      </c>
      <c r="F138" s="2">
        <v>44256</v>
      </c>
      <c r="G138" t="s">
        <v>15</v>
      </c>
    </row>
    <row r="139" spans="1:7" x14ac:dyDescent="0.2">
      <c r="A139">
        <v>6933115</v>
      </c>
      <c r="B139" t="s">
        <v>13</v>
      </c>
      <c r="C139" t="s">
        <v>14</v>
      </c>
      <c r="D139" s="3">
        <v>-18354.34</v>
      </c>
      <c r="E139" s="3">
        <v>-6150.2236393520006</v>
      </c>
      <c r="F139" s="2">
        <v>44256</v>
      </c>
      <c r="G139" t="s">
        <v>15</v>
      </c>
    </row>
    <row r="140" spans="1:7" x14ac:dyDescent="0.2">
      <c r="A140">
        <v>6933702</v>
      </c>
      <c r="B140" t="s">
        <v>13</v>
      </c>
      <c r="C140" t="s">
        <v>14</v>
      </c>
      <c r="D140" s="3">
        <v>18354.34</v>
      </c>
      <c r="E140" s="3">
        <v>7219.8266572633993</v>
      </c>
      <c r="F140" s="2">
        <v>44256</v>
      </c>
      <c r="G140" t="s">
        <v>15</v>
      </c>
    </row>
    <row r="141" spans="1:7" x14ac:dyDescent="0.2">
      <c r="A141">
        <v>6933703</v>
      </c>
      <c r="B141" t="s">
        <v>13</v>
      </c>
      <c r="C141" t="s">
        <v>14</v>
      </c>
      <c r="D141" s="3">
        <v>-20289.54</v>
      </c>
      <c r="E141" s="3">
        <v>-6798.6758739120005</v>
      </c>
      <c r="F141" s="2">
        <v>44256</v>
      </c>
      <c r="G141" t="s">
        <v>15</v>
      </c>
    </row>
    <row r="142" spans="1:7" x14ac:dyDescent="0.2">
      <c r="A142">
        <v>6934018</v>
      </c>
      <c r="B142" t="s">
        <v>13</v>
      </c>
      <c r="C142" t="s">
        <v>14</v>
      </c>
      <c r="D142" s="3">
        <v>188214.51</v>
      </c>
      <c r="E142" s="3">
        <v>19194.435694467</v>
      </c>
      <c r="F142" s="2">
        <v>44256</v>
      </c>
      <c r="G142" t="s">
        <v>15</v>
      </c>
    </row>
    <row r="143" spans="1:7" x14ac:dyDescent="0.2">
      <c r="A143">
        <v>6934078</v>
      </c>
      <c r="B143" t="s">
        <v>13</v>
      </c>
      <c r="C143" t="s">
        <v>14</v>
      </c>
      <c r="D143" s="3">
        <v>175314.03</v>
      </c>
      <c r="E143" s="3">
        <v>17878.822813251001</v>
      </c>
      <c r="F143" s="2">
        <v>44256</v>
      </c>
      <c r="G143" t="s">
        <v>15</v>
      </c>
    </row>
    <row r="144" spans="1:7" x14ac:dyDescent="0.2">
      <c r="A144">
        <v>7003101</v>
      </c>
      <c r="B144" t="s">
        <v>13</v>
      </c>
      <c r="C144" t="s">
        <v>14</v>
      </c>
      <c r="D144" s="3">
        <v>106912.12</v>
      </c>
      <c r="E144" s="3">
        <v>4672.7599183860002</v>
      </c>
      <c r="F144" s="2">
        <v>44256</v>
      </c>
      <c r="G144" t="s">
        <v>15</v>
      </c>
    </row>
    <row r="145" spans="1:7" x14ac:dyDescent="0.2">
      <c r="A145">
        <v>7003698</v>
      </c>
      <c r="B145" t="s">
        <v>13</v>
      </c>
      <c r="C145" t="s">
        <v>14</v>
      </c>
      <c r="D145" s="3">
        <v>163.9</v>
      </c>
      <c r="E145" s="3">
        <v>7.1635035450000002</v>
      </c>
      <c r="F145" s="2">
        <v>44256</v>
      </c>
      <c r="G145" t="s">
        <v>15</v>
      </c>
    </row>
    <row r="146" spans="1:7" x14ac:dyDescent="0.2">
      <c r="A146">
        <v>7003699</v>
      </c>
      <c r="B146" t="s">
        <v>13</v>
      </c>
      <c r="C146" t="s">
        <v>14</v>
      </c>
      <c r="D146" s="3">
        <v>-80092.22</v>
      </c>
      <c r="E146" s="3">
        <v>-3500.5546180410001</v>
      </c>
      <c r="F146" s="2">
        <v>44256</v>
      </c>
      <c r="G146" t="s">
        <v>15</v>
      </c>
    </row>
    <row r="147" spans="1:7" x14ac:dyDescent="0.2">
      <c r="A147">
        <v>6932978</v>
      </c>
      <c r="B147" t="s">
        <v>20</v>
      </c>
      <c r="C147" t="s">
        <v>14</v>
      </c>
      <c r="D147" s="3">
        <v>1456.47</v>
      </c>
      <c r="E147" s="3">
        <v>65.209468086900003</v>
      </c>
      <c r="F147" s="2">
        <v>44256</v>
      </c>
      <c r="G147" t="s">
        <v>15</v>
      </c>
    </row>
    <row r="148" spans="1:7" x14ac:dyDescent="0.2">
      <c r="A148">
        <v>6933111</v>
      </c>
      <c r="B148" t="s">
        <v>20</v>
      </c>
      <c r="C148" t="s">
        <v>14</v>
      </c>
      <c r="D148" s="3">
        <v>616.19000000000005</v>
      </c>
      <c r="E148" s="3">
        <v>27.5882250513</v>
      </c>
      <c r="F148" s="2">
        <v>44256</v>
      </c>
      <c r="G148" t="s">
        <v>15</v>
      </c>
    </row>
    <row r="149" spans="1:7" x14ac:dyDescent="0.2">
      <c r="A149">
        <v>6933117</v>
      </c>
      <c r="B149" t="s">
        <v>20</v>
      </c>
      <c r="C149" t="s">
        <v>14</v>
      </c>
      <c r="D149" s="3">
        <v>3544.2400000000002</v>
      </c>
      <c r="E149" s="3">
        <v>158.68367022480001</v>
      </c>
      <c r="F149" s="2">
        <v>44256</v>
      </c>
      <c r="G149" t="s">
        <v>15</v>
      </c>
    </row>
    <row r="150" spans="1:7" x14ac:dyDescent="0.2">
      <c r="A150">
        <v>6933251</v>
      </c>
      <c r="B150" t="s">
        <v>20</v>
      </c>
      <c r="C150" t="s">
        <v>14</v>
      </c>
      <c r="D150" s="3">
        <v>1475.93</v>
      </c>
      <c r="E150" s="3">
        <v>66.080736461100003</v>
      </c>
      <c r="F150" s="2">
        <v>44256</v>
      </c>
      <c r="G150" t="s">
        <v>15</v>
      </c>
    </row>
    <row r="151" spans="1:7" x14ac:dyDescent="0.2">
      <c r="A151">
        <v>6933252</v>
      </c>
      <c r="B151" t="s">
        <v>20</v>
      </c>
      <c r="C151" t="s">
        <v>14</v>
      </c>
      <c r="D151" s="3">
        <v>1039.9000000000001</v>
      </c>
      <c r="E151" s="3">
        <v>46.558683573000003</v>
      </c>
      <c r="F151" s="2">
        <v>44256</v>
      </c>
      <c r="G151" t="s">
        <v>15</v>
      </c>
    </row>
    <row r="152" spans="1:7" x14ac:dyDescent="0.2">
      <c r="A152">
        <v>6933278</v>
      </c>
      <c r="B152" t="s">
        <v>20</v>
      </c>
      <c r="C152" t="s">
        <v>14</v>
      </c>
      <c r="D152" s="3">
        <v>714.62</v>
      </c>
      <c r="E152" s="3">
        <v>70.947416430399997</v>
      </c>
      <c r="F152" s="2">
        <v>44256</v>
      </c>
      <c r="G152" t="s">
        <v>15</v>
      </c>
    </row>
    <row r="153" spans="1:7" x14ac:dyDescent="0.2">
      <c r="A153">
        <v>6933411</v>
      </c>
      <c r="B153" t="s">
        <v>20</v>
      </c>
      <c r="C153" t="s">
        <v>14</v>
      </c>
      <c r="D153" s="3">
        <v>3015.02</v>
      </c>
      <c r="E153" s="3">
        <v>369.74999272000002</v>
      </c>
      <c r="F153" s="2">
        <v>44256</v>
      </c>
      <c r="G153" t="s">
        <v>15</v>
      </c>
    </row>
    <row r="154" spans="1:7" x14ac:dyDescent="0.2">
      <c r="A154">
        <v>6933545</v>
      </c>
      <c r="B154" t="s">
        <v>20</v>
      </c>
      <c r="C154" t="s">
        <v>14</v>
      </c>
      <c r="D154" s="3">
        <v>5561.03</v>
      </c>
      <c r="E154" s="3">
        <v>248.97993663809999</v>
      </c>
      <c r="F154" s="2">
        <v>44256</v>
      </c>
      <c r="G154" t="s">
        <v>15</v>
      </c>
    </row>
    <row r="155" spans="1:7" x14ac:dyDescent="0.2">
      <c r="A155">
        <v>6933546</v>
      </c>
      <c r="B155" t="s">
        <v>20</v>
      </c>
      <c r="C155" t="s">
        <v>14</v>
      </c>
      <c r="D155" s="3">
        <v>1094.9100000000001</v>
      </c>
      <c r="E155" s="3">
        <v>108.70257720720001</v>
      </c>
      <c r="F155" s="2">
        <v>44256</v>
      </c>
      <c r="G155" t="s">
        <v>15</v>
      </c>
    </row>
    <row r="156" spans="1:7" x14ac:dyDescent="0.2">
      <c r="A156">
        <v>6933843</v>
      </c>
      <c r="B156" t="s">
        <v>20</v>
      </c>
      <c r="C156" t="s">
        <v>14</v>
      </c>
      <c r="D156" s="3">
        <v>4473</v>
      </c>
      <c r="E156" s="3">
        <v>200.26636371000001</v>
      </c>
      <c r="F156" s="2">
        <v>44256</v>
      </c>
      <c r="G156" t="s">
        <v>15</v>
      </c>
    </row>
    <row r="157" spans="1:7" x14ac:dyDescent="0.2">
      <c r="A157">
        <v>6933993</v>
      </c>
      <c r="B157" t="s">
        <v>20</v>
      </c>
      <c r="C157" t="s">
        <v>14</v>
      </c>
      <c r="D157" s="3">
        <v>4062.98</v>
      </c>
      <c r="E157" s="3">
        <v>466.63292796159999</v>
      </c>
      <c r="F157" s="2">
        <v>44256</v>
      </c>
      <c r="G157" t="s">
        <v>15</v>
      </c>
    </row>
    <row r="158" spans="1:7" x14ac:dyDescent="0.2">
      <c r="A158">
        <v>6933994</v>
      </c>
      <c r="B158" t="s">
        <v>20</v>
      </c>
      <c r="C158" t="s">
        <v>14</v>
      </c>
      <c r="D158" s="3">
        <v>3298.31</v>
      </c>
      <c r="E158" s="3">
        <v>147.67282586370001</v>
      </c>
      <c r="F158" s="2">
        <v>44256</v>
      </c>
      <c r="G158" t="s">
        <v>15</v>
      </c>
    </row>
    <row r="159" spans="1:7" x14ac:dyDescent="0.2">
      <c r="A159">
        <v>6933995</v>
      </c>
      <c r="B159" t="s">
        <v>20</v>
      </c>
      <c r="C159" t="s">
        <v>14</v>
      </c>
      <c r="D159" s="3">
        <v>2569.85</v>
      </c>
      <c r="E159" s="3">
        <v>295.14706691200001</v>
      </c>
      <c r="F159" s="2">
        <v>44256</v>
      </c>
      <c r="G159" t="s">
        <v>15</v>
      </c>
    </row>
    <row r="160" spans="1:7" x14ac:dyDescent="0.2">
      <c r="A160">
        <v>6934030</v>
      </c>
      <c r="B160" t="s">
        <v>7</v>
      </c>
      <c r="C160" t="s">
        <v>21</v>
      </c>
      <c r="D160" s="3">
        <v>202.5</v>
      </c>
      <c r="E160" s="3">
        <v>0</v>
      </c>
      <c r="F160" s="2">
        <v>44256</v>
      </c>
      <c r="G160" t="s">
        <v>22</v>
      </c>
    </row>
    <row r="161" spans="1:7" x14ac:dyDescent="0.2">
      <c r="A161">
        <v>6934058</v>
      </c>
      <c r="B161" t="s">
        <v>7</v>
      </c>
      <c r="C161" t="s">
        <v>21</v>
      </c>
      <c r="D161" s="3">
        <v>5219.95</v>
      </c>
      <c r="E161" s="3">
        <v>0</v>
      </c>
      <c r="F161" s="2">
        <v>44256</v>
      </c>
      <c r="G161" t="s">
        <v>22</v>
      </c>
    </row>
    <row r="162" spans="1:7" x14ac:dyDescent="0.2">
      <c r="A162">
        <v>6934079</v>
      </c>
      <c r="B162" t="s">
        <v>7</v>
      </c>
      <c r="C162" t="s">
        <v>21</v>
      </c>
      <c r="D162" s="3">
        <v>-399.75</v>
      </c>
      <c r="E162" s="3">
        <v>0</v>
      </c>
      <c r="F162" s="2">
        <v>44256</v>
      </c>
      <c r="G162" t="s">
        <v>22</v>
      </c>
    </row>
    <row r="163" spans="1:7" x14ac:dyDescent="0.2">
      <c r="A163">
        <v>7002780</v>
      </c>
      <c r="B163" t="s">
        <v>7</v>
      </c>
      <c r="C163" t="s">
        <v>21</v>
      </c>
      <c r="D163" s="3">
        <v>3172.5</v>
      </c>
      <c r="E163" s="3">
        <v>0</v>
      </c>
      <c r="F163" s="2">
        <v>44256</v>
      </c>
      <c r="G163" t="s">
        <v>22</v>
      </c>
    </row>
    <row r="164" spans="1:7" x14ac:dyDescent="0.2">
      <c r="A164">
        <v>7003416</v>
      </c>
      <c r="B164" t="s">
        <v>7</v>
      </c>
      <c r="C164" t="s">
        <v>21</v>
      </c>
      <c r="D164" s="3">
        <v>1480.5</v>
      </c>
      <c r="E164" s="3">
        <v>0</v>
      </c>
      <c r="F164" s="2">
        <v>44256</v>
      </c>
      <c r="G164" t="s">
        <v>22</v>
      </c>
    </row>
    <row r="166" spans="1:7" x14ac:dyDescent="0.2">
      <c r="D166" s="3">
        <f>SUM(D1:D165)</f>
        <v>12244862.62999999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70"/>
  <sheetViews>
    <sheetView topLeftCell="A145" workbookViewId="0">
      <selection activeCell="D170" sqref="D170"/>
    </sheetView>
  </sheetViews>
  <sheetFormatPr defaultRowHeight="12.75" x14ac:dyDescent="0.2"/>
  <cols>
    <col min="1" max="1" width="8" bestFit="1" customWidth="1"/>
    <col min="2" max="2" width="25" bestFit="1" customWidth="1"/>
    <col min="3" max="3" width="12.85546875" bestFit="1" customWidth="1"/>
    <col min="4" max="4" width="14" style="3" bestFit="1" customWidth="1"/>
    <col min="5" max="5" width="11.85546875" style="3" bestFit="1" customWidth="1"/>
    <col min="6" max="6" width="12.28515625" bestFit="1" customWidth="1"/>
    <col min="7" max="7" width="19.7109375" bestFit="1" customWidth="1"/>
  </cols>
  <sheetData>
    <row r="1" spans="1:7" x14ac:dyDescent="0.2">
      <c r="A1" t="s">
        <v>5</v>
      </c>
      <c r="B1" t="s">
        <v>0</v>
      </c>
      <c r="C1" t="s">
        <v>0</v>
      </c>
      <c r="D1" s="3" t="s">
        <v>1</v>
      </c>
      <c r="E1" s="3" t="s">
        <v>2</v>
      </c>
      <c r="F1" t="s">
        <v>3</v>
      </c>
      <c r="G1" t="s">
        <v>4</v>
      </c>
    </row>
    <row r="2" spans="1:7" x14ac:dyDescent="0.2">
      <c r="A2">
        <v>923213</v>
      </c>
      <c r="B2" t="s">
        <v>7</v>
      </c>
      <c r="C2" t="s">
        <v>8</v>
      </c>
      <c r="D2" s="3">
        <v>2643.75</v>
      </c>
      <c r="E2" s="3">
        <v>0</v>
      </c>
      <c r="F2" s="2">
        <v>44228</v>
      </c>
      <c r="G2" t="s">
        <v>9</v>
      </c>
    </row>
    <row r="3" spans="1:7" x14ac:dyDescent="0.2">
      <c r="A3">
        <v>923216</v>
      </c>
      <c r="B3" t="s">
        <v>10</v>
      </c>
      <c r="C3" t="s">
        <v>8</v>
      </c>
      <c r="D3" s="3">
        <v>31794.59</v>
      </c>
      <c r="E3" s="3">
        <v>438.46106777370005</v>
      </c>
      <c r="F3" s="2">
        <v>44228</v>
      </c>
      <c r="G3" t="s">
        <v>9</v>
      </c>
    </row>
    <row r="4" spans="1:7" x14ac:dyDescent="0.2">
      <c r="A4">
        <v>1274831</v>
      </c>
      <c r="B4" t="s">
        <v>10</v>
      </c>
      <c r="C4" t="s">
        <v>8</v>
      </c>
      <c r="D4" s="3">
        <v>179633.09</v>
      </c>
      <c r="E4" s="3">
        <v>2477.2175533287</v>
      </c>
      <c r="F4" s="2">
        <v>44228</v>
      </c>
      <c r="G4" t="s">
        <v>9</v>
      </c>
    </row>
    <row r="5" spans="1:7" x14ac:dyDescent="0.2">
      <c r="A5">
        <v>1949348</v>
      </c>
      <c r="B5" t="s">
        <v>11</v>
      </c>
      <c r="C5" t="s">
        <v>8</v>
      </c>
      <c r="D5" s="3">
        <v>4577.1400000000003</v>
      </c>
      <c r="E5" s="3">
        <v>924.21748194200006</v>
      </c>
      <c r="F5" s="2">
        <v>44228</v>
      </c>
      <c r="G5" t="s">
        <v>9</v>
      </c>
    </row>
    <row r="6" spans="1:7" x14ac:dyDescent="0.2">
      <c r="A6">
        <v>1274828</v>
      </c>
      <c r="B6" t="s">
        <v>12</v>
      </c>
      <c r="C6" t="s">
        <v>8</v>
      </c>
      <c r="D6" s="3">
        <v>55768.43</v>
      </c>
      <c r="E6" s="3">
        <v>263.03068472640001</v>
      </c>
      <c r="F6" s="2">
        <v>44228</v>
      </c>
      <c r="G6" t="s">
        <v>9</v>
      </c>
    </row>
    <row r="7" spans="1:7" x14ac:dyDescent="0.2">
      <c r="A7">
        <v>923219</v>
      </c>
      <c r="B7" t="s">
        <v>13</v>
      </c>
      <c r="C7" t="s">
        <v>8</v>
      </c>
      <c r="D7" s="3">
        <v>58.83</v>
      </c>
      <c r="E7" s="3">
        <v>2.2331691509999998</v>
      </c>
      <c r="F7" s="2">
        <v>44228</v>
      </c>
      <c r="G7" t="s">
        <v>9</v>
      </c>
    </row>
    <row r="8" spans="1:7" x14ac:dyDescent="0.2">
      <c r="A8">
        <v>6933535</v>
      </c>
      <c r="B8" t="s">
        <v>7</v>
      </c>
      <c r="C8" t="s">
        <v>14</v>
      </c>
      <c r="D8" s="3">
        <v>472514.62</v>
      </c>
      <c r="E8" s="3">
        <v>0</v>
      </c>
      <c r="F8" s="2">
        <v>44228</v>
      </c>
      <c r="G8" t="s">
        <v>15</v>
      </c>
    </row>
    <row r="9" spans="1:7" x14ac:dyDescent="0.2">
      <c r="A9">
        <v>6933550</v>
      </c>
      <c r="B9" t="s">
        <v>7</v>
      </c>
      <c r="C9" t="s">
        <v>14</v>
      </c>
      <c r="D9" s="3">
        <v>4232.25</v>
      </c>
      <c r="E9" s="3">
        <v>0</v>
      </c>
      <c r="F9" s="2">
        <v>44228</v>
      </c>
      <c r="G9" t="s">
        <v>15</v>
      </c>
    </row>
    <row r="10" spans="1:7" x14ac:dyDescent="0.2">
      <c r="A10">
        <v>6933700</v>
      </c>
      <c r="B10" t="s">
        <v>7</v>
      </c>
      <c r="C10" t="s">
        <v>14</v>
      </c>
      <c r="D10" s="3">
        <v>106291.65000000001</v>
      </c>
      <c r="E10" s="3">
        <v>0</v>
      </c>
      <c r="F10" s="2">
        <v>44228</v>
      </c>
      <c r="G10" t="s">
        <v>15</v>
      </c>
    </row>
    <row r="11" spans="1:7" x14ac:dyDescent="0.2">
      <c r="A11">
        <v>6933701</v>
      </c>
      <c r="B11" t="s">
        <v>7</v>
      </c>
      <c r="C11" t="s">
        <v>14</v>
      </c>
      <c r="D11" s="3">
        <v>1500</v>
      </c>
      <c r="E11" s="3">
        <v>0</v>
      </c>
      <c r="F11" s="2">
        <v>44228</v>
      </c>
      <c r="G11" t="s">
        <v>15</v>
      </c>
    </row>
    <row r="12" spans="1:7" x14ac:dyDescent="0.2">
      <c r="A12">
        <v>6932989</v>
      </c>
      <c r="B12" t="s">
        <v>10</v>
      </c>
      <c r="C12" t="s">
        <v>14</v>
      </c>
      <c r="D12" s="3">
        <v>101826.47</v>
      </c>
      <c r="E12" s="3">
        <v>16148.659877300001</v>
      </c>
      <c r="F12" s="2">
        <v>44228</v>
      </c>
      <c r="G12" t="s">
        <v>15</v>
      </c>
    </row>
    <row r="13" spans="1:7" x14ac:dyDescent="0.2">
      <c r="A13">
        <v>6933002</v>
      </c>
      <c r="B13" t="s">
        <v>10</v>
      </c>
      <c r="C13" t="s">
        <v>14</v>
      </c>
      <c r="D13" s="3">
        <v>12495.5</v>
      </c>
      <c r="E13" s="3">
        <v>2240.1391344849999</v>
      </c>
      <c r="F13" s="2">
        <v>44228</v>
      </c>
      <c r="G13" t="s">
        <v>15</v>
      </c>
    </row>
    <row r="14" spans="1:7" x14ac:dyDescent="0.2">
      <c r="A14">
        <v>6933704</v>
      </c>
      <c r="B14" t="s">
        <v>10</v>
      </c>
      <c r="C14" t="s">
        <v>14</v>
      </c>
      <c r="D14" s="3">
        <v>23480.77</v>
      </c>
      <c r="E14" s="3">
        <v>4209.5307738658994</v>
      </c>
      <c r="F14" s="2">
        <v>44228</v>
      </c>
      <c r="G14" t="s">
        <v>15</v>
      </c>
    </row>
    <row r="15" spans="1:7" x14ac:dyDescent="0.2">
      <c r="A15">
        <v>6934031</v>
      </c>
      <c r="B15" t="s">
        <v>10</v>
      </c>
      <c r="C15" t="s">
        <v>14</v>
      </c>
      <c r="D15" s="3">
        <v>8954.99</v>
      </c>
      <c r="E15" s="3">
        <v>308.73304118909999</v>
      </c>
      <c r="F15" s="2">
        <v>44228</v>
      </c>
      <c r="G15" t="s">
        <v>15</v>
      </c>
    </row>
    <row r="16" spans="1:7" x14ac:dyDescent="0.2">
      <c r="A16">
        <v>6934068</v>
      </c>
      <c r="B16" t="s">
        <v>10</v>
      </c>
      <c r="C16" t="s">
        <v>14</v>
      </c>
      <c r="D16" s="3">
        <v>5933184.5899999999</v>
      </c>
      <c r="E16" s="3">
        <v>204553.0059114531</v>
      </c>
      <c r="F16" s="2">
        <v>44228</v>
      </c>
      <c r="G16" t="s">
        <v>15</v>
      </c>
    </row>
    <row r="17" spans="1:7" x14ac:dyDescent="0.2">
      <c r="A17">
        <v>6934069</v>
      </c>
      <c r="B17" t="s">
        <v>10</v>
      </c>
      <c r="C17" t="s">
        <v>14</v>
      </c>
      <c r="D17" s="3">
        <v>457856.33</v>
      </c>
      <c r="E17" s="3">
        <v>15785.0960401497</v>
      </c>
      <c r="F17" s="2">
        <v>44228</v>
      </c>
      <c r="G17" t="s">
        <v>15</v>
      </c>
    </row>
    <row r="18" spans="1:7" x14ac:dyDescent="0.2">
      <c r="A18">
        <v>6934080</v>
      </c>
      <c r="B18" t="s">
        <v>10</v>
      </c>
      <c r="C18" t="s">
        <v>14</v>
      </c>
      <c r="D18" s="3">
        <v>495432.52</v>
      </c>
      <c r="E18" s="3">
        <v>17080.576148446798</v>
      </c>
      <c r="F18" s="2">
        <v>44228</v>
      </c>
      <c r="G18" t="s">
        <v>15</v>
      </c>
    </row>
    <row r="19" spans="1:7" x14ac:dyDescent="0.2">
      <c r="A19">
        <v>7002781</v>
      </c>
      <c r="B19" t="s">
        <v>10</v>
      </c>
      <c r="C19" t="s">
        <v>14</v>
      </c>
      <c r="D19" s="3">
        <v>1678.8500000000001</v>
      </c>
      <c r="E19" s="3">
        <v>23.152063405500002</v>
      </c>
      <c r="F19" s="2">
        <v>44228</v>
      </c>
      <c r="G19" t="s">
        <v>15</v>
      </c>
    </row>
    <row r="20" spans="1:7" x14ac:dyDescent="0.2">
      <c r="A20">
        <v>7003071</v>
      </c>
      <c r="B20" t="s">
        <v>10</v>
      </c>
      <c r="C20" t="s">
        <v>14</v>
      </c>
      <c r="D20" s="3">
        <v>-150</v>
      </c>
      <c r="E20" s="3">
        <v>-2.0685644999999999</v>
      </c>
      <c r="F20" s="2">
        <v>44228</v>
      </c>
      <c r="G20" t="s">
        <v>15</v>
      </c>
    </row>
    <row r="21" spans="1:7" x14ac:dyDescent="0.2">
      <c r="A21">
        <v>7003394</v>
      </c>
      <c r="B21" t="s">
        <v>10</v>
      </c>
      <c r="C21" t="s">
        <v>14</v>
      </c>
      <c r="D21" s="3">
        <v>1591.04</v>
      </c>
      <c r="E21" s="3">
        <v>21.941125747200001</v>
      </c>
      <c r="F21" s="2">
        <v>44228</v>
      </c>
      <c r="G21" t="s">
        <v>15</v>
      </c>
    </row>
    <row r="22" spans="1:7" x14ac:dyDescent="0.2">
      <c r="A22">
        <v>7004610</v>
      </c>
      <c r="B22" t="s">
        <v>10</v>
      </c>
      <c r="C22" t="s">
        <v>14</v>
      </c>
      <c r="D22" s="3">
        <v>510156.96</v>
      </c>
      <c r="E22" s="3">
        <v>7035.2838458927999</v>
      </c>
      <c r="F22" s="2">
        <v>44228</v>
      </c>
      <c r="G22" t="s">
        <v>15</v>
      </c>
    </row>
    <row r="23" spans="1:7" x14ac:dyDescent="0.2">
      <c r="A23">
        <v>7004932</v>
      </c>
      <c r="B23" t="s">
        <v>10</v>
      </c>
      <c r="C23" t="s">
        <v>14</v>
      </c>
      <c r="D23" s="3">
        <v>1989.21</v>
      </c>
      <c r="E23" s="3">
        <v>27.432061260299999</v>
      </c>
      <c r="F23" s="2">
        <v>44228</v>
      </c>
      <c r="G23" t="s">
        <v>15</v>
      </c>
    </row>
    <row r="24" spans="1:7" x14ac:dyDescent="0.2">
      <c r="A24">
        <v>6932988</v>
      </c>
      <c r="B24" t="s">
        <v>11</v>
      </c>
      <c r="C24" t="s">
        <v>14</v>
      </c>
      <c r="D24" s="3">
        <v>10169.65</v>
      </c>
      <c r="E24" s="3">
        <v>10169.65</v>
      </c>
      <c r="F24" s="2">
        <v>44228</v>
      </c>
      <c r="G24" t="s">
        <v>15</v>
      </c>
    </row>
    <row r="25" spans="1:7" x14ac:dyDescent="0.2">
      <c r="A25">
        <v>6933099</v>
      </c>
      <c r="B25" t="s">
        <v>11</v>
      </c>
      <c r="C25" t="s">
        <v>14</v>
      </c>
      <c r="D25" s="3">
        <v>49817.99</v>
      </c>
      <c r="E25" s="3">
        <v>49817.99</v>
      </c>
      <c r="F25" s="2">
        <v>44228</v>
      </c>
      <c r="G25" t="s">
        <v>15</v>
      </c>
    </row>
    <row r="26" spans="1:7" x14ac:dyDescent="0.2">
      <c r="A26">
        <v>6933110</v>
      </c>
      <c r="B26" t="s">
        <v>11</v>
      </c>
      <c r="C26" t="s">
        <v>14</v>
      </c>
      <c r="D26" s="3">
        <v>8492.84</v>
      </c>
      <c r="E26" s="3">
        <v>8492.84</v>
      </c>
      <c r="F26" s="2">
        <v>44228</v>
      </c>
      <c r="G26" t="s">
        <v>15</v>
      </c>
    </row>
    <row r="27" spans="1:7" x14ac:dyDescent="0.2">
      <c r="A27">
        <v>6933113</v>
      </c>
      <c r="B27" t="s">
        <v>11</v>
      </c>
      <c r="C27" t="s">
        <v>14</v>
      </c>
      <c r="D27" s="3">
        <v>74169.37</v>
      </c>
      <c r="E27" s="3">
        <v>74169.37</v>
      </c>
      <c r="F27" s="2">
        <v>44228</v>
      </c>
      <c r="G27" t="s">
        <v>15</v>
      </c>
    </row>
    <row r="28" spans="1:7" x14ac:dyDescent="0.2">
      <c r="A28">
        <v>6933268</v>
      </c>
      <c r="B28" t="s">
        <v>11</v>
      </c>
      <c r="C28" t="s">
        <v>14</v>
      </c>
      <c r="D28" s="3">
        <v>10806.7</v>
      </c>
      <c r="E28" s="3">
        <v>10806.7</v>
      </c>
      <c r="F28" s="2">
        <v>44228</v>
      </c>
      <c r="G28" t="s">
        <v>15</v>
      </c>
    </row>
    <row r="29" spans="1:7" x14ac:dyDescent="0.2">
      <c r="A29">
        <v>6933274</v>
      </c>
      <c r="B29" t="s">
        <v>11</v>
      </c>
      <c r="C29" t="s">
        <v>14</v>
      </c>
      <c r="D29" s="3">
        <v>6266.2</v>
      </c>
      <c r="E29" s="3">
        <v>6266.2</v>
      </c>
      <c r="F29" s="2">
        <v>44228</v>
      </c>
      <c r="G29" t="s">
        <v>15</v>
      </c>
    </row>
    <row r="30" spans="1:7" x14ac:dyDescent="0.2">
      <c r="A30">
        <v>6933392</v>
      </c>
      <c r="B30" t="s">
        <v>11</v>
      </c>
      <c r="C30" t="s">
        <v>14</v>
      </c>
      <c r="D30" s="3">
        <v>14047.62</v>
      </c>
      <c r="E30" s="3">
        <v>14047.62</v>
      </c>
      <c r="F30" s="2">
        <v>44228</v>
      </c>
      <c r="G30" t="s">
        <v>15</v>
      </c>
    </row>
    <row r="31" spans="1:7" x14ac:dyDescent="0.2">
      <c r="A31">
        <v>6933396</v>
      </c>
      <c r="B31" t="s">
        <v>11</v>
      </c>
      <c r="C31" t="s">
        <v>14</v>
      </c>
      <c r="D31" s="3">
        <v>237.99</v>
      </c>
      <c r="E31" s="3">
        <v>237.99</v>
      </c>
      <c r="F31" s="2">
        <v>44228</v>
      </c>
      <c r="G31" t="s">
        <v>15</v>
      </c>
    </row>
    <row r="32" spans="1:7" x14ac:dyDescent="0.2">
      <c r="A32">
        <v>6933410</v>
      </c>
      <c r="B32" t="s">
        <v>11</v>
      </c>
      <c r="C32" t="s">
        <v>14</v>
      </c>
      <c r="D32" s="3">
        <v>38933.090000000004</v>
      </c>
      <c r="E32" s="3">
        <v>38933.090000000004</v>
      </c>
      <c r="F32" s="2">
        <v>44228</v>
      </c>
      <c r="G32" t="s">
        <v>15</v>
      </c>
    </row>
    <row r="33" spans="1:7" x14ac:dyDescent="0.2">
      <c r="A33">
        <v>6933519</v>
      </c>
      <c r="B33" t="s">
        <v>11</v>
      </c>
      <c r="C33" t="s">
        <v>14</v>
      </c>
      <c r="D33" s="3">
        <v>1556.74</v>
      </c>
      <c r="E33" s="3">
        <v>1556.74</v>
      </c>
      <c r="F33" s="2">
        <v>44228</v>
      </c>
      <c r="G33" t="s">
        <v>15</v>
      </c>
    </row>
    <row r="34" spans="1:7" x14ac:dyDescent="0.2">
      <c r="A34">
        <v>6933534</v>
      </c>
      <c r="B34" t="s">
        <v>11</v>
      </c>
      <c r="C34" t="s">
        <v>14</v>
      </c>
      <c r="D34" s="3">
        <v>18267.16</v>
      </c>
      <c r="E34" s="3">
        <v>18267.16</v>
      </c>
      <c r="F34" s="2">
        <v>44228</v>
      </c>
      <c r="G34" t="s">
        <v>15</v>
      </c>
    </row>
    <row r="35" spans="1:7" x14ac:dyDescent="0.2">
      <c r="A35">
        <v>6933536</v>
      </c>
      <c r="B35" t="s">
        <v>11</v>
      </c>
      <c r="C35" t="s">
        <v>14</v>
      </c>
      <c r="D35" s="3">
        <v>-1017.6</v>
      </c>
      <c r="E35" s="3">
        <v>-1017.6</v>
      </c>
      <c r="F35" s="2">
        <v>44228</v>
      </c>
      <c r="G35" t="s">
        <v>15</v>
      </c>
    </row>
    <row r="36" spans="1:7" x14ac:dyDescent="0.2">
      <c r="A36">
        <v>6933539</v>
      </c>
      <c r="B36" t="s">
        <v>11</v>
      </c>
      <c r="C36" t="s">
        <v>14</v>
      </c>
      <c r="D36" s="3">
        <v>13745.03</v>
      </c>
      <c r="E36" s="3">
        <v>13745.03</v>
      </c>
      <c r="F36" s="2">
        <v>44228</v>
      </c>
      <c r="G36" t="s">
        <v>15</v>
      </c>
    </row>
    <row r="37" spans="1:7" x14ac:dyDescent="0.2">
      <c r="A37">
        <v>6933551</v>
      </c>
      <c r="B37" t="s">
        <v>11</v>
      </c>
      <c r="C37" t="s">
        <v>14</v>
      </c>
      <c r="D37" s="3">
        <v>1556.74</v>
      </c>
      <c r="E37" s="3">
        <v>1556.74</v>
      </c>
      <c r="F37" s="2">
        <v>44228</v>
      </c>
      <c r="G37" t="s">
        <v>15</v>
      </c>
    </row>
    <row r="38" spans="1:7" x14ac:dyDescent="0.2">
      <c r="A38">
        <v>6933552</v>
      </c>
      <c r="B38" t="s">
        <v>11</v>
      </c>
      <c r="C38" t="s">
        <v>14</v>
      </c>
      <c r="D38" s="3">
        <v>1556.74</v>
      </c>
      <c r="E38" s="3">
        <v>1556.74</v>
      </c>
      <c r="F38" s="2">
        <v>44228</v>
      </c>
      <c r="G38" t="s">
        <v>15</v>
      </c>
    </row>
    <row r="39" spans="1:7" x14ac:dyDescent="0.2">
      <c r="A39">
        <v>6933837</v>
      </c>
      <c r="B39" t="s">
        <v>11</v>
      </c>
      <c r="C39" t="s">
        <v>14</v>
      </c>
      <c r="D39" s="3">
        <v>10210.52</v>
      </c>
      <c r="E39" s="3">
        <v>10210.52</v>
      </c>
      <c r="F39" s="2">
        <v>44228</v>
      </c>
      <c r="G39" t="s">
        <v>15</v>
      </c>
    </row>
    <row r="40" spans="1:7" x14ac:dyDescent="0.2">
      <c r="A40">
        <v>6933838</v>
      </c>
      <c r="B40" t="s">
        <v>11</v>
      </c>
      <c r="C40" t="s">
        <v>14</v>
      </c>
      <c r="D40" s="3">
        <v>25</v>
      </c>
      <c r="E40" s="3">
        <v>25</v>
      </c>
      <c r="F40" s="2">
        <v>44228</v>
      </c>
      <c r="G40" t="s">
        <v>15</v>
      </c>
    </row>
    <row r="41" spans="1:7" x14ac:dyDescent="0.2">
      <c r="A41">
        <v>6933840</v>
      </c>
      <c r="B41" t="s">
        <v>11</v>
      </c>
      <c r="C41" t="s">
        <v>14</v>
      </c>
      <c r="D41" s="3">
        <v>2895</v>
      </c>
      <c r="E41" s="3">
        <v>2895</v>
      </c>
      <c r="F41" s="2">
        <v>44228</v>
      </c>
      <c r="G41" t="s">
        <v>15</v>
      </c>
    </row>
    <row r="42" spans="1:7" x14ac:dyDescent="0.2">
      <c r="A42">
        <v>6933841</v>
      </c>
      <c r="B42" t="s">
        <v>11</v>
      </c>
      <c r="C42" t="s">
        <v>14</v>
      </c>
      <c r="D42" s="3">
        <v>1555.76</v>
      </c>
      <c r="E42" s="3">
        <v>1555.76</v>
      </c>
      <c r="F42" s="2">
        <v>44228</v>
      </c>
      <c r="G42" t="s">
        <v>15</v>
      </c>
    </row>
    <row r="43" spans="1:7" x14ac:dyDescent="0.2">
      <c r="A43">
        <v>6933966</v>
      </c>
      <c r="B43" t="s">
        <v>11</v>
      </c>
      <c r="C43" t="s">
        <v>14</v>
      </c>
      <c r="D43" s="3">
        <v>1556.74</v>
      </c>
      <c r="E43" s="3">
        <v>1556.74</v>
      </c>
      <c r="F43" s="2">
        <v>44228</v>
      </c>
      <c r="G43" t="s">
        <v>15</v>
      </c>
    </row>
    <row r="44" spans="1:7" x14ac:dyDescent="0.2">
      <c r="A44">
        <v>6933981</v>
      </c>
      <c r="B44" t="s">
        <v>11</v>
      </c>
      <c r="C44" t="s">
        <v>14</v>
      </c>
      <c r="D44" s="3">
        <v>-5324.76</v>
      </c>
      <c r="E44" s="3">
        <v>-5324.76</v>
      </c>
      <c r="F44" s="2">
        <v>44228</v>
      </c>
      <c r="G44" t="s">
        <v>15</v>
      </c>
    </row>
    <row r="45" spans="1:7" x14ac:dyDescent="0.2">
      <c r="A45">
        <v>6933992</v>
      </c>
      <c r="B45" t="s">
        <v>11</v>
      </c>
      <c r="C45" t="s">
        <v>14</v>
      </c>
      <c r="D45" s="3">
        <v>1604.97</v>
      </c>
      <c r="E45" s="3">
        <v>1604.97</v>
      </c>
      <c r="F45" s="2">
        <v>44228</v>
      </c>
      <c r="G45" t="s">
        <v>15</v>
      </c>
    </row>
    <row r="46" spans="1:7" x14ac:dyDescent="0.2">
      <c r="A46">
        <v>6934001</v>
      </c>
      <c r="B46" t="s">
        <v>11</v>
      </c>
      <c r="C46" t="s">
        <v>14</v>
      </c>
      <c r="D46" s="3">
        <v>1556.74</v>
      </c>
      <c r="E46" s="3">
        <v>1556.74</v>
      </c>
      <c r="F46" s="2">
        <v>44228</v>
      </c>
      <c r="G46" t="s">
        <v>15</v>
      </c>
    </row>
    <row r="47" spans="1:7" x14ac:dyDescent="0.2">
      <c r="A47">
        <v>6934019</v>
      </c>
      <c r="B47" t="s">
        <v>11</v>
      </c>
      <c r="C47" t="s">
        <v>14</v>
      </c>
      <c r="D47" s="3">
        <v>-117964</v>
      </c>
      <c r="E47" s="3">
        <v>-59548.314493359998</v>
      </c>
      <c r="F47" s="2">
        <v>44228</v>
      </c>
      <c r="G47" t="s">
        <v>15</v>
      </c>
    </row>
    <row r="48" spans="1:7" x14ac:dyDescent="0.2">
      <c r="A48">
        <v>6934049</v>
      </c>
      <c r="B48" t="s">
        <v>11</v>
      </c>
      <c r="C48" t="s">
        <v>14</v>
      </c>
      <c r="D48" s="3">
        <v>197535.35</v>
      </c>
      <c r="E48" s="3">
        <v>99715.990856158998</v>
      </c>
      <c r="F48" s="2">
        <v>44228</v>
      </c>
      <c r="G48" t="s">
        <v>15</v>
      </c>
    </row>
    <row r="49" spans="1:7" x14ac:dyDescent="0.2">
      <c r="A49">
        <v>6934059</v>
      </c>
      <c r="B49" t="s">
        <v>11</v>
      </c>
      <c r="C49" t="s">
        <v>14</v>
      </c>
      <c r="D49" s="3">
        <v>165196</v>
      </c>
      <c r="E49" s="3">
        <v>83391.063045040006</v>
      </c>
      <c r="F49" s="2">
        <v>44228</v>
      </c>
      <c r="G49" t="s">
        <v>15</v>
      </c>
    </row>
    <row r="50" spans="1:7" x14ac:dyDescent="0.2">
      <c r="A50">
        <v>7002753</v>
      </c>
      <c r="B50" t="s">
        <v>11</v>
      </c>
      <c r="C50" t="s">
        <v>14</v>
      </c>
      <c r="D50" s="3">
        <v>13856.970000000001</v>
      </c>
      <c r="E50" s="3">
        <v>2798.0035394910001</v>
      </c>
      <c r="F50" s="2">
        <v>44228</v>
      </c>
      <c r="G50" t="s">
        <v>15</v>
      </c>
    </row>
    <row r="51" spans="1:7" x14ac:dyDescent="0.2">
      <c r="A51">
        <v>7003102</v>
      </c>
      <c r="B51" t="s">
        <v>11</v>
      </c>
      <c r="C51" t="s">
        <v>14</v>
      </c>
      <c r="D51" s="3">
        <v>26590.5</v>
      </c>
      <c r="E51" s="3">
        <v>5369.1617371499997</v>
      </c>
      <c r="F51" s="2">
        <v>44228</v>
      </c>
      <c r="G51" t="s">
        <v>15</v>
      </c>
    </row>
    <row r="52" spans="1:7" x14ac:dyDescent="0.2">
      <c r="A52">
        <v>7003395</v>
      </c>
      <c r="B52" t="s">
        <v>11</v>
      </c>
      <c r="C52" t="s">
        <v>14</v>
      </c>
      <c r="D52" s="3">
        <v>15873.5</v>
      </c>
      <c r="E52" s="3">
        <v>3205.1818820499998</v>
      </c>
      <c r="F52" s="2">
        <v>44228</v>
      </c>
      <c r="G52" t="s">
        <v>15</v>
      </c>
    </row>
    <row r="53" spans="1:7" x14ac:dyDescent="0.2">
      <c r="A53">
        <v>7003417</v>
      </c>
      <c r="B53" t="s">
        <v>11</v>
      </c>
      <c r="C53" t="s">
        <v>14</v>
      </c>
      <c r="D53" s="3">
        <v>42457.520000000004</v>
      </c>
      <c r="E53" s="3">
        <v>8573.0351756560012</v>
      </c>
      <c r="F53" s="2">
        <v>44228</v>
      </c>
      <c r="G53" t="s">
        <v>15</v>
      </c>
    </row>
    <row r="54" spans="1:7" x14ac:dyDescent="0.2">
      <c r="A54">
        <v>7003418</v>
      </c>
      <c r="B54" t="s">
        <v>11</v>
      </c>
      <c r="C54" t="s">
        <v>14</v>
      </c>
      <c r="D54" s="3">
        <v>431.42</v>
      </c>
      <c r="E54" s="3">
        <v>87.112455826000001</v>
      </c>
      <c r="F54" s="2">
        <v>44228</v>
      </c>
      <c r="G54" t="s">
        <v>15</v>
      </c>
    </row>
    <row r="55" spans="1:7" x14ac:dyDescent="0.2">
      <c r="A55">
        <v>7004260</v>
      </c>
      <c r="B55" t="s">
        <v>11</v>
      </c>
      <c r="C55" t="s">
        <v>14</v>
      </c>
      <c r="D55" s="3">
        <v>117964</v>
      </c>
      <c r="E55" s="3">
        <v>23819.326269199999</v>
      </c>
      <c r="F55" s="2">
        <v>44228</v>
      </c>
      <c r="G55" t="s">
        <v>15</v>
      </c>
    </row>
    <row r="56" spans="1:7" x14ac:dyDescent="0.2">
      <c r="A56">
        <v>7004609</v>
      </c>
      <c r="B56" t="s">
        <v>11</v>
      </c>
      <c r="C56" t="s">
        <v>14</v>
      </c>
      <c r="D56" s="3">
        <v>5274.5</v>
      </c>
      <c r="E56" s="3">
        <v>1065.02862235</v>
      </c>
      <c r="F56" s="2">
        <v>44228</v>
      </c>
      <c r="G56" t="s">
        <v>15</v>
      </c>
    </row>
    <row r="57" spans="1:7" x14ac:dyDescent="0.2">
      <c r="A57">
        <v>7004905</v>
      </c>
      <c r="B57" t="s">
        <v>11</v>
      </c>
      <c r="C57" t="s">
        <v>14</v>
      </c>
      <c r="D57" s="3">
        <v>4105.79</v>
      </c>
      <c r="E57" s="3">
        <v>829.04234853699995</v>
      </c>
      <c r="F57" s="2">
        <v>44228</v>
      </c>
      <c r="G57" t="s">
        <v>15</v>
      </c>
    </row>
    <row r="58" spans="1:7" x14ac:dyDescent="0.2">
      <c r="A58">
        <v>6932997</v>
      </c>
      <c r="B58" t="s">
        <v>16</v>
      </c>
      <c r="C58" t="s">
        <v>14</v>
      </c>
      <c r="D58" s="3">
        <v>2085.2800000000002</v>
      </c>
      <c r="E58" s="3">
        <v>-5528.2933150079998</v>
      </c>
      <c r="F58" s="2">
        <v>44228</v>
      </c>
      <c r="G58" t="s">
        <v>15</v>
      </c>
    </row>
    <row r="59" spans="1:7" x14ac:dyDescent="0.2">
      <c r="A59">
        <v>6933098</v>
      </c>
      <c r="B59" t="s">
        <v>16</v>
      </c>
      <c r="C59" t="s">
        <v>14</v>
      </c>
      <c r="D59" s="3">
        <v>-1716</v>
      </c>
      <c r="E59" s="3">
        <v>4549.2937775999999</v>
      </c>
      <c r="F59" s="2">
        <v>44228</v>
      </c>
      <c r="G59" t="s">
        <v>15</v>
      </c>
    </row>
    <row r="60" spans="1:7" x14ac:dyDescent="0.2">
      <c r="A60">
        <v>6933275</v>
      </c>
      <c r="B60" t="s">
        <v>16</v>
      </c>
      <c r="C60" t="s">
        <v>14</v>
      </c>
      <c r="D60" s="3">
        <v>-5561.66</v>
      </c>
      <c r="E60" s="3">
        <v>14744.536847976</v>
      </c>
      <c r="F60" s="2">
        <v>44228</v>
      </c>
      <c r="G60" t="s">
        <v>15</v>
      </c>
    </row>
    <row r="61" spans="1:7" x14ac:dyDescent="0.2">
      <c r="A61">
        <v>6933404</v>
      </c>
      <c r="B61" t="s">
        <v>16</v>
      </c>
      <c r="C61" t="s">
        <v>14</v>
      </c>
      <c r="D61" s="3">
        <v>3551.2000000000003</v>
      </c>
      <c r="E61" s="3">
        <v>-8440.6755794799992</v>
      </c>
      <c r="F61" s="2">
        <v>44228</v>
      </c>
      <c r="G61" t="s">
        <v>15</v>
      </c>
    </row>
    <row r="62" spans="1:7" x14ac:dyDescent="0.2">
      <c r="A62">
        <v>6933405</v>
      </c>
      <c r="B62" t="s">
        <v>16</v>
      </c>
      <c r="C62" t="s">
        <v>14</v>
      </c>
      <c r="D62" s="3">
        <v>36536.120000000003</v>
      </c>
      <c r="E62" s="3">
        <v>-96861.039262032005</v>
      </c>
      <c r="F62" s="2">
        <v>44228</v>
      </c>
      <c r="G62" t="s">
        <v>15</v>
      </c>
    </row>
    <row r="63" spans="1:7" x14ac:dyDescent="0.2">
      <c r="A63">
        <v>6933406</v>
      </c>
      <c r="B63" t="s">
        <v>16</v>
      </c>
      <c r="C63" t="s">
        <v>14</v>
      </c>
      <c r="D63" s="3">
        <v>222.84</v>
      </c>
      <c r="E63" s="3">
        <v>-590.77192622400003</v>
      </c>
      <c r="F63" s="2">
        <v>44228</v>
      </c>
      <c r="G63" t="s">
        <v>15</v>
      </c>
    </row>
    <row r="64" spans="1:7" x14ac:dyDescent="0.2">
      <c r="A64">
        <v>6933407</v>
      </c>
      <c r="B64" t="s">
        <v>16</v>
      </c>
      <c r="C64" t="s">
        <v>14</v>
      </c>
      <c r="D64" s="3">
        <v>5314.3</v>
      </c>
      <c r="E64" s="3">
        <v>-8258.9199904809993</v>
      </c>
      <c r="F64" s="2">
        <v>44228</v>
      </c>
      <c r="G64" t="s">
        <v>15</v>
      </c>
    </row>
    <row r="65" spans="1:7" x14ac:dyDescent="0.2">
      <c r="A65">
        <v>6933408</v>
      </c>
      <c r="B65" t="s">
        <v>16</v>
      </c>
      <c r="C65" t="s">
        <v>14</v>
      </c>
      <c r="D65" s="3">
        <v>5894.2</v>
      </c>
      <c r="E65" s="3">
        <v>-14009.638995429999</v>
      </c>
      <c r="F65" s="2">
        <v>44228</v>
      </c>
      <c r="G65" t="s">
        <v>15</v>
      </c>
    </row>
    <row r="66" spans="1:7" x14ac:dyDescent="0.2">
      <c r="A66">
        <v>6933531</v>
      </c>
      <c r="B66" t="s">
        <v>16</v>
      </c>
      <c r="C66" t="s">
        <v>14</v>
      </c>
      <c r="D66" s="3">
        <v>3332.4900000000002</v>
      </c>
      <c r="E66" s="3">
        <v>-8834.7762359640001</v>
      </c>
      <c r="F66" s="2">
        <v>44228</v>
      </c>
      <c r="G66" t="s">
        <v>15</v>
      </c>
    </row>
    <row r="67" spans="1:7" x14ac:dyDescent="0.2">
      <c r="A67">
        <v>6933532</v>
      </c>
      <c r="B67" t="s">
        <v>16</v>
      </c>
      <c r="C67" t="s">
        <v>14</v>
      </c>
      <c r="D67" s="3">
        <v>4965.75</v>
      </c>
      <c r="E67" s="3">
        <v>-13164.717701699999</v>
      </c>
      <c r="F67" s="2">
        <v>44228</v>
      </c>
      <c r="G67" t="s">
        <v>15</v>
      </c>
    </row>
    <row r="68" spans="1:7" x14ac:dyDescent="0.2">
      <c r="A68">
        <v>6933533</v>
      </c>
      <c r="B68" t="s">
        <v>16</v>
      </c>
      <c r="C68" t="s">
        <v>14</v>
      </c>
      <c r="D68" s="3">
        <v>4625.53</v>
      </c>
      <c r="E68" s="3">
        <v>-12262.759234908001</v>
      </c>
      <c r="F68" s="2">
        <v>44228</v>
      </c>
      <c r="G68" t="s">
        <v>15</v>
      </c>
    </row>
    <row r="69" spans="1:7" x14ac:dyDescent="0.2">
      <c r="A69">
        <v>6933543</v>
      </c>
      <c r="B69" t="s">
        <v>16</v>
      </c>
      <c r="C69" t="s">
        <v>14</v>
      </c>
      <c r="D69" s="3">
        <v>1374.1100000000001</v>
      </c>
      <c r="E69" s="3">
        <v>-3642.9079677959999</v>
      </c>
      <c r="F69" s="2">
        <v>44228</v>
      </c>
      <c r="G69" t="s">
        <v>15</v>
      </c>
    </row>
    <row r="70" spans="1:7" x14ac:dyDescent="0.2">
      <c r="A70">
        <v>6933544</v>
      </c>
      <c r="B70" t="s">
        <v>16</v>
      </c>
      <c r="C70" t="s">
        <v>14</v>
      </c>
      <c r="D70" s="3">
        <v>1695.6100000000001</v>
      </c>
      <c r="E70" s="3">
        <v>-4030.2134262565</v>
      </c>
      <c r="F70" s="2">
        <v>44228</v>
      </c>
      <c r="G70" t="s">
        <v>15</v>
      </c>
    </row>
    <row r="71" spans="1:7" x14ac:dyDescent="0.2">
      <c r="A71">
        <v>6933675</v>
      </c>
      <c r="B71" t="s">
        <v>16</v>
      </c>
      <c r="C71" t="s">
        <v>14</v>
      </c>
      <c r="D71" s="3">
        <v>4460.92</v>
      </c>
      <c r="E71" s="3">
        <v>-11826.361071312</v>
      </c>
      <c r="F71" s="2">
        <v>44228</v>
      </c>
      <c r="G71" t="s">
        <v>15</v>
      </c>
    </row>
    <row r="72" spans="1:7" x14ac:dyDescent="0.2">
      <c r="A72">
        <v>6933676</v>
      </c>
      <c r="B72" t="s">
        <v>16</v>
      </c>
      <c r="C72" t="s">
        <v>14</v>
      </c>
      <c r="D72" s="3">
        <v>12730.12</v>
      </c>
      <c r="E72" s="3">
        <v>-33748.866960432002</v>
      </c>
      <c r="F72" s="2">
        <v>44228</v>
      </c>
      <c r="G72" t="s">
        <v>15</v>
      </c>
    </row>
    <row r="73" spans="1:7" x14ac:dyDescent="0.2">
      <c r="A73">
        <v>6933683</v>
      </c>
      <c r="B73" t="s">
        <v>16</v>
      </c>
      <c r="C73" t="s">
        <v>14</v>
      </c>
      <c r="D73" s="3">
        <v>13754.29</v>
      </c>
      <c r="E73" s="3">
        <v>-36464.047734444001</v>
      </c>
      <c r="F73" s="2">
        <v>44228</v>
      </c>
      <c r="G73" t="s">
        <v>15</v>
      </c>
    </row>
    <row r="74" spans="1:7" x14ac:dyDescent="0.2">
      <c r="A74">
        <v>6933691</v>
      </c>
      <c r="B74" t="s">
        <v>16</v>
      </c>
      <c r="C74" t="s">
        <v>14</v>
      </c>
      <c r="D74" s="3">
        <v>4509.3500000000004</v>
      </c>
      <c r="E74" s="3">
        <v>-11954.75401866</v>
      </c>
      <c r="F74" s="2">
        <v>44228</v>
      </c>
      <c r="G74" t="s">
        <v>15</v>
      </c>
    </row>
    <row r="75" spans="1:7" x14ac:dyDescent="0.2">
      <c r="A75">
        <v>6933692</v>
      </c>
      <c r="B75" t="s">
        <v>16</v>
      </c>
      <c r="C75" t="s">
        <v>14</v>
      </c>
      <c r="D75" s="3">
        <v>650</v>
      </c>
      <c r="E75" s="3">
        <v>-1544.9535725000001</v>
      </c>
      <c r="F75" s="2">
        <v>44228</v>
      </c>
      <c r="G75" t="s">
        <v>15</v>
      </c>
    </row>
    <row r="76" spans="1:7" x14ac:dyDescent="0.2">
      <c r="A76">
        <v>6933693</v>
      </c>
      <c r="B76" t="s">
        <v>16</v>
      </c>
      <c r="C76" t="s">
        <v>14</v>
      </c>
      <c r="D76" s="3">
        <v>873.88</v>
      </c>
      <c r="E76" s="3">
        <v>-2077.0831199019999</v>
      </c>
      <c r="F76" s="2">
        <v>44228</v>
      </c>
      <c r="G76" t="s">
        <v>15</v>
      </c>
    </row>
    <row r="77" spans="1:7" x14ac:dyDescent="0.2">
      <c r="A77">
        <v>6933827</v>
      </c>
      <c r="B77" t="s">
        <v>16</v>
      </c>
      <c r="C77" t="s">
        <v>14</v>
      </c>
      <c r="D77" s="3">
        <v>5533.42</v>
      </c>
      <c r="E77" s="3">
        <v>-14669.669682312</v>
      </c>
      <c r="F77" s="2">
        <v>44228</v>
      </c>
      <c r="G77" t="s">
        <v>15</v>
      </c>
    </row>
    <row r="78" spans="1:7" x14ac:dyDescent="0.2">
      <c r="A78">
        <v>6933828</v>
      </c>
      <c r="B78" t="s">
        <v>16</v>
      </c>
      <c r="C78" t="s">
        <v>14</v>
      </c>
      <c r="D78" s="3">
        <v>19299.68</v>
      </c>
      <c r="E78" s="3">
        <v>-51165.451126848006</v>
      </c>
      <c r="F78" s="2">
        <v>44228</v>
      </c>
      <c r="G78" t="s">
        <v>15</v>
      </c>
    </row>
    <row r="79" spans="1:7" x14ac:dyDescent="0.2">
      <c r="A79">
        <v>6933839</v>
      </c>
      <c r="B79" t="s">
        <v>16</v>
      </c>
      <c r="C79" t="s">
        <v>14</v>
      </c>
      <c r="D79" s="3">
        <v>20921.350000000002</v>
      </c>
      <c r="E79" s="3">
        <v>-49726.945267727504</v>
      </c>
      <c r="F79" s="2">
        <v>44228</v>
      </c>
      <c r="G79" t="s">
        <v>15</v>
      </c>
    </row>
    <row r="80" spans="1:7" x14ac:dyDescent="0.2">
      <c r="A80">
        <v>6933842</v>
      </c>
      <c r="B80" t="s">
        <v>16</v>
      </c>
      <c r="C80" t="s">
        <v>14</v>
      </c>
      <c r="D80" s="3">
        <v>2932</v>
      </c>
      <c r="E80" s="3">
        <v>-5360.7200009999997</v>
      </c>
      <c r="F80" s="2">
        <v>44228</v>
      </c>
      <c r="G80" t="s">
        <v>15</v>
      </c>
    </row>
    <row r="81" spans="1:7" x14ac:dyDescent="0.2">
      <c r="A81">
        <v>6933980</v>
      </c>
      <c r="B81" t="s">
        <v>16</v>
      </c>
      <c r="C81" t="s">
        <v>14</v>
      </c>
      <c r="D81" s="3">
        <v>7862.12</v>
      </c>
      <c r="E81" s="3">
        <v>-20843.294635632003</v>
      </c>
      <c r="F81" s="2">
        <v>44228</v>
      </c>
      <c r="G81" t="s">
        <v>15</v>
      </c>
    </row>
    <row r="82" spans="1:7" x14ac:dyDescent="0.2">
      <c r="A82">
        <v>6932993</v>
      </c>
      <c r="B82" t="s">
        <v>17</v>
      </c>
      <c r="C82" t="s">
        <v>14</v>
      </c>
      <c r="D82" s="3">
        <v>1593.1000000000001</v>
      </c>
      <c r="E82" s="3">
        <v>-335.11559463999998</v>
      </c>
      <c r="F82" s="2">
        <v>44228</v>
      </c>
      <c r="G82" t="s">
        <v>15</v>
      </c>
    </row>
    <row r="83" spans="1:7" x14ac:dyDescent="0.2">
      <c r="A83">
        <v>6933001</v>
      </c>
      <c r="B83" t="s">
        <v>17</v>
      </c>
      <c r="C83" t="s">
        <v>14</v>
      </c>
      <c r="D83" s="3">
        <v>77494.7</v>
      </c>
      <c r="E83" s="3">
        <v>-16301.35112168</v>
      </c>
      <c r="F83" s="2">
        <v>44228</v>
      </c>
      <c r="G83" t="s">
        <v>15</v>
      </c>
    </row>
    <row r="84" spans="1:7" x14ac:dyDescent="0.2">
      <c r="A84">
        <v>6933279</v>
      </c>
      <c r="B84" t="s">
        <v>17</v>
      </c>
      <c r="C84" t="s">
        <v>14</v>
      </c>
      <c r="D84" s="3">
        <v>302808</v>
      </c>
      <c r="E84" s="3">
        <v>-118294.43428176</v>
      </c>
      <c r="F84" s="2">
        <v>44228</v>
      </c>
      <c r="G84" t="s">
        <v>15</v>
      </c>
    </row>
    <row r="85" spans="1:7" x14ac:dyDescent="0.2">
      <c r="A85">
        <v>6933553</v>
      </c>
      <c r="B85" t="s">
        <v>17</v>
      </c>
      <c r="C85" t="s">
        <v>14</v>
      </c>
      <c r="D85" s="3">
        <v>851.92000000000007</v>
      </c>
      <c r="E85" s="3">
        <v>-332.80955078240004</v>
      </c>
      <c r="F85" s="2">
        <v>44228</v>
      </c>
      <c r="G85" t="s">
        <v>15</v>
      </c>
    </row>
    <row r="86" spans="1:7" x14ac:dyDescent="0.2">
      <c r="A86">
        <v>6933699</v>
      </c>
      <c r="B86" t="s">
        <v>17</v>
      </c>
      <c r="C86" t="s">
        <v>14</v>
      </c>
      <c r="D86" s="3">
        <v>30372.57</v>
      </c>
      <c r="E86" s="3">
        <v>-6389.003738808</v>
      </c>
      <c r="F86" s="2">
        <v>44228</v>
      </c>
      <c r="G86" t="s">
        <v>15</v>
      </c>
    </row>
    <row r="87" spans="1:7" x14ac:dyDescent="0.2">
      <c r="A87">
        <v>6933985</v>
      </c>
      <c r="B87" t="s">
        <v>17</v>
      </c>
      <c r="C87" t="s">
        <v>14</v>
      </c>
      <c r="D87" s="3">
        <v>681.29</v>
      </c>
      <c r="E87" s="3">
        <v>-235.44000062589998</v>
      </c>
      <c r="F87" s="2">
        <v>44228</v>
      </c>
      <c r="G87" t="s">
        <v>15</v>
      </c>
    </row>
    <row r="88" spans="1:7" x14ac:dyDescent="0.2">
      <c r="A88">
        <v>6934002</v>
      </c>
      <c r="B88" t="s">
        <v>17</v>
      </c>
      <c r="C88" t="s">
        <v>14</v>
      </c>
      <c r="D88" s="3">
        <v>18638.38</v>
      </c>
      <c r="E88" s="3">
        <v>-7281.2363544836007</v>
      </c>
      <c r="F88" s="2">
        <v>44228</v>
      </c>
      <c r="G88" t="s">
        <v>15</v>
      </c>
    </row>
    <row r="89" spans="1:7" x14ac:dyDescent="0.2">
      <c r="A89">
        <v>6932994</v>
      </c>
      <c r="B89" t="s">
        <v>12</v>
      </c>
      <c r="C89" t="s">
        <v>14</v>
      </c>
      <c r="D89" s="3">
        <v>704526.9</v>
      </c>
      <c r="E89" s="3">
        <v>18275.850502140001</v>
      </c>
      <c r="F89" s="2">
        <v>44228</v>
      </c>
      <c r="G89" t="s">
        <v>15</v>
      </c>
    </row>
    <row r="90" spans="1:7" x14ac:dyDescent="0.2">
      <c r="A90">
        <v>6933277</v>
      </c>
      <c r="B90" t="s">
        <v>12</v>
      </c>
      <c r="C90" t="s">
        <v>14</v>
      </c>
      <c r="D90" s="3">
        <v>28437.14</v>
      </c>
      <c r="E90" s="3">
        <v>536.48996455480005</v>
      </c>
      <c r="F90" s="2">
        <v>44228</v>
      </c>
      <c r="G90" t="s">
        <v>15</v>
      </c>
    </row>
    <row r="91" spans="1:7" x14ac:dyDescent="0.2">
      <c r="A91">
        <v>6934057</v>
      </c>
      <c r="B91" t="s">
        <v>12</v>
      </c>
      <c r="C91" t="s">
        <v>14</v>
      </c>
      <c r="D91" s="3">
        <v>55607.05</v>
      </c>
      <c r="E91" s="3">
        <v>655.66995546649991</v>
      </c>
      <c r="F91" s="2">
        <v>44228</v>
      </c>
      <c r="G91" t="s">
        <v>15</v>
      </c>
    </row>
    <row r="92" spans="1:7" x14ac:dyDescent="0.2">
      <c r="A92">
        <v>7003415</v>
      </c>
      <c r="B92" t="s">
        <v>12</v>
      </c>
      <c r="C92" t="s">
        <v>14</v>
      </c>
      <c r="D92" s="3">
        <v>19921.45</v>
      </c>
      <c r="E92" s="3">
        <v>93.959120495999997</v>
      </c>
      <c r="F92" s="2">
        <v>44228</v>
      </c>
      <c r="G92" t="s">
        <v>15</v>
      </c>
    </row>
    <row r="93" spans="1:7" x14ac:dyDescent="0.2">
      <c r="A93">
        <v>6932977</v>
      </c>
      <c r="B93" t="s">
        <v>18</v>
      </c>
      <c r="C93" t="s">
        <v>14</v>
      </c>
      <c r="D93" s="3">
        <v>25000</v>
      </c>
      <c r="E93" s="3">
        <v>13183.92375</v>
      </c>
      <c r="F93" s="2">
        <v>44228</v>
      </c>
      <c r="G93" t="s">
        <v>15</v>
      </c>
    </row>
    <row r="94" spans="1:7" x14ac:dyDescent="0.2">
      <c r="A94">
        <v>6933089</v>
      </c>
      <c r="B94" t="s">
        <v>18</v>
      </c>
      <c r="C94" t="s">
        <v>14</v>
      </c>
      <c r="D94" s="3">
        <v>31204.400000000001</v>
      </c>
      <c r="E94" s="3">
        <v>18924.236650288</v>
      </c>
      <c r="F94" s="2">
        <v>44228</v>
      </c>
      <c r="G94" t="s">
        <v>15</v>
      </c>
    </row>
    <row r="95" spans="1:7" x14ac:dyDescent="0.2">
      <c r="A95">
        <v>6933097</v>
      </c>
      <c r="B95" t="s">
        <v>18</v>
      </c>
      <c r="C95" t="s">
        <v>14</v>
      </c>
      <c r="D95" s="3">
        <v>37000</v>
      </c>
      <c r="E95" s="3">
        <v>19512.207149999998</v>
      </c>
      <c r="F95" s="2">
        <v>44228</v>
      </c>
      <c r="G95" t="s">
        <v>15</v>
      </c>
    </row>
    <row r="96" spans="1:7" x14ac:dyDescent="0.2">
      <c r="A96">
        <v>6933389</v>
      </c>
      <c r="B96" t="s">
        <v>18</v>
      </c>
      <c r="C96" t="s">
        <v>14</v>
      </c>
      <c r="D96" s="3">
        <v>26127.78</v>
      </c>
      <c r="E96" s="3">
        <v>13778.666371071</v>
      </c>
      <c r="F96" s="2">
        <v>44228</v>
      </c>
      <c r="G96" t="s">
        <v>15</v>
      </c>
    </row>
    <row r="97" spans="1:7" x14ac:dyDescent="0.2">
      <c r="A97">
        <v>6933390</v>
      </c>
      <c r="B97" t="s">
        <v>18</v>
      </c>
      <c r="C97" t="s">
        <v>14</v>
      </c>
      <c r="D97" s="3">
        <v>27829.82</v>
      </c>
      <c r="E97" s="3">
        <v>14676.248994248999</v>
      </c>
      <c r="F97" s="2">
        <v>44228</v>
      </c>
      <c r="G97" t="s">
        <v>15</v>
      </c>
    </row>
    <row r="98" spans="1:7" x14ac:dyDescent="0.2">
      <c r="A98">
        <v>6933695</v>
      </c>
      <c r="B98" t="s">
        <v>18</v>
      </c>
      <c r="C98" t="s">
        <v>14</v>
      </c>
      <c r="D98" s="3">
        <v>27389.06</v>
      </c>
      <c r="E98" s="3">
        <v>16610.383569911202</v>
      </c>
      <c r="F98" s="2">
        <v>44228</v>
      </c>
      <c r="G98" t="s">
        <v>15</v>
      </c>
    </row>
    <row r="99" spans="1:7" x14ac:dyDescent="0.2">
      <c r="A99">
        <v>6933978</v>
      </c>
      <c r="B99" t="s">
        <v>18</v>
      </c>
      <c r="C99" t="s">
        <v>14</v>
      </c>
      <c r="D99" s="3">
        <v>765.05000000000007</v>
      </c>
      <c r="E99" s="3">
        <v>403.45443459749998</v>
      </c>
      <c r="F99" s="2">
        <v>44228</v>
      </c>
      <c r="G99" t="s">
        <v>15</v>
      </c>
    </row>
    <row r="100" spans="1:7" x14ac:dyDescent="0.2">
      <c r="A100">
        <v>6933979</v>
      </c>
      <c r="B100" t="s">
        <v>18</v>
      </c>
      <c r="C100" t="s">
        <v>14</v>
      </c>
      <c r="D100" s="3">
        <v>32193.600000000002</v>
      </c>
      <c r="E100" s="3">
        <v>16977.51870552</v>
      </c>
      <c r="F100" s="2">
        <v>44228</v>
      </c>
      <c r="G100" t="s">
        <v>15</v>
      </c>
    </row>
    <row r="101" spans="1:7" x14ac:dyDescent="0.2">
      <c r="A101">
        <v>6934017</v>
      </c>
      <c r="B101" t="s">
        <v>18</v>
      </c>
      <c r="C101" t="s">
        <v>14</v>
      </c>
      <c r="D101" s="3">
        <v>-278.5</v>
      </c>
      <c r="E101" s="3">
        <v>-36.717289610000002</v>
      </c>
      <c r="F101" s="2">
        <v>44228</v>
      </c>
      <c r="G101" t="s">
        <v>15</v>
      </c>
    </row>
    <row r="102" spans="1:7" x14ac:dyDescent="0.2">
      <c r="A102">
        <v>6934029</v>
      </c>
      <c r="B102" t="s">
        <v>18</v>
      </c>
      <c r="C102" t="s">
        <v>14</v>
      </c>
      <c r="D102" s="3">
        <v>29938.39</v>
      </c>
      <c r="E102" s="3">
        <v>3947.0611708694</v>
      </c>
      <c r="F102" s="2">
        <v>44228</v>
      </c>
      <c r="G102" t="s">
        <v>15</v>
      </c>
    </row>
    <row r="103" spans="1:7" x14ac:dyDescent="0.2">
      <c r="A103">
        <v>6934062</v>
      </c>
      <c r="B103" t="s">
        <v>18</v>
      </c>
      <c r="C103" t="s">
        <v>14</v>
      </c>
      <c r="D103" s="3">
        <v>-8300</v>
      </c>
      <c r="E103" s="3">
        <v>-1094.2675180000001</v>
      </c>
      <c r="F103" s="2">
        <v>44228</v>
      </c>
      <c r="G103" t="s">
        <v>15</v>
      </c>
    </row>
    <row r="104" spans="1:7" x14ac:dyDescent="0.2">
      <c r="A104">
        <v>6934085</v>
      </c>
      <c r="B104" t="s">
        <v>18</v>
      </c>
      <c r="C104" t="s">
        <v>14</v>
      </c>
      <c r="D104" s="3">
        <v>-330.45</v>
      </c>
      <c r="E104" s="3">
        <v>-43.566349557000002</v>
      </c>
      <c r="F104" s="2">
        <v>44228</v>
      </c>
      <c r="G104" t="s">
        <v>15</v>
      </c>
    </row>
    <row r="105" spans="1:7" x14ac:dyDescent="0.2">
      <c r="A105">
        <v>7002764</v>
      </c>
      <c r="B105" t="s">
        <v>18</v>
      </c>
      <c r="C105" t="s">
        <v>14</v>
      </c>
      <c r="D105" s="3">
        <v>29556.05</v>
      </c>
      <c r="E105" s="3">
        <v>1558.6557348195001</v>
      </c>
      <c r="F105" s="2">
        <v>44228</v>
      </c>
      <c r="G105" t="s">
        <v>15</v>
      </c>
    </row>
    <row r="106" spans="1:7" x14ac:dyDescent="0.2">
      <c r="A106">
        <v>7004931</v>
      </c>
      <c r="B106" t="s">
        <v>18</v>
      </c>
      <c r="C106" t="s">
        <v>14</v>
      </c>
      <c r="D106" s="3">
        <v>21.32</v>
      </c>
      <c r="E106" s="3">
        <v>1.1243227788000001</v>
      </c>
      <c r="F106" s="2">
        <v>44228</v>
      </c>
      <c r="G106" t="s">
        <v>15</v>
      </c>
    </row>
    <row r="107" spans="1:7" x14ac:dyDescent="0.2">
      <c r="A107">
        <v>6932975</v>
      </c>
      <c r="B107" t="s">
        <v>19</v>
      </c>
      <c r="C107" t="s">
        <v>14</v>
      </c>
      <c r="D107" s="3">
        <v>28717.78</v>
      </c>
      <c r="E107" s="3">
        <v>12809.761911437401</v>
      </c>
      <c r="F107" s="2">
        <v>44228</v>
      </c>
      <c r="G107" t="s">
        <v>15</v>
      </c>
    </row>
    <row r="108" spans="1:7" x14ac:dyDescent="0.2">
      <c r="A108">
        <v>6932976</v>
      </c>
      <c r="B108" t="s">
        <v>19</v>
      </c>
      <c r="C108" t="s">
        <v>14</v>
      </c>
      <c r="D108" s="3">
        <v>-4967.1500000000005</v>
      </c>
      <c r="E108" s="3">
        <v>-1348.6515101725001</v>
      </c>
      <c r="F108" s="2">
        <v>44228</v>
      </c>
      <c r="G108" t="s">
        <v>15</v>
      </c>
    </row>
    <row r="109" spans="1:7" x14ac:dyDescent="0.2">
      <c r="A109">
        <v>6932998</v>
      </c>
      <c r="B109" t="s">
        <v>19</v>
      </c>
      <c r="C109" t="s">
        <v>14</v>
      </c>
      <c r="D109" s="3">
        <v>26431.43</v>
      </c>
      <c r="E109" s="3">
        <v>10252.1033340221</v>
      </c>
      <c r="F109" s="2">
        <v>44228</v>
      </c>
      <c r="G109" t="s">
        <v>15</v>
      </c>
    </row>
    <row r="110" spans="1:7" x14ac:dyDescent="0.2">
      <c r="A110">
        <v>6932999</v>
      </c>
      <c r="B110" t="s">
        <v>19</v>
      </c>
      <c r="C110" t="s">
        <v>14</v>
      </c>
      <c r="D110" s="3">
        <v>35472.97</v>
      </c>
      <c r="E110" s="3">
        <v>11695.232465773999</v>
      </c>
      <c r="F110" s="2">
        <v>44228</v>
      </c>
      <c r="G110" t="s">
        <v>15</v>
      </c>
    </row>
    <row r="111" spans="1:7" x14ac:dyDescent="0.2">
      <c r="A111">
        <v>6933000</v>
      </c>
      <c r="B111" t="s">
        <v>19</v>
      </c>
      <c r="C111" t="s">
        <v>14</v>
      </c>
      <c r="D111" s="3">
        <v>28920.34</v>
      </c>
      <c r="E111" s="3">
        <v>11217.4904700598</v>
      </c>
      <c r="F111" s="2">
        <v>44228</v>
      </c>
      <c r="G111" t="s">
        <v>15</v>
      </c>
    </row>
    <row r="112" spans="1:7" x14ac:dyDescent="0.2">
      <c r="A112">
        <v>6933090</v>
      </c>
      <c r="B112" t="s">
        <v>19</v>
      </c>
      <c r="C112" t="s">
        <v>14</v>
      </c>
      <c r="D112" s="3">
        <v>37502.61</v>
      </c>
      <c r="E112" s="3">
        <v>8000.4906703976994</v>
      </c>
      <c r="F112" s="2">
        <v>44228</v>
      </c>
      <c r="G112" t="s">
        <v>15</v>
      </c>
    </row>
    <row r="113" spans="1:7" x14ac:dyDescent="0.2">
      <c r="A113">
        <v>6933096</v>
      </c>
      <c r="B113" t="s">
        <v>19</v>
      </c>
      <c r="C113" t="s">
        <v>14</v>
      </c>
      <c r="D113" s="3">
        <v>27738.33</v>
      </c>
      <c r="E113" s="3">
        <v>12372.871549293901</v>
      </c>
      <c r="F113" s="2">
        <v>44228</v>
      </c>
      <c r="G113" t="s">
        <v>15</v>
      </c>
    </row>
    <row r="114" spans="1:7" x14ac:dyDescent="0.2">
      <c r="A114">
        <v>6933249</v>
      </c>
      <c r="B114" t="s">
        <v>19</v>
      </c>
      <c r="C114" t="s">
        <v>14</v>
      </c>
      <c r="D114" s="3">
        <v>-165.15</v>
      </c>
      <c r="E114" s="3">
        <v>-35.231708785500004</v>
      </c>
      <c r="F114" s="2">
        <v>44228</v>
      </c>
      <c r="G114" t="s">
        <v>15</v>
      </c>
    </row>
    <row r="115" spans="1:7" x14ac:dyDescent="0.2">
      <c r="A115">
        <v>6933250</v>
      </c>
      <c r="B115" t="s">
        <v>19</v>
      </c>
      <c r="C115" t="s">
        <v>14</v>
      </c>
      <c r="D115" s="3">
        <v>26901.95</v>
      </c>
      <c r="E115" s="3">
        <v>16695.370077443</v>
      </c>
      <c r="F115" s="2">
        <v>44228</v>
      </c>
      <c r="G115" t="s">
        <v>15</v>
      </c>
    </row>
    <row r="116" spans="1:7" x14ac:dyDescent="0.2">
      <c r="A116">
        <v>6933379</v>
      </c>
      <c r="B116" t="s">
        <v>19</v>
      </c>
      <c r="C116" t="s">
        <v>14</v>
      </c>
      <c r="D116" s="3">
        <v>12603.69</v>
      </c>
      <c r="E116" s="3">
        <v>4155.3634915980001</v>
      </c>
      <c r="F116" s="2">
        <v>44228</v>
      </c>
      <c r="G116" t="s">
        <v>15</v>
      </c>
    </row>
    <row r="117" spans="1:7" x14ac:dyDescent="0.2">
      <c r="A117">
        <v>6933380</v>
      </c>
      <c r="B117" t="s">
        <v>19</v>
      </c>
      <c r="C117" t="s">
        <v>14</v>
      </c>
      <c r="D117" s="3">
        <v>29873.850000000002</v>
      </c>
      <c r="E117" s="3">
        <v>16801.635182598002</v>
      </c>
      <c r="F117" s="2">
        <v>44228</v>
      </c>
      <c r="G117" t="s">
        <v>15</v>
      </c>
    </row>
    <row r="118" spans="1:7" x14ac:dyDescent="0.2">
      <c r="A118">
        <v>6933414</v>
      </c>
      <c r="B118" t="s">
        <v>19</v>
      </c>
      <c r="C118" t="s">
        <v>14</v>
      </c>
      <c r="D118" s="3">
        <v>43625.65</v>
      </c>
      <c r="E118" s="3">
        <v>16921.3194978055</v>
      </c>
      <c r="F118" s="2">
        <v>44228</v>
      </c>
      <c r="G118" t="s">
        <v>15</v>
      </c>
    </row>
    <row r="119" spans="1:7" x14ac:dyDescent="0.2">
      <c r="A119">
        <v>6933415</v>
      </c>
      <c r="B119" t="s">
        <v>19</v>
      </c>
      <c r="C119" t="s">
        <v>14</v>
      </c>
      <c r="D119" s="3">
        <v>422.65000000000003</v>
      </c>
      <c r="E119" s="3">
        <v>163.93556739550002</v>
      </c>
      <c r="F119" s="2">
        <v>44228</v>
      </c>
      <c r="G119" t="s">
        <v>15</v>
      </c>
    </row>
    <row r="120" spans="1:7" x14ac:dyDescent="0.2">
      <c r="A120">
        <v>6933416</v>
      </c>
      <c r="B120" t="s">
        <v>19</v>
      </c>
      <c r="C120" t="s">
        <v>14</v>
      </c>
      <c r="D120" s="3">
        <v>28876.57</v>
      </c>
      <c r="E120" s="3">
        <v>11200.513160737901</v>
      </c>
      <c r="F120" s="2">
        <v>44228</v>
      </c>
      <c r="G120" t="s">
        <v>15</v>
      </c>
    </row>
    <row r="121" spans="1:7" x14ac:dyDescent="0.2">
      <c r="A121">
        <v>6933518</v>
      </c>
      <c r="B121" t="s">
        <v>19</v>
      </c>
      <c r="C121" t="s">
        <v>14</v>
      </c>
      <c r="D121" s="3">
        <v>35970.340000000004</v>
      </c>
      <c r="E121" s="3">
        <v>22323.219622051598</v>
      </c>
      <c r="F121" s="2">
        <v>44228</v>
      </c>
      <c r="G121" t="s">
        <v>15</v>
      </c>
    </row>
    <row r="122" spans="1:7" x14ac:dyDescent="0.2">
      <c r="A122">
        <v>6933549</v>
      </c>
      <c r="B122" t="s">
        <v>19</v>
      </c>
      <c r="C122" t="s">
        <v>14</v>
      </c>
      <c r="D122" s="3">
        <v>37313.56</v>
      </c>
      <c r="E122" s="3">
        <v>14473.014622373201</v>
      </c>
      <c r="F122" s="2">
        <v>44228</v>
      </c>
      <c r="G122" t="s">
        <v>15</v>
      </c>
    </row>
    <row r="123" spans="1:7" x14ac:dyDescent="0.2">
      <c r="A123">
        <v>6933665</v>
      </c>
      <c r="B123" t="s">
        <v>19</v>
      </c>
      <c r="C123" t="s">
        <v>14</v>
      </c>
      <c r="D123" s="3">
        <v>28629.84</v>
      </c>
      <c r="E123" s="3">
        <v>9439.092194928</v>
      </c>
      <c r="F123" s="2">
        <v>44228</v>
      </c>
      <c r="G123" t="s">
        <v>15</v>
      </c>
    </row>
    <row r="124" spans="1:7" x14ac:dyDescent="0.2">
      <c r="A124">
        <v>6933669</v>
      </c>
      <c r="B124" t="s">
        <v>19</v>
      </c>
      <c r="C124" t="s">
        <v>14</v>
      </c>
      <c r="D124" s="3">
        <v>36761.040000000001</v>
      </c>
      <c r="E124" s="3">
        <v>20675.125001059198</v>
      </c>
      <c r="F124" s="2">
        <v>44228</v>
      </c>
      <c r="G124" t="s">
        <v>15</v>
      </c>
    </row>
    <row r="125" spans="1:7" x14ac:dyDescent="0.2">
      <c r="A125">
        <v>6933674</v>
      </c>
      <c r="B125" t="s">
        <v>19</v>
      </c>
      <c r="C125" t="s">
        <v>14</v>
      </c>
      <c r="D125" s="3">
        <v>32535.79</v>
      </c>
      <c r="E125" s="3">
        <v>6940.9111618902998</v>
      </c>
      <c r="F125" s="2">
        <v>44228</v>
      </c>
      <c r="G125" t="s">
        <v>15</v>
      </c>
    </row>
    <row r="126" spans="1:7" x14ac:dyDescent="0.2">
      <c r="A126">
        <v>6933696</v>
      </c>
      <c r="B126" t="s">
        <v>19</v>
      </c>
      <c r="C126" t="s">
        <v>14</v>
      </c>
      <c r="D126" s="3">
        <v>-62.800000000000004</v>
      </c>
      <c r="E126" s="3">
        <v>-24.358579516000002</v>
      </c>
      <c r="F126" s="2">
        <v>44228</v>
      </c>
      <c r="G126" t="s">
        <v>15</v>
      </c>
    </row>
    <row r="127" spans="1:7" x14ac:dyDescent="0.2">
      <c r="A127">
        <v>6933697</v>
      </c>
      <c r="B127" t="s">
        <v>19</v>
      </c>
      <c r="C127" t="s">
        <v>14</v>
      </c>
      <c r="D127" s="3">
        <v>28809.32</v>
      </c>
      <c r="E127" s="3">
        <v>11174.428535380401</v>
      </c>
      <c r="F127" s="2">
        <v>44228</v>
      </c>
      <c r="G127" t="s">
        <v>15</v>
      </c>
    </row>
    <row r="128" spans="1:7" x14ac:dyDescent="0.2">
      <c r="A128">
        <v>6933698</v>
      </c>
      <c r="B128" t="s">
        <v>19</v>
      </c>
      <c r="C128" t="s">
        <v>14</v>
      </c>
      <c r="D128" s="3">
        <v>28579.57</v>
      </c>
      <c r="E128" s="3">
        <v>11085.314146147899</v>
      </c>
      <c r="F128" s="2">
        <v>44228</v>
      </c>
      <c r="G128" t="s">
        <v>15</v>
      </c>
    </row>
    <row r="129" spans="1:7" x14ac:dyDescent="0.2">
      <c r="A129">
        <v>6933815</v>
      </c>
      <c r="B129" t="s">
        <v>19</v>
      </c>
      <c r="C129" t="s">
        <v>14</v>
      </c>
      <c r="D129" s="3">
        <v>31213.84</v>
      </c>
      <c r="E129" s="3">
        <v>10291.022007728001</v>
      </c>
      <c r="F129" s="2">
        <v>44228</v>
      </c>
      <c r="G129" t="s">
        <v>15</v>
      </c>
    </row>
    <row r="130" spans="1:7" x14ac:dyDescent="0.2">
      <c r="A130">
        <v>6933846</v>
      </c>
      <c r="B130" t="s">
        <v>19</v>
      </c>
      <c r="C130" t="s">
        <v>14</v>
      </c>
      <c r="D130" s="3">
        <v>28579.57</v>
      </c>
      <c r="E130" s="3">
        <v>11085.314146147899</v>
      </c>
      <c r="F130" s="2">
        <v>44228</v>
      </c>
      <c r="G130" t="s">
        <v>15</v>
      </c>
    </row>
    <row r="131" spans="1:7" x14ac:dyDescent="0.2">
      <c r="A131">
        <v>6933963</v>
      </c>
      <c r="B131" t="s">
        <v>19</v>
      </c>
      <c r="C131" t="s">
        <v>14</v>
      </c>
      <c r="D131" s="3">
        <v>250.25</v>
      </c>
      <c r="E131" s="3">
        <v>67.946416037500001</v>
      </c>
      <c r="F131" s="2">
        <v>44228</v>
      </c>
      <c r="G131" t="s">
        <v>15</v>
      </c>
    </row>
    <row r="132" spans="1:7" x14ac:dyDescent="0.2">
      <c r="A132">
        <v>6933964</v>
      </c>
      <c r="B132" t="s">
        <v>19</v>
      </c>
      <c r="C132" t="s">
        <v>14</v>
      </c>
      <c r="D132" s="3">
        <v>303.16000000000003</v>
      </c>
      <c r="E132" s="3">
        <v>82.312229713999997</v>
      </c>
      <c r="F132" s="2">
        <v>44228</v>
      </c>
      <c r="G132" t="s">
        <v>15</v>
      </c>
    </row>
    <row r="133" spans="1:7" x14ac:dyDescent="0.2">
      <c r="A133">
        <v>6933965</v>
      </c>
      <c r="B133" t="s">
        <v>19</v>
      </c>
      <c r="C133" t="s">
        <v>14</v>
      </c>
      <c r="D133" s="3">
        <v>-0.03</v>
      </c>
      <c r="E133" s="3">
        <v>-1.3381704899999999E-2</v>
      </c>
      <c r="F133" s="2">
        <v>44228</v>
      </c>
      <c r="G133" t="s">
        <v>15</v>
      </c>
    </row>
    <row r="134" spans="1:7" x14ac:dyDescent="0.2">
      <c r="A134">
        <v>6933999</v>
      </c>
      <c r="B134" t="s">
        <v>19</v>
      </c>
      <c r="C134" t="s">
        <v>14</v>
      </c>
      <c r="D134" s="3">
        <v>1222.1200000000001</v>
      </c>
      <c r="E134" s="3">
        <v>331.82287299799998</v>
      </c>
      <c r="F134" s="2">
        <v>44228</v>
      </c>
      <c r="G134" t="s">
        <v>15</v>
      </c>
    </row>
    <row r="135" spans="1:7" x14ac:dyDescent="0.2">
      <c r="A135">
        <v>6934000</v>
      </c>
      <c r="B135" t="s">
        <v>19</v>
      </c>
      <c r="C135" t="s">
        <v>14</v>
      </c>
      <c r="D135" s="3">
        <v>37826.300000000003</v>
      </c>
      <c r="E135" s="3">
        <v>14671.893890861</v>
      </c>
      <c r="F135" s="2">
        <v>44228</v>
      </c>
      <c r="G135" t="s">
        <v>15</v>
      </c>
    </row>
    <row r="136" spans="1:7" x14ac:dyDescent="0.2">
      <c r="A136">
        <v>6934042</v>
      </c>
      <c r="B136" t="s">
        <v>19</v>
      </c>
      <c r="C136" t="s">
        <v>14</v>
      </c>
      <c r="D136" s="3">
        <v>43391.090000000004</v>
      </c>
      <c r="E136" s="3">
        <v>4207.5867010119</v>
      </c>
      <c r="F136" s="2">
        <v>44228</v>
      </c>
      <c r="G136" t="s">
        <v>15</v>
      </c>
    </row>
    <row r="137" spans="1:7" x14ac:dyDescent="0.2">
      <c r="A137">
        <v>6934056</v>
      </c>
      <c r="B137" t="s">
        <v>19</v>
      </c>
      <c r="C137" t="s">
        <v>14</v>
      </c>
      <c r="D137" s="3">
        <v>30977.8</v>
      </c>
      <c r="E137" s="3">
        <v>3003.8835001980001</v>
      </c>
      <c r="F137" s="2">
        <v>44228</v>
      </c>
      <c r="G137" t="s">
        <v>15</v>
      </c>
    </row>
    <row r="138" spans="1:7" x14ac:dyDescent="0.2">
      <c r="A138">
        <v>6934077</v>
      </c>
      <c r="B138" t="s">
        <v>19</v>
      </c>
      <c r="C138" t="s">
        <v>14</v>
      </c>
      <c r="D138" s="3">
        <v>39581.450000000004</v>
      </c>
      <c r="E138" s="3">
        <v>3838.1700627195</v>
      </c>
      <c r="F138" s="2">
        <v>44228</v>
      </c>
      <c r="G138" t="s">
        <v>15</v>
      </c>
    </row>
    <row r="139" spans="1:7" x14ac:dyDescent="0.2">
      <c r="A139">
        <v>7004599</v>
      </c>
      <c r="B139" t="s">
        <v>19</v>
      </c>
      <c r="C139" t="s">
        <v>14</v>
      </c>
      <c r="D139" s="3">
        <v>-72.150000000000006</v>
      </c>
      <c r="E139" s="3">
        <v>-2.8000000860000003</v>
      </c>
      <c r="F139" s="2">
        <v>44228</v>
      </c>
      <c r="G139" t="s">
        <v>15</v>
      </c>
    </row>
    <row r="140" spans="1:7" x14ac:dyDescent="0.2">
      <c r="A140">
        <v>6933105</v>
      </c>
      <c r="B140" t="s">
        <v>13</v>
      </c>
      <c r="C140" t="s">
        <v>14</v>
      </c>
      <c r="D140" s="3">
        <v>86769.09</v>
      </c>
      <c r="E140" s="3">
        <v>27996.7878965286</v>
      </c>
      <c r="F140" s="2">
        <v>44228</v>
      </c>
      <c r="G140" t="s">
        <v>15</v>
      </c>
    </row>
    <row r="141" spans="1:7" x14ac:dyDescent="0.2">
      <c r="A141">
        <v>6933114</v>
      </c>
      <c r="B141" t="s">
        <v>13</v>
      </c>
      <c r="C141" t="s">
        <v>14</v>
      </c>
      <c r="D141" s="3">
        <v>183690</v>
      </c>
      <c r="E141" s="3">
        <v>69728.395194900004</v>
      </c>
      <c r="F141" s="2">
        <v>44228</v>
      </c>
      <c r="G141" t="s">
        <v>15</v>
      </c>
    </row>
    <row r="142" spans="1:7" x14ac:dyDescent="0.2">
      <c r="A142">
        <v>6933115</v>
      </c>
      <c r="B142" t="s">
        <v>13</v>
      </c>
      <c r="C142" t="s">
        <v>14</v>
      </c>
      <c r="D142" s="3">
        <v>-18354.34</v>
      </c>
      <c r="E142" s="3">
        <v>-5922.1845470635999</v>
      </c>
      <c r="F142" s="2">
        <v>44228</v>
      </c>
      <c r="G142" t="s">
        <v>15</v>
      </c>
    </row>
    <row r="143" spans="1:7" x14ac:dyDescent="0.2">
      <c r="A143">
        <v>6933702</v>
      </c>
      <c r="B143" t="s">
        <v>13</v>
      </c>
      <c r="C143" t="s">
        <v>14</v>
      </c>
      <c r="D143" s="3">
        <v>18354.34</v>
      </c>
      <c r="E143" s="3">
        <v>6967.2746097314002</v>
      </c>
      <c r="F143" s="2">
        <v>44228</v>
      </c>
      <c r="G143" t="s">
        <v>15</v>
      </c>
    </row>
    <row r="144" spans="1:7" x14ac:dyDescent="0.2">
      <c r="A144">
        <v>6933703</v>
      </c>
      <c r="B144" t="s">
        <v>13</v>
      </c>
      <c r="C144" t="s">
        <v>14</v>
      </c>
      <c r="D144" s="3">
        <v>-20289.54</v>
      </c>
      <c r="E144" s="3">
        <v>-6546.5933536716002</v>
      </c>
      <c r="F144" s="2">
        <v>44228</v>
      </c>
      <c r="G144" t="s">
        <v>15</v>
      </c>
    </row>
    <row r="145" spans="1:7" x14ac:dyDescent="0.2">
      <c r="A145">
        <v>6934018</v>
      </c>
      <c r="B145" t="s">
        <v>13</v>
      </c>
      <c r="C145" t="s">
        <v>14</v>
      </c>
      <c r="D145" s="3">
        <v>188214.51</v>
      </c>
      <c r="E145" s="3">
        <v>17861.474184615599</v>
      </c>
      <c r="F145" s="2">
        <v>44228</v>
      </c>
      <c r="G145" t="s">
        <v>15</v>
      </c>
    </row>
    <row r="146" spans="1:7" x14ac:dyDescent="0.2">
      <c r="A146">
        <v>6934078</v>
      </c>
      <c r="B146" t="s">
        <v>13</v>
      </c>
      <c r="C146" t="s">
        <v>14</v>
      </c>
      <c r="D146" s="3">
        <v>175314.03</v>
      </c>
      <c r="E146" s="3">
        <v>16637.224308826801</v>
      </c>
      <c r="F146" s="2">
        <v>44228</v>
      </c>
      <c r="G146" t="s">
        <v>15</v>
      </c>
    </row>
    <row r="147" spans="1:7" x14ac:dyDescent="0.2">
      <c r="A147">
        <v>7003101</v>
      </c>
      <c r="B147" t="s">
        <v>13</v>
      </c>
      <c r="C147" t="s">
        <v>14</v>
      </c>
      <c r="D147" s="3">
        <v>106912.12</v>
      </c>
      <c r="E147" s="3">
        <v>4058.3520015639997</v>
      </c>
      <c r="F147" s="2">
        <v>44228</v>
      </c>
      <c r="G147" t="s">
        <v>15</v>
      </c>
    </row>
    <row r="148" spans="1:7" x14ac:dyDescent="0.2">
      <c r="A148">
        <v>7003698</v>
      </c>
      <c r="B148" t="s">
        <v>13</v>
      </c>
      <c r="C148" t="s">
        <v>14</v>
      </c>
      <c r="D148" s="3">
        <v>163.9</v>
      </c>
      <c r="E148" s="3">
        <v>6.2215948299999999</v>
      </c>
      <c r="F148" s="2">
        <v>44228</v>
      </c>
      <c r="G148" t="s">
        <v>15</v>
      </c>
    </row>
    <row r="149" spans="1:7" x14ac:dyDescent="0.2">
      <c r="A149">
        <v>7003699</v>
      </c>
      <c r="B149" t="s">
        <v>13</v>
      </c>
      <c r="C149" t="s">
        <v>14</v>
      </c>
      <c r="D149" s="3">
        <v>-80092.22</v>
      </c>
      <c r="E149" s="3">
        <v>-3040.276643534</v>
      </c>
      <c r="F149" s="2">
        <v>44228</v>
      </c>
      <c r="G149" t="s">
        <v>15</v>
      </c>
    </row>
    <row r="150" spans="1:7" x14ac:dyDescent="0.2">
      <c r="A150">
        <v>6932978</v>
      </c>
      <c r="B150" t="s">
        <v>20</v>
      </c>
      <c r="C150" t="s">
        <v>14</v>
      </c>
      <c r="D150" s="3">
        <v>1456.47</v>
      </c>
      <c r="E150" s="3">
        <v>44.0257527837</v>
      </c>
      <c r="F150" s="2">
        <v>44228</v>
      </c>
      <c r="G150" t="s">
        <v>15</v>
      </c>
    </row>
    <row r="151" spans="1:7" x14ac:dyDescent="0.2">
      <c r="A151">
        <v>6933111</v>
      </c>
      <c r="B151" t="s">
        <v>20</v>
      </c>
      <c r="C151" t="s">
        <v>14</v>
      </c>
      <c r="D151" s="3">
        <v>616.19000000000005</v>
      </c>
      <c r="E151" s="3">
        <v>18.6260126249</v>
      </c>
      <c r="F151" s="2">
        <v>44228</v>
      </c>
      <c r="G151" t="s">
        <v>15</v>
      </c>
    </row>
    <row r="152" spans="1:7" x14ac:dyDescent="0.2">
      <c r="A152">
        <v>6933117</v>
      </c>
      <c r="B152" t="s">
        <v>20</v>
      </c>
      <c r="C152" t="s">
        <v>14</v>
      </c>
      <c r="D152" s="3">
        <v>3544.2400000000002</v>
      </c>
      <c r="E152" s="3">
        <v>107.13425889039999</v>
      </c>
      <c r="F152" s="2">
        <v>44228</v>
      </c>
      <c r="G152" t="s">
        <v>15</v>
      </c>
    </row>
    <row r="153" spans="1:7" x14ac:dyDescent="0.2">
      <c r="A153">
        <v>6933251</v>
      </c>
      <c r="B153" t="s">
        <v>20</v>
      </c>
      <c r="C153" t="s">
        <v>14</v>
      </c>
      <c r="D153" s="3">
        <v>1475.93</v>
      </c>
      <c r="E153" s="3">
        <v>44.613984020300002</v>
      </c>
      <c r="F153" s="2">
        <v>44228</v>
      </c>
      <c r="G153" t="s">
        <v>15</v>
      </c>
    </row>
    <row r="154" spans="1:7" x14ac:dyDescent="0.2">
      <c r="A154">
        <v>6933252</v>
      </c>
      <c r="B154" t="s">
        <v>20</v>
      </c>
      <c r="C154" t="s">
        <v>14</v>
      </c>
      <c r="D154" s="3">
        <v>1039.9000000000001</v>
      </c>
      <c r="E154" s="3">
        <v>31.433795628999999</v>
      </c>
      <c r="F154" s="2">
        <v>44228</v>
      </c>
      <c r="G154" t="s">
        <v>15</v>
      </c>
    </row>
    <row r="155" spans="1:7" x14ac:dyDescent="0.2">
      <c r="A155">
        <v>6933278</v>
      </c>
      <c r="B155" t="s">
        <v>20</v>
      </c>
      <c r="C155" t="s">
        <v>14</v>
      </c>
      <c r="D155" s="3">
        <v>714.62</v>
      </c>
      <c r="E155" s="3">
        <v>48.286894838599999</v>
      </c>
      <c r="F155" s="2">
        <v>44228</v>
      </c>
      <c r="G155" t="s">
        <v>15</v>
      </c>
    </row>
    <row r="156" spans="1:7" x14ac:dyDescent="0.2">
      <c r="A156">
        <v>6933411</v>
      </c>
      <c r="B156" t="s">
        <v>20</v>
      </c>
      <c r="C156" t="s">
        <v>14</v>
      </c>
      <c r="D156" s="3">
        <v>3015.02</v>
      </c>
      <c r="E156" s="3">
        <v>251.9699851316</v>
      </c>
      <c r="F156" s="2">
        <v>44228</v>
      </c>
      <c r="G156" t="s">
        <v>15</v>
      </c>
    </row>
    <row r="157" spans="1:7" x14ac:dyDescent="0.2">
      <c r="A157">
        <v>6933545</v>
      </c>
      <c r="B157" t="s">
        <v>20</v>
      </c>
      <c r="C157" t="s">
        <v>14</v>
      </c>
      <c r="D157" s="3">
        <v>5561.03</v>
      </c>
      <c r="E157" s="3">
        <v>168.09720214130002</v>
      </c>
      <c r="F157" s="2">
        <v>44228</v>
      </c>
      <c r="G157" t="s">
        <v>15</v>
      </c>
    </row>
    <row r="158" spans="1:7" x14ac:dyDescent="0.2">
      <c r="A158">
        <v>6933546</v>
      </c>
      <c r="B158" t="s">
        <v>20</v>
      </c>
      <c r="C158" t="s">
        <v>14</v>
      </c>
      <c r="D158" s="3">
        <v>1094.9100000000001</v>
      </c>
      <c r="E158" s="3">
        <v>73.983101547300009</v>
      </c>
      <c r="F158" s="2">
        <v>44228</v>
      </c>
      <c r="G158" t="s">
        <v>15</v>
      </c>
    </row>
    <row r="159" spans="1:7" x14ac:dyDescent="0.2">
      <c r="A159">
        <v>6933843</v>
      </c>
      <c r="B159" t="s">
        <v>20</v>
      </c>
      <c r="C159" t="s">
        <v>14</v>
      </c>
      <c r="D159" s="3">
        <v>4473</v>
      </c>
      <c r="E159" s="3">
        <v>135.20854682999999</v>
      </c>
      <c r="F159" s="2">
        <v>44228</v>
      </c>
      <c r="G159" t="s">
        <v>15</v>
      </c>
    </row>
    <row r="160" spans="1:7" x14ac:dyDescent="0.2">
      <c r="A160">
        <v>6933993</v>
      </c>
      <c r="B160" t="s">
        <v>20</v>
      </c>
      <c r="C160" t="s">
        <v>14</v>
      </c>
      <c r="D160" s="3">
        <v>4062.98</v>
      </c>
      <c r="E160" s="3">
        <v>317.87370043819999</v>
      </c>
      <c r="F160" s="2">
        <v>44228</v>
      </c>
      <c r="G160" t="s">
        <v>15</v>
      </c>
    </row>
    <row r="161" spans="1:7" x14ac:dyDescent="0.2">
      <c r="A161">
        <v>6933994</v>
      </c>
      <c r="B161" t="s">
        <v>20</v>
      </c>
      <c r="C161" t="s">
        <v>14</v>
      </c>
      <c r="D161" s="3">
        <v>3298.31</v>
      </c>
      <c r="E161" s="3">
        <v>99.700358170100003</v>
      </c>
      <c r="F161" s="2">
        <v>44228</v>
      </c>
      <c r="G161" t="s">
        <v>15</v>
      </c>
    </row>
    <row r="162" spans="1:7" x14ac:dyDescent="0.2">
      <c r="A162">
        <v>6933995</v>
      </c>
      <c r="B162" t="s">
        <v>20</v>
      </c>
      <c r="C162" t="s">
        <v>14</v>
      </c>
      <c r="D162" s="3">
        <v>2569.85</v>
      </c>
      <c r="E162" s="3">
        <v>201.05630081150002</v>
      </c>
      <c r="F162" s="2">
        <v>44228</v>
      </c>
      <c r="G162" t="s">
        <v>15</v>
      </c>
    </row>
    <row r="163" spans="1:7" x14ac:dyDescent="0.2">
      <c r="A163">
        <v>6934030</v>
      </c>
      <c r="B163" t="s">
        <v>7</v>
      </c>
      <c r="C163" t="s">
        <v>21</v>
      </c>
      <c r="D163" s="3">
        <v>202.5</v>
      </c>
      <c r="E163" s="3">
        <v>0</v>
      </c>
      <c r="F163" s="2">
        <v>44228</v>
      </c>
      <c r="G163" t="s">
        <v>22</v>
      </c>
    </row>
    <row r="164" spans="1:7" x14ac:dyDescent="0.2">
      <c r="A164">
        <v>6934058</v>
      </c>
      <c r="B164" t="s">
        <v>7</v>
      </c>
      <c r="C164" t="s">
        <v>21</v>
      </c>
      <c r="D164" s="3">
        <v>5219.95</v>
      </c>
      <c r="E164" s="3">
        <v>0</v>
      </c>
      <c r="F164" s="2">
        <v>44228</v>
      </c>
      <c r="G164" t="s">
        <v>22</v>
      </c>
    </row>
    <row r="165" spans="1:7" x14ac:dyDescent="0.2">
      <c r="A165">
        <v>6934079</v>
      </c>
      <c r="B165" t="s">
        <v>7</v>
      </c>
      <c r="C165" t="s">
        <v>21</v>
      </c>
      <c r="D165" s="3">
        <v>-399.75</v>
      </c>
      <c r="E165" s="3">
        <v>0</v>
      </c>
      <c r="F165" s="2">
        <v>44228</v>
      </c>
      <c r="G165" t="s">
        <v>22</v>
      </c>
    </row>
    <row r="166" spans="1:7" x14ac:dyDescent="0.2">
      <c r="A166">
        <v>7002780</v>
      </c>
      <c r="B166" t="s">
        <v>7</v>
      </c>
      <c r="C166" t="s">
        <v>21</v>
      </c>
      <c r="D166" s="3">
        <v>3172.5</v>
      </c>
      <c r="E166" s="3">
        <v>0</v>
      </c>
      <c r="F166" s="2">
        <v>44228</v>
      </c>
      <c r="G166" t="s">
        <v>22</v>
      </c>
    </row>
    <row r="167" spans="1:7" x14ac:dyDescent="0.2">
      <c r="A167">
        <v>7003416</v>
      </c>
      <c r="B167" t="s">
        <v>7</v>
      </c>
      <c r="C167" t="s">
        <v>21</v>
      </c>
      <c r="D167" s="3">
        <v>1480.5</v>
      </c>
      <c r="E167" s="3">
        <v>0</v>
      </c>
      <c r="F167" s="2">
        <v>44228</v>
      </c>
      <c r="G167" t="s">
        <v>22</v>
      </c>
    </row>
    <row r="170" spans="1:7" x14ac:dyDescent="0.2">
      <c r="D170" s="3">
        <f>SUM(D1:D169)</f>
        <v>12243460.899999987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69"/>
  <sheetViews>
    <sheetView topLeftCell="A144" workbookViewId="0">
      <selection activeCell="D169" sqref="D169"/>
    </sheetView>
  </sheetViews>
  <sheetFormatPr defaultRowHeight="12.75" x14ac:dyDescent="0.2"/>
  <cols>
    <col min="1" max="1" width="8" bestFit="1" customWidth="1"/>
    <col min="2" max="2" width="25" bestFit="1" customWidth="1"/>
    <col min="3" max="3" width="12.85546875" bestFit="1" customWidth="1"/>
    <col min="4" max="4" width="14" style="3" bestFit="1" customWidth="1"/>
    <col min="5" max="5" width="12.7109375" style="3" bestFit="1" customWidth="1"/>
    <col min="6" max="6" width="12.28515625" bestFit="1" customWidth="1"/>
    <col min="7" max="7" width="19.7109375" bestFit="1" customWidth="1"/>
  </cols>
  <sheetData>
    <row r="1" spans="1:7" x14ac:dyDescent="0.2">
      <c r="A1" t="s">
        <v>5</v>
      </c>
      <c r="B1" t="s">
        <v>0</v>
      </c>
      <c r="C1" t="s">
        <v>0</v>
      </c>
      <c r="D1" s="3" t="s">
        <v>1</v>
      </c>
      <c r="E1" s="3" t="s">
        <v>2</v>
      </c>
      <c r="F1" t="s">
        <v>3</v>
      </c>
      <c r="G1" t="s">
        <v>4</v>
      </c>
    </row>
    <row r="2" spans="1:7" x14ac:dyDescent="0.2">
      <c r="A2">
        <v>923213</v>
      </c>
      <c r="B2" t="s">
        <v>7</v>
      </c>
      <c r="C2" t="s">
        <v>8</v>
      </c>
      <c r="D2" s="3">
        <v>2643.75</v>
      </c>
      <c r="E2" s="3">
        <v>0</v>
      </c>
      <c r="F2" s="2">
        <v>44197</v>
      </c>
      <c r="G2" t="s">
        <v>9</v>
      </c>
    </row>
    <row r="3" spans="1:7" x14ac:dyDescent="0.2">
      <c r="A3">
        <v>923216</v>
      </c>
      <c r="B3" t="s">
        <v>10</v>
      </c>
      <c r="C3" t="s">
        <v>8</v>
      </c>
      <c r="D3" s="3">
        <v>30048.48</v>
      </c>
      <c r="E3" s="3">
        <v>360.63404435519999</v>
      </c>
      <c r="F3" s="2">
        <v>44197</v>
      </c>
      <c r="G3" t="s">
        <v>9</v>
      </c>
    </row>
    <row r="4" spans="1:7" x14ac:dyDescent="0.2">
      <c r="A4">
        <v>1274831</v>
      </c>
      <c r="B4" t="s">
        <v>10</v>
      </c>
      <c r="C4" t="s">
        <v>8</v>
      </c>
      <c r="D4" s="3">
        <v>173150.67</v>
      </c>
      <c r="E4" s="3">
        <v>2078.1093221657998</v>
      </c>
      <c r="F4" s="2">
        <v>44197</v>
      </c>
      <c r="G4" t="s">
        <v>9</v>
      </c>
    </row>
    <row r="5" spans="1:7" x14ac:dyDescent="0.2">
      <c r="A5">
        <v>1949348</v>
      </c>
      <c r="B5" t="s">
        <v>11</v>
      </c>
      <c r="C5" t="s">
        <v>8</v>
      </c>
      <c r="D5" s="3">
        <v>4577.1400000000003</v>
      </c>
      <c r="E5" s="3">
        <v>772.844596432</v>
      </c>
      <c r="F5" s="2">
        <v>44197</v>
      </c>
      <c r="G5" t="s">
        <v>9</v>
      </c>
    </row>
    <row r="6" spans="1:7" x14ac:dyDescent="0.2">
      <c r="A6">
        <v>1274828</v>
      </c>
      <c r="B6" t="s">
        <v>12</v>
      </c>
      <c r="C6" t="s">
        <v>8</v>
      </c>
      <c r="D6" s="3">
        <v>55768.43</v>
      </c>
      <c r="E6" s="3">
        <v>269.24217245980003</v>
      </c>
      <c r="F6" s="2">
        <v>44197</v>
      </c>
      <c r="G6" t="s">
        <v>9</v>
      </c>
    </row>
    <row r="7" spans="1:7" x14ac:dyDescent="0.2">
      <c r="A7">
        <v>923219</v>
      </c>
      <c r="B7" t="s">
        <v>13</v>
      </c>
      <c r="C7" t="s">
        <v>8</v>
      </c>
      <c r="D7" s="3">
        <v>58.83</v>
      </c>
      <c r="E7" s="3">
        <v>1.9059590442000001</v>
      </c>
      <c r="F7" s="2">
        <v>44197</v>
      </c>
      <c r="G7" t="s">
        <v>9</v>
      </c>
    </row>
    <row r="8" spans="1:7" x14ac:dyDescent="0.2">
      <c r="A8">
        <v>6933535</v>
      </c>
      <c r="B8" t="s">
        <v>7</v>
      </c>
      <c r="C8" t="s">
        <v>14</v>
      </c>
      <c r="D8" s="3">
        <v>472514.62</v>
      </c>
      <c r="E8" s="3">
        <v>0</v>
      </c>
      <c r="F8" s="2">
        <v>44197</v>
      </c>
      <c r="G8" t="s">
        <v>15</v>
      </c>
    </row>
    <row r="9" spans="1:7" x14ac:dyDescent="0.2">
      <c r="A9">
        <v>6933550</v>
      </c>
      <c r="B9" t="s">
        <v>7</v>
      </c>
      <c r="C9" t="s">
        <v>14</v>
      </c>
      <c r="D9" s="3">
        <v>4232.25</v>
      </c>
      <c r="E9" s="3">
        <v>0</v>
      </c>
      <c r="F9" s="2">
        <v>44197</v>
      </c>
      <c r="G9" t="s">
        <v>15</v>
      </c>
    </row>
    <row r="10" spans="1:7" x14ac:dyDescent="0.2">
      <c r="A10">
        <v>6933700</v>
      </c>
      <c r="B10" t="s">
        <v>7</v>
      </c>
      <c r="C10" t="s">
        <v>14</v>
      </c>
      <c r="D10" s="3">
        <v>106291.65000000001</v>
      </c>
      <c r="E10" s="3">
        <v>0</v>
      </c>
      <c r="F10" s="2">
        <v>44197</v>
      </c>
      <c r="G10" t="s">
        <v>15</v>
      </c>
    </row>
    <row r="11" spans="1:7" x14ac:dyDescent="0.2">
      <c r="A11">
        <v>6933701</v>
      </c>
      <c r="B11" t="s">
        <v>7</v>
      </c>
      <c r="C11" t="s">
        <v>14</v>
      </c>
      <c r="D11" s="3">
        <v>1500</v>
      </c>
      <c r="E11" s="3">
        <v>0</v>
      </c>
      <c r="F11" s="2">
        <v>44197</v>
      </c>
      <c r="G11" t="s">
        <v>15</v>
      </c>
    </row>
    <row r="12" spans="1:7" x14ac:dyDescent="0.2">
      <c r="A12">
        <v>6932989</v>
      </c>
      <c r="B12" t="s">
        <v>10</v>
      </c>
      <c r="C12" t="s">
        <v>14</v>
      </c>
      <c r="D12" s="3">
        <v>101826.47</v>
      </c>
      <c r="E12" s="3">
        <v>15887.220415575001</v>
      </c>
      <c r="F12" s="2">
        <v>44197</v>
      </c>
      <c r="G12" t="s">
        <v>15</v>
      </c>
    </row>
    <row r="13" spans="1:7" x14ac:dyDescent="0.2">
      <c r="A13">
        <v>6933002</v>
      </c>
      <c r="B13" t="s">
        <v>10</v>
      </c>
      <c r="C13" t="s">
        <v>14</v>
      </c>
      <c r="D13" s="3">
        <v>12495.5</v>
      </c>
      <c r="E13" s="3">
        <v>2206.66731368</v>
      </c>
      <c r="F13" s="2">
        <v>44197</v>
      </c>
      <c r="G13" t="s">
        <v>15</v>
      </c>
    </row>
    <row r="14" spans="1:7" x14ac:dyDescent="0.2">
      <c r="A14">
        <v>6933704</v>
      </c>
      <c r="B14" t="s">
        <v>10</v>
      </c>
      <c r="C14" t="s">
        <v>14</v>
      </c>
      <c r="D14" s="3">
        <v>23480.77</v>
      </c>
      <c r="E14" s="3">
        <v>4146.6326004592001</v>
      </c>
      <c r="F14" s="2">
        <v>44197</v>
      </c>
      <c r="G14" t="s">
        <v>15</v>
      </c>
    </row>
    <row r="15" spans="1:7" x14ac:dyDescent="0.2">
      <c r="A15">
        <v>6934031</v>
      </c>
      <c r="B15" t="s">
        <v>10</v>
      </c>
      <c r="C15" t="s">
        <v>14</v>
      </c>
      <c r="D15" s="3">
        <v>8954.99</v>
      </c>
      <c r="E15" s="3">
        <v>291.71891838869999</v>
      </c>
      <c r="F15" s="2">
        <v>44197</v>
      </c>
      <c r="G15" t="s">
        <v>15</v>
      </c>
    </row>
    <row r="16" spans="1:7" x14ac:dyDescent="0.2">
      <c r="A16">
        <v>6934068</v>
      </c>
      <c r="B16" t="s">
        <v>10</v>
      </c>
      <c r="C16" t="s">
        <v>14</v>
      </c>
      <c r="D16" s="3">
        <v>5933184.5899999999</v>
      </c>
      <c r="E16" s="3">
        <v>193280.19251783669</v>
      </c>
      <c r="F16" s="2">
        <v>44197</v>
      </c>
      <c r="G16" t="s">
        <v>15</v>
      </c>
    </row>
    <row r="17" spans="1:7" x14ac:dyDescent="0.2">
      <c r="A17">
        <v>6934069</v>
      </c>
      <c r="B17" t="s">
        <v>10</v>
      </c>
      <c r="C17" t="s">
        <v>14</v>
      </c>
      <c r="D17" s="3">
        <v>457856.33</v>
      </c>
      <c r="E17" s="3">
        <v>14915.1873274029</v>
      </c>
      <c r="F17" s="2">
        <v>44197</v>
      </c>
      <c r="G17" t="s">
        <v>15</v>
      </c>
    </row>
    <row r="18" spans="1:7" x14ac:dyDescent="0.2">
      <c r="A18">
        <v>6934080</v>
      </c>
      <c r="B18" t="s">
        <v>10</v>
      </c>
      <c r="C18" t="s">
        <v>14</v>
      </c>
      <c r="D18" s="3">
        <v>495432.52</v>
      </c>
      <c r="E18" s="3">
        <v>16139.2741777476</v>
      </c>
      <c r="F18" s="2">
        <v>44197</v>
      </c>
      <c r="G18" t="s">
        <v>15</v>
      </c>
    </row>
    <row r="19" spans="1:7" x14ac:dyDescent="0.2">
      <c r="A19">
        <v>7002781</v>
      </c>
      <c r="B19" t="s">
        <v>10</v>
      </c>
      <c r="C19" t="s">
        <v>14</v>
      </c>
      <c r="D19" s="3">
        <v>1678.8500000000001</v>
      </c>
      <c r="E19" s="3">
        <v>20.149121199</v>
      </c>
      <c r="F19" s="2">
        <v>44197</v>
      </c>
      <c r="G19" t="s">
        <v>15</v>
      </c>
    </row>
    <row r="20" spans="1:7" x14ac:dyDescent="0.2">
      <c r="A20">
        <v>7003071</v>
      </c>
      <c r="B20" t="s">
        <v>10</v>
      </c>
      <c r="C20" t="s">
        <v>14</v>
      </c>
      <c r="D20" s="3">
        <v>-150</v>
      </c>
      <c r="E20" s="3">
        <v>-1.8002609999999999</v>
      </c>
      <c r="F20" s="2">
        <v>44197</v>
      </c>
      <c r="G20" t="s">
        <v>15</v>
      </c>
    </row>
    <row r="21" spans="1:7" x14ac:dyDescent="0.2">
      <c r="A21">
        <v>7003394</v>
      </c>
      <c r="B21" t="s">
        <v>10</v>
      </c>
      <c r="C21" t="s">
        <v>14</v>
      </c>
      <c r="D21" s="3">
        <v>1591.04</v>
      </c>
      <c r="E21" s="3">
        <v>19.0952484096</v>
      </c>
      <c r="F21" s="2">
        <v>44197</v>
      </c>
      <c r="G21" t="s">
        <v>15</v>
      </c>
    </row>
    <row r="22" spans="1:7" x14ac:dyDescent="0.2">
      <c r="A22">
        <v>7004610</v>
      </c>
      <c r="B22" t="s">
        <v>10</v>
      </c>
      <c r="C22" t="s">
        <v>14</v>
      </c>
      <c r="D22" s="3">
        <v>510156.96</v>
      </c>
      <c r="E22" s="3">
        <v>6122.7711931104004</v>
      </c>
      <c r="F22" s="2">
        <v>44197</v>
      </c>
      <c r="G22" t="s">
        <v>15</v>
      </c>
    </row>
    <row r="23" spans="1:7" x14ac:dyDescent="0.2">
      <c r="A23">
        <v>7004932</v>
      </c>
      <c r="B23" t="s">
        <v>10</v>
      </c>
      <c r="C23" t="s">
        <v>14</v>
      </c>
      <c r="D23" s="3">
        <v>1989.21</v>
      </c>
      <c r="E23" s="3">
        <v>23.873981225400001</v>
      </c>
      <c r="F23" s="2">
        <v>44197</v>
      </c>
      <c r="G23" t="s">
        <v>15</v>
      </c>
    </row>
    <row r="24" spans="1:7" x14ac:dyDescent="0.2">
      <c r="A24">
        <v>6932988</v>
      </c>
      <c r="B24" t="s">
        <v>11</v>
      </c>
      <c r="C24" t="s">
        <v>14</v>
      </c>
      <c r="D24" s="3">
        <v>10169.65</v>
      </c>
      <c r="E24" s="3">
        <v>10169.65</v>
      </c>
      <c r="F24" s="2">
        <v>44197</v>
      </c>
      <c r="G24" t="s">
        <v>15</v>
      </c>
    </row>
    <row r="25" spans="1:7" x14ac:dyDescent="0.2">
      <c r="A25">
        <v>6933099</v>
      </c>
      <c r="B25" t="s">
        <v>11</v>
      </c>
      <c r="C25" t="s">
        <v>14</v>
      </c>
      <c r="D25" s="3">
        <v>49817.99</v>
      </c>
      <c r="E25" s="3">
        <v>49817.99</v>
      </c>
      <c r="F25" s="2">
        <v>44197</v>
      </c>
      <c r="G25" t="s">
        <v>15</v>
      </c>
    </row>
    <row r="26" spans="1:7" x14ac:dyDescent="0.2">
      <c r="A26">
        <v>6933110</v>
      </c>
      <c r="B26" t="s">
        <v>11</v>
      </c>
      <c r="C26" t="s">
        <v>14</v>
      </c>
      <c r="D26" s="3">
        <v>8492.84</v>
      </c>
      <c r="E26" s="3">
        <v>8492.84</v>
      </c>
      <c r="F26" s="2">
        <v>44197</v>
      </c>
      <c r="G26" t="s">
        <v>15</v>
      </c>
    </row>
    <row r="27" spans="1:7" x14ac:dyDescent="0.2">
      <c r="A27">
        <v>6933113</v>
      </c>
      <c r="B27" t="s">
        <v>11</v>
      </c>
      <c r="C27" t="s">
        <v>14</v>
      </c>
      <c r="D27" s="3">
        <v>74169.37</v>
      </c>
      <c r="E27" s="3">
        <v>74169.37</v>
      </c>
      <c r="F27" s="2">
        <v>44197</v>
      </c>
      <c r="G27" t="s">
        <v>15</v>
      </c>
    </row>
    <row r="28" spans="1:7" x14ac:dyDescent="0.2">
      <c r="A28">
        <v>6933268</v>
      </c>
      <c r="B28" t="s">
        <v>11</v>
      </c>
      <c r="C28" t="s">
        <v>14</v>
      </c>
      <c r="D28" s="3">
        <v>10806.7</v>
      </c>
      <c r="E28" s="3">
        <v>10806.7</v>
      </c>
      <c r="F28" s="2">
        <v>44197</v>
      </c>
      <c r="G28" t="s">
        <v>15</v>
      </c>
    </row>
    <row r="29" spans="1:7" x14ac:dyDescent="0.2">
      <c r="A29">
        <v>6933274</v>
      </c>
      <c r="B29" t="s">
        <v>11</v>
      </c>
      <c r="C29" t="s">
        <v>14</v>
      </c>
      <c r="D29" s="3">
        <v>6266.2</v>
      </c>
      <c r="E29" s="3">
        <v>6266.2</v>
      </c>
      <c r="F29" s="2">
        <v>44197</v>
      </c>
      <c r="G29" t="s">
        <v>15</v>
      </c>
    </row>
    <row r="30" spans="1:7" x14ac:dyDescent="0.2">
      <c r="A30">
        <v>6933392</v>
      </c>
      <c r="B30" t="s">
        <v>11</v>
      </c>
      <c r="C30" t="s">
        <v>14</v>
      </c>
      <c r="D30" s="3">
        <v>14047.62</v>
      </c>
      <c r="E30" s="3">
        <v>14047.62</v>
      </c>
      <c r="F30" s="2">
        <v>44197</v>
      </c>
      <c r="G30" t="s">
        <v>15</v>
      </c>
    </row>
    <row r="31" spans="1:7" x14ac:dyDescent="0.2">
      <c r="A31">
        <v>6933396</v>
      </c>
      <c r="B31" t="s">
        <v>11</v>
      </c>
      <c r="C31" t="s">
        <v>14</v>
      </c>
      <c r="D31" s="3">
        <v>237.99</v>
      </c>
      <c r="E31" s="3">
        <v>237.99</v>
      </c>
      <c r="F31" s="2">
        <v>44197</v>
      </c>
      <c r="G31" t="s">
        <v>15</v>
      </c>
    </row>
    <row r="32" spans="1:7" x14ac:dyDescent="0.2">
      <c r="A32">
        <v>6933410</v>
      </c>
      <c r="B32" t="s">
        <v>11</v>
      </c>
      <c r="C32" t="s">
        <v>14</v>
      </c>
      <c r="D32" s="3">
        <v>38933.090000000004</v>
      </c>
      <c r="E32" s="3">
        <v>38933.090000000004</v>
      </c>
      <c r="F32" s="2">
        <v>44197</v>
      </c>
      <c r="G32" t="s">
        <v>15</v>
      </c>
    </row>
    <row r="33" spans="1:7" x14ac:dyDescent="0.2">
      <c r="A33">
        <v>6933519</v>
      </c>
      <c r="B33" t="s">
        <v>11</v>
      </c>
      <c r="C33" t="s">
        <v>14</v>
      </c>
      <c r="D33" s="3">
        <v>1556.74</v>
      </c>
      <c r="E33" s="3">
        <v>1556.74</v>
      </c>
      <c r="F33" s="2">
        <v>44197</v>
      </c>
      <c r="G33" t="s">
        <v>15</v>
      </c>
    </row>
    <row r="34" spans="1:7" x14ac:dyDescent="0.2">
      <c r="A34">
        <v>6933534</v>
      </c>
      <c r="B34" t="s">
        <v>11</v>
      </c>
      <c r="C34" t="s">
        <v>14</v>
      </c>
      <c r="D34" s="3">
        <v>18267.16</v>
      </c>
      <c r="E34" s="3">
        <v>18267.16</v>
      </c>
      <c r="F34" s="2">
        <v>44197</v>
      </c>
      <c r="G34" t="s">
        <v>15</v>
      </c>
    </row>
    <row r="35" spans="1:7" x14ac:dyDescent="0.2">
      <c r="A35">
        <v>6933536</v>
      </c>
      <c r="B35" t="s">
        <v>11</v>
      </c>
      <c r="C35" t="s">
        <v>14</v>
      </c>
      <c r="D35" s="3">
        <v>-1017.6</v>
      </c>
      <c r="E35" s="3">
        <v>-1017.6</v>
      </c>
      <c r="F35" s="2">
        <v>44197</v>
      </c>
      <c r="G35" t="s">
        <v>15</v>
      </c>
    </row>
    <row r="36" spans="1:7" x14ac:dyDescent="0.2">
      <c r="A36">
        <v>6933539</v>
      </c>
      <c r="B36" t="s">
        <v>11</v>
      </c>
      <c r="C36" t="s">
        <v>14</v>
      </c>
      <c r="D36" s="3">
        <v>13745.03</v>
      </c>
      <c r="E36" s="3">
        <v>13745.03</v>
      </c>
      <c r="F36" s="2">
        <v>44197</v>
      </c>
      <c r="G36" t="s">
        <v>15</v>
      </c>
    </row>
    <row r="37" spans="1:7" x14ac:dyDescent="0.2">
      <c r="A37">
        <v>6933551</v>
      </c>
      <c r="B37" t="s">
        <v>11</v>
      </c>
      <c r="C37" t="s">
        <v>14</v>
      </c>
      <c r="D37" s="3">
        <v>1556.74</v>
      </c>
      <c r="E37" s="3">
        <v>1556.74</v>
      </c>
      <c r="F37" s="2">
        <v>44197</v>
      </c>
      <c r="G37" t="s">
        <v>15</v>
      </c>
    </row>
    <row r="38" spans="1:7" x14ac:dyDescent="0.2">
      <c r="A38">
        <v>6933552</v>
      </c>
      <c r="B38" t="s">
        <v>11</v>
      </c>
      <c r="C38" t="s">
        <v>14</v>
      </c>
      <c r="D38" s="3">
        <v>1556.74</v>
      </c>
      <c r="E38" s="3">
        <v>1556.74</v>
      </c>
      <c r="F38" s="2">
        <v>44197</v>
      </c>
      <c r="G38" t="s">
        <v>15</v>
      </c>
    </row>
    <row r="39" spans="1:7" x14ac:dyDescent="0.2">
      <c r="A39">
        <v>6933837</v>
      </c>
      <c r="B39" t="s">
        <v>11</v>
      </c>
      <c r="C39" t="s">
        <v>14</v>
      </c>
      <c r="D39" s="3">
        <v>10210.52</v>
      </c>
      <c r="E39" s="3">
        <v>10210.52</v>
      </c>
      <c r="F39" s="2">
        <v>44197</v>
      </c>
      <c r="G39" t="s">
        <v>15</v>
      </c>
    </row>
    <row r="40" spans="1:7" x14ac:dyDescent="0.2">
      <c r="A40">
        <v>6933838</v>
      </c>
      <c r="B40" t="s">
        <v>11</v>
      </c>
      <c r="C40" t="s">
        <v>14</v>
      </c>
      <c r="D40" s="3">
        <v>25</v>
      </c>
      <c r="E40" s="3">
        <v>25</v>
      </c>
      <c r="F40" s="2">
        <v>44197</v>
      </c>
      <c r="G40" t="s">
        <v>15</v>
      </c>
    </row>
    <row r="41" spans="1:7" x14ac:dyDescent="0.2">
      <c r="A41">
        <v>6933840</v>
      </c>
      <c r="B41" t="s">
        <v>11</v>
      </c>
      <c r="C41" t="s">
        <v>14</v>
      </c>
      <c r="D41" s="3">
        <v>2895</v>
      </c>
      <c r="E41" s="3">
        <v>2895</v>
      </c>
      <c r="F41" s="2">
        <v>44197</v>
      </c>
      <c r="G41" t="s">
        <v>15</v>
      </c>
    </row>
    <row r="42" spans="1:7" x14ac:dyDescent="0.2">
      <c r="A42">
        <v>6933841</v>
      </c>
      <c r="B42" t="s">
        <v>11</v>
      </c>
      <c r="C42" t="s">
        <v>14</v>
      </c>
      <c r="D42" s="3">
        <v>1555.76</v>
      </c>
      <c r="E42" s="3">
        <v>1555.76</v>
      </c>
      <c r="F42" s="2">
        <v>44197</v>
      </c>
      <c r="G42" t="s">
        <v>15</v>
      </c>
    </row>
    <row r="43" spans="1:7" x14ac:dyDescent="0.2">
      <c r="A43">
        <v>6933966</v>
      </c>
      <c r="B43" t="s">
        <v>11</v>
      </c>
      <c r="C43" t="s">
        <v>14</v>
      </c>
      <c r="D43" s="3">
        <v>1556.74</v>
      </c>
      <c r="E43" s="3">
        <v>1556.74</v>
      </c>
      <c r="F43" s="2">
        <v>44197</v>
      </c>
      <c r="G43" t="s">
        <v>15</v>
      </c>
    </row>
    <row r="44" spans="1:7" x14ac:dyDescent="0.2">
      <c r="A44">
        <v>6933981</v>
      </c>
      <c r="B44" t="s">
        <v>11</v>
      </c>
      <c r="C44" t="s">
        <v>14</v>
      </c>
      <c r="D44" s="3">
        <v>-5324.76</v>
      </c>
      <c r="E44" s="3">
        <v>-5324.76</v>
      </c>
      <c r="F44" s="2">
        <v>44197</v>
      </c>
      <c r="G44" t="s">
        <v>15</v>
      </c>
    </row>
    <row r="45" spans="1:7" x14ac:dyDescent="0.2">
      <c r="A45">
        <v>6933992</v>
      </c>
      <c r="B45" t="s">
        <v>11</v>
      </c>
      <c r="C45" t="s">
        <v>14</v>
      </c>
      <c r="D45" s="3">
        <v>1604.97</v>
      </c>
      <c r="E45" s="3">
        <v>1604.97</v>
      </c>
      <c r="F45" s="2">
        <v>44197</v>
      </c>
      <c r="G45" t="s">
        <v>15</v>
      </c>
    </row>
    <row r="46" spans="1:7" x14ac:dyDescent="0.2">
      <c r="A46">
        <v>6934001</v>
      </c>
      <c r="B46" t="s">
        <v>11</v>
      </c>
      <c r="C46" t="s">
        <v>14</v>
      </c>
      <c r="D46" s="3">
        <v>1556.74</v>
      </c>
      <c r="E46" s="3">
        <v>1556.74</v>
      </c>
      <c r="F46" s="2">
        <v>44197</v>
      </c>
      <c r="G46" t="s">
        <v>15</v>
      </c>
    </row>
    <row r="47" spans="1:7" x14ac:dyDescent="0.2">
      <c r="A47">
        <v>6934019</v>
      </c>
      <c r="B47" t="s">
        <v>11</v>
      </c>
      <c r="C47" t="s">
        <v>14</v>
      </c>
      <c r="D47" s="3">
        <v>-117964</v>
      </c>
      <c r="E47" s="3">
        <v>-54063.36597816</v>
      </c>
      <c r="F47" s="2">
        <v>44197</v>
      </c>
      <c r="G47" t="s">
        <v>15</v>
      </c>
    </row>
    <row r="48" spans="1:7" x14ac:dyDescent="0.2">
      <c r="A48">
        <v>6934049</v>
      </c>
      <c r="B48" t="s">
        <v>11</v>
      </c>
      <c r="C48" t="s">
        <v>14</v>
      </c>
      <c r="D48" s="3">
        <v>197535.35</v>
      </c>
      <c r="E48" s="3">
        <v>90531.229194279003</v>
      </c>
      <c r="F48" s="2">
        <v>44197</v>
      </c>
      <c r="G48" t="s">
        <v>15</v>
      </c>
    </row>
    <row r="49" spans="1:7" x14ac:dyDescent="0.2">
      <c r="A49">
        <v>6934059</v>
      </c>
      <c r="B49" t="s">
        <v>11</v>
      </c>
      <c r="C49" t="s">
        <v>14</v>
      </c>
      <c r="D49" s="3">
        <v>165196</v>
      </c>
      <c r="E49" s="3">
        <v>75709.977672239998</v>
      </c>
      <c r="F49" s="2">
        <v>44197</v>
      </c>
      <c r="G49" t="s">
        <v>15</v>
      </c>
    </row>
    <row r="50" spans="1:7" x14ac:dyDescent="0.2">
      <c r="A50">
        <v>7002753</v>
      </c>
      <c r="B50" t="s">
        <v>11</v>
      </c>
      <c r="C50" t="s">
        <v>14</v>
      </c>
      <c r="D50" s="3">
        <v>13856.970000000001</v>
      </c>
      <c r="E50" s="3">
        <v>2339.7327561359998</v>
      </c>
      <c r="F50" s="2">
        <v>44197</v>
      </c>
      <c r="G50" t="s">
        <v>15</v>
      </c>
    </row>
    <row r="51" spans="1:7" x14ac:dyDescent="0.2">
      <c r="A51">
        <v>7003102</v>
      </c>
      <c r="B51" t="s">
        <v>11</v>
      </c>
      <c r="C51" t="s">
        <v>14</v>
      </c>
      <c r="D51" s="3">
        <v>26590.5</v>
      </c>
      <c r="E51" s="3">
        <v>4489.7740163999997</v>
      </c>
      <c r="F51" s="2">
        <v>44197</v>
      </c>
      <c r="G51" t="s">
        <v>15</v>
      </c>
    </row>
    <row r="52" spans="1:7" x14ac:dyDescent="0.2">
      <c r="A52">
        <v>7003395</v>
      </c>
      <c r="B52" t="s">
        <v>11</v>
      </c>
      <c r="C52" t="s">
        <v>14</v>
      </c>
      <c r="D52" s="3">
        <v>15873.5</v>
      </c>
      <c r="E52" s="3">
        <v>2680.2214267999998</v>
      </c>
      <c r="F52" s="2">
        <v>44197</v>
      </c>
      <c r="G52" t="s">
        <v>15</v>
      </c>
    </row>
    <row r="53" spans="1:7" x14ac:dyDescent="0.2">
      <c r="A53">
        <v>7003417</v>
      </c>
      <c r="B53" t="s">
        <v>11</v>
      </c>
      <c r="C53" t="s">
        <v>14</v>
      </c>
      <c r="D53" s="3">
        <v>42457.520000000004</v>
      </c>
      <c r="E53" s="3">
        <v>7168.9013029760008</v>
      </c>
      <c r="F53" s="2">
        <v>44197</v>
      </c>
      <c r="G53" t="s">
        <v>15</v>
      </c>
    </row>
    <row r="54" spans="1:7" x14ac:dyDescent="0.2">
      <c r="A54">
        <v>7003418</v>
      </c>
      <c r="B54" t="s">
        <v>11</v>
      </c>
      <c r="C54" t="s">
        <v>14</v>
      </c>
      <c r="D54" s="3">
        <v>431.42</v>
      </c>
      <c r="E54" s="3">
        <v>72.844749296000003</v>
      </c>
      <c r="F54" s="2">
        <v>44197</v>
      </c>
      <c r="G54" t="s">
        <v>15</v>
      </c>
    </row>
    <row r="55" spans="1:7" x14ac:dyDescent="0.2">
      <c r="A55">
        <v>7004260</v>
      </c>
      <c r="B55" t="s">
        <v>11</v>
      </c>
      <c r="C55" t="s">
        <v>14</v>
      </c>
      <c r="D55" s="3">
        <v>117964</v>
      </c>
      <c r="E55" s="3">
        <v>19918.079843200001</v>
      </c>
      <c r="F55" s="2">
        <v>44197</v>
      </c>
      <c r="G55" t="s">
        <v>15</v>
      </c>
    </row>
    <row r="56" spans="1:7" x14ac:dyDescent="0.2">
      <c r="A56">
        <v>7004609</v>
      </c>
      <c r="B56" t="s">
        <v>11</v>
      </c>
      <c r="C56" t="s">
        <v>14</v>
      </c>
      <c r="D56" s="3">
        <v>5274.5</v>
      </c>
      <c r="E56" s="3">
        <v>890.59299559999999</v>
      </c>
      <c r="F56" s="2">
        <v>44197</v>
      </c>
      <c r="G56" t="s">
        <v>15</v>
      </c>
    </row>
    <row r="57" spans="1:7" x14ac:dyDescent="0.2">
      <c r="A57">
        <v>7004905</v>
      </c>
      <c r="B57" t="s">
        <v>11</v>
      </c>
      <c r="C57" t="s">
        <v>14</v>
      </c>
      <c r="D57" s="3">
        <v>4105.79</v>
      </c>
      <c r="E57" s="3">
        <v>693.25771455200004</v>
      </c>
      <c r="F57" s="2">
        <v>44197</v>
      </c>
      <c r="G57" t="s">
        <v>15</v>
      </c>
    </row>
    <row r="58" spans="1:7" x14ac:dyDescent="0.2">
      <c r="A58">
        <v>6932997</v>
      </c>
      <c r="B58" t="s">
        <v>16</v>
      </c>
      <c r="C58" t="s">
        <v>14</v>
      </c>
      <c r="D58" s="3">
        <v>2085.2800000000002</v>
      </c>
      <c r="E58" s="3">
        <v>-5515.6520765616006</v>
      </c>
      <c r="F58" s="2">
        <v>44197</v>
      </c>
      <c r="G58" t="s">
        <v>15</v>
      </c>
    </row>
    <row r="59" spans="1:7" x14ac:dyDescent="0.2">
      <c r="A59">
        <v>6933098</v>
      </c>
      <c r="B59" t="s">
        <v>16</v>
      </c>
      <c r="C59" t="s">
        <v>14</v>
      </c>
      <c r="D59" s="3">
        <v>-1716</v>
      </c>
      <c r="E59" s="3">
        <v>4538.8911625199999</v>
      </c>
      <c r="F59" s="2">
        <v>44197</v>
      </c>
      <c r="G59" t="s">
        <v>15</v>
      </c>
    </row>
    <row r="60" spans="1:7" x14ac:dyDescent="0.2">
      <c r="A60">
        <v>6933275</v>
      </c>
      <c r="B60" t="s">
        <v>16</v>
      </c>
      <c r="C60" t="s">
        <v>14</v>
      </c>
      <c r="D60" s="3">
        <v>-5561.66</v>
      </c>
      <c r="E60" s="3">
        <v>14710.821342040199</v>
      </c>
      <c r="F60" s="2">
        <v>44197</v>
      </c>
      <c r="G60" t="s">
        <v>15</v>
      </c>
    </row>
    <row r="61" spans="1:7" x14ac:dyDescent="0.2">
      <c r="A61">
        <v>6933404</v>
      </c>
      <c r="B61" t="s">
        <v>16</v>
      </c>
      <c r="C61" t="s">
        <v>14</v>
      </c>
      <c r="D61" s="3">
        <v>3551.2000000000003</v>
      </c>
      <c r="E61" s="3">
        <v>-8412.9246915679996</v>
      </c>
      <c r="F61" s="2">
        <v>44197</v>
      </c>
      <c r="G61" t="s">
        <v>15</v>
      </c>
    </row>
    <row r="62" spans="1:7" x14ac:dyDescent="0.2">
      <c r="A62">
        <v>6933405</v>
      </c>
      <c r="B62" t="s">
        <v>16</v>
      </c>
      <c r="C62" t="s">
        <v>14</v>
      </c>
      <c r="D62" s="3">
        <v>36536.120000000003</v>
      </c>
      <c r="E62" s="3">
        <v>-96639.552552896406</v>
      </c>
      <c r="F62" s="2">
        <v>44197</v>
      </c>
      <c r="G62" t="s">
        <v>15</v>
      </c>
    </row>
    <row r="63" spans="1:7" x14ac:dyDescent="0.2">
      <c r="A63">
        <v>6933406</v>
      </c>
      <c r="B63" t="s">
        <v>16</v>
      </c>
      <c r="C63" t="s">
        <v>14</v>
      </c>
      <c r="D63" s="3">
        <v>222.84</v>
      </c>
      <c r="E63" s="3">
        <v>-589.42104117479994</v>
      </c>
      <c r="F63" s="2">
        <v>44197</v>
      </c>
      <c r="G63" t="s">
        <v>15</v>
      </c>
    </row>
    <row r="64" spans="1:7" x14ac:dyDescent="0.2">
      <c r="A64">
        <v>6933407</v>
      </c>
      <c r="B64" t="s">
        <v>16</v>
      </c>
      <c r="C64" t="s">
        <v>14</v>
      </c>
      <c r="D64" s="3">
        <v>5314.3</v>
      </c>
      <c r="E64" s="3">
        <v>-8189.4600169040004</v>
      </c>
      <c r="F64" s="2">
        <v>44197</v>
      </c>
      <c r="G64" t="s">
        <v>15</v>
      </c>
    </row>
    <row r="65" spans="1:7" x14ac:dyDescent="0.2">
      <c r="A65">
        <v>6933408</v>
      </c>
      <c r="B65" t="s">
        <v>16</v>
      </c>
      <c r="C65" t="s">
        <v>14</v>
      </c>
      <c r="D65" s="3">
        <v>5894.2</v>
      </c>
      <c r="E65" s="3">
        <v>-13963.578710587999</v>
      </c>
      <c r="F65" s="2">
        <v>44197</v>
      </c>
      <c r="G65" t="s">
        <v>15</v>
      </c>
    </row>
    <row r="66" spans="1:7" x14ac:dyDescent="0.2">
      <c r="A66">
        <v>6933531</v>
      </c>
      <c r="B66" t="s">
        <v>16</v>
      </c>
      <c r="C66" t="s">
        <v>14</v>
      </c>
      <c r="D66" s="3">
        <v>3332.4900000000002</v>
      </c>
      <c r="E66" s="3">
        <v>-8814.574248360299</v>
      </c>
      <c r="F66" s="2">
        <v>44197</v>
      </c>
      <c r="G66" t="s">
        <v>15</v>
      </c>
    </row>
    <row r="67" spans="1:7" x14ac:dyDescent="0.2">
      <c r="A67">
        <v>6933532</v>
      </c>
      <c r="B67" t="s">
        <v>16</v>
      </c>
      <c r="C67" t="s">
        <v>14</v>
      </c>
      <c r="D67" s="3">
        <v>4965.75</v>
      </c>
      <c r="E67" s="3">
        <v>-13134.614679652501</v>
      </c>
      <c r="F67" s="2">
        <v>44197</v>
      </c>
      <c r="G67" t="s">
        <v>15</v>
      </c>
    </row>
    <row r="68" spans="1:7" x14ac:dyDescent="0.2">
      <c r="A68">
        <v>6933533</v>
      </c>
      <c r="B68" t="s">
        <v>16</v>
      </c>
      <c r="C68" t="s">
        <v>14</v>
      </c>
      <c r="D68" s="3">
        <v>4625.53</v>
      </c>
      <c r="E68" s="3">
        <v>-12234.7186707291</v>
      </c>
      <c r="F68" s="2">
        <v>44197</v>
      </c>
      <c r="G68" t="s">
        <v>15</v>
      </c>
    </row>
    <row r="69" spans="1:7" x14ac:dyDescent="0.2">
      <c r="A69">
        <v>6933543</v>
      </c>
      <c r="B69" t="s">
        <v>16</v>
      </c>
      <c r="C69" t="s">
        <v>14</v>
      </c>
      <c r="D69" s="3">
        <v>1374.1100000000001</v>
      </c>
      <c r="E69" s="3">
        <v>-3634.5779343417003</v>
      </c>
      <c r="F69" s="2">
        <v>44197</v>
      </c>
      <c r="G69" t="s">
        <v>15</v>
      </c>
    </row>
    <row r="70" spans="1:7" x14ac:dyDescent="0.2">
      <c r="A70">
        <v>6933544</v>
      </c>
      <c r="B70" t="s">
        <v>16</v>
      </c>
      <c r="C70" t="s">
        <v>14</v>
      </c>
      <c r="D70" s="3">
        <v>1695.6100000000001</v>
      </c>
      <c r="E70" s="3">
        <v>-4016.9630649554001</v>
      </c>
      <c r="F70" s="2">
        <v>44197</v>
      </c>
      <c r="G70" t="s">
        <v>15</v>
      </c>
    </row>
    <row r="71" spans="1:7" x14ac:dyDescent="0.2">
      <c r="A71">
        <v>6933675</v>
      </c>
      <c r="B71" t="s">
        <v>16</v>
      </c>
      <c r="C71" t="s">
        <v>14</v>
      </c>
      <c r="D71" s="3">
        <v>4460.92</v>
      </c>
      <c r="E71" s="3">
        <v>-11799.3183943524</v>
      </c>
      <c r="F71" s="2">
        <v>44197</v>
      </c>
      <c r="G71" t="s">
        <v>15</v>
      </c>
    </row>
    <row r="72" spans="1:7" x14ac:dyDescent="0.2">
      <c r="A72">
        <v>6933676</v>
      </c>
      <c r="B72" t="s">
        <v>16</v>
      </c>
      <c r="C72" t="s">
        <v>14</v>
      </c>
      <c r="D72" s="3">
        <v>12730.12</v>
      </c>
      <c r="E72" s="3">
        <v>-33671.695318076403</v>
      </c>
      <c r="F72" s="2">
        <v>44197</v>
      </c>
      <c r="G72" t="s">
        <v>15</v>
      </c>
    </row>
    <row r="73" spans="1:7" x14ac:dyDescent="0.2">
      <c r="A73">
        <v>6933683</v>
      </c>
      <c r="B73" t="s">
        <v>16</v>
      </c>
      <c r="C73" t="s">
        <v>14</v>
      </c>
      <c r="D73" s="3">
        <v>13754.29</v>
      </c>
      <c r="E73" s="3">
        <v>-36380.667440406301</v>
      </c>
      <c r="F73" s="2">
        <v>44197</v>
      </c>
      <c r="G73" t="s">
        <v>15</v>
      </c>
    </row>
    <row r="74" spans="1:7" x14ac:dyDescent="0.2">
      <c r="A74">
        <v>6933691</v>
      </c>
      <c r="B74" t="s">
        <v>16</v>
      </c>
      <c r="C74" t="s">
        <v>14</v>
      </c>
      <c r="D74" s="3">
        <v>4509.3500000000004</v>
      </c>
      <c r="E74" s="3">
        <v>-11927.417752744499</v>
      </c>
      <c r="F74" s="2">
        <v>44197</v>
      </c>
      <c r="G74" t="s">
        <v>15</v>
      </c>
    </row>
    <row r="75" spans="1:7" x14ac:dyDescent="0.2">
      <c r="A75">
        <v>6933692</v>
      </c>
      <c r="B75" t="s">
        <v>16</v>
      </c>
      <c r="C75" t="s">
        <v>14</v>
      </c>
      <c r="D75" s="3">
        <v>650</v>
      </c>
      <c r="E75" s="3">
        <v>-1539.874141</v>
      </c>
      <c r="F75" s="2">
        <v>44197</v>
      </c>
      <c r="G75" t="s">
        <v>15</v>
      </c>
    </row>
    <row r="76" spans="1:7" x14ac:dyDescent="0.2">
      <c r="A76">
        <v>6933693</v>
      </c>
      <c r="B76" t="s">
        <v>16</v>
      </c>
      <c r="C76" t="s">
        <v>14</v>
      </c>
      <c r="D76" s="3">
        <v>873.88</v>
      </c>
      <c r="E76" s="3">
        <v>-2070.2541759032001</v>
      </c>
      <c r="F76" s="2">
        <v>44197</v>
      </c>
      <c r="G76" t="s">
        <v>15</v>
      </c>
    </row>
    <row r="77" spans="1:7" x14ac:dyDescent="0.2">
      <c r="A77">
        <v>6933827</v>
      </c>
      <c r="B77" t="s">
        <v>16</v>
      </c>
      <c r="C77" t="s">
        <v>14</v>
      </c>
      <c r="D77" s="3">
        <v>5533.42</v>
      </c>
      <c r="E77" s="3">
        <v>-14636.125370927401</v>
      </c>
      <c r="F77" s="2">
        <v>44197</v>
      </c>
      <c r="G77" t="s">
        <v>15</v>
      </c>
    </row>
    <row r="78" spans="1:7" x14ac:dyDescent="0.2">
      <c r="A78">
        <v>6933828</v>
      </c>
      <c r="B78" t="s">
        <v>16</v>
      </c>
      <c r="C78" t="s">
        <v>14</v>
      </c>
      <c r="D78" s="3">
        <v>19299.68</v>
      </c>
      <c r="E78" s="3">
        <v>-51048.453957729602</v>
      </c>
      <c r="F78" s="2">
        <v>44197</v>
      </c>
      <c r="G78" t="s">
        <v>15</v>
      </c>
    </row>
    <row r="79" spans="1:7" x14ac:dyDescent="0.2">
      <c r="A79">
        <v>6933839</v>
      </c>
      <c r="B79" t="s">
        <v>16</v>
      </c>
      <c r="C79" t="s">
        <v>14</v>
      </c>
      <c r="D79" s="3">
        <v>20921.350000000002</v>
      </c>
      <c r="E79" s="3">
        <v>-49563.455168939006</v>
      </c>
      <c r="F79" s="2">
        <v>44197</v>
      </c>
      <c r="G79" t="s">
        <v>15</v>
      </c>
    </row>
    <row r="80" spans="1:7" x14ac:dyDescent="0.2">
      <c r="A80">
        <v>6933842</v>
      </c>
      <c r="B80" t="s">
        <v>16</v>
      </c>
      <c r="C80" t="s">
        <v>14</v>
      </c>
      <c r="D80" s="3">
        <v>2932</v>
      </c>
      <c r="E80" s="3">
        <v>-5327.5299955600003</v>
      </c>
      <c r="F80" s="2">
        <v>44197</v>
      </c>
      <c r="G80" t="s">
        <v>15</v>
      </c>
    </row>
    <row r="81" spans="1:7" x14ac:dyDescent="0.2">
      <c r="A81">
        <v>6933980</v>
      </c>
      <c r="B81" t="s">
        <v>16</v>
      </c>
      <c r="C81" t="s">
        <v>14</v>
      </c>
      <c r="D81" s="3">
        <v>7862.12</v>
      </c>
      <c r="E81" s="3">
        <v>-20795.633442116399</v>
      </c>
      <c r="F81" s="2">
        <v>44197</v>
      </c>
      <c r="G81" t="s">
        <v>15</v>
      </c>
    </row>
    <row r="82" spans="1:7" x14ac:dyDescent="0.2">
      <c r="A82">
        <v>6932993</v>
      </c>
      <c r="B82" t="s">
        <v>17</v>
      </c>
      <c r="C82" t="s">
        <v>14</v>
      </c>
      <c r="D82" s="3">
        <v>1593.1000000000001</v>
      </c>
      <c r="E82" s="3">
        <v>-337.92002415600001</v>
      </c>
      <c r="F82" s="2">
        <v>44197</v>
      </c>
      <c r="G82" t="s">
        <v>15</v>
      </c>
    </row>
    <row r="83" spans="1:7" x14ac:dyDescent="0.2">
      <c r="A83">
        <v>6933001</v>
      </c>
      <c r="B83" t="s">
        <v>17</v>
      </c>
      <c r="C83" t="s">
        <v>14</v>
      </c>
      <c r="D83" s="3">
        <v>77494.7</v>
      </c>
      <c r="E83" s="3">
        <v>-16437.769691772002</v>
      </c>
      <c r="F83" s="2">
        <v>44197</v>
      </c>
      <c r="G83" t="s">
        <v>15</v>
      </c>
    </row>
    <row r="84" spans="1:7" x14ac:dyDescent="0.2">
      <c r="A84">
        <v>6933279</v>
      </c>
      <c r="B84" t="s">
        <v>17</v>
      </c>
      <c r="C84" t="s">
        <v>14</v>
      </c>
      <c r="D84" s="3">
        <v>302808</v>
      </c>
      <c r="E84" s="3">
        <v>-120285.34843247999</v>
      </c>
      <c r="F84" s="2">
        <v>44197</v>
      </c>
      <c r="G84" t="s">
        <v>15</v>
      </c>
    </row>
    <row r="85" spans="1:7" x14ac:dyDescent="0.2">
      <c r="A85">
        <v>6933553</v>
      </c>
      <c r="B85" t="s">
        <v>17</v>
      </c>
      <c r="C85" t="s">
        <v>14</v>
      </c>
      <c r="D85" s="3">
        <v>851.92000000000007</v>
      </c>
      <c r="E85" s="3">
        <v>-338.41078847520004</v>
      </c>
      <c r="F85" s="2">
        <v>44197</v>
      </c>
      <c r="G85" t="s">
        <v>15</v>
      </c>
    </row>
    <row r="86" spans="1:7" x14ac:dyDescent="0.2">
      <c r="A86">
        <v>6933699</v>
      </c>
      <c r="B86" t="s">
        <v>17</v>
      </c>
      <c r="C86" t="s">
        <v>14</v>
      </c>
      <c r="D86" s="3">
        <v>30372.57</v>
      </c>
      <c r="E86" s="3">
        <v>-6442.4703961332007</v>
      </c>
      <c r="F86" s="2">
        <v>44197</v>
      </c>
      <c r="G86" t="s">
        <v>15</v>
      </c>
    </row>
    <row r="87" spans="1:7" x14ac:dyDescent="0.2">
      <c r="A87">
        <v>6933985</v>
      </c>
      <c r="B87" t="s">
        <v>17</v>
      </c>
      <c r="C87" t="s">
        <v>14</v>
      </c>
      <c r="D87" s="3">
        <v>681.29</v>
      </c>
      <c r="E87" s="3">
        <v>-239.0999995123</v>
      </c>
      <c r="F87" s="2">
        <v>44197</v>
      </c>
      <c r="G87" t="s">
        <v>15</v>
      </c>
    </row>
    <row r="88" spans="1:7" x14ac:dyDescent="0.2">
      <c r="A88">
        <v>6934002</v>
      </c>
      <c r="B88" t="s">
        <v>17</v>
      </c>
      <c r="C88" t="s">
        <v>14</v>
      </c>
      <c r="D88" s="3">
        <v>18638.38</v>
      </c>
      <c r="E88" s="3">
        <v>-7403.7807208427994</v>
      </c>
      <c r="F88" s="2">
        <v>44197</v>
      </c>
      <c r="G88" t="s">
        <v>15</v>
      </c>
    </row>
    <row r="89" spans="1:7" x14ac:dyDescent="0.2">
      <c r="A89">
        <v>6932994</v>
      </c>
      <c r="B89" t="s">
        <v>12</v>
      </c>
      <c r="C89" t="s">
        <v>14</v>
      </c>
      <c r="D89" s="3">
        <v>704526.9</v>
      </c>
      <c r="E89" s="3">
        <v>20893.978141575</v>
      </c>
      <c r="F89" s="2">
        <v>44197</v>
      </c>
      <c r="G89" t="s">
        <v>15</v>
      </c>
    </row>
    <row r="90" spans="1:7" x14ac:dyDescent="0.2">
      <c r="A90">
        <v>6933277</v>
      </c>
      <c r="B90" t="s">
        <v>12</v>
      </c>
      <c r="C90" t="s">
        <v>14</v>
      </c>
      <c r="D90" s="3">
        <v>28437.14</v>
      </c>
      <c r="E90" s="3">
        <v>607.99998739859996</v>
      </c>
      <c r="F90" s="2">
        <v>44197</v>
      </c>
      <c r="G90" t="s">
        <v>15</v>
      </c>
    </row>
    <row r="91" spans="1:7" x14ac:dyDescent="0.2">
      <c r="A91">
        <v>6934057</v>
      </c>
      <c r="B91" t="s">
        <v>12</v>
      </c>
      <c r="C91" t="s">
        <v>14</v>
      </c>
      <c r="D91" s="3">
        <v>55607.05</v>
      </c>
      <c r="E91" s="3">
        <v>728.67978783449996</v>
      </c>
      <c r="F91" s="2">
        <v>44197</v>
      </c>
      <c r="G91" t="s">
        <v>15</v>
      </c>
    </row>
    <row r="92" spans="1:7" x14ac:dyDescent="0.2">
      <c r="A92">
        <v>7003415</v>
      </c>
      <c r="B92" t="s">
        <v>12</v>
      </c>
      <c r="C92" t="s">
        <v>14</v>
      </c>
      <c r="D92" s="3">
        <v>19921.45</v>
      </c>
      <c r="E92" s="3">
        <v>96.177971596999996</v>
      </c>
      <c r="F92" s="2">
        <v>44197</v>
      </c>
      <c r="G92" t="s">
        <v>15</v>
      </c>
    </row>
    <row r="93" spans="1:7" x14ac:dyDescent="0.2">
      <c r="A93">
        <v>6932977</v>
      </c>
      <c r="B93" t="s">
        <v>18</v>
      </c>
      <c r="C93" t="s">
        <v>14</v>
      </c>
      <c r="D93" s="3">
        <v>25000</v>
      </c>
      <c r="E93" s="3">
        <v>12791.403</v>
      </c>
      <c r="F93" s="2">
        <v>44197</v>
      </c>
      <c r="G93" t="s">
        <v>15</v>
      </c>
    </row>
    <row r="94" spans="1:7" x14ac:dyDescent="0.2">
      <c r="A94">
        <v>6933089</v>
      </c>
      <c r="B94" t="s">
        <v>18</v>
      </c>
      <c r="C94" t="s">
        <v>14</v>
      </c>
      <c r="D94" s="3">
        <v>31204.400000000001</v>
      </c>
      <c r="E94" s="3">
        <v>18391.125078487999</v>
      </c>
      <c r="F94" s="2">
        <v>44197</v>
      </c>
      <c r="G94" t="s">
        <v>15</v>
      </c>
    </row>
    <row r="95" spans="1:7" x14ac:dyDescent="0.2">
      <c r="A95">
        <v>6933097</v>
      </c>
      <c r="B95" t="s">
        <v>18</v>
      </c>
      <c r="C95" t="s">
        <v>14</v>
      </c>
      <c r="D95" s="3">
        <v>37000</v>
      </c>
      <c r="E95" s="3">
        <v>18931.276440000001</v>
      </c>
      <c r="F95" s="2">
        <v>44197</v>
      </c>
      <c r="G95" t="s">
        <v>15</v>
      </c>
    </row>
    <row r="96" spans="1:7" x14ac:dyDescent="0.2">
      <c r="A96">
        <v>6933389</v>
      </c>
      <c r="B96" t="s">
        <v>18</v>
      </c>
      <c r="C96" t="s">
        <v>14</v>
      </c>
      <c r="D96" s="3">
        <v>26127.78</v>
      </c>
      <c r="E96" s="3">
        <v>13368.438539013599</v>
      </c>
      <c r="F96" s="2">
        <v>44197</v>
      </c>
      <c r="G96" t="s">
        <v>15</v>
      </c>
    </row>
    <row r="97" spans="1:7" x14ac:dyDescent="0.2">
      <c r="A97">
        <v>6933390</v>
      </c>
      <c r="B97" t="s">
        <v>18</v>
      </c>
      <c r="C97" t="s">
        <v>14</v>
      </c>
      <c r="D97" s="3">
        <v>27829.82</v>
      </c>
      <c r="E97" s="3">
        <v>14239.2977214984</v>
      </c>
      <c r="F97" s="2">
        <v>44197</v>
      </c>
      <c r="G97" t="s">
        <v>15</v>
      </c>
    </row>
    <row r="98" spans="1:7" x14ac:dyDescent="0.2">
      <c r="A98">
        <v>6933695</v>
      </c>
      <c r="B98" t="s">
        <v>18</v>
      </c>
      <c r="C98" t="s">
        <v>14</v>
      </c>
      <c r="D98" s="3">
        <v>27389.06</v>
      </c>
      <c r="E98" s="3">
        <v>16142.455174341201</v>
      </c>
      <c r="F98" s="2">
        <v>44197</v>
      </c>
      <c r="G98" t="s">
        <v>15</v>
      </c>
    </row>
    <row r="99" spans="1:7" x14ac:dyDescent="0.2">
      <c r="A99">
        <v>6933978</v>
      </c>
      <c r="B99" t="s">
        <v>18</v>
      </c>
      <c r="C99" t="s">
        <v>14</v>
      </c>
      <c r="D99" s="3">
        <v>765.05000000000007</v>
      </c>
      <c r="E99" s="3">
        <v>391.44251460599997</v>
      </c>
      <c r="F99" s="2">
        <v>44197</v>
      </c>
      <c r="G99" t="s">
        <v>15</v>
      </c>
    </row>
    <row r="100" spans="1:7" x14ac:dyDescent="0.2">
      <c r="A100">
        <v>6933979</v>
      </c>
      <c r="B100" t="s">
        <v>18</v>
      </c>
      <c r="C100" t="s">
        <v>14</v>
      </c>
      <c r="D100" s="3">
        <v>32193.600000000002</v>
      </c>
      <c r="E100" s="3">
        <v>16472.052464831999</v>
      </c>
      <c r="F100" s="2">
        <v>44197</v>
      </c>
      <c r="G100" t="s">
        <v>15</v>
      </c>
    </row>
    <row r="101" spans="1:7" x14ac:dyDescent="0.2">
      <c r="A101">
        <v>6934017</v>
      </c>
      <c r="B101" t="s">
        <v>18</v>
      </c>
      <c r="C101" t="s">
        <v>14</v>
      </c>
      <c r="D101" s="3">
        <v>-278.5</v>
      </c>
      <c r="E101" s="3">
        <v>-34.271243605000002</v>
      </c>
      <c r="F101" s="2">
        <v>44197</v>
      </c>
      <c r="G101" t="s">
        <v>15</v>
      </c>
    </row>
    <row r="102" spans="1:7" x14ac:dyDescent="0.2">
      <c r="A102">
        <v>6934029</v>
      </c>
      <c r="B102" t="s">
        <v>18</v>
      </c>
      <c r="C102" t="s">
        <v>14</v>
      </c>
      <c r="D102" s="3">
        <v>29938.39</v>
      </c>
      <c r="E102" s="3">
        <v>3684.1143871867002</v>
      </c>
      <c r="F102" s="2">
        <v>44197</v>
      </c>
      <c r="G102" t="s">
        <v>15</v>
      </c>
    </row>
    <row r="103" spans="1:7" x14ac:dyDescent="0.2">
      <c r="A103">
        <v>6934062</v>
      </c>
      <c r="B103" t="s">
        <v>18</v>
      </c>
      <c r="C103" t="s">
        <v>14</v>
      </c>
      <c r="D103" s="3">
        <v>-8300</v>
      </c>
      <c r="E103" s="3">
        <v>-1021.369199</v>
      </c>
      <c r="F103" s="2">
        <v>44197</v>
      </c>
      <c r="G103" t="s">
        <v>15</v>
      </c>
    </row>
    <row r="104" spans="1:7" x14ac:dyDescent="0.2">
      <c r="A104">
        <v>6934085</v>
      </c>
      <c r="B104" t="s">
        <v>18</v>
      </c>
      <c r="C104" t="s">
        <v>14</v>
      </c>
      <c r="D104" s="3">
        <v>-330.45</v>
      </c>
      <c r="E104" s="3">
        <v>-40.664030338500005</v>
      </c>
      <c r="F104" s="2">
        <v>44197</v>
      </c>
      <c r="G104" t="s">
        <v>15</v>
      </c>
    </row>
    <row r="105" spans="1:7" x14ac:dyDescent="0.2">
      <c r="A105">
        <v>7002764</v>
      </c>
      <c r="B105" t="s">
        <v>18</v>
      </c>
      <c r="C105" t="s">
        <v>14</v>
      </c>
      <c r="D105" s="3">
        <v>29556.05</v>
      </c>
      <c r="E105" s="3">
        <v>1339.9734764745001</v>
      </c>
      <c r="F105" s="2">
        <v>44197</v>
      </c>
      <c r="G105" t="s">
        <v>15</v>
      </c>
    </row>
    <row r="106" spans="1:7" x14ac:dyDescent="0.2">
      <c r="A106">
        <v>7004931</v>
      </c>
      <c r="B106" t="s">
        <v>18</v>
      </c>
      <c r="C106" t="s">
        <v>14</v>
      </c>
      <c r="D106" s="3">
        <v>21.32</v>
      </c>
      <c r="E106" s="3">
        <v>0.96657823079999994</v>
      </c>
      <c r="F106" s="2">
        <v>44197</v>
      </c>
      <c r="G106" t="s">
        <v>15</v>
      </c>
    </row>
    <row r="107" spans="1:7" x14ac:dyDescent="0.2">
      <c r="A107">
        <v>6932975</v>
      </c>
      <c r="B107" t="s">
        <v>19</v>
      </c>
      <c r="C107" t="s">
        <v>14</v>
      </c>
      <c r="D107" s="3">
        <v>28717.78</v>
      </c>
      <c r="E107" s="3">
        <v>12593.6565964482</v>
      </c>
      <c r="F107" s="2">
        <v>44197</v>
      </c>
      <c r="G107" t="s">
        <v>15</v>
      </c>
    </row>
    <row r="108" spans="1:7" x14ac:dyDescent="0.2">
      <c r="A108">
        <v>6932976</v>
      </c>
      <c r="B108" t="s">
        <v>19</v>
      </c>
      <c r="C108" t="s">
        <v>14</v>
      </c>
      <c r="D108" s="3">
        <v>-4967.1500000000005</v>
      </c>
      <c r="E108" s="3">
        <v>-1316.5292988230001</v>
      </c>
      <c r="F108" s="2">
        <v>44197</v>
      </c>
      <c r="G108" t="s">
        <v>15</v>
      </c>
    </row>
    <row r="109" spans="1:7" x14ac:dyDescent="0.2">
      <c r="A109">
        <v>6932998</v>
      </c>
      <c r="B109" t="s">
        <v>19</v>
      </c>
      <c r="C109" t="s">
        <v>14</v>
      </c>
      <c r="D109" s="3">
        <v>26431.43</v>
      </c>
      <c r="E109" s="3">
        <v>10062.531567461801</v>
      </c>
      <c r="F109" s="2">
        <v>44197</v>
      </c>
      <c r="G109" t="s">
        <v>15</v>
      </c>
    </row>
    <row r="110" spans="1:7" x14ac:dyDescent="0.2">
      <c r="A110">
        <v>6932999</v>
      </c>
      <c r="B110" t="s">
        <v>19</v>
      </c>
      <c r="C110" t="s">
        <v>14</v>
      </c>
      <c r="D110" s="3">
        <v>35472.97</v>
      </c>
      <c r="E110" s="3">
        <v>11453.3319961827</v>
      </c>
      <c r="F110" s="2">
        <v>44197</v>
      </c>
      <c r="G110" t="s">
        <v>15</v>
      </c>
    </row>
    <row r="111" spans="1:7" x14ac:dyDescent="0.2">
      <c r="A111">
        <v>6933000</v>
      </c>
      <c r="B111" t="s">
        <v>19</v>
      </c>
      <c r="C111" t="s">
        <v>14</v>
      </c>
      <c r="D111" s="3">
        <v>28920.34</v>
      </c>
      <c r="E111" s="3">
        <v>11010.067718308399</v>
      </c>
      <c r="F111" s="2">
        <v>44197</v>
      </c>
      <c r="G111" t="s">
        <v>15</v>
      </c>
    </row>
    <row r="112" spans="1:7" x14ac:dyDescent="0.2">
      <c r="A112">
        <v>6933090</v>
      </c>
      <c r="B112" t="s">
        <v>19</v>
      </c>
      <c r="C112" t="s">
        <v>14</v>
      </c>
      <c r="D112" s="3">
        <v>37502.61</v>
      </c>
      <c r="E112" s="3">
        <v>7771.2237145281006</v>
      </c>
      <c r="F112" s="2">
        <v>44197</v>
      </c>
      <c r="G112" t="s">
        <v>15</v>
      </c>
    </row>
    <row r="113" spans="1:7" x14ac:dyDescent="0.2">
      <c r="A113">
        <v>6933096</v>
      </c>
      <c r="B113" t="s">
        <v>19</v>
      </c>
      <c r="C113" t="s">
        <v>14</v>
      </c>
      <c r="D113" s="3">
        <v>27738.33</v>
      </c>
      <c r="E113" s="3">
        <v>12164.136732677702</v>
      </c>
      <c r="F113" s="2">
        <v>44197</v>
      </c>
      <c r="G113" t="s">
        <v>15</v>
      </c>
    </row>
    <row r="114" spans="1:7" x14ac:dyDescent="0.2">
      <c r="A114">
        <v>6933249</v>
      </c>
      <c r="B114" t="s">
        <v>19</v>
      </c>
      <c r="C114" t="s">
        <v>14</v>
      </c>
      <c r="D114" s="3">
        <v>-165.15</v>
      </c>
      <c r="E114" s="3">
        <v>-34.222087381499996</v>
      </c>
      <c r="F114" s="2">
        <v>44197</v>
      </c>
      <c r="G114" t="s">
        <v>15</v>
      </c>
    </row>
    <row r="115" spans="1:7" x14ac:dyDescent="0.2">
      <c r="A115">
        <v>6933250</v>
      </c>
      <c r="B115" t="s">
        <v>19</v>
      </c>
      <c r="C115" t="s">
        <v>14</v>
      </c>
      <c r="D115" s="3">
        <v>26901.95</v>
      </c>
      <c r="E115" s="3">
        <v>16464.442124525998</v>
      </c>
      <c r="F115" s="2">
        <v>44197</v>
      </c>
      <c r="G115" t="s">
        <v>15</v>
      </c>
    </row>
    <row r="116" spans="1:7" x14ac:dyDescent="0.2">
      <c r="A116">
        <v>6933379</v>
      </c>
      <c r="B116" t="s">
        <v>19</v>
      </c>
      <c r="C116" t="s">
        <v>14</v>
      </c>
      <c r="D116" s="3">
        <v>12603.69</v>
      </c>
      <c r="E116" s="3">
        <v>4069.4152744179005</v>
      </c>
      <c r="F116" s="2">
        <v>44197</v>
      </c>
      <c r="G116" t="s">
        <v>15</v>
      </c>
    </row>
    <row r="117" spans="1:7" x14ac:dyDescent="0.2">
      <c r="A117">
        <v>6933380</v>
      </c>
      <c r="B117" t="s">
        <v>19</v>
      </c>
      <c r="C117" t="s">
        <v>14</v>
      </c>
      <c r="D117" s="3">
        <v>29873.850000000002</v>
      </c>
      <c r="E117" s="3">
        <v>16555.739639647498</v>
      </c>
      <c r="F117" s="2">
        <v>44197</v>
      </c>
      <c r="G117" t="s">
        <v>15</v>
      </c>
    </row>
    <row r="118" spans="1:7" x14ac:dyDescent="0.2">
      <c r="A118">
        <v>6933414</v>
      </c>
      <c r="B118" t="s">
        <v>19</v>
      </c>
      <c r="C118" t="s">
        <v>14</v>
      </c>
      <c r="D118" s="3">
        <v>43625.65</v>
      </c>
      <c r="E118" s="3">
        <v>16608.427174619002</v>
      </c>
      <c r="F118" s="2">
        <v>44197</v>
      </c>
      <c r="G118" t="s">
        <v>15</v>
      </c>
    </row>
    <row r="119" spans="1:7" x14ac:dyDescent="0.2">
      <c r="A119">
        <v>6933415</v>
      </c>
      <c r="B119" t="s">
        <v>19</v>
      </c>
      <c r="C119" t="s">
        <v>14</v>
      </c>
      <c r="D119" s="3">
        <v>422.65000000000003</v>
      </c>
      <c r="E119" s="3">
        <v>160.904232839</v>
      </c>
      <c r="F119" s="2">
        <v>44197</v>
      </c>
      <c r="G119" t="s">
        <v>15</v>
      </c>
    </row>
    <row r="120" spans="1:7" x14ac:dyDescent="0.2">
      <c r="A120">
        <v>6933416</v>
      </c>
      <c r="B120" t="s">
        <v>19</v>
      </c>
      <c r="C120" t="s">
        <v>14</v>
      </c>
      <c r="D120" s="3">
        <v>28876.57</v>
      </c>
      <c r="E120" s="3">
        <v>10993.4043366182</v>
      </c>
      <c r="F120" s="2">
        <v>44197</v>
      </c>
      <c r="G120" t="s">
        <v>15</v>
      </c>
    </row>
    <row r="121" spans="1:7" x14ac:dyDescent="0.2">
      <c r="A121">
        <v>6933518</v>
      </c>
      <c r="B121" t="s">
        <v>19</v>
      </c>
      <c r="C121" t="s">
        <v>14</v>
      </c>
      <c r="D121" s="3">
        <v>35970.340000000004</v>
      </c>
      <c r="E121" s="3">
        <v>22014.448065271197</v>
      </c>
      <c r="F121" s="2">
        <v>44197</v>
      </c>
      <c r="G121" t="s">
        <v>15</v>
      </c>
    </row>
    <row r="122" spans="1:7" x14ac:dyDescent="0.2">
      <c r="A122">
        <v>6933549</v>
      </c>
      <c r="B122" t="s">
        <v>19</v>
      </c>
      <c r="C122" t="s">
        <v>14</v>
      </c>
      <c r="D122" s="3">
        <v>37313.56</v>
      </c>
      <c r="E122" s="3">
        <v>14205.3939342056</v>
      </c>
      <c r="F122" s="2">
        <v>44197</v>
      </c>
      <c r="G122" t="s">
        <v>15</v>
      </c>
    </row>
    <row r="123" spans="1:7" x14ac:dyDescent="0.2">
      <c r="A123">
        <v>6933665</v>
      </c>
      <c r="B123" t="s">
        <v>19</v>
      </c>
      <c r="C123" t="s">
        <v>14</v>
      </c>
      <c r="D123" s="3">
        <v>28629.84</v>
      </c>
      <c r="E123" s="3">
        <v>9243.8570133144003</v>
      </c>
      <c r="F123" s="2">
        <v>44197</v>
      </c>
      <c r="G123" t="s">
        <v>15</v>
      </c>
    </row>
    <row r="124" spans="1:7" x14ac:dyDescent="0.2">
      <c r="A124">
        <v>6933669</v>
      </c>
      <c r="B124" t="s">
        <v>19</v>
      </c>
      <c r="C124" t="s">
        <v>14</v>
      </c>
      <c r="D124" s="3">
        <v>36761.040000000001</v>
      </c>
      <c r="E124" s="3">
        <v>20372.540101884002</v>
      </c>
      <c r="F124" s="2">
        <v>44197</v>
      </c>
      <c r="G124" t="s">
        <v>15</v>
      </c>
    </row>
    <row r="125" spans="1:7" x14ac:dyDescent="0.2">
      <c r="A125">
        <v>6933674</v>
      </c>
      <c r="B125" t="s">
        <v>19</v>
      </c>
      <c r="C125" t="s">
        <v>14</v>
      </c>
      <c r="D125" s="3">
        <v>32535.79</v>
      </c>
      <c r="E125" s="3">
        <v>6742.0081647359002</v>
      </c>
      <c r="F125" s="2">
        <v>44197</v>
      </c>
      <c r="G125" t="s">
        <v>15</v>
      </c>
    </row>
    <row r="126" spans="1:7" x14ac:dyDescent="0.2">
      <c r="A126">
        <v>6933696</v>
      </c>
      <c r="B126" t="s">
        <v>19</v>
      </c>
      <c r="C126" t="s">
        <v>14</v>
      </c>
      <c r="D126" s="3">
        <v>-62.800000000000004</v>
      </c>
      <c r="E126" s="3">
        <v>-23.908164728000003</v>
      </c>
      <c r="F126" s="2">
        <v>44197</v>
      </c>
      <c r="G126" t="s">
        <v>15</v>
      </c>
    </row>
    <row r="127" spans="1:7" x14ac:dyDescent="0.2">
      <c r="A127">
        <v>6933697</v>
      </c>
      <c r="B127" t="s">
        <v>19</v>
      </c>
      <c r="C127" t="s">
        <v>14</v>
      </c>
      <c r="D127" s="3">
        <v>28809.32</v>
      </c>
      <c r="E127" s="3">
        <v>10967.8020423832</v>
      </c>
      <c r="F127" s="2">
        <v>44197</v>
      </c>
      <c r="G127" t="s">
        <v>15</v>
      </c>
    </row>
    <row r="128" spans="1:7" x14ac:dyDescent="0.2">
      <c r="A128">
        <v>6933698</v>
      </c>
      <c r="B128" t="s">
        <v>19</v>
      </c>
      <c r="C128" t="s">
        <v>14</v>
      </c>
      <c r="D128" s="3">
        <v>28579.57</v>
      </c>
      <c r="E128" s="3">
        <v>10880.3354683982</v>
      </c>
      <c r="F128" s="2">
        <v>44197</v>
      </c>
      <c r="G128" t="s">
        <v>15</v>
      </c>
    </row>
    <row r="129" spans="1:7" x14ac:dyDescent="0.2">
      <c r="A129">
        <v>6933815</v>
      </c>
      <c r="B129" t="s">
        <v>19</v>
      </c>
      <c r="C129" t="s">
        <v>14</v>
      </c>
      <c r="D129" s="3">
        <v>31213.84</v>
      </c>
      <c r="E129" s="3">
        <v>10078.1657807544</v>
      </c>
      <c r="F129" s="2">
        <v>44197</v>
      </c>
      <c r="G129" t="s">
        <v>15</v>
      </c>
    </row>
    <row r="130" spans="1:7" x14ac:dyDescent="0.2">
      <c r="A130">
        <v>6933846</v>
      </c>
      <c r="B130" t="s">
        <v>19</v>
      </c>
      <c r="C130" t="s">
        <v>14</v>
      </c>
      <c r="D130" s="3">
        <v>28579.57</v>
      </c>
      <c r="E130" s="3">
        <v>10880.3354683982</v>
      </c>
      <c r="F130" s="2">
        <v>44197</v>
      </c>
      <c r="G130" t="s">
        <v>15</v>
      </c>
    </row>
    <row r="131" spans="1:7" x14ac:dyDescent="0.2">
      <c r="A131">
        <v>6933963</v>
      </c>
      <c r="B131" t="s">
        <v>19</v>
      </c>
      <c r="C131" t="s">
        <v>14</v>
      </c>
      <c r="D131" s="3">
        <v>250.25</v>
      </c>
      <c r="E131" s="3">
        <v>66.328066805000006</v>
      </c>
      <c r="F131" s="2">
        <v>44197</v>
      </c>
      <c r="G131" t="s">
        <v>15</v>
      </c>
    </row>
    <row r="132" spans="1:7" x14ac:dyDescent="0.2">
      <c r="A132">
        <v>6933964</v>
      </c>
      <c r="B132" t="s">
        <v>19</v>
      </c>
      <c r="C132" t="s">
        <v>14</v>
      </c>
      <c r="D132" s="3">
        <v>303.16000000000003</v>
      </c>
      <c r="E132" s="3">
        <v>80.351715215200002</v>
      </c>
      <c r="F132" s="2">
        <v>44197</v>
      </c>
      <c r="G132" t="s">
        <v>15</v>
      </c>
    </row>
    <row r="133" spans="1:7" x14ac:dyDescent="0.2">
      <c r="A133">
        <v>6933965</v>
      </c>
      <c r="B133" t="s">
        <v>19</v>
      </c>
      <c r="C133" t="s">
        <v>14</v>
      </c>
      <c r="D133" s="3">
        <v>-0.03</v>
      </c>
      <c r="E133" s="3">
        <v>-1.31559507E-2</v>
      </c>
      <c r="F133" s="2">
        <v>44197</v>
      </c>
      <c r="G133" t="s">
        <v>15</v>
      </c>
    </row>
    <row r="134" spans="1:7" x14ac:dyDescent="0.2">
      <c r="A134">
        <v>6933999</v>
      </c>
      <c r="B134" t="s">
        <v>19</v>
      </c>
      <c r="C134" t="s">
        <v>14</v>
      </c>
      <c r="D134" s="3">
        <v>1222.1200000000001</v>
      </c>
      <c r="E134" s="3">
        <v>323.91950850640001</v>
      </c>
      <c r="F134" s="2">
        <v>44197</v>
      </c>
      <c r="G134" t="s">
        <v>15</v>
      </c>
    </row>
    <row r="135" spans="1:7" x14ac:dyDescent="0.2">
      <c r="A135">
        <v>6934000</v>
      </c>
      <c r="B135" t="s">
        <v>19</v>
      </c>
      <c r="C135" t="s">
        <v>14</v>
      </c>
      <c r="D135" s="3">
        <v>37826.300000000003</v>
      </c>
      <c r="E135" s="3">
        <v>14400.595723738001</v>
      </c>
      <c r="F135" s="2">
        <v>44197</v>
      </c>
      <c r="G135" t="s">
        <v>15</v>
      </c>
    </row>
    <row r="136" spans="1:7" x14ac:dyDescent="0.2">
      <c r="A136">
        <v>6934042</v>
      </c>
      <c r="B136" t="s">
        <v>19</v>
      </c>
      <c r="C136" t="s">
        <v>14</v>
      </c>
      <c r="D136" s="3">
        <v>43391.090000000004</v>
      </c>
      <c r="E136" s="3">
        <v>3972.9554565895005</v>
      </c>
      <c r="F136" s="2">
        <v>44197</v>
      </c>
      <c r="G136" t="s">
        <v>15</v>
      </c>
    </row>
    <row r="137" spans="1:7" x14ac:dyDescent="0.2">
      <c r="A137">
        <v>6934056</v>
      </c>
      <c r="B137" t="s">
        <v>19</v>
      </c>
      <c r="C137" t="s">
        <v>14</v>
      </c>
      <c r="D137" s="3">
        <v>30977.8</v>
      </c>
      <c r="E137" s="3">
        <v>2836.3753835900002</v>
      </c>
      <c r="F137" s="2">
        <v>44197</v>
      </c>
      <c r="G137" t="s">
        <v>15</v>
      </c>
    </row>
    <row r="138" spans="1:7" x14ac:dyDescent="0.2">
      <c r="A138">
        <v>6934077</v>
      </c>
      <c r="B138" t="s">
        <v>19</v>
      </c>
      <c r="C138" t="s">
        <v>14</v>
      </c>
      <c r="D138" s="3">
        <v>39581.450000000004</v>
      </c>
      <c r="E138" s="3">
        <v>3624.1389132475001</v>
      </c>
      <c r="F138" s="2">
        <v>44197</v>
      </c>
      <c r="G138" t="s">
        <v>15</v>
      </c>
    </row>
    <row r="139" spans="1:7" x14ac:dyDescent="0.2">
      <c r="A139">
        <v>7004599</v>
      </c>
      <c r="B139" t="s">
        <v>19</v>
      </c>
      <c r="C139" t="s">
        <v>14</v>
      </c>
      <c r="D139" s="3">
        <v>-72.150000000000006</v>
      </c>
      <c r="E139" s="3">
        <v>-2.4299997345</v>
      </c>
      <c r="F139" s="2">
        <v>44197</v>
      </c>
      <c r="G139" t="s">
        <v>15</v>
      </c>
    </row>
    <row r="140" spans="1:7" x14ac:dyDescent="0.2">
      <c r="A140">
        <v>6933105</v>
      </c>
      <c r="B140" t="s">
        <v>13</v>
      </c>
      <c r="C140" t="s">
        <v>14</v>
      </c>
      <c r="D140" s="3">
        <v>86769.09</v>
      </c>
      <c r="E140" s="3">
        <v>26906.5039114971</v>
      </c>
      <c r="F140" s="2">
        <v>44197</v>
      </c>
      <c r="G140" t="s">
        <v>15</v>
      </c>
    </row>
    <row r="141" spans="1:7" x14ac:dyDescent="0.2">
      <c r="A141">
        <v>6933114</v>
      </c>
      <c r="B141" t="s">
        <v>13</v>
      </c>
      <c r="C141" t="s">
        <v>14</v>
      </c>
      <c r="D141" s="3">
        <v>183690</v>
      </c>
      <c r="E141" s="3">
        <v>67163.000860800006</v>
      </c>
      <c r="F141" s="2">
        <v>44197</v>
      </c>
      <c r="G141" t="s">
        <v>15</v>
      </c>
    </row>
    <row r="142" spans="1:7" x14ac:dyDescent="0.2">
      <c r="A142">
        <v>6933115</v>
      </c>
      <c r="B142" t="s">
        <v>13</v>
      </c>
      <c r="C142" t="s">
        <v>14</v>
      </c>
      <c r="D142" s="3">
        <v>-18354.34</v>
      </c>
      <c r="E142" s="3">
        <v>-5691.5558409446003</v>
      </c>
      <c r="F142" s="2">
        <v>44197</v>
      </c>
      <c r="G142" t="s">
        <v>15</v>
      </c>
    </row>
    <row r="143" spans="1:7" x14ac:dyDescent="0.2">
      <c r="A143">
        <v>6933702</v>
      </c>
      <c r="B143" t="s">
        <v>13</v>
      </c>
      <c r="C143" t="s">
        <v>14</v>
      </c>
      <c r="D143" s="3">
        <v>18354.34</v>
      </c>
      <c r="E143" s="3">
        <v>6710.9399162688005</v>
      </c>
      <c r="F143" s="2">
        <v>44197</v>
      </c>
      <c r="G143" t="s">
        <v>15</v>
      </c>
    </row>
    <row r="144" spans="1:7" x14ac:dyDescent="0.2">
      <c r="A144">
        <v>6933703</v>
      </c>
      <c r="B144" t="s">
        <v>13</v>
      </c>
      <c r="C144" t="s">
        <v>14</v>
      </c>
      <c r="D144" s="3">
        <v>-20289.54</v>
      </c>
      <c r="E144" s="3">
        <v>-6291.6481822326004</v>
      </c>
      <c r="F144" s="2">
        <v>44197</v>
      </c>
      <c r="G144" t="s">
        <v>15</v>
      </c>
    </row>
    <row r="145" spans="1:7" x14ac:dyDescent="0.2">
      <c r="A145">
        <v>6934018</v>
      </c>
      <c r="B145" t="s">
        <v>13</v>
      </c>
      <c r="C145" t="s">
        <v>14</v>
      </c>
      <c r="D145" s="3">
        <v>188214.51</v>
      </c>
      <c r="E145" s="3">
        <v>16550.998662273902</v>
      </c>
      <c r="F145" s="2">
        <v>44197</v>
      </c>
      <c r="G145" t="s">
        <v>15</v>
      </c>
    </row>
    <row r="146" spans="1:7" x14ac:dyDescent="0.2">
      <c r="A146">
        <v>6934078</v>
      </c>
      <c r="B146" t="s">
        <v>13</v>
      </c>
      <c r="C146" t="s">
        <v>14</v>
      </c>
      <c r="D146" s="3">
        <v>175314.03</v>
      </c>
      <c r="E146" s="3">
        <v>15416.570571566699</v>
      </c>
      <c r="F146" s="2">
        <v>44197</v>
      </c>
      <c r="G146" t="s">
        <v>15</v>
      </c>
    </row>
    <row r="147" spans="1:7" x14ac:dyDescent="0.2">
      <c r="A147">
        <v>7003101</v>
      </c>
      <c r="B147" t="s">
        <v>13</v>
      </c>
      <c r="C147" t="s">
        <v>14</v>
      </c>
      <c r="D147" s="3">
        <v>106912.12</v>
      </c>
      <c r="E147" s="3">
        <v>3463.7110666088001</v>
      </c>
      <c r="F147" s="2">
        <v>44197</v>
      </c>
      <c r="G147" t="s">
        <v>15</v>
      </c>
    </row>
    <row r="148" spans="1:7" x14ac:dyDescent="0.2">
      <c r="A148">
        <v>7003698</v>
      </c>
      <c r="B148" t="s">
        <v>13</v>
      </c>
      <c r="C148" t="s">
        <v>14</v>
      </c>
      <c r="D148" s="3">
        <v>163.9</v>
      </c>
      <c r="E148" s="3">
        <v>5.3099895859999995</v>
      </c>
      <c r="F148" s="2">
        <v>44197</v>
      </c>
      <c r="G148" t="s">
        <v>15</v>
      </c>
    </row>
    <row r="149" spans="1:7" x14ac:dyDescent="0.2">
      <c r="A149">
        <v>7003699</v>
      </c>
      <c r="B149" t="s">
        <v>13</v>
      </c>
      <c r="C149" t="s">
        <v>14</v>
      </c>
      <c r="D149" s="3">
        <v>-80092.22</v>
      </c>
      <c r="E149" s="3">
        <v>-2594.8069195828002</v>
      </c>
      <c r="F149" s="2">
        <v>44197</v>
      </c>
      <c r="G149" t="s">
        <v>15</v>
      </c>
    </row>
    <row r="150" spans="1:7" x14ac:dyDescent="0.2">
      <c r="A150">
        <v>6932978</v>
      </c>
      <c r="B150" t="s">
        <v>20</v>
      </c>
      <c r="C150" t="s">
        <v>14</v>
      </c>
      <c r="D150" s="3">
        <v>1456.47</v>
      </c>
      <c r="E150" s="3">
        <v>23.0551044768</v>
      </c>
      <c r="F150" s="2">
        <v>44197</v>
      </c>
      <c r="G150" t="s">
        <v>15</v>
      </c>
    </row>
    <row r="151" spans="1:7" x14ac:dyDescent="0.2">
      <c r="A151">
        <v>6933111</v>
      </c>
      <c r="B151" t="s">
        <v>20</v>
      </c>
      <c r="C151" t="s">
        <v>14</v>
      </c>
      <c r="D151" s="3">
        <v>616.19000000000005</v>
      </c>
      <c r="E151" s="3">
        <v>9.7539426335999995</v>
      </c>
      <c r="F151" s="2">
        <v>44197</v>
      </c>
      <c r="G151" t="s">
        <v>15</v>
      </c>
    </row>
    <row r="152" spans="1:7" x14ac:dyDescent="0.2">
      <c r="A152">
        <v>6933117</v>
      </c>
      <c r="B152" t="s">
        <v>20</v>
      </c>
      <c r="C152" t="s">
        <v>14</v>
      </c>
      <c r="D152" s="3">
        <v>3544.2400000000002</v>
      </c>
      <c r="E152" s="3">
        <v>56.103334425600003</v>
      </c>
      <c r="F152" s="2">
        <v>44197</v>
      </c>
      <c r="G152" t="s">
        <v>15</v>
      </c>
    </row>
    <row r="153" spans="1:7" x14ac:dyDescent="0.2">
      <c r="A153">
        <v>6933251</v>
      </c>
      <c r="B153" t="s">
        <v>20</v>
      </c>
      <c r="C153" t="s">
        <v>14</v>
      </c>
      <c r="D153" s="3">
        <v>1475.93</v>
      </c>
      <c r="E153" s="3">
        <v>23.363145379199999</v>
      </c>
      <c r="F153" s="2">
        <v>44197</v>
      </c>
      <c r="G153" t="s">
        <v>15</v>
      </c>
    </row>
    <row r="154" spans="1:7" x14ac:dyDescent="0.2">
      <c r="A154">
        <v>6933252</v>
      </c>
      <c r="B154" t="s">
        <v>20</v>
      </c>
      <c r="C154" t="s">
        <v>14</v>
      </c>
      <c r="D154" s="3">
        <v>1039.9000000000001</v>
      </c>
      <c r="E154" s="3">
        <v>16.461034656000002</v>
      </c>
      <c r="F154" s="2">
        <v>44197</v>
      </c>
      <c r="G154" t="s">
        <v>15</v>
      </c>
    </row>
    <row r="155" spans="1:7" x14ac:dyDescent="0.2">
      <c r="A155">
        <v>6933278</v>
      </c>
      <c r="B155" t="s">
        <v>20</v>
      </c>
      <c r="C155" t="s">
        <v>14</v>
      </c>
      <c r="D155" s="3">
        <v>714.62</v>
      </c>
      <c r="E155" s="3">
        <v>25.496047997400002</v>
      </c>
      <c r="F155" s="2">
        <v>44197</v>
      </c>
      <c r="G155" t="s">
        <v>15</v>
      </c>
    </row>
    <row r="156" spans="1:7" x14ac:dyDescent="0.2">
      <c r="A156">
        <v>6933411</v>
      </c>
      <c r="B156" t="s">
        <v>20</v>
      </c>
      <c r="C156" t="s">
        <v>14</v>
      </c>
      <c r="D156" s="3">
        <v>3015.02</v>
      </c>
      <c r="E156" s="3">
        <v>133.2100055926</v>
      </c>
      <c r="F156" s="2">
        <v>44197</v>
      </c>
      <c r="G156" t="s">
        <v>15</v>
      </c>
    </row>
    <row r="157" spans="1:7" x14ac:dyDescent="0.2">
      <c r="A157">
        <v>6933545</v>
      </c>
      <c r="B157" t="s">
        <v>20</v>
      </c>
      <c r="C157" t="s">
        <v>14</v>
      </c>
      <c r="D157" s="3">
        <v>5561.03</v>
      </c>
      <c r="E157" s="3">
        <v>88.027990723199991</v>
      </c>
      <c r="F157" s="2">
        <v>44197</v>
      </c>
      <c r="G157" t="s">
        <v>15</v>
      </c>
    </row>
    <row r="158" spans="1:7" x14ac:dyDescent="0.2">
      <c r="A158">
        <v>6933546</v>
      </c>
      <c r="B158" t="s">
        <v>20</v>
      </c>
      <c r="C158" t="s">
        <v>14</v>
      </c>
      <c r="D158" s="3">
        <v>1094.9100000000001</v>
      </c>
      <c r="E158" s="3">
        <v>39.063947150700002</v>
      </c>
      <c r="F158" s="2">
        <v>44197</v>
      </c>
      <c r="G158" t="s">
        <v>15</v>
      </c>
    </row>
    <row r="159" spans="1:7" x14ac:dyDescent="0.2">
      <c r="A159">
        <v>6933843</v>
      </c>
      <c r="B159" t="s">
        <v>20</v>
      </c>
      <c r="C159" t="s">
        <v>14</v>
      </c>
      <c r="D159" s="3">
        <v>4473</v>
      </c>
      <c r="E159" s="3">
        <v>70.805085120000001</v>
      </c>
      <c r="F159" s="2">
        <v>44197</v>
      </c>
      <c r="G159" t="s">
        <v>15</v>
      </c>
    </row>
    <row r="160" spans="1:7" x14ac:dyDescent="0.2">
      <c r="A160">
        <v>6933993</v>
      </c>
      <c r="B160" t="s">
        <v>20</v>
      </c>
      <c r="C160" t="s">
        <v>14</v>
      </c>
      <c r="D160" s="3">
        <v>4062.98</v>
      </c>
      <c r="E160" s="3">
        <v>167.9934967328</v>
      </c>
      <c r="F160" s="2">
        <v>44197</v>
      </c>
      <c r="G160" t="s">
        <v>15</v>
      </c>
    </row>
    <row r="161" spans="1:7" x14ac:dyDescent="0.2">
      <c r="A161">
        <v>6933994</v>
      </c>
      <c r="B161" t="s">
        <v>20</v>
      </c>
      <c r="C161" t="s">
        <v>14</v>
      </c>
      <c r="D161" s="3">
        <v>3298.31</v>
      </c>
      <c r="E161" s="3">
        <v>52.210400246399999</v>
      </c>
      <c r="F161" s="2">
        <v>44197</v>
      </c>
      <c r="G161" t="s">
        <v>15</v>
      </c>
    </row>
    <row r="162" spans="1:7" x14ac:dyDescent="0.2">
      <c r="A162">
        <v>6933995</v>
      </c>
      <c r="B162" t="s">
        <v>20</v>
      </c>
      <c r="C162" t="s">
        <v>14</v>
      </c>
      <c r="D162" s="3">
        <v>2569.85</v>
      </c>
      <c r="E162" s="3">
        <v>106.25651309600001</v>
      </c>
      <c r="F162" s="2">
        <v>44197</v>
      </c>
      <c r="G162" t="s">
        <v>15</v>
      </c>
    </row>
    <row r="163" spans="1:7" x14ac:dyDescent="0.2">
      <c r="A163">
        <v>6934030</v>
      </c>
      <c r="B163" t="s">
        <v>7</v>
      </c>
      <c r="C163" t="s">
        <v>21</v>
      </c>
      <c r="D163" s="3">
        <v>202.5</v>
      </c>
      <c r="E163" s="3">
        <v>0</v>
      </c>
      <c r="F163" s="2">
        <v>44197</v>
      </c>
      <c r="G163" t="s">
        <v>22</v>
      </c>
    </row>
    <row r="164" spans="1:7" x14ac:dyDescent="0.2">
      <c r="A164">
        <v>6934058</v>
      </c>
      <c r="B164" t="s">
        <v>7</v>
      </c>
      <c r="C164" t="s">
        <v>21</v>
      </c>
      <c r="D164" s="3">
        <v>5219.95</v>
      </c>
      <c r="E164" s="3">
        <v>0</v>
      </c>
      <c r="F164" s="2">
        <v>44197</v>
      </c>
      <c r="G164" t="s">
        <v>22</v>
      </c>
    </row>
    <row r="165" spans="1:7" x14ac:dyDescent="0.2">
      <c r="A165">
        <v>6934079</v>
      </c>
      <c r="B165" t="s">
        <v>7</v>
      </c>
      <c r="C165" t="s">
        <v>21</v>
      </c>
      <c r="D165" s="3">
        <v>-399.75</v>
      </c>
      <c r="E165" s="3">
        <v>0</v>
      </c>
      <c r="F165" s="2">
        <v>44197</v>
      </c>
      <c r="G165" t="s">
        <v>22</v>
      </c>
    </row>
    <row r="166" spans="1:7" x14ac:dyDescent="0.2">
      <c r="A166">
        <v>7002780</v>
      </c>
      <c r="B166" t="s">
        <v>7</v>
      </c>
      <c r="C166" t="s">
        <v>21</v>
      </c>
      <c r="D166" s="3">
        <v>3172.5</v>
      </c>
      <c r="E166" s="3">
        <v>0</v>
      </c>
      <c r="F166" s="2">
        <v>44197</v>
      </c>
      <c r="G166" t="s">
        <v>22</v>
      </c>
    </row>
    <row r="167" spans="1:7" x14ac:dyDescent="0.2">
      <c r="A167">
        <v>7003416</v>
      </c>
      <c r="B167" t="s">
        <v>7</v>
      </c>
      <c r="C167" t="s">
        <v>21</v>
      </c>
      <c r="D167" s="3">
        <v>1480.5</v>
      </c>
      <c r="E167" s="3">
        <v>0</v>
      </c>
      <c r="F167" s="2">
        <v>44197</v>
      </c>
      <c r="G167" t="s">
        <v>22</v>
      </c>
    </row>
    <row r="169" spans="1:7" x14ac:dyDescent="0.2">
      <c r="D169" s="3">
        <f>SUM(D1:D167)</f>
        <v>12235232.369999988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277"/>
  <sheetViews>
    <sheetView topLeftCell="A301" workbookViewId="0">
      <selection activeCell="G13" sqref="A13:G14"/>
    </sheetView>
  </sheetViews>
  <sheetFormatPr defaultRowHeight="12.75" x14ac:dyDescent="0.2"/>
  <cols>
    <col min="1" max="1" width="8" bestFit="1" customWidth="1"/>
    <col min="2" max="2" width="18" bestFit="1" customWidth="1"/>
    <col min="3" max="3" width="13.5703125" style="3" bestFit="1" customWidth="1"/>
    <col min="4" max="4" width="14.28515625" bestFit="1" customWidth="1"/>
    <col min="5" max="5" width="14.5703125" bestFit="1" customWidth="1"/>
    <col min="6" max="6" width="19.7109375" bestFit="1" customWidth="1"/>
    <col min="7" max="7" width="57.140625" bestFit="1" customWidth="1"/>
    <col min="8" max="9" width="13.42578125" bestFit="1" customWidth="1"/>
    <col min="10" max="10" width="25.5703125" bestFit="1" customWidth="1"/>
    <col min="11" max="11" width="10" bestFit="1" customWidth="1"/>
    <col min="12" max="12" width="25" bestFit="1" customWidth="1"/>
    <col min="13" max="13" width="34.5703125" bestFit="1" customWidth="1"/>
  </cols>
  <sheetData>
    <row r="1" spans="1:13" x14ac:dyDescent="0.2">
      <c r="A1" t="s">
        <v>5</v>
      </c>
      <c r="B1" t="s">
        <v>23</v>
      </c>
      <c r="C1" s="3" t="s">
        <v>24</v>
      </c>
      <c r="D1" t="s">
        <v>25</v>
      </c>
      <c r="E1" t="s">
        <v>26</v>
      </c>
      <c r="F1" t="s">
        <v>26</v>
      </c>
      <c r="G1" t="s">
        <v>26</v>
      </c>
      <c r="H1" t="s">
        <v>27</v>
      </c>
      <c r="I1" t="s">
        <v>28</v>
      </c>
      <c r="J1" t="s">
        <v>0</v>
      </c>
      <c r="K1" t="s">
        <v>0</v>
      </c>
      <c r="L1" t="s">
        <v>0</v>
      </c>
      <c r="M1" t="s">
        <v>0</v>
      </c>
    </row>
    <row r="2" spans="1:13" x14ac:dyDescent="0.2">
      <c r="A2">
        <v>6933704</v>
      </c>
      <c r="B2" s="2">
        <v>40909</v>
      </c>
      <c r="C2" s="3">
        <v>-96462.290000000008</v>
      </c>
      <c r="D2">
        <v>-1</v>
      </c>
      <c r="E2" t="s">
        <v>14</v>
      </c>
      <c r="F2" t="s">
        <v>15</v>
      </c>
      <c r="G2" t="s">
        <v>37</v>
      </c>
      <c r="H2" s="2">
        <v>44166</v>
      </c>
      <c r="I2">
        <v>201903</v>
      </c>
      <c r="J2" t="s">
        <v>6</v>
      </c>
      <c r="K2" t="s">
        <v>30</v>
      </c>
      <c r="L2" t="s">
        <v>10</v>
      </c>
      <c r="M2" t="s">
        <v>31</v>
      </c>
    </row>
    <row r="3" spans="1:13" x14ac:dyDescent="0.2">
      <c r="A3">
        <v>6933704</v>
      </c>
      <c r="B3" s="2">
        <v>40909</v>
      </c>
      <c r="C3" s="3">
        <v>119943.06</v>
      </c>
      <c r="D3">
        <v>1</v>
      </c>
      <c r="E3" t="s">
        <v>14</v>
      </c>
      <c r="F3" t="s">
        <v>15</v>
      </c>
      <c r="G3" t="s">
        <v>37</v>
      </c>
      <c r="H3" s="2">
        <v>44166</v>
      </c>
      <c r="I3">
        <v>201201</v>
      </c>
      <c r="J3" t="s">
        <v>6</v>
      </c>
      <c r="K3" t="s">
        <v>30</v>
      </c>
      <c r="L3" t="s">
        <v>10</v>
      </c>
      <c r="M3" t="s">
        <v>31</v>
      </c>
    </row>
    <row r="4" spans="1:13" x14ac:dyDescent="0.2">
      <c r="A4">
        <v>6933705</v>
      </c>
      <c r="B4" s="2">
        <v>40969</v>
      </c>
      <c r="C4" s="3">
        <v>-11708.59</v>
      </c>
      <c r="D4">
        <v>1</v>
      </c>
      <c r="E4" t="s">
        <v>14</v>
      </c>
      <c r="F4" t="s">
        <v>15</v>
      </c>
      <c r="G4" t="s">
        <v>38</v>
      </c>
      <c r="H4" s="2">
        <v>44166</v>
      </c>
      <c r="I4">
        <v>201203</v>
      </c>
      <c r="J4" t="s">
        <v>6</v>
      </c>
      <c r="K4" t="s">
        <v>30</v>
      </c>
      <c r="L4" t="s">
        <v>10</v>
      </c>
      <c r="M4" t="s">
        <v>31</v>
      </c>
    </row>
    <row r="5" spans="1:13" x14ac:dyDescent="0.2">
      <c r="A5">
        <v>6933705</v>
      </c>
      <c r="B5" s="2">
        <v>40969</v>
      </c>
      <c r="C5" s="3">
        <v>11708.59</v>
      </c>
      <c r="D5">
        <v>-1</v>
      </c>
      <c r="E5" t="s">
        <v>14</v>
      </c>
      <c r="F5" t="s">
        <v>15</v>
      </c>
      <c r="G5" t="s">
        <v>38</v>
      </c>
      <c r="H5" s="2">
        <v>44166</v>
      </c>
      <c r="I5">
        <v>201903</v>
      </c>
      <c r="J5" t="s">
        <v>6</v>
      </c>
      <c r="K5" t="s">
        <v>30</v>
      </c>
      <c r="L5" t="s">
        <v>10</v>
      </c>
      <c r="M5" t="s">
        <v>31</v>
      </c>
    </row>
    <row r="6" spans="1:13" x14ac:dyDescent="0.2">
      <c r="A6">
        <v>6933684</v>
      </c>
      <c r="B6" s="2">
        <v>40118</v>
      </c>
      <c r="C6" s="3">
        <v>667.05000000000007</v>
      </c>
      <c r="D6">
        <v>1</v>
      </c>
      <c r="E6" t="s">
        <v>14</v>
      </c>
      <c r="F6" t="s">
        <v>15</v>
      </c>
      <c r="G6" t="s">
        <v>83</v>
      </c>
      <c r="H6" s="2">
        <v>44166</v>
      </c>
      <c r="I6">
        <v>200911</v>
      </c>
      <c r="J6" t="s">
        <v>6</v>
      </c>
      <c r="K6" t="s">
        <v>30</v>
      </c>
      <c r="L6" t="s">
        <v>16</v>
      </c>
      <c r="M6" t="s">
        <v>31</v>
      </c>
    </row>
    <row r="7" spans="1:13" x14ac:dyDescent="0.2">
      <c r="A7">
        <v>6933684</v>
      </c>
      <c r="B7" s="2">
        <v>40118</v>
      </c>
      <c r="C7" s="3">
        <v>-667.05000000000007</v>
      </c>
      <c r="D7">
        <v>-1</v>
      </c>
      <c r="E7" t="s">
        <v>14</v>
      </c>
      <c r="F7" t="s">
        <v>15</v>
      </c>
      <c r="G7" t="s">
        <v>83</v>
      </c>
      <c r="H7" s="2">
        <v>44166</v>
      </c>
      <c r="I7">
        <v>202005</v>
      </c>
      <c r="J7" t="s">
        <v>6</v>
      </c>
      <c r="K7" t="s">
        <v>30</v>
      </c>
      <c r="L7" t="s">
        <v>16</v>
      </c>
      <c r="M7" t="s">
        <v>31</v>
      </c>
    </row>
    <row r="8" spans="1:13" x14ac:dyDescent="0.2">
      <c r="A8">
        <v>6933986</v>
      </c>
      <c r="B8" s="2">
        <v>40118</v>
      </c>
      <c r="C8" s="3">
        <v>-667.05000000000007</v>
      </c>
      <c r="D8">
        <v>-1</v>
      </c>
      <c r="E8" t="s">
        <v>14</v>
      </c>
      <c r="F8" t="s">
        <v>15</v>
      </c>
      <c r="G8" t="s">
        <v>84</v>
      </c>
      <c r="H8" s="2">
        <v>44166</v>
      </c>
      <c r="I8">
        <v>202005</v>
      </c>
      <c r="J8" t="s">
        <v>6</v>
      </c>
      <c r="K8" t="s">
        <v>30</v>
      </c>
      <c r="L8" t="s">
        <v>16</v>
      </c>
      <c r="M8" t="s">
        <v>31</v>
      </c>
    </row>
    <row r="9" spans="1:13" x14ac:dyDescent="0.2">
      <c r="A9">
        <v>6933986</v>
      </c>
      <c r="B9" s="2">
        <v>40118</v>
      </c>
      <c r="C9" s="3">
        <v>667.05000000000007</v>
      </c>
      <c r="D9">
        <v>1</v>
      </c>
      <c r="E9" t="s">
        <v>14</v>
      </c>
      <c r="F9" t="s">
        <v>15</v>
      </c>
      <c r="G9" t="s">
        <v>84</v>
      </c>
      <c r="H9" s="2">
        <v>44166</v>
      </c>
      <c r="I9">
        <v>200911</v>
      </c>
      <c r="J9" t="s">
        <v>6</v>
      </c>
      <c r="K9" t="s">
        <v>30</v>
      </c>
      <c r="L9" t="s">
        <v>16</v>
      </c>
      <c r="M9" t="s">
        <v>31</v>
      </c>
    </row>
    <row r="10" spans="1:13" x14ac:dyDescent="0.2">
      <c r="A10">
        <v>6933987</v>
      </c>
      <c r="B10" s="2">
        <v>40118</v>
      </c>
      <c r="C10" s="3">
        <v>667.05000000000007</v>
      </c>
      <c r="D10">
        <v>1</v>
      </c>
      <c r="E10" t="s">
        <v>14</v>
      </c>
      <c r="F10" t="s">
        <v>15</v>
      </c>
      <c r="G10" t="s">
        <v>85</v>
      </c>
      <c r="H10" s="2">
        <v>44166</v>
      </c>
      <c r="I10">
        <v>200911</v>
      </c>
      <c r="J10" t="s">
        <v>6</v>
      </c>
      <c r="K10" t="s">
        <v>30</v>
      </c>
      <c r="L10" t="s">
        <v>16</v>
      </c>
      <c r="M10" t="s">
        <v>31</v>
      </c>
    </row>
    <row r="11" spans="1:13" x14ac:dyDescent="0.2">
      <c r="A11">
        <v>6933987</v>
      </c>
      <c r="B11" s="2">
        <v>40118</v>
      </c>
      <c r="C11" s="3">
        <v>-667.05000000000007</v>
      </c>
      <c r="D11">
        <v>-1</v>
      </c>
      <c r="E11" t="s">
        <v>14</v>
      </c>
      <c r="F11" t="s">
        <v>15</v>
      </c>
      <c r="G11" t="s">
        <v>85</v>
      </c>
      <c r="H11" s="2">
        <v>44166</v>
      </c>
      <c r="I11">
        <v>202005</v>
      </c>
      <c r="J11" t="s">
        <v>6</v>
      </c>
      <c r="K11" t="s">
        <v>30</v>
      </c>
      <c r="L11" t="s">
        <v>16</v>
      </c>
      <c r="M11" t="s">
        <v>31</v>
      </c>
    </row>
    <row r="12" spans="1:13" x14ac:dyDescent="0.2">
      <c r="A12">
        <v>6933988</v>
      </c>
      <c r="B12" s="2">
        <v>40118</v>
      </c>
      <c r="C12" s="3">
        <v>-667.05000000000007</v>
      </c>
      <c r="D12">
        <v>-1</v>
      </c>
      <c r="E12" t="s">
        <v>14</v>
      </c>
      <c r="F12" t="s">
        <v>15</v>
      </c>
      <c r="G12" t="s">
        <v>86</v>
      </c>
      <c r="H12" s="2">
        <v>44166</v>
      </c>
      <c r="I12">
        <v>202005</v>
      </c>
      <c r="J12" t="s">
        <v>6</v>
      </c>
      <c r="K12" t="s">
        <v>30</v>
      </c>
      <c r="L12" t="s">
        <v>16</v>
      </c>
      <c r="M12" t="s">
        <v>31</v>
      </c>
    </row>
    <row r="13" spans="1:13" x14ac:dyDescent="0.2">
      <c r="A13">
        <v>6933988</v>
      </c>
      <c r="B13" s="2">
        <v>40118</v>
      </c>
      <c r="C13" s="3">
        <v>667.05000000000007</v>
      </c>
      <c r="D13">
        <v>1</v>
      </c>
      <c r="E13" t="s">
        <v>14</v>
      </c>
      <c r="F13" t="s">
        <v>15</v>
      </c>
      <c r="G13" t="s">
        <v>86</v>
      </c>
      <c r="H13" s="2">
        <v>44166</v>
      </c>
      <c r="I13">
        <v>200911</v>
      </c>
      <c r="J13" t="s">
        <v>6</v>
      </c>
      <c r="K13" t="s">
        <v>30</v>
      </c>
      <c r="L13" t="s">
        <v>16</v>
      </c>
      <c r="M13" t="s">
        <v>31</v>
      </c>
    </row>
    <row r="14" spans="1:13" x14ac:dyDescent="0.2">
      <c r="A14">
        <v>6933685</v>
      </c>
      <c r="B14" s="2">
        <v>40118</v>
      </c>
      <c r="C14" s="3">
        <v>667.05000000000007</v>
      </c>
      <c r="D14">
        <v>1</v>
      </c>
      <c r="E14" t="s">
        <v>14</v>
      </c>
      <c r="F14" t="s">
        <v>15</v>
      </c>
      <c r="G14" t="s">
        <v>87</v>
      </c>
      <c r="H14" s="2">
        <v>44166</v>
      </c>
      <c r="I14">
        <v>200911</v>
      </c>
      <c r="J14" t="s">
        <v>6</v>
      </c>
      <c r="K14" t="s">
        <v>30</v>
      </c>
      <c r="L14" t="s">
        <v>16</v>
      </c>
      <c r="M14" t="s">
        <v>31</v>
      </c>
    </row>
    <row r="15" spans="1:13" x14ac:dyDescent="0.2">
      <c r="A15">
        <v>6933685</v>
      </c>
      <c r="B15" s="2">
        <v>40118</v>
      </c>
      <c r="C15" s="3">
        <v>-667.05000000000007</v>
      </c>
      <c r="D15">
        <v>-1</v>
      </c>
      <c r="E15" t="s">
        <v>14</v>
      </c>
      <c r="F15" t="s">
        <v>15</v>
      </c>
      <c r="G15" t="s">
        <v>87</v>
      </c>
      <c r="H15" s="2">
        <v>44166</v>
      </c>
      <c r="I15">
        <v>202005</v>
      </c>
      <c r="J15" t="s">
        <v>6</v>
      </c>
      <c r="K15" t="s">
        <v>30</v>
      </c>
      <c r="L15" t="s">
        <v>16</v>
      </c>
      <c r="M15" t="s">
        <v>31</v>
      </c>
    </row>
    <row r="16" spans="1:13" x14ac:dyDescent="0.2">
      <c r="A16">
        <v>6933395</v>
      </c>
      <c r="B16" s="2">
        <v>40118</v>
      </c>
      <c r="C16" s="3">
        <v>-667.05000000000007</v>
      </c>
      <c r="D16">
        <v>-1</v>
      </c>
      <c r="E16" t="s">
        <v>14</v>
      </c>
      <c r="F16" t="s">
        <v>15</v>
      </c>
      <c r="G16" t="s">
        <v>88</v>
      </c>
      <c r="H16" s="2">
        <v>44166</v>
      </c>
      <c r="I16">
        <v>202005</v>
      </c>
      <c r="J16" t="s">
        <v>6</v>
      </c>
      <c r="K16" t="s">
        <v>30</v>
      </c>
      <c r="L16" t="s">
        <v>16</v>
      </c>
      <c r="M16" t="s">
        <v>31</v>
      </c>
    </row>
    <row r="17" spans="1:13" x14ac:dyDescent="0.2">
      <c r="A17">
        <v>6933395</v>
      </c>
      <c r="B17" s="2">
        <v>40118</v>
      </c>
      <c r="C17" s="3">
        <v>667.05000000000007</v>
      </c>
      <c r="D17">
        <v>1</v>
      </c>
      <c r="E17" t="s">
        <v>14</v>
      </c>
      <c r="F17" t="s">
        <v>15</v>
      </c>
      <c r="G17" t="s">
        <v>88</v>
      </c>
      <c r="H17" s="2">
        <v>44166</v>
      </c>
      <c r="I17">
        <v>200911</v>
      </c>
      <c r="J17" t="s">
        <v>6</v>
      </c>
      <c r="K17" t="s">
        <v>30</v>
      </c>
      <c r="L17" t="s">
        <v>16</v>
      </c>
      <c r="M17" t="s">
        <v>31</v>
      </c>
    </row>
    <row r="18" spans="1:13" x14ac:dyDescent="0.2">
      <c r="A18">
        <v>6933686</v>
      </c>
      <c r="B18" s="2">
        <v>40118</v>
      </c>
      <c r="C18" s="3">
        <v>667.05000000000007</v>
      </c>
      <c r="D18">
        <v>1</v>
      </c>
      <c r="E18" t="s">
        <v>14</v>
      </c>
      <c r="F18" t="s">
        <v>15</v>
      </c>
      <c r="G18" t="s">
        <v>89</v>
      </c>
      <c r="H18" s="2">
        <v>44166</v>
      </c>
      <c r="I18">
        <v>200911</v>
      </c>
      <c r="J18" t="s">
        <v>6</v>
      </c>
      <c r="K18" t="s">
        <v>30</v>
      </c>
      <c r="L18" t="s">
        <v>16</v>
      </c>
      <c r="M18" t="s">
        <v>31</v>
      </c>
    </row>
    <row r="19" spans="1:13" x14ac:dyDescent="0.2">
      <c r="A19">
        <v>6933686</v>
      </c>
      <c r="B19" s="2">
        <v>40118</v>
      </c>
      <c r="C19" s="3">
        <v>-667.05000000000007</v>
      </c>
      <c r="D19">
        <v>-1</v>
      </c>
      <c r="E19" t="s">
        <v>14</v>
      </c>
      <c r="F19" t="s">
        <v>15</v>
      </c>
      <c r="G19" t="s">
        <v>89</v>
      </c>
      <c r="H19" s="2">
        <v>44166</v>
      </c>
      <c r="I19">
        <v>202005</v>
      </c>
      <c r="J19" t="s">
        <v>6</v>
      </c>
      <c r="K19" t="s">
        <v>30</v>
      </c>
      <c r="L19" t="s">
        <v>16</v>
      </c>
      <c r="M19" t="s">
        <v>31</v>
      </c>
    </row>
    <row r="20" spans="1:13" x14ac:dyDescent="0.2">
      <c r="A20">
        <v>6933833</v>
      </c>
      <c r="B20" s="2">
        <v>40118</v>
      </c>
      <c r="C20" s="3">
        <v>667.05000000000007</v>
      </c>
      <c r="D20">
        <v>1</v>
      </c>
      <c r="E20" t="s">
        <v>14</v>
      </c>
      <c r="F20" t="s">
        <v>15</v>
      </c>
      <c r="G20" t="s">
        <v>90</v>
      </c>
      <c r="H20" s="2">
        <v>44166</v>
      </c>
      <c r="I20">
        <v>200911</v>
      </c>
      <c r="J20" t="s">
        <v>6</v>
      </c>
      <c r="K20" t="s">
        <v>30</v>
      </c>
      <c r="L20" t="s">
        <v>16</v>
      </c>
      <c r="M20" t="s">
        <v>31</v>
      </c>
    </row>
    <row r="21" spans="1:13" x14ac:dyDescent="0.2">
      <c r="A21">
        <v>6933833</v>
      </c>
      <c r="B21" s="2">
        <v>40118</v>
      </c>
      <c r="C21" s="3">
        <v>-667.05000000000007</v>
      </c>
      <c r="D21">
        <v>-1</v>
      </c>
      <c r="E21" t="s">
        <v>14</v>
      </c>
      <c r="F21" t="s">
        <v>15</v>
      </c>
      <c r="G21" t="s">
        <v>90</v>
      </c>
      <c r="H21" s="2">
        <v>44166</v>
      </c>
      <c r="I21">
        <v>202005</v>
      </c>
      <c r="J21" t="s">
        <v>6</v>
      </c>
      <c r="K21" t="s">
        <v>30</v>
      </c>
      <c r="L21" t="s">
        <v>16</v>
      </c>
      <c r="M21" t="s">
        <v>31</v>
      </c>
    </row>
    <row r="22" spans="1:13" x14ac:dyDescent="0.2">
      <c r="A22">
        <v>6933834</v>
      </c>
      <c r="B22" s="2">
        <v>40118</v>
      </c>
      <c r="C22" s="3">
        <v>-667.05000000000007</v>
      </c>
      <c r="D22">
        <v>-1</v>
      </c>
      <c r="E22" t="s">
        <v>14</v>
      </c>
      <c r="F22" t="s">
        <v>15</v>
      </c>
      <c r="G22" t="s">
        <v>91</v>
      </c>
      <c r="H22" s="2">
        <v>44166</v>
      </c>
      <c r="I22">
        <v>202005</v>
      </c>
      <c r="J22" t="s">
        <v>6</v>
      </c>
      <c r="K22" t="s">
        <v>30</v>
      </c>
      <c r="L22" t="s">
        <v>16</v>
      </c>
      <c r="M22" t="s">
        <v>31</v>
      </c>
    </row>
    <row r="23" spans="1:13" x14ac:dyDescent="0.2">
      <c r="A23">
        <v>6933834</v>
      </c>
      <c r="B23" s="2">
        <v>40118</v>
      </c>
      <c r="C23" s="3">
        <v>667.05000000000007</v>
      </c>
      <c r="D23">
        <v>1</v>
      </c>
      <c r="E23" t="s">
        <v>14</v>
      </c>
      <c r="F23" t="s">
        <v>15</v>
      </c>
      <c r="G23" t="s">
        <v>91</v>
      </c>
      <c r="H23" s="2">
        <v>44166</v>
      </c>
      <c r="I23">
        <v>200911</v>
      </c>
      <c r="J23" t="s">
        <v>6</v>
      </c>
      <c r="K23" t="s">
        <v>30</v>
      </c>
      <c r="L23" t="s">
        <v>16</v>
      </c>
      <c r="M23" t="s">
        <v>31</v>
      </c>
    </row>
    <row r="24" spans="1:13" x14ac:dyDescent="0.2">
      <c r="A24">
        <v>6933104</v>
      </c>
      <c r="B24" s="2">
        <v>40118</v>
      </c>
      <c r="C24" s="3">
        <v>-667.05000000000007</v>
      </c>
      <c r="D24">
        <v>-1</v>
      </c>
      <c r="E24" t="s">
        <v>14</v>
      </c>
      <c r="F24" t="s">
        <v>15</v>
      </c>
      <c r="G24" t="s">
        <v>92</v>
      </c>
      <c r="H24" s="2">
        <v>44166</v>
      </c>
      <c r="I24">
        <v>202005</v>
      </c>
      <c r="J24" t="s">
        <v>6</v>
      </c>
      <c r="K24" t="s">
        <v>30</v>
      </c>
      <c r="L24" t="s">
        <v>16</v>
      </c>
      <c r="M24" t="s">
        <v>31</v>
      </c>
    </row>
    <row r="25" spans="1:13" x14ac:dyDescent="0.2">
      <c r="A25">
        <v>6933104</v>
      </c>
      <c r="B25" s="2">
        <v>40118</v>
      </c>
      <c r="C25" s="3">
        <v>667.05000000000007</v>
      </c>
      <c r="D25">
        <v>1</v>
      </c>
      <c r="E25" t="s">
        <v>14</v>
      </c>
      <c r="F25" t="s">
        <v>15</v>
      </c>
      <c r="G25" t="s">
        <v>92</v>
      </c>
      <c r="H25" s="2">
        <v>44166</v>
      </c>
      <c r="I25">
        <v>200911</v>
      </c>
      <c r="J25" t="s">
        <v>6</v>
      </c>
      <c r="K25" t="s">
        <v>30</v>
      </c>
      <c r="L25" t="s">
        <v>16</v>
      </c>
      <c r="M25" t="s">
        <v>31</v>
      </c>
    </row>
    <row r="26" spans="1:13" x14ac:dyDescent="0.2">
      <c r="A26">
        <v>6933816</v>
      </c>
      <c r="B26" s="2">
        <v>37622</v>
      </c>
      <c r="C26" s="3">
        <v>15000</v>
      </c>
      <c r="D26">
        <v>1</v>
      </c>
      <c r="E26" t="s">
        <v>14</v>
      </c>
      <c r="F26" t="s">
        <v>15</v>
      </c>
      <c r="G26" t="s">
        <v>98</v>
      </c>
      <c r="H26" s="2">
        <v>44166</v>
      </c>
      <c r="I26">
        <v>200301</v>
      </c>
      <c r="J26" t="s">
        <v>6</v>
      </c>
      <c r="K26" t="s">
        <v>30</v>
      </c>
      <c r="L26" t="s">
        <v>16</v>
      </c>
      <c r="M26" t="s">
        <v>31</v>
      </c>
    </row>
    <row r="27" spans="1:13" x14ac:dyDescent="0.2">
      <c r="A27">
        <v>6933816</v>
      </c>
      <c r="B27" s="2">
        <v>37622</v>
      </c>
      <c r="C27" s="3">
        <v>-15000</v>
      </c>
      <c r="D27">
        <v>-1</v>
      </c>
      <c r="E27" t="s">
        <v>14</v>
      </c>
      <c r="F27" t="s">
        <v>15</v>
      </c>
      <c r="G27" t="s">
        <v>98</v>
      </c>
      <c r="H27" s="2">
        <v>44166</v>
      </c>
      <c r="I27">
        <v>202005</v>
      </c>
      <c r="J27" t="s">
        <v>6</v>
      </c>
      <c r="K27" t="s">
        <v>30</v>
      </c>
      <c r="L27" t="s">
        <v>16</v>
      </c>
      <c r="M27" t="s">
        <v>31</v>
      </c>
    </row>
    <row r="28" spans="1:13" x14ac:dyDescent="0.2">
      <c r="A28">
        <v>6933091</v>
      </c>
      <c r="B28" s="2">
        <v>40148</v>
      </c>
      <c r="C28" s="3">
        <v>226.69</v>
      </c>
      <c r="D28">
        <v>1</v>
      </c>
      <c r="E28" t="s">
        <v>14</v>
      </c>
      <c r="F28" t="s">
        <v>15</v>
      </c>
      <c r="G28" t="s">
        <v>99</v>
      </c>
      <c r="H28" s="2">
        <v>44166</v>
      </c>
      <c r="I28">
        <v>200912</v>
      </c>
      <c r="J28" t="s">
        <v>6</v>
      </c>
      <c r="K28" t="s">
        <v>30</v>
      </c>
      <c r="L28" t="s">
        <v>16</v>
      </c>
      <c r="M28" t="s">
        <v>31</v>
      </c>
    </row>
    <row r="29" spans="1:13" x14ac:dyDescent="0.2">
      <c r="A29">
        <v>6933091</v>
      </c>
      <c r="B29" s="2">
        <v>40148</v>
      </c>
      <c r="C29" s="3">
        <v>-226.69</v>
      </c>
      <c r="D29">
        <v>-1</v>
      </c>
      <c r="E29" t="s">
        <v>14</v>
      </c>
      <c r="F29" t="s">
        <v>15</v>
      </c>
      <c r="G29" t="s">
        <v>99</v>
      </c>
      <c r="H29" s="2">
        <v>44166</v>
      </c>
      <c r="I29">
        <v>202005</v>
      </c>
      <c r="J29" t="s">
        <v>6</v>
      </c>
      <c r="K29" t="s">
        <v>30</v>
      </c>
      <c r="L29" t="s">
        <v>16</v>
      </c>
      <c r="M29" t="s">
        <v>31</v>
      </c>
    </row>
    <row r="30" spans="1:13" x14ac:dyDescent="0.2">
      <c r="A30">
        <v>6933967</v>
      </c>
      <c r="B30" s="2">
        <v>40148</v>
      </c>
      <c r="C30" s="3">
        <v>-226.69</v>
      </c>
      <c r="D30">
        <v>-1</v>
      </c>
      <c r="E30" t="s">
        <v>14</v>
      </c>
      <c r="F30" t="s">
        <v>15</v>
      </c>
      <c r="G30" t="s">
        <v>100</v>
      </c>
      <c r="H30" s="2">
        <v>44166</v>
      </c>
      <c r="I30">
        <v>202005</v>
      </c>
      <c r="J30" t="s">
        <v>6</v>
      </c>
      <c r="K30" t="s">
        <v>30</v>
      </c>
      <c r="L30" t="s">
        <v>16</v>
      </c>
      <c r="M30" t="s">
        <v>31</v>
      </c>
    </row>
    <row r="31" spans="1:13" x14ac:dyDescent="0.2">
      <c r="A31">
        <v>6933967</v>
      </c>
      <c r="B31" s="2">
        <v>40148</v>
      </c>
      <c r="C31" s="3">
        <v>226.69</v>
      </c>
      <c r="D31">
        <v>1</v>
      </c>
      <c r="E31" t="s">
        <v>14</v>
      </c>
      <c r="F31" t="s">
        <v>15</v>
      </c>
      <c r="G31" t="s">
        <v>100</v>
      </c>
      <c r="H31" s="2">
        <v>44166</v>
      </c>
      <c r="I31">
        <v>200912</v>
      </c>
      <c r="J31" t="s">
        <v>6</v>
      </c>
      <c r="K31" t="s">
        <v>30</v>
      </c>
      <c r="L31" t="s">
        <v>16</v>
      </c>
      <c r="M31" t="s">
        <v>31</v>
      </c>
    </row>
    <row r="32" spans="1:13" x14ac:dyDescent="0.2">
      <c r="A32">
        <v>6933666</v>
      </c>
      <c r="B32" s="2">
        <v>40148</v>
      </c>
      <c r="C32" s="3">
        <v>226.69</v>
      </c>
      <c r="D32">
        <v>1</v>
      </c>
      <c r="E32" t="s">
        <v>14</v>
      </c>
      <c r="F32" t="s">
        <v>15</v>
      </c>
      <c r="G32" t="s">
        <v>101</v>
      </c>
      <c r="H32" s="2">
        <v>44166</v>
      </c>
      <c r="I32">
        <v>200912</v>
      </c>
      <c r="J32" t="s">
        <v>6</v>
      </c>
      <c r="K32" t="s">
        <v>30</v>
      </c>
      <c r="L32" t="s">
        <v>16</v>
      </c>
      <c r="M32" t="s">
        <v>31</v>
      </c>
    </row>
    <row r="33" spans="1:13" x14ac:dyDescent="0.2">
      <c r="A33">
        <v>6933666</v>
      </c>
      <c r="B33" s="2">
        <v>40148</v>
      </c>
      <c r="C33" s="3">
        <v>-226.69</v>
      </c>
      <c r="D33">
        <v>-1</v>
      </c>
      <c r="E33" t="s">
        <v>14</v>
      </c>
      <c r="F33" t="s">
        <v>15</v>
      </c>
      <c r="G33" t="s">
        <v>101</v>
      </c>
      <c r="H33" s="2">
        <v>44166</v>
      </c>
      <c r="I33">
        <v>202005</v>
      </c>
      <c r="J33" t="s">
        <v>6</v>
      </c>
      <c r="K33" t="s">
        <v>30</v>
      </c>
      <c r="L33" t="s">
        <v>16</v>
      </c>
      <c r="M33" t="s">
        <v>31</v>
      </c>
    </row>
    <row r="34" spans="1:13" x14ac:dyDescent="0.2">
      <c r="A34">
        <v>6933520</v>
      </c>
      <c r="B34" s="2">
        <v>40148</v>
      </c>
      <c r="C34" s="3">
        <v>-226.69</v>
      </c>
      <c r="D34">
        <v>-1</v>
      </c>
      <c r="E34" t="s">
        <v>14</v>
      </c>
      <c r="F34" t="s">
        <v>15</v>
      </c>
      <c r="G34" t="s">
        <v>102</v>
      </c>
      <c r="H34" s="2">
        <v>44166</v>
      </c>
      <c r="I34">
        <v>202005</v>
      </c>
      <c r="J34" t="s">
        <v>6</v>
      </c>
      <c r="K34" t="s">
        <v>30</v>
      </c>
      <c r="L34" t="s">
        <v>16</v>
      </c>
      <c r="M34" t="s">
        <v>31</v>
      </c>
    </row>
    <row r="35" spans="1:13" x14ac:dyDescent="0.2">
      <c r="A35">
        <v>6933520</v>
      </c>
      <c r="B35" s="2">
        <v>40148</v>
      </c>
      <c r="C35" s="3">
        <v>226.69</v>
      </c>
      <c r="D35">
        <v>1</v>
      </c>
      <c r="E35" t="s">
        <v>14</v>
      </c>
      <c r="F35" t="s">
        <v>15</v>
      </c>
      <c r="G35" t="s">
        <v>102</v>
      </c>
      <c r="H35" s="2">
        <v>44166</v>
      </c>
      <c r="I35">
        <v>200912</v>
      </c>
      <c r="J35" t="s">
        <v>6</v>
      </c>
      <c r="K35" t="s">
        <v>30</v>
      </c>
      <c r="L35" t="s">
        <v>16</v>
      </c>
      <c r="M35" t="s">
        <v>31</v>
      </c>
    </row>
    <row r="36" spans="1:13" x14ac:dyDescent="0.2">
      <c r="A36">
        <v>6933092</v>
      </c>
      <c r="B36" s="2">
        <v>40148</v>
      </c>
      <c r="C36" s="3">
        <v>-226.69</v>
      </c>
      <c r="D36">
        <v>-1</v>
      </c>
      <c r="E36" t="s">
        <v>14</v>
      </c>
      <c r="F36" t="s">
        <v>15</v>
      </c>
      <c r="G36" t="s">
        <v>103</v>
      </c>
      <c r="H36" s="2">
        <v>44166</v>
      </c>
      <c r="I36">
        <v>202005</v>
      </c>
      <c r="J36" t="s">
        <v>6</v>
      </c>
      <c r="K36" t="s">
        <v>30</v>
      </c>
      <c r="L36" t="s">
        <v>16</v>
      </c>
      <c r="M36" t="s">
        <v>31</v>
      </c>
    </row>
    <row r="37" spans="1:13" x14ac:dyDescent="0.2">
      <c r="A37">
        <v>6933092</v>
      </c>
      <c r="B37" s="2">
        <v>40148</v>
      </c>
      <c r="C37" s="3">
        <v>226.69</v>
      </c>
      <c r="D37">
        <v>1</v>
      </c>
      <c r="E37" t="s">
        <v>14</v>
      </c>
      <c r="F37" t="s">
        <v>15</v>
      </c>
      <c r="G37" t="s">
        <v>103</v>
      </c>
      <c r="H37" s="2">
        <v>44166</v>
      </c>
      <c r="I37">
        <v>200912</v>
      </c>
      <c r="J37" t="s">
        <v>6</v>
      </c>
      <c r="K37" t="s">
        <v>30</v>
      </c>
      <c r="L37" t="s">
        <v>16</v>
      </c>
      <c r="M37" t="s">
        <v>31</v>
      </c>
    </row>
    <row r="38" spans="1:13" x14ac:dyDescent="0.2">
      <c r="A38">
        <v>6933817</v>
      </c>
      <c r="B38" s="2">
        <v>40148</v>
      </c>
      <c r="C38" s="3">
        <v>226.69</v>
      </c>
      <c r="D38">
        <v>1</v>
      </c>
      <c r="E38" t="s">
        <v>14</v>
      </c>
      <c r="F38" t="s">
        <v>15</v>
      </c>
      <c r="G38" t="s">
        <v>104</v>
      </c>
      <c r="H38" s="2">
        <v>44166</v>
      </c>
      <c r="I38">
        <v>200912</v>
      </c>
      <c r="J38" t="s">
        <v>6</v>
      </c>
      <c r="K38" t="s">
        <v>30</v>
      </c>
      <c r="L38" t="s">
        <v>16</v>
      </c>
      <c r="M38" t="s">
        <v>31</v>
      </c>
    </row>
    <row r="39" spans="1:13" x14ac:dyDescent="0.2">
      <c r="A39">
        <v>6933817</v>
      </c>
      <c r="B39" s="2">
        <v>40148</v>
      </c>
      <c r="C39" s="3">
        <v>-226.69</v>
      </c>
      <c r="D39">
        <v>-1</v>
      </c>
      <c r="E39" t="s">
        <v>14</v>
      </c>
      <c r="F39" t="s">
        <v>15</v>
      </c>
      <c r="G39" t="s">
        <v>104</v>
      </c>
      <c r="H39" s="2">
        <v>44166</v>
      </c>
      <c r="I39">
        <v>202005</v>
      </c>
      <c r="J39" t="s">
        <v>6</v>
      </c>
      <c r="K39" t="s">
        <v>30</v>
      </c>
      <c r="L39" t="s">
        <v>16</v>
      </c>
      <c r="M39" t="s">
        <v>31</v>
      </c>
    </row>
    <row r="40" spans="1:13" x14ac:dyDescent="0.2">
      <c r="A40">
        <v>6932979</v>
      </c>
      <c r="B40" s="2">
        <v>40148</v>
      </c>
      <c r="C40" s="3">
        <v>226.69</v>
      </c>
      <c r="D40">
        <v>1</v>
      </c>
      <c r="E40" t="s">
        <v>14</v>
      </c>
      <c r="F40" t="s">
        <v>15</v>
      </c>
      <c r="G40" t="s">
        <v>105</v>
      </c>
      <c r="H40" s="2">
        <v>44166</v>
      </c>
      <c r="I40">
        <v>200912</v>
      </c>
      <c r="J40" t="s">
        <v>6</v>
      </c>
      <c r="K40" t="s">
        <v>30</v>
      </c>
      <c r="L40" t="s">
        <v>16</v>
      </c>
      <c r="M40" t="s">
        <v>31</v>
      </c>
    </row>
    <row r="41" spans="1:13" x14ac:dyDescent="0.2">
      <c r="A41">
        <v>6932979</v>
      </c>
      <c r="B41" s="2">
        <v>40148</v>
      </c>
      <c r="C41" s="3">
        <v>-226.69</v>
      </c>
      <c r="D41">
        <v>-1</v>
      </c>
      <c r="E41" t="s">
        <v>14</v>
      </c>
      <c r="F41" t="s">
        <v>15</v>
      </c>
      <c r="G41" t="s">
        <v>105</v>
      </c>
      <c r="H41" s="2">
        <v>44166</v>
      </c>
      <c r="I41">
        <v>202005</v>
      </c>
      <c r="J41" t="s">
        <v>6</v>
      </c>
      <c r="K41" t="s">
        <v>30</v>
      </c>
      <c r="L41" t="s">
        <v>16</v>
      </c>
      <c r="M41" t="s">
        <v>31</v>
      </c>
    </row>
    <row r="42" spans="1:13" x14ac:dyDescent="0.2">
      <c r="A42">
        <v>6933381</v>
      </c>
      <c r="B42" s="2">
        <v>40148</v>
      </c>
      <c r="C42" s="3">
        <v>226.69</v>
      </c>
      <c r="D42">
        <v>1</v>
      </c>
      <c r="E42" t="s">
        <v>14</v>
      </c>
      <c r="F42" t="s">
        <v>15</v>
      </c>
      <c r="G42" t="s">
        <v>106</v>
      </c>
      <c r="H42" s="2">
        <v>44166</v>
      </c>
      <c r="I42">
        <v>200912</v>
      </c>
      <c r="J42" t="s">
        <v>6</v>
      </c>
      <c r="K42" t="s">
        <v>30</v>
      </c>
      <c r="L42" t="s">
        <v>16</v>
      </c>
      <c r="M42" t="s">
        <v>31</v>
      </c>
    </row>
    <row r="43" spans="1:13" x14ac:dyDescent="0.2">
      <c r="A43">
        <v>6933381</v>
      </c>
      <c r="B43" s="2">
        <v>40148</v>
      </c>
      <c r="C43" s="3">
        <v>-226.69</v>
      </c>
      <c r="D43">
        <v>-1</v>
      </c>
      <c r="E43" t="s">
        <v>14</v>
      </c>
      <c r="F43" t="s">
        <v>15</v>
      </c>
      <c r="G43" t="s">
        <v>106</v>
      </c>
      <c r="H43" s="2">
        <v>44166</v>
      </c>
      <c r="I43">
        <v>202005</v>
      </c>
      <c r="J43" t="s">
        <v>6</v>
      </c>
      <c r="K43" t="s">
        <v>30</v>
      </c>
      <c r="L43" t="s">
        <v>16</v>
      </c>
      <c r="M43" t="s">
        <v>31</v>
      </c>
    </row>
    <row r="44" spans="1:13" x14ac:dyDescent="0.2">
      <c r="A44">
        <v>6933258</v>
      </c>
      <c r="B44" s="2">
        <v>40148</v>
      </c>
      <c r="C44" s="3">
        <v>226.69</v>
      </c>
      <c r="D44">
        <v>1</v>
      </c>
      <c r="E44" t="s">
        <v>14</v>
      </c>
      <c r="F44" t="s">
        <v>15</v>
      </c>
      <c r="G44" t="s">
        <v>107</v>
      </c>
      <c r="H44" s="2">
        <v>44166</v>
      </c>
      <c r="I44">
        <v>200912</v>
      </c>
      <c r="J44" t="s">
        <v>6</v>
      </c>
      <c r="K44" t="s">
        <v>30</v>
      </c>
      <c r="L44" t="s">
        <v>16</v>
      </c>
      <c r="M44" t="s">
        <v>31</v>
      </c>
    </row>
    <row r="45" spans="1:13" x14ac:dyDescent="0.2">
      <c r="A45">
        <v>6933258</v>
      </c>
      <c r="B45" s="2">
        <v>40148</v>
      </c>
      <c r="C45" s="3">
        <v>-226.69</v>
      </c>
      <c r="D45">
        <v>-1</v>
      </c>
      <c r="E45" t="s">
        <v>14</v>
      </c>
      <c r="F45" t="s">
        <v>15</v>
      </c>
      <c r="G45" t="s">
        <v>107</v>
      </c>
      <c r="H45" s="2">
        <v>44166</v>
      </c>
      <c r="I45">
        <v>202005</v>
      </c>
      <c r="J45" t="s">
        <v>6</v>
      </c>
      <c r="K45" t="s">
        <v>30</v>
      </c>
      <c r="L45" t="s">
        <v>16</v>
      </c>
      <c r="M45" t="s">
        <v>31</v>
      </c>
    </row>
    <row r="46" spans="1:13" x14ac:dyDescent="0.2">
      <c r="A46">
        <v>6932987</v>
      </c>
      <c r="B46" s="2">
        <v>40148</v>
      </c>
      <c r="C46" s="3">
        <v>226.69</v>
      </c>
      <c r="D46">
        <v>1</v>
      </c>
      <c r="E46" t="s">
        <v>14</v>
      </c>
      <c r="F46" t="s">
        <v>15</v>
      </c>
      <c r="G46" t="s">
        <v>108</v>
      </c>
      <c r="H46" s="2">
        <v>44166</v>
      </c>
      <c r="I46">
        <v>200912</v>
      </c>
      <c r="J46" t="s">
        <v>6</v>
      </c>
      <c r="K46" t="s">
        <v>30</v>
      </c>
      <c r="L46" t="s">
        <v>16</v>
      </c>
      <c r="M46" t="s">
        <v>31</v>
      </c>
    </row>
    <row r="47" spans="1:13" x14ac:dyDescent="0.2">
      <c r="A47">
        <v>6932987</v>
      </c>
      <c r="B47" s="2">
        <v>40148</v>
      </c>
      <c r="C47" s="3">
        <v>-226.69</v>
      </c>
      <c r="D47">
        <v>-1</v>
      </c>
      <c r="E47" t="s">
        <v>14</v>
      </c>
      <c r="F47" t="s">
        <v>15</v>
      </c>
      <c r="G47" t="s">
        <v>108</v>
      </c>
      <c r="H47" s="2">
        <v>44166</v>
      </c>
      <c r="I47">
        <v>202005</v>
      </c>
      <c r="J47" t="s">
        <v>6</v>
      </c>
      <c r="K47" t="s">
        <v>30</v>
      </c>
      <c r="L47" t="s">
        <v>16</v>
      </c>
      <c r="M47" t="s">
        <v>31</v>
      </c>
    </row>
    <row r="48" spans="1:13" x14ac:dyDescent="0.2">
      <c r="A48">
        <v>6933677</v>
      </c>
      <c r="B48" s="2">
        <v>40148</v>
      </c>
      <c r="C48" s="3">
        <v>434.62</v>
      </c>
      <c r="D48">
        <v>1</v>
      </c>
      <c r="E48" t="s">
        <v>14</v>
      </c>
      <c r="F48" t="s">
        <v>15</v>
      </c>
      <c r="G48" t="s">
        <v>109</v>
      </c>
      <c r="H48" s="2">
        <v>44166</v>
      </c>
      <c r="I48">
        <v>200912</v>
      </c>
      <c r="J48" t="s">
        <v>6</v>
      </c>
      <c r="K48" t="s">
        <v>30</v>
      </c>
      <c r="L48" t="s">
        <v>16</v>
      </c>
      <c r="M48" t="s">
        <v>31</v>
      </c>
    </row>
    <row r="49" spans="1:13" x14ac:dyDescent="0.2">
      <c r="A49">
        <v>6933677</v>
      </c>
      <c r="B49" s="2">
        <v>40148</v>
      </c>
      <c r="C49" s="3">
        <v>-434.62</v>
      </c>
      <c r="D49">
        <v>-1</v>
      </c>
      <c r="E49" t="s">
        <v>14</v>
      </c>
      <c r="F49" t="s">
        <v>15</v>
      </c>
      <c r="G49" t="s">
        <v>109</v>
      </c>
      <c r="H49" s="2">
        <v>44166</v>
      </c>
      <c r="I49">
        <v>202005</v>
      </c>
      <c r="J49" t="s">
        <v>6</v>
      </c>
      <c r="K49" t="s">
        <v>30</v>
      </c>
      <c r="L49" t="s">
        <v>16</v>
      </c>
      <c r="M49" t="s">
        <v>31</v>
      </c>
    </row>
    <row r="50" spans="1:13" x14ac:dyDescent="0.2">
      <c r="A50">
        <v>6933262</v>
      </c>
      <c r="B50" s="2">
        <v>40148</v>
      </c>
      <c r="C50" s="3">
        <v>434.61</v>
      </c>
      <c r="D50">
        <v>1</v>
      </c>
      <c r="E50" t="s">
        <v>14</v>
      </c>
      <c r="F50" t="s">
        <v>15</v>
      </c>
      <c r="G50" t="s">
        <v>110</v>
      </c>
      <c r="H50" s="2">
        <v>44166</v>
      </c>
      <c r="I50">
        <v>200912</v>
      </c>
      <c r="J50" t="s">
        <v>6</v>
      </c>
      <c r="K50" t="s">
        <v>30</v>
      </c>
      <c r="L50" t="s">
        <v>16</v>
      </c>
      <c r="M50" t="s">
        <v>31</v>
      </c>
    </row>
    <row r="51" spans="1:13" x14ac:dyDescent="0.2">
      <c r="A51">
        <v>6933262</v>
      </c>
      <c r="B51" s="2">
        <v>40148</v>
      </c>
      <c r="C51" s="3">
        <v>-434.61</v>
      </c>
      <c r="D51">
        <v>-1</v>
      </c>
      <c r="E51" t="s">
        <v>14</v>
      </c>
      <c r="F51" t="s">
        <v>15</v>
      </c>
      <c r="G51" t="s">
        <v>110</v>
      </c>
      <c r="H51" s="2">
        <v>44166</v>
      </c>
      <c r="I51">
        <v>202005</v>
      </c>
      <c r="J51" t="s">
        <v>6</v>
      </c>
      <c r="K51" t="s">
        <v>30</v>
      </c>
      <c r="L51" t="s">
        <v>16</v>
      </c>
      <c r="M51" t="s">
        <v>31</v>
      </c>
    </row>
    <row r="52" spans="1:13" x14ac:dyDescent="0.2">
      <c r="A52">
        <v>6933400</v>
      </c>
      <c r="B52" s="2">
        <v>40118</v>
      </c>
      <c r="C52" s="3">
        <v>-1191.53</v>
      </c>
      <c r="D52">
        <v>-1</v>
      </c>
      <c r="E52" t="s">
        <v>14</v>
      </c>
      <c r="F52" t="s">
        <v>15</v>
      </c>
      <c r="G52" t="s">
        <v>113</v>
      </c>
      <c r="H52" s="2">
        <v>44166</v>
      </c>
      <c r="I52">
        <v>202005</v>
      </c>
      <c r="J52" t="s">
        <v>6</v>
      </c>
      <c r="K52" t="s">
        <v>30</v>
      </c>
      <c r="L52" t="s">
        <v>16</v>
      </c>
      <c r="M52" t="s">
        <v>31</v>
      </c>
    </row>
    <row r="53" spans="1:13" x14ac:dyDescent="0.2">
      <c r="A53">
        <v>6933400</v>
      </c>
      <c r="B53" s="2">
        <v>40118</v>
      </c>
      <c r="C53" s="3">
        <v>1191.53</v>
      </c>
      <c r="D53">
        <v>1</v>
      </c>
      <c r="E53" t="s">
        <v>14</v>
      </c>
      <c r="F53" t="s">
        <v>15</v>
      </c>
      <c r="G53" t="s">
        <v>113</v>
      </c>
      <c r="H53" s="2">
        <v>44166</v>
      </c>
      <c r="I53">
        <v>200911</v>
      </c>
      <c r="J53" t="s">
        <v>6</v>
      </c>
      <c r="K53" t="s">
        <v>30</v>
      </c>
      <c r="L53" t="s">
        <v>16</v>
      </c>
      <c r="M53" t="s">
        <v>31</v>
      </c>
    </row>
    <row r="54" spans="1:13" x14ac:dyDescent="0.2">
      <c r="A54">
        <v>6933689</v>
      </c>
      <c r="B54" s="2">
        <v>40118</v>
      </c>
      <c r="C54" s="3">
        <v>1191.53</v>
      </c>
      <c r="D54">
        <v>1</v>
      </c>
      <c r="E54" t="s">
        <v>14</v>
      </c>
      <c r="F54" t="s">
        <v>15</v>
      </c>
      <c r="G54" t="s">
        <v>114</v>
      </c>
      <c r="H54" s="2">
        <v>44166</v>
      </c>
      <c r="I54">
        <v>200911</v>
      </c>
      <c r="J54" t="s">
        <v>6</v>
      </c>
      <c r="K54" t="s">
        <v>30</v>
      </c>
      <c r="L54" t="s">
        <v>16</v>
      </c>
      <c r="M54" t="s">
        <v>31</v>
      </c>
    </row>
    <row r="55" spans="1:13" x14ac:dyDescent="0.2">
      <c r="A55">
        <v>6933689</v>
      </c>
      <c r="B55" s="2">
        <v>40118</v>
      </c>
      <c r="C55" s="3">
        <v>-1191.53</v>
      </c>
      <c r="D55">
        <v>-1</v>
      </c>
      <c r="E55" t="s">
        <v>14</v>
      </c>
      <c r="F55" t="s">
        <v>15</v>
      </c>
      <c r="G55" t="s">
        <v>114</v>
      </c>
      <c r="H55" s="2">
        <v>44166</v>
      </c>
      <c r="I55">
        <v>202005</v>
      </c>
      <c r="J55" t="s">
        <v>6</v>
      </c>
      <c r="K55" t="s">
        <v>30</v>
      </c>
      <c r="L55" t="s">
        <v>16</v>
      </c>
      <c r="M55" t="s">
        <v>31</v>
      </c>
    </row>
    <row r="56" spans="1:13" x14ac:dyDescent="0.2">
      <c r="A56">
        <v>6933836</v>
      </c>
      <c r="B56" s="2">
        <v>39783</v>
      </c>
      <c r="C56" s="3">
        <v>-24116</v>
      </c>
      <c r="D56">
        <v>-1</v>
      </c>
      <c r="E56" t="s">
        <v>14</v>
      </c>
      <c r="F56" t="s">
        <v>15</v>
      </c>
      <c r="G56" t="s">
        <v>115</v>
      </c>
      <c r="H56" s="2">
        <v>44166</v>
      </c>
      <c r="I56">
        <v>202005</v>
      </c>
      <c r="J56" t="s">
        <v>6</v>
      </c>
      <c r="K56" t="s">
        <v>30</v>
      </c>
      <c r="L56" t="s">
        <v>16</v>
      </c>
      <c r="M56" t="s">
        <v>31</v>
      </c>
    </row>
    <row r="57" spans="1:13" x14ac:dyDescent="0.2">
      <c r="A57">
        <v>6933836</v>
      </c>
      <c r="B57" s="2">
        <v>39783</v>
      </c>
      <c r="C57" s="3">
        <v>24116</v>
      </c>
      <c r="D57">
        <v>1</v>
      </c>
      <c r="E57" t="s">
        <v>14</v>
      </c>
      <c r="F57" t="s">
        <v>15</v>
      </c>
      <c r="G57" t="s">
        <v>115</v>
      </c>
      <c r="H57" s="2">
        <v>44166</v>
      </c>
      <c r="I57">
        <v>200812</v>
      </c>
      <c r="J57" t="s">
        <v>6</v>
      </c>
      <c r="K57" t="s">
        <v>30</v>
      </c>
      <c r="L57" t="s">
        <v>16</v>
      </c>
      <c r="M57" t="s">
        <v>31</v>
      </c>
    </row>
    <row r="58" spans="1:13" x14ac:dyDescent="0.2">
      <c r="A58">
        <v>6934002</v>
      </c>
      <c r="B58" s="2">
        <v>41061</v>
      </c>
      <c r="C58" s="3">
        <v>-21017.75</v>
      </c>
      <c r="D58">
        <v>-1</v>
      </c>
      <c r="E58" t="s">
        <v>14</v>
      </c>
      <c r="F58" t="s">
        <v>15</v>
      </c>
      <c r="G58" t="s">
        <v>121</v>
      </c>
      <c r="H58" s="2">
        <v>44166</v>
      </c>
      <c r="I58">
        <v>201903</v>
      </c>
      <c r="J58" t="s">
        <v>6</v>
      </c>
      <c r="K58" t="s">
        <v>30</v>
      </c>
      <c r="L58" t="s">
        <v>17</v>
      </c>
      <c r="M58" t="s">
        <v>31</v>
      </c>
    </row>
    <row r="59" spans="1:13" x14ac:dyDescent="0.2">
      <c r="A59">
        <v>6934002</v>
      </c>
      <c r="B59" s="2">
        <v>41061</v>
      </c>
      <c r="C59" s="3">
        <v>39656.129999999997</v>
      </c>
      <c r="D59">
        <v>1</v>
      </c>
      <c r="E59" t="s">
        <v>14</v>
      </c>
      <c r="F59" t="s">
        <v>15</v>
      </c>
      <c r="G59" t="s">
        <v>121</v>
      </c>
      <c r="H59" s="2">
        <v>44166</v>
      </c>
      <c r="I59">
        <v>201206</v>
      </c>
      <c r="J59" t="s">
        <v>6</v>
      </c>
      <c r="K59" t="s">
        <v>30</v>
      </c>
      <c r="L59" t="s">
        <v>17</v>
      </c>
      <c r="M59" t="s">
        <v>31</v>
      </c>
    </row>
    <row r="60" spans="1:13" x14ac:dyDescent="0.2">
      <c r="A60">
        <v>6933553</v>
      </c>
      <c r="B60" s="2">
        <v>41122</v>
      </c>
      <c r="C60" s="3">
        <v>-960.68000000000006</v>
      </c>
      <c r="D60">
        <v>-1</v>
      </c>
      <c r="E60" t="s">
        <v>14</v>
      </c>
      <c r="F60" t="s">
        <v>15</v>
      </c>
      <c r="G60" t="s">
        <v>122</v>
      </c>
      <c r="H60" s="2">
        <v>44166</v>
      </c>
      <c r="I60">
        <v>201903</v>
      </c>
      <c r="J60" t="s">
        <v>6</v>
      </c>
      <c r="K60" t="s">
        <v>30</v>
      </c>
      <c r="L60" t="s">
        <v>17</v>
      </c>
      <c r="M60" t="s">
        <v>31</v>
      </c>
    </row>
    <row r="61" spans="1:13" x14ac:dyDescent="0.2">
      <c r="A61">
        <v>6933553</v>
      </c>
      <c r="B61" s="2">
        <v>41122</v>
      </c>
      <c r="C61" s="3">
        <v>1812.6000000000001</v>
      </c>
      <c r="D61">
        <v>1</v>
      </c>
      <c r="E61" t="s">
        <v>14</v>
      </c>
      <c r="F61" t="s">
        <v>15</v>
      </c>
      <c r="G61" t="s">
        <v>122</v>
      </c>
      <c r="H61" s="2">
        <v>44166</v>
      </c>
      <c r="I61">
        <v>201208</v>
      </c>
      <c r="J61" t="s">
        <v>6</v>
      </c>
      <c r="K61" t="s">
        <v>30</v>
      </c>
      <c r="L61" t="s">
        <v>17</v>
      </c>
      <c r="M61" t="s">
        <v>31</v>
      </c>
    </row>
    <row r="62" spans="1:13" x14ac:dyDescent="0.2">
      <c r="A62">
        <v>6933279</v>
      </c>
      <c r="B62" s="2">
        <v>40969</v>
      </c>
      <c r="C62" s="3">
        <v>644272.34</v>
      </c>
      <c r="D62">
        <v>1</v>
      </c>
      <c r="E62" t="s">
        <v>14</v>
      </c>
      <c r="F62" t="s">
        <v>15</v>
      </c>
      <c r="G62" t="s">
        <v>123</v>
      </c>
      <c r="H62" s="2">
        <v>44166</v>
      </c>
      <c r="I62">
        <v>201203</v>
      </c>
      <c r="J62" t="s">
        <v>6</v>
      </c>
      <c r="K62" t="s">
        <v>30</v>
      </c>
      <c r="L62" t="s">
        <v>17</v>
      </c>
      <c r="M62" t="s">
        <v>31</v>
      </c>
    </row>
    <row r="63" spans="1:13" x14ac:dyDescent="0.2">
      <c r="A63">
        <v>6933279</v>
      </c>
      <c r="B63" s="2">
        <v>40969</v>
      </c>
      <c r="C63" s="3">
        <v>-341464.34</v>
      </c>
      <c r="D63">
        <v>-1</v>
      </c>
      <c r="E63" t="s">
        <v>14</v>
      </c>
      <c r="F63" t="s">
        <v>15</v>
      </c>
      <c r="G63" t="s">
        <v>123</v>
      </c>
      <c r="H63" s="2">
        <v>44166</v>
      </c>
      <c r="I63">
        <v>201903</v>
      </c>
      <c r="J63" t="s">
        <v>6</v>
      </c>
      <c r="K63" t="s">
        <v>30</v>
      </c>
      <c r="L63" t="s">
        <v>17</v>
      </c>
      <c r="M63" t="s">
        <v>31</v>
      </c>
    </row>
    <row r="64" spans="1:13" x14ac:dyDescent="0.2">
      <c r="A64">
        <v>6933687</v>
      </c>
      <c r="B64" s="2">
        <v>36861</v>
      </c>
      <c r="C64" s="3">
        <v>-1302350.43</v>
      </c>
      <c r="D64">
        <v>-1</v>
      </c>
      <c r="E64" t="s">
        <v>14</v>
      </c>
      <c r="F64" t="s">
        <v>15</v>
      </c>
      <c r="G64" t="s">
        <v>127</v>
      </c>
      <c r="H64" s="2">
        <v>44166</v>
      </c>
      <c r="I64">
        <v>202005</v>
      </c>
      <c r="J64" t="s">
        <v>6</v>
      </c>
      <c r="K64" t="s">
        <v>30</v>
      </c>
      <c r="L64" t="s">
        <v>12</v>
      </c>
      <c r="M64" t="s">
        <v>31</v>
      </c>
    </row>
    <row r="65" spans="1:13" x14ac:dyDescent="0.2">
      <c r="A65">
        <v>6933687</v>
      </c>
      <c r="B65" s="2">
        <v>36861</v>
      </c>
      <c r="C65" s="3">
        <v>1302350.43</v>
      </c>
      <c r="D65">
        <v>1</v>
      </c>
      <c r="E65" t="s">
        <v>14</v>
      </c>
      <c r="F65" t="s">
        <v>15</v>
      </c>
      <c r="G65" t="s">
        <v>127</v>
      </c>
      <c r="H65" s="2">
        <v>44166</v>
      </c>
      <c r="I65">
        <v>200012</v>
      </c>
      <c r="J65" t="s">
        <v>6</v>
      </c>
      <c r="K65" t="s">
        <v>30</v>
      </c>
      <c r="L65" t="s">
        <v>12</v>
      </c>
      <c r="M65" t="s">
        <v>31</v>
      </c>
    </row>
    <row r="66" spans="1:13" x14ac:dyDescent="0.2">
      <c r="A66">
        <v>6933397</v>
      </c>
      <c r="B66" s="2">
        <v>36892</v>
      </c>
      <c r="C66" s="3">
        <v>26654.7</v>
      </c>
      <c r="D66">
        <v>1</v>
      </c>
      <c r="E66" t="s">
        <v>14</v>
      </c>
      <c r="F66" t="s">
        <v>15</v>
      </c>
      <c r="G66" t="s">
        <v>128</v>
      </c>
      <c r="H66" s="2">
        <v>44166</v>
      </c>
      <c r="I66">
        <v>200101</v>
      </c>
      <c r="J66" t="s">
        <v>6</v>
      </c>
      <c r="K66" t="s">
        <v>30</v>
      </c>
      <c r="L66" t="s">
        <v>12</v>
      </c>
      <c r="M66" t="s">
        <v>31</v>
      </c>
    </row>
    <row r="67" spans="1:13" x14ac:dyDescent="0.2">
      <c r="A67">
        <v>6933397</v>
      </c>
      <c r="B67" s="2">
        <v>36892</v>
      </c>
      <c r="C67" s="3">
        <v>-26654.7</v>
      </c>
      <c r="D67">
        <v>-1</v>
      </c>
      <c r="E67" t="s">
        <v>14</v>
      </c>
      <c r="F67" t="s">
        <v>15</v>
      </c>
      <c r="G67" t="s">
        <v>128</v>
      </c>
      <c r="H67" s="2">
        <v>44166</v>
      </c>
      <c r="I67">
        <v>202005</v>
      </c>
      <c r="J67" t="s">
        <v>6</v>
      </c>
      <c r="K67" t="s">
        <v>30</v>
      </c>
      <c r="L67" t="s">
        <v>12</v>
      </c>
      <c r="M67" t="s">
        <v>31</v>
      </c>
    </row>
    <row r="68" spans="1:13" x14ac:dyDescent="0.2">
      <c r="A68">
        <v>6933688</v>
      </c>
      <c r="B68" s="2">
        <v>36923</v>
      </c>
      <c r="C68" s="3">
        <v>-15476.76</v>
      </c>
      <c r="D68">
        <v>-1</v>
      </c>
      <c r="E68" t="s">
        <v>14</v>
      </c>
      <c r="F68" t="s">
        <v>15</v>
      </c>
      <c r="G68" t="s">
        <v>129</v>
      </c>
      <c r="H68" s="2">
        <v>44166</v>
      </c>
      <c r="I68">
        <v>202005</v>
      </c>
      <c r="J68" t="s">
        <v>6</v>
      </c>
      <c r="K68" t="s">
        <v>30</v>
      </c>
      <c r="L68" t="s">
        <v>12</v>
      </c>
      <c r="M68" t="s">
        <v>31</v>
      </c>
    </row>
    <row r="69" spans="1:13" x14ac:dyDescent="0.2">
      <c r="A69">
        <v>6933688</v>
      </c>
      <c r="B69" s="2">
        <v>36923</v>
      </c>
      <c r="C69" s="3">
        <v>15476.76</v>
      </c>
      <c r="D69">
        <v>1</v>
      </c>
      <c r="E69" t="s">
        <v>14</v>
      </c>
      <c r="F69" t="s">
        <v>15</v>
      </c>
      <c r="G69" t="s">
        <v>129</v>
      </c>
      <c r="H69" s="2">
        <v>44166</v>
      </c>
      <c r="I69">
        <v>200102</v>
      </c>
      <c r="J69" t="s">
        <v>6</v>
      </c>
      <c r="K69" t="s">
        <v>30</v>
      </c>
      <c r="L69" t="s">
        <v>12</v>
      </c>
      <c r="M69" t="s">
        <v>31</v>
      </c>
    </row>
    <row r="70" spans="1:13" x14ac:dyDescent="0.2">
      <c r="A70">
        <v>6933989</v>
      </c>
      <c r="B70" s="2">
        <v>36951</v>
      </c>
      <c r="C70" s="3">
        <v>16328.640000000001</v>
      </c>
      <c r="D70">
        <v>1</v>
      </c>
      <c r="E70" t="s">
        <v>14</v>
      </c>
      <c r="F70" t="s">
        <v>15</v>
      </c>
      <c r="G70" t="s">
        <v>130</v>
      </c>
      <c r="H70" s="2">
        <v>44166</v>
      </c>
      <c r="I70">
        <v>200103</v>
      </c>
      <c r="J70" t="s">
        <v>6</v>
      </c>
      <c r="K70" t="s">
        <v>30</v>
      </c>
      <c r="L70" t="s">
        <v>12</v>
      </c>
      <c r="M70" t="s">
        <v>31</v>
      </c>
    </row>
    <row r="71" spans="1:13" x14ac:dyDescent="0.2">
      <c r="A71">
        <v>6933989</v>
      </c>
      <c r="B71" s="2">
        <v>36951</v>
      </c>
      <c r="C71" s="3">
        <v>-16328.640000000001</v>
      </c>
      <c r="D71">
        <v>-1</v>
      </c>
      <c r="E71" t="s">
        <v>14</v>
      </c>
      <c r="F71" t="s">
        <v>15</v>
      </c>
      <c r="G71" t="s">
        <v>130</v>
      </c>
      <c r="H71" s="2">
        <v>44166</v>
      </c>
      <c r="I71">
        <v>202005</v>
      </c>
      <c r="J71" t="s">
        <v>6</v>
      </c>
      <c r="K71" t="s">
        <v>30</v>
      </c>
      <c r="L71" t="s">
        <v>12</v>
      </c>
      <c r="M71" t="s">
        <v>31</v>
      </c>
    </row>
    <row r="72" spans="1:13" x14ac:dyDescent="0.2">
      <c r="A72">
        <v>6933398</v>
      </c>
      <c r="B72" s="2">
        <v>36982</v>
      </c>
      <c r="C72" s="3">
        <v>-7132.64</v>
      </c>
      <c r="D72">
        <v>-1</v>
      </c>
      <c r="E72" t="s">
        <v>14</v>
      </c>
      <c r="F72" t="s">
        <v>15</v>
      </c>
      <c r="G72" t="s">
        <v>131</v>
      </c>
      <c r="H72" s="2">
        <v>44166</v>
      </c>
      <c r="I72">
        <v>202005</v>
      </c>
      <c r="J72" t="s">
        <v>6</v>
      </c>
      <c r="K72" t="s">
        <v>30</v>
      </c>
      <c r="L72" t="s">
        <v>12</v>
      </c>
      <c r="M72" t="s">
        <v>31</v>
      </c>
    </row>
    <row r="73" spans="1:13" x14ac:dyDescent="0.2">
      <c r="A73">
        <v>6933398</v>
      </c>
      <c r="B73" s="2">
        <v>36982</v>
      </c>
      <c r="C73" s="3">
        <v>7132.64</v>
      </c>
      <c r="D73">
        <v>1</v>
      </c>
      <c r="E73" t="s">
        <v>14</v>
      </c>
      <c r="F73" t="s">
        <v>15</v>
      </c>
      <c r="G73" t="s">
        <v>131</v>
      </c>
      <c r="H73" s="2">
        <v>44166</v>
      </c>
      <c r="I73">
        <v>200104</v>
      </c>
      <c r="J73" t="s">
        <v>6</v>
      </c>
      <c r="K73" t="s">
        <v>30</v>
      </c>
      <c r="L73" t="s">
        <v>12</v>
      </c>
      <c r="M73" t="s">
        <v>31</v>
      </c>
    </row>
    <row r="74" spans="1:13" x14ac:dyDescent="0.2">
      <c r="A74">
        <v>6933835</v>
      </c>
      <c r="B74" s="2">
        <v>37012</v>
      </c>
      <c r="C74" s="3">
        <v>-2202.7000000000003</v>
      </c>
      <c r="D74">
        <v>-1</v>
      </c>
      <c r="E74" t="s">
        <v>14</v>
      </c>
      <c r="F74" t="s">
        <v>15</v>
      </c>
      <c r="G74" t="s">
        <v>132</v>
      </c>
      <c r="H74" s="2">
        <v>44166</v>
      </c>
      <c r="I74">
        <v>202005</v>
      </c>
      <c r="J74" t="s">
        <v>6</v>
      </c>
      <c r="K74" t="s">
        <v>30</v>
      </c>
      <c r="L74" t="s">
        <v>12</v>
      </c>
      <c r="M74" t="s">
        <v>31</v>
      </c>
    </row>
    <row r="75" spans="1:13" x14ac:dyDescent="0.2">
      <c r="A75">
        <v>6933835</v>
      </c>
      <c r="B75" s="2">
        <v>37012</v>
      </c>
      <c r="C75" s="3">
        <v>2202.7000000000003</v>
      </c>
      <c r="D75">
        <v>1</v>
      </c>
      <c r="E75" t="s">
        <v>14</v>
      </c>
      <c r="F75" t="s">
        <v>15</v>
      </c>
      <c r="G75" t="s">
        <v>132</v>
      </c>
      <c r="H75" s="2">
        <v>44166</v>
      </c>
      <c r="I75">
        <v>200105</v>
      </c>
      <c r="J75" t="s">
        <v>6</v>
      </c>
      <c r="K75" t="s">
        <v>30</v>
      </c>
      <c r="L75" t="s">
        <v>12</v>
      </c>
      <c r="M75" t="s">
        <v>31</v>
      </c>
    </row>
    <row r="76" spans="1:13" x14ac:dyDescent="0.2">
      <c r="A76">
        <v>6932991</v>
      </c>
      <c r="B76" s="2">
        <v>37043</v>
      </c>
      <c r="C76" s="3">
        <v>1181.4000000000001</v>
      </c>
      <c r="D76">
        <v>-1</v>
      </c>
      <c r="E76" t="s">
        <v>14</v>
      </c>
      <c r="F76" t="s">
        <v>15</v>
      </c>
      <c r="G76" t="s">
        <v>133</v>
      </c>
      <c r="H76" s="2">
        <v>44166</v>
      </c>
      <c r="I76">
        <v>202005</v>
      </c>
      <c r="J76" t="s">
        <v>6</v>
      </c>
      <c r="K76" t="s">
        <v>30</v>
      </c>
      <c r="L76" t="s">
        <v>12</v>
      </c>
      <c r="M76" t="s">
        <v>31</v>
      </c>
    </row>
    <row r="77" spans="1:13" x14ac:dyDescent="0.2">
      <c r="A77">
        <v>6932991</v>
      </c>
      <c r="B77" s="2">
        <v>37043</v>
      </c>
      <c r="C77" s="3">
        <v>-1181.4000000000001</v>
      </c>
      <c r="D77">
        <v>1</v>
      </c>
      <c r="E77" t="s">
        <v>14</v>
      </c>
      <c r="F77" t="s">
        <v>15</v>
      </c>
      <c r="G77" t="s">
        <v>133</v>
      </c>
      <c r="H77" s="2">
        <v>44166</v>
      </c>
      <c r="I77">
        <v>200106</v>
      </c>
      <c r="J77" t="s">
        <v>6</v>
      </c>
      <c r="K77" t="s">
        <v>30</v>
      </c>
      <c r="L77" t="s">
        <v>12</v>
      </c>
      <c r="M77" t="s">
        <v>31</v>
      </c>
    </row>
    <row r="78" spans="1:13" x14ac:dyDescent="0.2">
      <c r="A78">
        <v>6933399</v>
      </c>
      <c r="B78" s="2">
        <v>37834</v>
      </c>
      <c r="C78" s="3">
        <v>-20875</v>
      </c>
      <c r="D78">
        <v>-1</v>
      </c>
      <c r="E78" t="s">
        <v>14</v>
      </c>
      <c r="F78" t="s">
        <v>15</v>
      </c>
      <c r="G78" t="s">
        <v>134</v>
      </c>
      <c r="H78" s="2">
        <v>44166</v>
      </c>
      <c r="I78">
        <v>202005</v>
      </c>
      <c r="J78" t="s">
        <v>6</v>
      </c>
      <c r="K78" t="s">
        <v>30</v>
      </c>
      <c r="L78" t="s">
        <v>12</v>
      </c>
      <c r="M78" t="s">
        <v>31</v>
      </c>
    </row>
    <row r="79" spans="1:13" x14ac:dyDescent="0.2">
      <c r="A79">
        <v>6933399</v>
      </c>
      <c r="B79" s="2">
        <v>37834</v>
      </c>
      <c r="C79" s="3">
        <v>20875</v>
      </c>
      <c r="D79">
        <v>1</v>
      </c>
      <c r="E79" t="s">
        <v>14</v>
      </c>
      <c r="F79" t="s">
        <v>15</v>
      </c>
      <c r="G79" t="s">
        <v>134</v>
      </c>
      <c r="H79" s="2">
        <v>44166</v>
      </c>
      <c r="I79">
        <v>200308</v>
      </c>
      <c r="J79" t="s">
        <v>6</v>
      </c>
      <c r="K79" t="s">
        <v>30</v>
      </c>
      <c r="L79" t="s">
        <v>12</v>
      </c>
      <c r="M79" t="s">
        <v>31</v>
      </c>
    </row>
    <row r="80" spans="1:13" x14ac:dyDescent="0.2">
      <c r="A80">
        <v>6933269</v>
      </c>
      <c r="B80" s="2">
        <v>37956</v>
      </c>
      <c r="C80" s="3">
        <v>-3710</v>
      </c>
      <c r="D80">
        <v>-1</v>
      </c>
      <c r="E80" t="s">
        <v>14</v>
      </c>
      <c r="F80" t="s">
        <v>15</v>
      </c>
      <c r="G80" t="s">
        <v>135</v>
      </c>
      <c r="H80" s="2">
        <v>44166</v>
      </c>
      <c r="I80">
        <v>202005</v>
      </c>
      <c r="J80" t="s">
        <v>6</v>
      </c>
      <c r="K80" t="s">
        <v>30</v>
      </c>
      <c r="L80" t="s">
        <v>12</v>
      </c>
      <c r="M80" t="s">
        <v>31</v>
      </c>
    </row>
    <row r="81" spans="1:13" x14ac:dyDescent="0.2">
      <c r="A81">
        <v>6933269</v>
      </c>
      <c r="B81" s="2">
        <v>37956</v>
      </c>
      <c r="C81" s="3">
        <v>3710</v>
      </c>
      <c r="D81">
        <v>1</v>
      </c>
      <c r="E81" t="s">
        <v>14</v>
      </c>
      <c r="F81" t="s">
        <v>15</v>
      </c>
      <c r="G81" t="s">
        <v>135</v>
      </c>
      <c r="H81" s="2">
        <v>44166</v>
      </c>
      <c r="I81">
        <v>200312</v>
      </c>
      <c r="J81" t="s">
        <v>6</v>
      </c>
      <c r="K81" t="s">
        <v>30</v>
      </c>
      <c r="L81" t="s">
        <v>12</v>
      </c>
      <c r="M81" t="s">
        <v>31</v>
      </c>
    </row>
    <row r="82" spans="1:13" x14ac:dyDescent="0.2">
      <c r="A82">
        <v>6933847</v>
      </c>
      <c r="B82" s="2">
        <v>37956</v>
      </c>
      <c r="C82" s="3">
        <v>3410</v>
      </c>
      <c r="D82">
        <v>1</v>
      </c>
      <c r="E82" t="s">
        <v>14</v>
      </c>
      <c r="F82" t="s">
        <v>15</v>
      </c>
      <c r="G82" t="s">
        <v>198</v>
      </c>
      <c r="H82" s="2">
        <v>44166</v>
      </c>
      <c r="I82">
        <v>200312</v>
      </c>
      <c r="J82" t="s">
        <v>6</v>
      </c>
      <c r="K82" t="s">
        <v>30</v>
      </c>
      <c r="L82" t="s">
        <v>20</v>
      </c>
      <c r="M82" t="s">
        <v>31</v>
      </c>
    </row>
    <row r="83" spans="1:13" x14ac:dyDescent="0.2">
      <c r="A83">
        <v>6933847</v>
      </c>
      <c r="B83" s="2">
        <v>37956</v>
      </c>
      <c r="C83" s="3">
        <v>-3410</v>
      </c>
      <c r="D83">
        <v>-1</v>
      </c>
      <c r="E83" t="s">
        <v>14</v>
      </c>
      <c r="F83" t="s">
        <v>15</v>
      </c>
      <c r="G83" t="s">
        <v>198</v>
      </c>
      <c r="H83" s="2">
        <v>44166</v>
      </c>
      <c r="I83">
        <v>202012</v>
      </c>
      <c r="J83" t="s">
        <v>6</v>
      </c>
      <c r="K83" t="s">
        <v>30</v>
      </c>
      <c r="L83" t="s">
        <v>20</v>
      </c>
      <c r="M83" t="s">
        <v>31</v>
      </c>
    </row>
    <row r="84" spans="1:13" x14ac:dyDescent="0.2">
      <c r="A84">
        <v>6933109</v>
      </c>
      <c r="B84" s="2">
        <v>39052</v>
      </c>
      <c r="C84" s="3">
        <v>-5086.09</v>
      </c>
      <c r="D84">
        <v>-1</v>
      </c>
      <c r="E84" t="s">
        <v>14</v>
      </c>
      <c r="F84" t="s">
        <v>15</v>
      </c>
      <c r="G84" t="s">
        <v>200</v>
      </c>
      <c r="H84" s="2">
        <v>44166</v>
      </c>
      <c r="I84">
        <v>202005</v>
      </c>
      <c r="J84" t="s">
        <v>6</v>
      </c>
      <c r="K84" t="s">
        <v>30</v>
      </c>
      <c r="L84" t="s">
        <v>201</v>
      </c>
      <c r="M84" t="s">
        <v>31</v>
      </c>
    </row>
    <row r="85" spans="1:13" x14ac:dyDescent="0.2">
      <c r="A85">
        <v>6933109</v>
      </c>
      <c r="B85" s="2">
        <v>39052</v>
      </c>
      <c r="C85" s="3">
        <v>5086.09</v>
      </c>
      <c r="D85">
        <v>1</v>
      </c>
      <c r="E85" t="s">
        <v>14</v>
      </c>
      <c r="F85" t="s">
        <v>15</v>
      </c>
      <c r="G85" t="s">
        <v>200</v>
      </c>
      <c r="H85" s="2">
        <v>44166</v>
      </c>
      <c r="I85">
        <v>200612</v>
      </c>
      <c r="J85" t="s">
        <v>6</v>
      </c>
      <c r="K85" t="s">
        <v>30</v>
      </c>
      <c r="L85" t="s">
        <v>201</v>
      </c>
      <c r="M85" t="s">
        <v>31</v>
      </c>
    </row>
    <row r="86" spans="1:13" x14ac:dyDescent="0.2">
      <c r="A86">
        <v>6933276</v>
      </c>
      <c r="B86" s="2">
        <v>37956</v>
      </c>
      <c r="C86" s="3">
        <v>6243.5</v>
      </c>
      <c r="D86">
        <v>1</v>
      </c>
      <c r="E86" t="s">
        <v>14</v>
      </c>
      <c r="F86" t="s">
        <v>15</v>
      </c>
      <c r="G86" t="s">
        <v>202</v>
      </c>
      <c r="H86" s="2">
        <v>44166</v>
      </c>
      <c r="I86">
        <v>200312</v>
      </c>
      <c r="J86" t="s">
        <v>6</v>
      </c>
      <c r="K86" t="s">
        <v>30</v>
      </c>
      <c r="L86" t="s">
        <v>201</v>
      </c>
      <c r="M86" t="s">
        <v>31</v>
      </c>
    </row>
    <row r="87" spans="1:13" x14ac:dyDescent="0.2">
      <c r="A87">
        <v>6933276</v>
      </c>
      <c r="B87" s="2">
        <v>37956</v>
      </c>
      <c r="C87" s="3">
        <v>-6243.5</v>
      </c>
      <c r="D87">
        <v>-1</v>
      </c>
      <c r="E87" t="s">
        <v>14</v>
      </c>
      <c r="F87" t="s">
        <v>15</v>
      </c>
      <c r="G87" t="s">
        <v>202</v>
      </c>
      <c r="H87" s="2">
        <v>44166</v>
      </c>
      <c r="I87">
        <v>202005</v>
      </c>
      <c r="J87" t="s">
        <v>6</v>
      </c>
      <c r="K87" t="s">
        <v>30</v>
      </c>
      <c r="L87" t="s">
        <v>201</v>
      </c>
      <c r="M87" t="s">
        <v>31</v>
      </c>
    </row>
    <row r="88" spans="1:13" x14ac:dyDescent="0.2">
      <c r="A88">
        <v>6933991</v>
      </c>
      <c r="B88" s="2">
        <v>38626</v>
      </c>
      <c r="C88" s="3">
        <v>-6545.57</v>
      </c>
      <c r="D88">
        <v>-1</v>
      </c>
      <c r="E88" t="s">
        <v>14</v>
      </c>
      <c r="F88" t="s">
        <v>15</v>
      </c>
      <c r="G88" t="s">
        <v>203</v>
      </c>
      <c r="H88" s="2">
        <v>44166</v>
      </c>
      <c r="I88">
        <v>202005</v>
      </c>
      <c r="J88" t="s">
        <v>6</v>
      </c>
      <c r="K88" t="s">
        <v>30</v>
      </c>
      <c r="L88" t="s">
        <v>201</v>
      </c>
      <c r="M88" t="s">
        <v>31</v>
      </c>
    </row>
    <row r="89" spans="1:13" x14ac:dyDescent="0.2">
      <c r="A89">
        <v>6933991</v>
      </c>
      <c r="B89" s="2">
        <v>38626</v>
      </c>
      <c r="C89" s="3">
        <v>6545.57</v>
      </c>
      <c r="D89">
        <v>1</v>
      </c>
      <c r="E89" t="s">
        <v>14</v>
      </c>
      <c r="F89" t="s">
        <v>15</v>
      </c>
      <c r="G89" t="s">
        <v>203</v>
      </c>
      <c r="H89" s="2">
        <v>44166</v>
      </c>
      <c r="I89">
        <v>200510</v>
      </c>
      <c r="J89" t="s">
        <v>6</v>
      </c>
      <c r="K89" t="s">
        <v>30</v>
      </c>
      <c r="L89" t="s">
        <v>201</v>
      </c>
      <c r="M89" t="s">
        <v>31</v>
      </c>
    </row>
    <row r="90" spans="1:13" x14ac:dyDescent="0.2">
      <c r="A90">
        <v>6933409</v>
      </c>
      <c r="B90" s="2">
        <v>39661</v>
      </c>
      <c r="C90" s="3">
        <v>-906.1</v>
      </c>
      <c r="D90">
        <v>-1</v>
      </c>
      <c r="E90" t="s">
        <v>14</v>
      </c>
      <c r="F90" t="s">
        <v>15</v>
      </c>
      <c r="G90" t="s">
        <v>204</v>
      </c>
      <c r="H90" s="2">
        <v>44166</v>
      </c>
      <c r="I90">
        <v>202005</v>
      </c>
      <c r="J90" t="s">
        <v>6</v>
      </c>
      <c r="K90" t="s">
        <v>30</v>
      </c>
      <c r="L90" t="s">
        <v>201</v>
      </c>
      <c r="M90" t="s">
        <v>31</v>
      </c>
    </row>
    <row r="91" spans="1:13" x14ac:dyDescent="0.2">
      <c r="A91">
        <v>6933409</v>
      </c>
      <c r="B91" s="2">
        <v>39661</v>
      </c>
      <c r="C91" s="3">
        <v>906.1</v>
      </c>
      <c r="D91">
        <v>1</v>
      </c>
      <c r="E91" t="s">
        <v>14</v>
      </c>
      <c r="F91" t="s">
        <v>15</v>
      </c>
      <c r="G91" t="s">
        <v>204</v>
      </c>
      <c r="H91" s="2">
        <v>44166</v>
      </c>
      <c r="I91">
        <v>200808</v>
      </c>
      <c r="J91" t="s">
        <v>6</v>
      </c>
      <c r="K91" t="s">
        <v>30</v>
      </c>
      <c r="L91" t="s">
        <v>201</v>
      </c>
      <c r="M91" t="s">
        <v>31</v>
      </c>
    </row>
    <row r="92" spans="1:13" x14ac:dyDescent="0.2">
      <c r="A92">
        <v>6933391</v>
      </c>
      <c r="B92" s="2">
        <v>39600</v>
      </c>
      <c r="C92" s="3">
        <v>-1095</v>
      </c>
      <c r="D92">
        <v>-1</v>
      </c>
      <c r="E92" t="s">
        <v>14</v>
      </c>
      <c r="F92" t="s">
        <v>15</v>
      </c>
      <c r="G92" t="s">
        <v>205</v>
      </c>
      <c r="H92" s="2">
        <v>44166</v>
      </c>
      <c r="I92">
        <v>202005</v>
      </c>
      <c r="J92" t="s">
        <v>6</v>
      </c>
      <c r="K92" t="s">
        <v>30</v>
      </c>
      <c r="L92" t="s">
        <v>201</v>
      </c>
      <c r="M92" t="s">
        <v>31</v>
      </c>
    </row>
    <row r="93" spans="1:13" x14ac:dyDescent="0.2">
      <c r="A93">
        <v>6933391</v>
      </c>
      <c r="B93" s="2">
        <v>39600</v>
      </c>
      <c r="C93" s="3">
        <v>1095</v>
      </c>
      <c r="D93">
        <v>1</v>
      </c>
      <c r="E93" t="s">
        <v>14</v>
      </c>
      <c r="F93" t="s">
        <v>15</v>
      </c>
      <c r="G93" t="s">
        <v>205</v>
      </c>
      <c r="H93" s="2">
        <v>44166</v>
      </c>
      <c r="I93">
        <v>200806</v>
      </c>
      <c r="J93" t="s">
        <v>6</v>
      </c>
      <c r="K93" t="s">
        <v>30</v>
      </c>
      <c r="L93" t="s">
        <v>201</v>
      </c>
      <c r="M93" t="s">
        <v>31</v>
      </c>
    </row>
    <row r="94" spans="1:13" x14ac:dyDescent="0.2">
      <c r="A94">
        <v>6934003</v>
      </c>
      <c r="B94" s="2">
        <v>38749</v>
      </c>
      <c r="C94" s="3">
        <v>-5094.08</v>
      </c>
      <c r="D94">
        <v>-1</v>
      </c>
      <c r="E94" t="s">
        <v>14</v>
      </c>
      <c r="F94" t="s">
        <v>15</v>
      </c>
      <c r="G94" t="s">
        <v>206</v>
      </c>
      <c r="H94" s="2">
        <v>44166</v>
      </c>
      <c r="I94">
        <v>202005</v>
      </c>
      <c r="J94" t="s">
        <v>6</v>
      </c>
      <c r="K94" t="s">
        <v>30</v>
      </c>
      <c r="L94" t="s">
        <v>201</v>
      </c>
      <c r="M94" t="s">
        <v>31</v>
      </c>
    </row>
    <row r="95" spans="1:13" x14ac:dyDescent="0.2">
      <c r="A95">
        <v>6934003</v>
      </c>
      <c r="B95" s="2">
        <v>38749</v>
      </c>
      <c r="C95" s="3">
        <v>5094.08</v>
      </c>
      <c r="D95">
        <v>1</v>
      </c>
      <c r="E95" t="s">
        <v>14</v>
      </c>
      <c r="F95" t="s">
        <v>15</v>
      </c>
      <c r="G95" t="s">
        <v>206</v>
      </c>
      <c r="H95" s="2">
        <v>44166</v>
      </c>
      <c r="I95">
        <v>200602</v>
      </c>
      <c r="J95" t="s">
        <v>6</v>
      </c>
      <c r="K95" t="s">
        <v>30</v>
      </c>
      <c r="L95" t="s">
        <v>201</v>
      </c>
      <c r="M95" t="s">
        <v>31</v>
      </c>
    </row>
    <row r="96" spans="1:13" x14ac:dyDescent="0.2">
      <c r="A96">
        <v>6933116</v>
      </c>
      <c r="B96" s="2">
        <v>42095</v>
      </c>
      <c r="C96" s="3">
        <v>3936597.14</v>
      </c>
      <c r="D96">
        <v>1</v>
      </c>
      <c r="E96" t="s">
        <v>21</v>
      </c>
      <c r="F96" t="s">
        <v>22</v>
      </c>
      <c r="G96" t="s">
        <v>207</v>
      </c>
      <c r="H96" s="2">
        <v>44166</v>
      </c>
      <c r="I96">
        <v>201504</v>
      </c>
      <c r="J96" t="s">
        <v>6</v>
      </c>
      <c r="K96" t="s">
        <v>30</v>
      </c>
      <c r="L96" t="s">
        <v>208</v>
      </c>
      <c r="M96" t="s">
        <v>31</v>
      </c>
    </row>
    <row r="97" spans="1:13" x14ac:dyDescent="0.2">
      <c r="A97">
        <v>6933116</v>
      </c>
      <c r="B97" s="2">
        <v>42095</v>
      </c>
      <c r="C97" s="3">
        <v>-3936597.14</v>
      </c>
      <c r="D97">
        <v>-1</v>
      </c>
      <c r="E97" t="s">
        <v>21</v>
      </c>
      <c r="F97" t="s">
        <v>22</v>
      </c>
      <c r="G97" t="s">
        <v>207</v>
      </c>
      <c r="H97" s="2">
        <v>44166</v>
      </c>
      <c r="I97">
        <v>201903</v>
      </c>
      <c r="J97" t="s">
        <v>6</v>
      </c>
      <c r="K97" t="s">
        <v>30</v>
      </c>
      <c r="L97" t="s">
        <v>208</v>
      </c>
      <c r="M97" t="s">
        <v>31</v>
      </c>
    </row>
    <row r="98" spans="1:13" x14ac:dyDescent="0.2">
      <c r="A98">
        <v>6933706</v>
      </c>
      <c r="B98" s="2">
        <v>42156</v>
      </c>
      <c r="C98" s="3">
        <v>45604.44</v>
      </c>
      <c r="D98">
        <v>1</v>
      </c>
      <c r="E98" t="s">
        <v>21</v>
      </c>
      <c r="F98" t="s">
        <v>22</v>
      </c>
      <c r="G98" t="s">
        <v>209</v>
      </c>
      <c r="H98" s="2">
        <v>44166</v>
      </c>
      <c r="I98">
        <v>201506</v>
      </c>
      <c r="J98" t="s">
        <v>6</v>
      </c>
      <c r="K98" t="s">
        <v>30</v>
      </c>
      <c r="L98" t="s">
        <v>208</v>
      </c>
      <c r="M98" t="s">
        <v>31</v>
      </c>
    </row>
    <row r="99" spans="1:13" x14ac:dyDescent="0.2">
      <c r="A99">
        <v>6933706</v>
      </c>
      <c r="B99" s="2">
        <v>42156</v>
      </c>
      <c r="C99" s="3">
        <v>-45604.44</v>
      </c>
      <c r="D99">
        <v>-1</v>
      </c>
      <c r="E99" t="s">
        <v>21</v>
      </c>
      <c r="F99" t="s">
        <v>22</v>
      </c>
      <c r="G99" t="s">
        <v>209</v>
      </c>
      <c r="H99" s="2">
        <v>44166</v>
      </c>
      <c r="I99">
        <v>201903</v>
      </c>
      <c r="J99" t="s">
        <v>6</v>
      </c>
      <c r="K99" t="s">
        <v>30</v>
      </c>
      <c r="L99" t="s">
        <v>208</v>
      </c>
      <c r="M99" t="s">
        <v>31</v>
      </c>
    </row>
    <row r="100" spans="1:13" x14ac:dyDescent="0.2">
      <c r="A100">
        <v>923213</v>
      </c>
      <c r="B100" s="2">
        <v>43951</v>
      </c>
      <c r="C100" s="3">
        <v>-2643.75</v>
      </c>
      <c r="D100">
        <v>1</v>
      </c>
      <c r="E100" t="s">
        <v>8</v>
      </c>
      <c r="F100" t="s">
        <v>9</v>
      </c>
      <c r="G100" t="s">
        <v>211</v>
      </c>
      <c r="H100" s="2">
        <v>44166</v>
      </c>
      <c r="I100">
        <v>202012</v>
      </c>
      <c r="J100" t="s">
        <v>6</v>
      </c>
      <c r="K100" t="s">
        <v>30</v>
      </c>
      <c r="L100" t="s">
        <v>7</v>
      </c>
      <c r="M100" t="s">
        <v>212</v>
      </c>
    </row>
    <row r="101" spans="1:13" x14ac:dyDescent="0.2">
      <c r="A101">
        <v>923213</v>
      </c>
      <c r="B101" s="2">
        <v>43951</v>
      </c>
      <c r="C101" s="3">
        <v>5287.5</v>
      </c>
      <c r="D101">
        <v>1</v>
      </c>
      <c r="E101" t="s">
        <v>8</v>
      </c>
      <c r="F101" t="s">
        <v>9</v>
      </c>
      <c r="G101" t="s">
        <v>211</v>
      </c>
      <c r="H101" s="2">
        <v>44166</v>
      </c>
      <c r="I101">
        <v>202005</v>
      </c>
      <c r="J101" t="s">
        <v>6</v>
      </c>
      <c r="K101" t="s">
        <v>30</v>
      </c>
      <c r="L101" t="s">
        <v>7</v>
      </c>
      <c r="M101" t="s">
        <v>212</v>
      </c>
    </row>
    <row r="102" spans="1:13" x14ac:dyDescent="0.2">
      <c r="A102">
        <v>1274831</v>
      </c>
      <c r="B102" s="2">
        <v>43951</v>
      </c>
      <c r="C102" s="3">
        <v>330</v>
      </c>
      <c r="D102">
        <v>1</v>
      </c>
      <c r="E102" t="s">
        <v>8</v>
      </c>
      <c r="F102" t="s">
        <v>9</v>
      </c>
      <c r="G102" t="s">
        <v>213</v>
      </c>
      <c r="H102" s="2">
        <v>44166</v>
      </c>
      <c r="I102">
        <v>202008</v>
      </c>
      <c r="J102" t="s">
        <v>6</v>
      </c>
      <c r="K102" t="s">
        <v>30</v>
      </c>
      <c r="L102" t="s">
        <v>10</v>
      </c>
      <c r="M102" t="s">
        <v>212</v>
      </c>
    </row>
    <row r="103" spans="1:13" x14ac:dyDescent="0.2">
      <c r="A103">
        <v>1274831</v>
      </c>
      <c r="B103" s="2">
        <v>43951</v>
      </c>
      <c r="C103" s="3">
        <v>165</v>
      </c>
      <c r="D103">
        <v>1</v>
      </c>
      <c r="E103" t="s">
        <v>8</v>
      </c>
      <c r="F103" t="s">
        <v>9</v>
      </c>
      <c r="G103" t="s">
        <v>213</v>
      </c>
      <c r="H103" s="2">
        <v>44166</v>
      </c>
      <c r="I103">
        <v>202007</v>
      </c>
      <c r="J103" t="s">
        <v>6</v>
      </c>
      <c r="K103" t="s">
        <v>30</v>
      </c>
      <c r="L103" t="s">
        <v>10</v>
      </c>
      <c r="M103" t="s">
        <v>212</v>
      </c>
    </row>
    <row r="104" spans="1:13" x14ac:dyDescent="0.2">
      <c r="A104">
        <v>1274831</v>
      </c>
      <c r="B104" s="2">
        <v>43951</v>
      </c>
      <c r="C104" s="3">
        <v>-4969.2</v>
      </c>
      <c r="D104">
        <v>1</v>
      </c>
      <c r="E104" t="s">
        <v>8</v>
      </c>
      <c r="F104" t="s">
        <v>9</v>
      </c>
      <c r="G104" t="s">
        <v>213</v>
      </c>
      <c r="H104" s="2">
        <v>44166</v>
      </c>
      <c r="I104">
        <v>202011</v>
      </c>
      <c r="J104" t="s">
        <v>6</v>
      </c>
      <c r="K104" t="s">
        <v>30</v>
      </c>
      <c r="L104" t="s">
        <v>10</v>
      </c>
      <c r="M104" t="s">
        <v>212</v>
      </c>
    </row>
    <row r="105" spans="1:13" x14ac:dyDescent="0.2">
      <c r="A105">
        <v>1274831</v>
      </c>
      <c r="B105" s="2">
        <v>43951</v>
      </c>
      <c r="C105" s="3">
        <v>18230.97</v>
      </c>
      <c r="D105">
        <v>1</v>
      </c>
      <c r="E105" t="s">
        <v>8</v>
      </c>
      <c r="F105" t="s">
        <v>9</v>
      </c>
      <c r="G105" t="s">
        <v>213</v>
      </c>
      <c r="H105" s="2">
        <v>44166</v>
      </c>
      <c r="I105">
        <v>202010</v>
      </c>
      <c r="J105" t="s">
        <v>6</v>
      </c>
      <c r="K105" t="s">
        <v>30</v>
      </c>
      <c r="L105" t="s">
        <v>10</v>
      </c>
      <c r="M105" t="s">
        <v>212</v>
      </c>
    </row>
    <row r="106" spans="1:13" x14ac:dyDescent="0.2">
      <c r="A106">
        <v>1274831</v>
      </c>
      <c r="B106" s="2">
        <v>43951</v>
      </c>
      <c r="C106" s="3">
        <v>159393.9</v>
      </c>
      <c r="D106">
        <v>1</v>
      </c>
      <c r="E106" t="s">
        <v>8</v>
      </c>
      <c r="F106" t="s">
        <v>9</v>
      </c>
      <c r="G106" t="s">
        <v>213</v>
      </c>
      <c r="H106" s="2">
        <v>44166</v>
      </c>
      <c r="I106">
        <v>202006</v>
      </c>
      <c r="J106" t="s">
        <v>6</v>
      </c>
      <c r="K106" t="s">
        <v>30</v>
      </c>
      <c r="L106" t="s">
        <v>10</v>
      </c>
      <c r="M106" t="s">
        <v>212</v>
      </c>
    </row>
    <row r="107" spans="1:13" x14ac:dyDescent="0.2">
      <c r="A107">
        <v>923216</v>
      </c>
      <c r="B107" s="2">
        <v>43951</v>
      </c>
      <c r="C107" s="3">
        <v>11117.2</v>
      </c>
      <c r="D107">
        <v>1</v>
      </c>
      <c r="E107" t="s">
        <v>8</v>
      </c>
      <c r="F107" t="s">
        <v>9</v>
      </c>
      <c r="G107" t="s">
        <v>214</v>
      </c>
      <c r="H107" s="2">
        <v>44166</v>
      </c>
      <c r="I107">
        <v>202006</v>
      </c>
      <c r="J107" t="s">
        <v>6</v>
      </c>
      <c r="K107" t="s">
        <v>30</v>
      </c>
      <c r="L107" t="s">
        <v>10</v>
      </c>
      <c r="M107" t="s">
        <v>212</v>
      </c>
    </row>
    <row r="108" spans="1:13" x14ac:dyDescent="0.2">
      <c r="A108">
        <v>923216</v>
      </c>
      <c r="B108" s="2">
        <v>43951</v>
      </c>
      <c r="C108" s="3">
        <v>2256.42</v>
      </c>
      <c r="D108">
        <v>1</v>
      </c>
      <c r="E108" t="s">
        <v>8</v>
      </c>
      <c r="F108" t="s">
        <v>9</v>
      </c>
      <c r="G108" t="s">
        <v>214</v>
      </c>
      <c r="H108" s="2">
        <v>44166</v>
      </c>
      <c r="I108">
        <v>202008</v>
      </c>
      <c r="J108" t="s">
        <v>6</v>
      </c>
      <c r="K108" t="s">
        <v>30</v>
      </c>
      <c r="L108" t="s">
        <v>10</v>
      </c>
      <c r="M108" t="s">
        <v>212</v>
      </c>
    </row>
    <row r="109" spans="1:13" x14ac:dyDescent="0.2">
      <c r="A109">
        <v>923216</v>
      </c>
      <c r="B109" s="2">
        <v>43951</v>
      </c>
      <c r="C109" s="3">
        <v>1125.51</v>
      </c>
      <c r="D109">
        <v>1</v>
      </c>
      <c r="E109" t="s">
        <v>8</v>
      </c>
      <c r="F109" t="s">
        <v>9</v>
      </c>
      <c r="G109" t="s">
        <v>214</v>
      </c>
      <c r="H109" s="2">
        <v>44166</v>
      </c>
      <c r="I109">
        <v>202005</v>
      </c>
      <c r="J109" t="s">
        <v>6</v>
      </c>
      <c r="K109" t="s">
        <v>30</v>
      </c>
      <c r="L109" t="s">
        <v>10</v>
      </c>
      <c r="M109" t="s">
        <v>212</v>
      </c>
    </row>
    <row r="110" spans="1:13" x14ac:dyDescent="0.2">
      <c r="A110">
        <v>923216</v>
      </c>
      <c r="B110" s="2">
        <v>43951</v>
      </c>
      <c r="C110" s="3">
        <v>2074.1</v>
      </c>
      <c r="D110">
        <v>1</v>
      </c>
      <c r="E110" t="s">
        <v>8</v>
      </c>
      <c r="F110" t="s">
        <v>9</v>
      </c>
      <c r="G110" t="s">
        <v>214</v>
      </c>
      <c r="H110" s="2">
        <v>44166</v>
      </c>
      <c r="I110">
        <v>202007</v>
      </c>
      <c r="J110" t="s">
        <v>6</v>
      </c>
      <c r="K110" t="s">
        <v>30</v>
      </c>
      <c r="L110" t="s">
        <v>10</v>
      </c>
      <c r="M110" t="s">
        <v>212</v>
      </c>
    </row>
    <row r="111" spans="1:13" x14ac:dyDescent="0.2">
      <c r="A111">
        <v>923216</v>
      </c>
      <c r="B111" s="2">
        <v>43951</v>
      </c>
      <c r="C111" s="3">
        <v>1603.01</v>
      </c>
      <c r="D111">
        <v>1</v>
      </c>
      <c r="E111" t="s">
        <v>8</v>
      </c>
      <c r="F111" t="s">
        <v>9</v>
      </c>
      <c r="G111" t="s">
        <v>214</v>
      </c>
      <c r="H111" s="2">
        <v>44166</v>
      </c>
      <c r="I111">
        <v>202011</v>
      </c>
      <c r="J111" t="s">
        <v>6</v>
      </c>
      <c r="K111" t="s">
        <v>30</v>
      </c>
      <c r="L111" t="s">
        <v>10</v>
      </c>
      <c r="M111" t="s">
        <v>212</v>
      </c>
    </row>
    <row r="112" spans="1:13" x14ac:dyDescent="0.2">
      <c r="A112">
        <v>923216</v>
      </c>
      <c r="B112" s="2">
        <v>43951</v>
      </c>
      <c r="C112" s="3">
        <v>6521.25</v>
      </c>
      <c r="D112">
        <v>1</v>
      </c>
      <c r="E112" t="s">
        <v>8</v>
      </c>
      <c r="F112" t="s">
        <v>9</v>
      </c>
      <c r="G112" t="s">
        <v>214</v>
      </c>
      <c r="H112" s="2">
        <v>44166</v>
      </c>
      <c r="I112">
        <v>202012</v>
      </c>
      <c r="J112" t="s">
        <v>6</v>
      </c>
      <c r="K112" t="s">
        <v>30</v>
      </c>
      <c r="L112" t="s">
        <v>10</v>
      </c>
      <c r="M112" t="s">
        <v>212</v>
      </c>
    </row>
    <row r="113" spans="1:13" x14ac:dyDescent="0.2">
      <c r="A113">
        <v>923216</v>
      </c>
      <c r="B113" s="2">
        <v>43951</v>
      </c>
      <c r="C113" s="3">
        <v>1908.19</v>
      </c>
      <c r="D113">
        <v>1</v>
      </c>
      <c r="E113" t="s">
        <v>8</v>
      </c>
      <c r="F113" t="s">
        <v>9</v>
      </c>
      <c r="G113" t="s">
        <v>214</v>
      </c>
      <c r="H113" s="2">
        <v>44166</v>
      </c>
      <c r="I113">
        <v>202009</v>
      </c>
      <c r="J113" t="s">
        <v>6</v>
      </c>
      <c r="K113" t="s">
        <v>30</v>
      </c>
      <c r="L113" t="s">
        <v>10</v>
      </c>
      <c r="M113" t="s">
        <v>212</v>
      </c>
    </row>
    <row r="114" spans="1:13" x14ac:dyDescent="0.2">
      <c r="A114">
        <v>923216</v>
      </c>
      <c r="B114" s="2">
        <v>43951</v>
      </c>
      <c r="C114" s="3">
        <v>1591.07</v>
      </c>
      <c r="D114">
        <v>1</v>
      </c>
      <c r="E114" t="s">
        <v>8</v>
      </c>
      <c r="F114" t="s">
        <v>9</v>
      </c>
      <c r="G114" t="s">
        <v>214</v>
      </c>
      <c r="H114" s="2">
        <v>44166</v>
      </c>
      <c r="I114">
        <v>202010</v>
      </c>
      <c r="J114" t="s">
        <v>6</v>
      </c>
      <c r="K114" t="s">
        <v>30</v>
      </c>
      <c r="L114" t="s">
        <v>10</v>
      </c>
      <c r="M114" t="s">
        <v>212</v>
      </c>
    </row>
    <row r="115" spans="1:13" x14ac:dyDescent="0.2">
      <c r="A115">
        <v>1274828</v>
      </c>
      <c r="B115" s="2">
        <v>43951</v>
      </c>
      <c r="C115" s="3">
        <v>35048.33</v>
      </c>
      <c r="D115">
        <v>1</v>
      </c>
      <c r="E115" t="s">
        <v>8</v>
      </c>
      <c r="F115" t="s">
        <v>9</v>
      </c>
      <c r="G115" t="s">
        <v>216</v>
      </c>
      <c r="H115" s="2">
        <v>44166</v>
      </c>
      <c r="I115">
        <v>202006</v>
      </c>
      <c r="J115" t="s">
        <v>6</v>
      </c>
      <c r="K115" t="s">
        <v>30</v>
      </c>
      <c r="L115" t="s">
        <v>12</v>
      </c>
      <c r="M115" t="s">
        <v>212</v>
      </c>
    </row>
    <row r="116" spans="1:13" x14ac:dyDescent="0.2">
      <c r="A116">
        <v>1274828</v>
      </c>
      <c r="B116" s="2">
        <v>43951</v>
      </c>
      <c r="C116" s="3">
        <v>1718.25</v>
      </c>
      <c r="D116">
        <v>1</v>
      </c>
      <c r="E116" t="s">
        <v>8</v>
      </c>
      <c r="F116" t="s">
        <v>9</v>
      </c>
      <c r="G116" t="s">
        <v>216</v>
      </c>
      <c r="H116" s="2">
        <v>44166</v>
      </c>
      <c r="I116">
        <v>202011</v>
      </c>
      <c r="J116" t="s">
        <v>6</v>
      </c>
      <c r="K116" t="s">
        <v>30</v>
      </c>
      <c r="L116" t="s">
        <v>12</v>
      </c>
      <c r="M116" t="s">
        <v>212</v>
      </c>
    </row>
    <row r="117" spans="1:13" x14ac:dyDescent="0.2">
      <c r="A117">
        <v>1274828</v>
      </c>
      <c r="B117" s="2">
        <v>43951</v>
      </c>
      <c r="C117" s="3">
        <v>10915.95</v>
      </c>
      <c r="D117">
        <v>1</v>
      </c>
      <c r="E117" t="s">
        <v>8</v>
      </c>
      <c r="F117" t="s">
        <v>9</v>
      </c>
      <c r="G117" t="s">
        <v>216</v>
      </c>
      <c r="H117" s="2">
        <v>44166</v>
      </c>
      <c r="I117">
        <v>202010</v>
      </c>
      <c r="J117" t="s">
        <v>6</v>
      </c>
      <c r="K117" t="s">
        <v>30</v>
      </c>
      <c r="L117" t="s">
        <v>12</v>
      </c>
      <c r="M117" t="s">
        <v>212</v>
      </c>
    </row>
    <row r="118" spans="1:13" x14ac:dyDescent="0.2">
      <c r="A118">
        <v>923219</v>
      </c>
      <c r="B118" s="2">
        <v>43951</v>
      </c>
      <c r="C118" s="3">
        <v>13.68</v>
      </c>
      <c r="D118">
        <v>1</v>
      </c>
      <c r="E118" t="s">
        <v>8</v>
      </c>
      <c r="F118" t="s">
        <v>9</v>
      </c>
      <c r="G118" t="s">
        <v>214</v>
      </c>
      <c r="H118" s="2">
        <v>44166</v>
      </c>
      <c r="I118">
        <v>202007</v>
      </c>
      <c r="J118" t="s">
        <v>6</v>
      </c>
      <c r="K118" t="s">
        <v>30</v>
      </c>
      <c r="L118" t="s">
        <v>13</v>
      </c>
      <c r="M118" t="s">
        <v>212</v>
      </c>
    </row>
    <row r="119" spans="1:13" x14ac:dyDescent="0.2">
      <c r="A119">
        <v>923219</v>
      </c>
      <c r="B119" s="2">
        <v>43951</v>
      </c>
      <c r="C119" s="3">
        <v>90.3</v>
      </c>
      <c r="D119">
        <v>1</v>
      </c>
      <c r="E119" t="s">
        <v>8</v>
      </c>
      <c r="F119" t="s">
        <v>9</v>
      </c>
      <c r="G119" t="s">
        <v>214</v>
      </c>
      <c r="H119" s="2">
        <v>44166</v>
      </c>
      <c r="I119">
        <v>202005</v>
      </c>
      <c r="J119" t="s">
        <v>6</v>
      </c>
      <c r="K119" t="s">
        <v>30</v>
      </c>
      <c r="L119" t="s">
        <v>13</v>
      </c>
      <c r="M119" t="s">
        <v>212</v>
      </c>
    </row>
    <row r="120" spans="1:13" x14ac:dyDescent="0.2">
      <c r="A120">
        <v>923219</v>
      </c>
      <c r="B120" s="2">
        <v>43951</v>
      </c>
      <c r="C120" s="3">
        <v>-45.15</v>
      </c>
      <c r="D120">
        <v>1</v>
      </c>
      <c r="E120" t="s">
        <v>8</v>
      </c>
      <c r="F120" t="s">
        <v>9</v>
      </c>
      <c r="G120" t="s">
        <v>214</v>
      </c>
      <c r="H120" s="2">
        <v>44166</v>
      </c>
      <c r="I120">
        <v>202012</v>
      </c>
      <c r="J120" t="s">
        <v>6</v>
      </c>
      <c r="K120" t="s">
        <v>30</v>
      </c>
      <c r="L120" t="s">
        <v>13</v>
      </c>
      <c r="M120" t="s">
        <v>212</v>
      </c>
    </row>
    <row r="121" spans="1:13" x14ac:dyDescent="0.2">
      <c r="A121">
        <v>6933700</v>
      </c>
      <c r="B121" s="2">
        <v>43344</v>
      </c>
      <c r="C121" s="3">
        <v>106291.65000000001</v>
      </c>
      <c r="D121">
        <v>1</v>
      </c>
      <c r="E121" t="s">
        <v>14</v>
      </c>
      <c r="F121" t="s">
        <v>15</v>
      </c>
      <c r="G121" t="s">
        <v>29</v>
      </c>
      <c r="H121" s="2">
        <v>44166</v>
      </c>
      <c r="I121">
        <v>201809</v>
      </c>
      <c r="J121" t="s">
        <v>6</v>
      </c>
      <c r="K121" t="s">
        <v>30</v>
      </c>
      <c r="L121" t="s">
        <v>7</v>
      </c>
      <c r="M121" t="s">
        <v>31</v>
      </c>
    </row>
    <row r="122" spans="1:13" x14ac:dyDescent="0.2">
      <c r="A122">
        <v>6933701</v>
      </c>
      <c r="B122" s="2">
        <v>43435</v>
      </c>
      <c r="C122" s="3">
        <v>1500</v>
      </c>
      <c r="D122">
        <v>1</v>
      </c>
      <c r="E122" t="s">
        <v>14</v>
      </c>
      <c r="F122" t="s">
        <v>15</v>
      </c>
      <c r="G122" t="s">
        <v>32</v>
      </c>
      <c r="H122" s="2">
        <v>44166</v>
      </c>
      <c r="I122">
        <v>201812</v>
      </c>
      <c r="J122" t="s">
        <v>6</v>
      </c>
      <c r="K122" t="s">
        <v>30</v>
      </c>
      <c r="L122" t="s">
        <v>7</v>
      </c>
      <c r="M122" t="s">
        <v>31</v>
      </c>
    </row>
    <row r="123" spans="1:13" x14ac:dyDescent="0.2">
      <c r="A123">
        <v>6933550</v>
      </c>
      <c r="B123" s="2">
        <v>43374</v>
      </c>
      <c r="C123" s="3">
        <v>4232.25</v>
      </c>
      <c r="D123">
        <v>1</v>
      </c>
      <c r="E123" t="s">
        <v>14</v>
      </c>
      <c r="F123" t="s">
        <v>15</v>
      </c>
      <c r="G123" t="s">
        <v>33</v>
      </c>
      <c r="H123" s="2">
        <v>44166</v>
      </c>
      <c r="I123">
        <v>201810</v>
      </c>
      <c r="J123" t="s">
        <v>6</v>
      </c>
      <c r="K123" t="s">
        <v>30</v>
      </c>
      <c r="L123" t="s">
        <v>7</v>
      </c>
      <c r="M123" t="s">
        <v>31</v>
      </c>
    </row>
    <row r="124" spans="1:13" x14ac:dyDescent="0.2">
      <c r="A124">
        <v>6933535</v>
      </c>
      <c r="B124" s="2">
        <v>42887</v>
      </c>
      <c r="C124" s="3">
        <v>472514.62</v>
      </c>
      <c r="D124">
        <v>1</v>
      </c>
      <c r="E124" t="s">
        <v>14</v>
      </c>
      <c r="F124" t="s">
        <v>15</v>
      </c>
      <c r="G124" t="s">
        <v>34</v>
      </c>
      <c r="H124" s="2">
        <v>44166</v>
      </c>
      <c r="I124">
        <v>201706</v>
      </c>
      <c r="J124" t="s">
        <v>6</v>
      </c>
      <c r="K124" t="s">
        <v>30</v>
      </c>
      <c r="L124" t="s">
        <v>7</v>
      </c>
      <c r="M124" t="s">
        <v>31</v>
      </c>
    </row>
    <row r="125" spans="1:13" x14ac:dyDescent="0.2">
      <c r="A125">
        <v>6934068</v>
      </c>
      <c r="B125" s="2">
        <v>43770</v>
      </c>
      <c r="C125" s="3">
        <v>5933184.5899999999</v>
      </c>
      <c r="D125">
        <v>1</v>
      </c>
      <c r="E125" t="s">
        <v>14</v>
      </c>
      <c r="F125" t="s">
        <v>15</v>
      </c>
      <c r="G125" t="s">
        <v>35</v>
      </c>
      <c r="H125" s="2">
        <v>44166</v>
      </c>
      <c r="I125">
        <v>201911</v>
      </c>
      <c r="J125" t="s">
        <v>6</v>
      </c>
      <c r="K125" t="s">
        <v>30</v>
      </c>
      <c r="L125" t="s">
        <v>10</v>
      </c>
      <c r="M125" t="s">
        <v>31</v>
      </c>
    </row>
    <row r="126" spans="1:13" x14ac:dyDescent="0.2">
      <c r="A126">
        <v>6934080</v>
      </c>
      <c r="B126" s="2">
        <v>43800</v>
      </c>
      <c r="C126" s="3">
        <v>495432.52</v>
      </c>
      <c r="D126">
        <v>1</v>
      </c>
      <c r="E126" t="s">
        <v>14</v>
      </c>
      <c r="F126" t="s">
        <v>15</v>
      </c>
      <c r="G126" t="s">
        <v>35</v>
      </c>
      <c r="H126" s="2">
        <v>44166</v>
      </c>
      <c r="I126">
        <v>201912</v>
      </c>
      <c r="J126" t="s">
        <v>6</v>
      </c>
      <c r="K126" t="s">
        <v>30</v>
      </c>
      <c r="L126" t="s">
        <v>10</v>
      </c>
      <c r="M126" t="s">
        <v>31</v>
      </c>
    </row>
    <row r="127" spans="1:13" x14ac:dyDescent="0.2">
      <c r="A127">
        <v>7004610</v>
      </c>
      <c r="B127" s="2">
        <v>43862</v>
      </c>
      <c r="C127" s="3">
        <v>510156.96</v>
      </c>
      <c r="D127">
        <v>1</v>
      </c>
      <c r="E127" t="s">
        <v>14</v>
      </c>
      <c r="F127" t="s">
        <v>15</v>
      </c>
      <c r="G127" t="s">
        <v>35</v>
      </c>
      <c r="H127" s="2">
        <v>44166</v>
      </c>
      <c r="I127">
        <v>202002</v>
      </c>
      <c r="J127" t="s">
        <v>6</v>
      </c>
      <c r="K127" t="s">
        <v>30</v>
      </c>
      <c r="L127" t="s">
        <v>10</v>
      </c>
      <c r="M127" t="s">
        <v>31</v>
      </c>
    </row>
    <row r="128" spans="1:13" x14ac:dyDescent="0.2">
      <c r="A128">
        <v>7004932</v>
      </c>
      <c r="B128" s="2">
        <v>43891</v>
      </c>
      <c r="C128" s="3">
        <v>1989.21</v>
      </c>
      <c r="D128">
        <v>1</v>
      </c>
      <c r="E128" t="s">
        <v>14</v>
      </c>
      <c r="F128" t="s">
        <v>15</v>
      </c>
      <c r="G128" t="s">
        <v>35</v>
      </c>
      <c r="H128" s="2">
        <v>44166</v>
      </c>
      <c r="I128">
        <v>202003</v>
      </c>
      <c r="J128" t="s">
        <v>6</v>
      </c>
      <c r="K128" t="s">
        <v>30</v>
      </c>
      <c r="L128" t="s">
        <v>10</v>
      </c>
      <c r="M128" t="s">
        <v>31</v>
      </c>
    </row>
    <row r="129" spans="1:13" x14ac:dyDescent="0.2">
      <c r="A129">
        <v>7002781</v>
      </c>
      <c r="B129" s="2">
        <v>43922</v>
      </c>
      <c r="C129" s="3">
        <v>1678.8500000000001</v>
      </c>
      <c r="D129">
        <v>1</v>
      </c>
      <c r="E129" t="s">
        <v>14</v>
      </c>
      <c r="F129" t="s">
        <v>15</v>
      </c>
      <c r="G129" t="s">
        <v>35</v>
      </c>
      <c r="H129" s="2">
        <v>44166</v>
      </c>
      <c r="I129">
        <v>202004</v>
      </c>
      <c r="J129" t="s">
        <v>6</v>
      </c>
      <c r="K129" t="s">
        <v>30</v>
      </c>
      <c r="L129" t="s">
        <v>10</v>
      </c>
      <c r="M129" t="s">
        <v>31</v>
      </c>
    </row>
    <row r="130" spans="1:13" x14ac:dyDescent="0.2">
      <c r="A130">
        <v>6932989</v>
      </c>
      <c r="B130" s="2">
        <v>41334</v>
      </c>
      <c r="C130" s="3">
        <v>101826.47</v>
      </c>
      <c r="D130">
        <v>1</v>
      </c>
      <c r="E130" t="s">
        <v>14</v>
      </c>
      <c r="F130" t="s">
        <v>15</v>
      </c>
      <c r="G130" t="s">
        <v>36</v>
      </c>
      <c r="H130" s="2">
        <v>44166</v>
      </c>
      <c r="I130">
        <v>201303</v>
      </c>
      <c r="J130" t="s">
        <v>6</v>
      </c>
      <c r="K130" t="s">
        <v>30</v>
      </c>
      <c r="L130" t="s">
        <v>10</v>
      </c>
      <c r="M130" t="s">
        <v>31</v>
      </c>
    </row>
    <row r="131" spans="1:13" x14ac:dyDescent="0.2">
      <c r="A131">
        <v>6933002</v>
      </c>
      <c r="B131" s="2">
        <v>41061</v>
      </c>
      <c r="C131" s="3">
        <v>12495.5</v>
      </c>
      <c r="D131">
        <v>1</v>
      </c>
      <c r="E131" t="s">
        <v>14</v>
      </c>
      <c r="F131" t="s">
        <v>15</v>
      </c>
      <c r="G131" t="s">
        <v>39</v>
      </c>
      <c r="H131" s="2">
        <v>44166</v>
      </c>
      <c r="I131">
        <v>201206</v>
      </c>
      <c r="J131" t="s">
        <v>6</v>
      </c>
      <c r="K131" t="s">
        <v>30</v>
      </c>
      <c r="L131" t="s">
        <v>10</v>
      </c>
      <c r="M131" t="s">
        <v>31</v>
      </c>
    </row>
    <row r="132" spans="1:13" x14ac:dyDescent="0.2">
      <c r="A132">
        <v>6934069</v>
      </c>
      <c r="B132" s="2">
        <v>43770</v>
      </c>
      <c r="C132" s="3">
        <v>457856.33</v>
      </c>
      <c r="D132">
        <v>1</v>
      </c>
      <c r="E132" t="s">
        <v>14</v>
      </c>
      <c r="F132" t="s">
        <v>15</v>
      </c>
      <c r="G132" t="s">
        <v>40</v>
      </c>
      <c r="H132" s="2">
        <v>44166</v>
      </c>
      <c r="I132">
        <v>201911</v>
      </c>
      <c r="J132" t="s">
        <v>6</v>
      </c>
      <c r="K132" t="s">
        <v>30</v>
      </c>
      <c r="L132" t="s">
        <v>10</v>
      </c>
      <c r="M132" t="s">
        <v>31</v>
      </c>
    </row>
    <row r="133" spans="1:13" x14ac:dyDescent="0.2">
      <c r="A133">
        <v>6934031</v>
      </c>
      <c r="B133" s="2">
        <v>43800</v>
      </c>
      <c r="C133" s="3">
        <v>8954.99</v>
      </c>
      <c r="D133">
        <v>1</v>
      </c>
      <c r="E133" t="s">
        <v>14</v>
      </c>
      <c r="F133" t="s">
        <v>15</v>
      </c>
      <c r="G133" t="s">
        <v>40</v>
      </c>
      <c r="H133" s="2">
        <v>44166</v>
      </c>
      <c r="I133">
        <v>201912</v>
      </c>
      <c r="J133" t="s">
        <v>6</v>
      </c>
      <c r="K133" t="s">
        <v>30</v>
      </c>
      <c r="L133" t="s">
        <v>10</v>
      </c>
      <c r="M133" t="s">
        <v>31</v>
      </c>
    </row>
    <row r="134" spans="1:13" x14ac:dyDescent="0.2">
      <c r="A134">
        <v>7003071</v>
      </c>
      <c r="B134" s="2">
        <v>43862</v>
      </c>
      <c r="C134" s="3">
        <v>-150</v>
      </c>
      <c r="D134">
        <v>1</v>
      </c>
      <c r="E134" t="s">
        <v>14</v>
      </c>
      <c r="F134" t="s">
        <v>15</v>
      </c>
      <c r="G134" t="s">
        <v>40</v>
      </c>
      <c r="H134" s="2">
        <v>44166</v>
      </c>
      <c r="I134">
        <v>202002</v>
      </c>
      <c r="J134" t="s">
        <v>6</v>
      </c>
      <c r="K134" t="s">
        <v>30</v>
      </c>
      <c r="L134" t="s">
        <v>10</v>
      </c>
      <c r="M134" t="s">
        <v>31</v>
      </c>
    </row>
    <row r="135" spans="1:13" x14ac:dyDescent="0.2">
      <c r="A135">
        <v>7003394</v>
      </c>
      <c r="B135" s="2">
        <v>43922</v>
      </c>
      <c r="C135" s="3">
        <v>1591.04</v>
      </c>
      <c r="D135">
        <v>1</v>
      </c>
      <c r="E135" t="s">
        <v>14</v>
      </c>
      <c r="F135" t="s">
        <v>15</v>
      </c>
      <c r="G135" t="s">
        <v>40</v>
      </c>
      <c r="H135" s="2">
        <v>44166</v>
      </c>
      <c r="I135">
        <v>202004</v>
      </c>
      <c r="J135" t="s">
        <v>6</v>
      </c>
      <c r="K135" t="s">
        <v>30</v>
      </c>
      <c r="L135" t="s">
        <v>10</v>
      </c>
      <c r="M135" t="s">
        <v>31</v>
      </c>
    </row>
    <row r="136" spans="1:13" x14ac:dyDescent="0.2">
      <c r="A136">
        <v>6933274</v>
      </c>
      <c r="B136" s="2">
        <v>41518</v>
      </c>
      <c r="C136" s="3">
        <v>6266.2</v>
      </c>
      <c r="D136">
        <v>1</v>
      </c>
      <c r="E136" t="s">
        <v>14</v>
      </c>
      <c r="F136" t="s">
        <v>15</v>
      </c>
      <c r="G136" t="s">
        <v>41</v>
      </c>
      <c r="H136" s="2">
        <v>44166</v>
      </c>
      <c r="I136">
        <v>201309</v>
      </c>
      <c r="J136" t="s">
        <v>6</v>
      </c>
      <c r="K136" t="s">
        <v>30</v>
      </c>
      <c r="L136" t="s">
        <v>11</v>
      </c>
      <c r="M136" t="s">
        <v>31</v>
      </c>
    </row>
    <row r="137" spans="1:13" x14ac:dyDescent="0.2">
      <c r="A137">
        <v>6933837</v>
      </c>
      <c r="B137" s="2">
        <v>41426</v>
      </c>
      <c r="C137" s="3">
        <v>10210.52</v>
      </c>
      <c r="D137">
        <v>1</v>
      </c>
      <c r="E137" t="s">
        <v>14</v>
      </c>
      <c r="F137" t="s">
        <v>15</v>
      </c>
      <c r="G137" t="s">
        <v>42</v>
      </c>
      <c r="H137" s="2">
        <v>44166</v>
      </c>
      <c r="I137">
        <v>201306</v>
      </c>
      <c r="J137" t="s">
        <v>6</v>
      </c>
      <c r="K137" t="s">
        <v>30</v>
      </c>
      <c r="L137" t="s">
        <v>11</v>
      </c>
      <c r="M137" t="s">
        <v>31</v>
      </c>
    </row>
    <row r="138" spans="1:13" x14ac:dyDescent="0.2">
      <c r="A138">
        <v>6933268</v>
      </c>
      <c r="B138" s="2">
        <v>40452</v>
      </c>
      <c r="C138" s="3">
        <v>10806.7</v>
      </c>
      <c r="D138">
        <v>1</v>
      </c>
      <c r="E138" t="s">
        <v>14</v>
      </c>
      <c r="F138" t="s">
        <v>15</v>
      </c>
      <c r="G138" t="s">
        <v>43</v>
      </c>
      <c r="H138" s="2">
        <v>44166</v>
      </c>
      <c r="I138">
        <v>201010</v>
      </c>
      <c r="J138" t="s">
        <v>6</v>
      </c>
      <c r="K138" t="s">
        <v>30</v>
      </c>
      <c r="L138" t="s">
        <v>11</v>
      </c>
      <c r="M138" t="s">
        <v>31</v>
      </c>
    </row>
    <row r="139" spans="1:13" x14ac:dyDescent="0.2">
      <c r="A139">
        <v>6933838</v>
      </c>
      <c r="B139" s="2">
        <v>40513</v>
      </c>
      <c r="C139" s="3">
        <v>25</v>
      </c>
      <c r="D139">
        <v>1</v>
      </c>
      <c r="E139" t="s">
        <v>14</v>
      </c>
      <c r="F139" t="s">
        <v>15</v>
      </c>
      <c r="G139" t="s">
        <v>44</v>
      </c>
      <c r="H139" s="2">
        <v>44166</v>
      </c>
      <c r="I139">
        <v>201012</v>
      </c>
      <c r="J139" t="s">
        <v>6</v>
      </c>
      <c r="K139" t="s">
        <v>30</v>
      </c>
      <c r="L139" t="s">
        <v>11</v>
      </c>
      <c r="M139" t="s">
        <v>31</v>
      </c>
    </row>
    <row r="140" spans="1:13" x14ac:dyDescent="0.2">
      <c r="A140">
        <v>6933840</v>
      </c>
      <c r="B140" s="2">
        <v>41000</v>
      </c>
      <c r="C140" s="3">
        <v>2895</v>
      </c>
      <c r="D140">
        <v>1</v>
      </c>
      <c r="E140" t="s">
        <v>14</v>
      </c>
      <c r="F140" t="s">
        <v>15</v>
      </c>
      <c r="G140" t="s">
        <v>45</v>
      </c>
      <c r="H140" s="2">
        <v>44166</v>
      </c>
      <c r="I140">
        <v>201204</v>
      </c>
      <c r="J140" t="s">
        <v>6</v>
      </c>
      <c r="K140" t="s">
        <v>30</v>
      </c>
      <c r="L140" t="s">
        <v>11</v>
      </c>
      <c r="M140" t="s">
        <v>31</v>
      </c>
    </row>
    <row r="141" spans="1:13" x14ac:dyDescent="0.2">
      <c r="A141">
        <v>6933110</v>
      </c>
      <c r="B141" s="2">
        <v>42095</v>
      </c>
      <c r="C141" s="3">
        <v>8492.84</v>
      </c>
      <c r="D141">
        <v>1</v>
      </c>
      <c r="E141" t="s">
        <v>14</v>
      </c>
      <c r="F141" t="s">
        <v>15</v>
      </c>
      <c r="G141" t="s">
        <v>46</v>
      </c>
      <c r="H141" s="2">
        <v>44166</v>
      </c>
      <c r="I141">
        <v>201504</v>
      </c>
      <c r="J141" t="s">
        <v>6</v>
      </c>
      <c r="K141" t="s">
        <v>30</v>
      </c>
      <c r="L141" t="s">
        <v>11</v>
      </c>
      <c r="M141" t="s">
        <v>31</v>
      </c>
    </row>
    <row r="142" spans="1:13" x14ac:dyDescent="0.2">
      <c r="A142">
        <v>6933113</v>
      </c>
      <c r="B142" s="2">
        <v>42339</v>
      </c>
      <c r="C142" s="3">
        <v>74169.37</v>
      </c>
      <c r="D142">
        <v>1</v>
      </c>
      <c r="E142" t="s">
        <v>14</v>
      </c>
      <c r="F142" t="s">
        <v>15</v>
      </c>
      <c r="G142" t="s">
        <v>47</v>
      </c>
      <c r="H142" s="2">
        <v>44166</v>
      </c>
      <c r="I142">
        <v>201512</v>
      </c>
      <c r="J142" t="s">
        <v>6</v>
      </c>
      <c r="K142" t="s">
        <v>30</v>
      </c>
      <c r="L142" t="s">
        <v>11</v>
      </c>
      <c r="M142" t="s">
        <v>31</v>
      </c>
    </row>
    <row r="143" spans="1:13" x14ac:dyDescent="0.2">
      <c r="A143">
        <v>6933551</v>
      </c>
      <c r="B143" s="2">
        <v>41518</v>
      </c>
      <c r="C143" s="3">
        <v>1556.74</v>
      </c>
      <c r="D143">
        <v>1</v>
      </c>
      <c r="E143" t="s">
        <v>14</v>
      </c>
      <c r="F143" t="s">
        <v>15</v>
      </c>
      <c r="G143" t="s">
        <v>48</v>
      </c>
      <c r="H143" s="2">
        <v>44166</v>
      </c>
      <c r="I143">
        <v>201309</v>
      </c>
      <c r="J143" t="s">
        <v>6</v>
      </c>
      <c r="K143" t="s">
        <v>30</v>
      </c>
      <c r="L143" t="s">
        <v>11</v>
      </c>
      <c r="M143" t="s">
        <v>31</v>
      </c>
    </row>
    <row r="144" spans="1:13" x14ac:dyDescent="0.2">
      <c r="A144">
        <v>6934001</v>
      </c>
      <c r="B144" s="2">
        <v>41518</v>
      </c>
      <c r="C144" s="3">
        <v>1556.74</v>
      </c>
      <c r="D144">
        <v>1</v>
      </c>
      <c r="E144" t="s">
        <v>14</v>
      </c>
      <c r="F144" t="s">
        <v>15</v>
      </c>
      <c r="G144" t="s">
        <v>49</v>
      </c>
      <c r="H144" s="2">
        <v>44166</v>
      </c>
      <c r="I144">
        <v>201309</v>
      </c>
      <c r="J144" t="s">
        <v>6</v>
      </c>
      <c r="K144" t="s">
        <v>30</v>
      </c>
      <c r="L144" t="s">
        <v>11</v>
      </c>
      <c r="M144" t="s">
        <v>31</v>
      </c>
    </row>
    <row r="145" spans="1:13" x14ac:dyDescent="0.2">
      <c r="A145">
        <v>6933552</v>
      </c>
      <c r="B145" s="2">
        <v>41518</v>
      </c>
      <c r="C145" s="3">
        <v>1556.74</v>
      </c>
      <c r="D145">
        <v>1</v>
      </c>
      <c r="E145" t="s">
        <v>14</v>
      </c>
      <c r="F145" t="s">
        <v>15</v>
      </c>
      <c r="G145" t="s">
        <v>50</v>
      </c>
      <c r="H145" s="2">
        <v>44166</v>
      </c>
      <c r="I145">
        <v>201309</v>
      </c>
      <c r="J145" t="s">
        <v>6</v>
      </c>
      <c r="K145" t="s">
        <v>30</v>
      </c>
      <c r="L145" t="s">
        <v>11</v>
      </c>
      <c r="M145" t="s">
        <v>31</v>
      </c>
    </row>
    <row r="146" spans="1:13" x14ac:dyDescent="0.2">
      <c r="A146">
        <v>6933519</v>
      </c>
      <c r="B146" s="2">
        <v>41518</v>
      </c>
      <c r="C146" s="3">
        <v>1556.74</v>
      </c>
      <c r="D146">
        <v>1</v>
      </c>
      <c r="E146" t="s">
        <v>14</v>
      </c>
      <c r="F146" t="s">
        <v>15</v>
      </c>
      <c r="G146" t="s">
        <v>51</v>
      </c>
      <c r="H146" s="2">
        <v>44166</v>
      </c>
      <c r="I146">
        <v>201309</v>
      </c>
      <c r="J146" t="s">
        <v>6</v>
      </c>
      <c r="K146" t="s">
        <v>30</v>
      </c>
      <c r="L146" t="s">
        <v>11</v>
      </c>
      <c r="M146" t="s">
        <v>31</v>
      </c>
    </row>
    <row r="147" spans="1:13" x14ac:dyDescent="0.2">
      <c r="A147">
        <v>6933966</v>
      </c>
      <c r="B147" s="2">
        <v>41518</v>
      </c>
      <c r="C147" s="3">
        <v>1556.74</v>
      </c>
      <c r="D147">
        <v>1</v>
      </c>
      <c r="E147" t="s">
        <v>14</v>
      </c>
      <c r="F147" t="s">
        <v>15</v>
      </c>
      <c r="G147" t="s">
        <v>52</v>
      </c>
      <c r="H147" s="2">
        <v>44166</v>
      </c>
      <c r="I147">
        <v>201309</v>
      </c>
      <c r="J147" t="s">
        <v>6</v>
      </c>
      <c r="K147" t="s">
        <v>30</v>
      </c>
      <c r="L147" t="s">
        <v>11</v>
      </c>
      <c r="M147" t="s">
        <v>31</v>
      </c>
    </row>
    <row r="148" spans="1:13" x14ac:dyDescent="0.2">
      <c r="A148">
        <v>6933534</v>
      </c>
      <c r="B148" s="2">
        <v>41426</v>
      </c>
      <c r="C148" s="3">
        <v>18267.16</v>
      </c>
      <c r="D148">
        <v>1</v>
      </c>
      <c r="E148" t="s">
        <v>14</v>
      </c>
      <c r="F148" t="s">
        <v>15</v>
      </c>
      <c r="G148" t="s">
        <v>53</v>
      </c>
      <c r="H148" s="2">
        <v>44166</v>
      </c>
      <c r="I148">
        <v>201306</v>
      </c>
      <c r="J148" t="s">
        <v>6</v>
      </c>
      <c r="K148" t="s">
        <v>30</v>
      </c>
      <c r="L148" t="s">
        <v>11</v>
      </c>
      <c r="M148" t="s">
        <v>31</v>
      </c>
    </row>
    <row r="149" spans="1:13" x14ac:dyDescent="0.2">
      <c r="A149">
        <v>6932988</v>
      </c>
      <c r="B149" s="2">
        <v>41609</v>
      </c>
      <c r="C149" s="3">
        <v>10169.65</v>
      </c>
      <c r="D149">
        <v>1</v>
      </c>
      <c r="E149" t="s">
        <v>14</v>
      </c>
      <c r="F149" t="s">
        <v>15</v>
      </c>
      <c r="G149" t="s">
        <v>54</v>
      </c>
      <c r="H149" s="2">
        <v>44166</v>
      </c>
      <c r="I149">
        <v>201312</v>
      </c>
      <c r="J149" t="s">
        <v>6</v>
      </c>
      <c r="K149" t="s">
        <v>30</v>
      </c>
      <c r="L149" t="s">
        <v>11</v>
      </c>
      <c r="M149" t="s">
        <v>31</v>
      </c>
    </row>
    <row r="150" spans="1:13" x14ac:dyDescent="0.2">
      <c r="A150">
        <v>6933099</v>
      </c>
      <c r="B150" s="2">
        <v>40969</v>
      </c>
      <c r="C150" s="3">
        <v>49817.99</v>
      </c>
      <c r="D150">
        <v>1</v>
      </c>
      <c r="E150" t="s">
        <v>14</v>
      </c>
      <c r="F150" t="s">
        <v>15</v>
      </c>
      <c r="G150" t="s">
        <v>55</v>
      </c>
      <c r="H150" s="2">
        <v>44166</v>
      </c>
      <c r="I150">
        <v>201203</v>
      </c>
      <c r="J150" t="s">
        <v>6</v>
      </c>
      <c r="K150" t="s">
        <v>30</v>
      </c>
      <c r="L150" t="s">
        <v>11</v>
      </c>
      <c r="M150" t="s">
        <v>31</v>
      </c>
    </row>
    <row r="151" spans="1:13" x14ac:dyDescent="0.2">
      <c r="A151">
        <v>6933981</v>
      </c>
      <c r="B151" s="2">
        <v>41122</v>
      </c>
      <c r="C151" s="3">
        <v>-5324.76</v>
      </c>
      <c r="D151">
        <v>1</v>
      </c>
      <c r="E151" t="s">
        <v>14</v>
      </c>
      <c r="F151" t="s">
        <v>15</v>
      </c>
      <c r="G151" t="s">
        <v>56</v>
      </c>
      <c r="H151" s="2">
        <v>44166</v>
      </c>
      <c r="I151">
        <v>201208</v>
      </c>
      <c r="J151" t="s">
        <v>6</v>
      </c>
      <c r="K151" t="s">
        <v>30</v>
      </c>
      <c r="L151" t="s">
        <v>11</v>
      </c>
      <c r="M151" t="s">
        <v>31</v>
      </c>
    </row>
    <row r="152" spans="1:13" x14ac:dyDescent="0.2">
      <c r="A152">
        <v>6933536</v>
      </c>
      <c r="B152" s="2">
        <v>41183</v>
      </c>
      <c r="C152" s="3">
        <v>-1017.6</v>
      </c>
      <c r="D152">
        <v>1</v>
      </c>
      <c r="E152" t="s">
        <v>14</v>
      </c>
      <c r="F152" t="s">
        <v>15</v>
      </c>
      <c r="G152" t="s">
        <v>57</v>
      </c>
      <c r="H152" s="2">
        <v>44166</v>
      </c>
      <c r="I152">
        <v>201210</v>
      </c>
      <c r="J152" t="s">
        <v>6</v>
      </c>
      <c r="K152" t="s">
        <v>30</v>
      </c>
      <c r="L152" t="s">
        <v>11</v>
      </c>
      <c r="M152" t="s">
        <v>31</v>
      </c>
    </row>
    <row r="153" spans="1:13" x14ac:dyDescent="0.2">
      <c r="A153">
        <v>6933392</v>
      </c>
      <c r="B153" s="2">
        <v>41153</v>
      </c>
      <c r="C153" s="3">
        <v>14047.62</v>
      </c>
      <c r="D153">
        <v>1</v>
      </c>
      <c r="E153" t="s">
        <v>14</v>
      </c>
      <c r="F153" t="s">
        <v>15</v>
      </c>
      <c r="G153" t="s">
        <v>58</v>
      </c>
      <c r="H153" s="2">
        <v>44166</v>
      </c>
      <c r="I153">
        <v>201209</v>
      </c>
      <c r="J153" t="s">
        <v>6</v>
      </c>
      <c r="K153" t="s">
        <v>30</v>
      </c>
      <c r="L153" t="s">
        <v>11</v>
      </c>
      <c r="M153" t="s">
        <v>31</v>
      </c>
    </row>
    <row r="154" spans="1:13" x14ac:dyDescent="0.2">
      <c r="A154">
        <v>6933539</v>
      </c>
      <c r="B154" s="2">
        <v>41061</v>
      </c>
      <c r="C154" s="3">
        <v>13745.03</v>
      </c>
      <c r="D154">
        <v>1</v>
      </c>
      <c r="E154" t="s">
        <v>14</v>
      </c>
      <c r="F154" t="s">
        <v>15</v>
      </c>
      <c r="G154" t="s">
        <v>59</v>
      </c>
      <c r="H154" s="2">
        <v>44166</v>
      </c>
      <c r="I154">
        <v>201206</v>
      </c>
      <c r="J154" t="s">
        <v>6</v>
      </c>
      <c r="K154" t="s">
        <v>30</v>
      </c>
      <c r="L154" t="s">
        <v>11</v>
      </c>
      <c r="M154" t="s">
        <v>31</v>
      </c>
    </row>
    <row r="155" spans="1:13" x14ac:dyDescent="0.2">
      <c r="A155">
        <v>6933396</v>
      </c>
      <c r="B155" s="2">
        <v>41640</v>
      </c>
      <c r="C155" s="3">
        <v>237.99</v>
      </c>
      <c r="D155">
        <v>1</v>
      </c>
      <c r="E155" t="s">
        <v>14</v>
      </c>
      <c r="F155" t="s">
        <v>15</v>
      </c>
      <c r="G155" t="s">
        <v>60</v>
      </c>
      <c r="H155" s="2">
        <v>44166</v>
      </c>
      <c r="I155">
        <v>201401</v>
      </c>
      <c r="J155" t="s">
        <v>6</v>
      </c>
      <c r="K155" t="s">
        <v>30</v>
      </c>
      <c r="L155" t="s">
        <v>11</v>
      </c>
      <c r="M155" t="s">
        <v>31</v>
      </c>
    </row>
    <row r="156" spans="1:13" x14ac:dyDescent="0.2">
      <c r="A156">
        <v>7003417</v>
      </c>
      <c r="B156" s="2">
        <v>43831</v>
      </c>
      <c r="C156" s="3">
        <v>42457.520000000004</v>
      </c>
      <c r="D156">
        <v>1</v>
      </c>
      <c r="E156" t="s">
        <v>14</v>
      </c>
      <c r="F156" t="s">
        <v>15</v>
      </c>
      <c r="G156" t="s">
        <v>61</v>
      </c>
      <c r="H156" s="2">
        <v>44166</v>
      </c>
      <c r="I156">
        <v>202001</v>
      </c>
      <c r="J156" t="s">
        <v>6</v>
      </c>
      <c r="K156" t="s">
        <v>30</v>
      </c>
      <c r="L156" t="s">
        <v>11</v>
      </c>
      <c r="M156" t="s">
        <v>31</v>
      </c>
    </row>
    <row r="157" spans="1:13" x14ac:dyDescent="0.2">
      <c r="A157">
        <v>7003102</v>
      </c>
      <c r="B157" s="2">
        <v>43862</v>
      </c>
      <c r="C157" s="3">
        <v>26590.5</v>
      </c>
      <c r="D157">
        <v>1</v>
      </c>
      <c r="E157" t="s">
        <v>14</v>
      </c>
      <c r="F157" t="s">
        <v>15</v>
      </c>
      <c r="G157" t="s">
        <v>61</v>
      </c>
      <c r="H157" s="2">
        <v>44166</v>
      </c>
      <c r="I157">
        <v>202002</v>
      </c>
      <c r="J157" t="s">
        <v>6</v>
      </c>
      <c r="K157" t="s">
        <v>30</v>
      </c>
      <c r="L157" t="s">
        <v>11</v>
      </c>
      <c r="M157" t="s">
        <v>31</v>
      </c>
    </row>
    <row r="158" spans="1:13" x14ac:dyDescent="0.2">
      <c r="A158">
        <v>7003418</v>
      </c>
      <c r="B158" s="2">
        <v>43891</v>
      </c>
      <c r="C158" s="3">
        <v>431.42</v>
      </c>
      <c r="D158">
        <v>1</v>
      </c>
      <c r="E158" t="s">
        <v>14</v>
      </c>
      <c r="F158" t="s">
        <v>15</v>
      </c>
      <c r="G158" t="s">
        <v>61</v>
      </c>
      <c r="H158" s="2">
        <v>44166</v>
      </c>
      <c r="I158">
        <v>202003</v>
      </c>
      <c r="J158" t="s">
        <v>6</v>
      </c>
      <c r="K158" t="s">
        <v>30</v>
      </c>
      <c r="L158" t="s">
        <v>11</v>
      </c>
      <c r="M158" t="s">
        <v>31</v>
      </c>
    </row>
    <row r="159" spans="1:13" x14ac:dyDescent="0.2">
      <c r="A159">
        <v>7004609</v>
      </c>
      <c r="B159" s="2">
        <v>43922</v>
      </c>
      <c r="C159" s="3">
        <v>5274.5</v>
      </c>
      <c r="D159">
        <v>1</v>
      </c>
      <c r="E159" t="s">
        <v>14</v>
      </c>
      <c r="F159" t="s">
        <v>15</v>
      </c>
      <c r="G159" t="s">
        <v>61</v>
      </c>
      <c r="H159" s="2">
        <v>44166</v>
      </c>
      <c r="I159">
        <v>202004</v>
      </c>
      <c r="J159" t="s">
        <v>6</v>
      </c>
      <c r="K159" t="s">
        <v>30</v>
      </c>
      <c r="L159" t="s">
        <v>11</v>
      </c>
      <c r="M159" t="s">
        <v>31</v>
      </c>
    </row>
    <row r="160" spans="1:13" x14ac:dyDescent="0.2">
      <c r="A160">
        <v>6933992</v>
      </c>
      <c r="B160" s="2">
        <v>41883</v>
      </c>
      <c r="C160" s="3">
        <v>1604.97</v>
      </c>
      <c r="D160">
        <v>1</v>
      </c>
      <c r="E160" t="s">
        <v>14</v>
      </c>
      <c r="F160" t="s">
        <v>15</v>
      </c>
      <c r="G160" t="s">
        <v>62</v>
      </c>
      <c r="H160" s="2">
        <v>44166</v>
      </c>
      <c r="I160">
        <v>201409</v>
      </c>
      <c r="J160" t="s">
        <v>6</v>
      </c>
      <c r="K160" t="s">
        <v>30</v>
      </c>
      <c r="L160" t="s">
        <v>11</v>
      </c>
      <c r="M160" t="s">
        <v>31</v>
      </c>
    </row>
    <row r="161" spans="1:13" x14ac:dyDescent="0.2">
      <c r="A161">
        <v>6933410</v>
      </c>
      <c r="B161" s="2">
        <v>41030</v>
      </c>
      <c r="C161" s="3">
        <v>38933.090000000004</v>
      </c>
      <c r="D161">
        <v>1</v>
      </c>
      <c r="E161" t="s">
        <v>14</v>
      </c>
      <c r="F161" t="s">
        <v>15</v>
      </c>
      <c r="G161" t="s">
        <v>63</v>
      </c>
      <c r="H161" s="2">
        <v>44166</v>
      </c>
      <c r="I161">
        <v>201205</v>
      </c>
      <c r="J161" t="s">
        <v>6</v>
      </c>
      <c r="K161" t="s">
        <v>30</v>
      </c>
      <c r="L161" t="s">
        <v>11</v>
      </c>
      <c r="M161" t="s">
        <v>31</v>
      </c>
    </row>
    <row r="162" spans="1:13" x14ac:dyDescent="0.2">
      <c r="A162">
        <v>6933841</v>
      </c>
      <c r="B162" s="2">
        <v>41640</v>
      </c>
      <c r="C162" s="3">
        <v>1555.76</v>
      </c>
      <c r="D162">
        <v>1</v>
      </c>
      <c r="E162" t="s">
        <v>14</v>
      </c>
      <c r="F162" t="s">
        <v>15</v>
      </c>
      <c r="G162" t="s">
        <v>64</v>
      </c>
      <c r="H162" s="2">
        <v>44166</v>
      </c>
      <c r="I162">
        <v>201401</v>
      </c>
      <c r="J162" t="s">
        <v>6</v>
      </c>
      <c r="K162" t="s">
        <v>30</v>
      </c>
      <c r="L162" t="s">
        <v>11</v>
      </c>
      <c r="M162" t="s">
        <v>31</v>
      </c>
    </row>
    <row r="163" spans="1:13" x14ac:dyDescent="0.2">
      <c r="A163">
        <v>6934019</v>
      </c>
      <c r="B163" s="2">
        <v>43800</v>
      </c>
      <c r="C163" s="3">
        <v>-117964</v>
      </c>
      <c r="D163">
        <v>1</v>
      </c>
      <c r="E163" t="s">
        <v>14</v>
      </c>
      <c r="F163" t="s">
        <v>15</v>
      </c>
      <c r="G163" t="s">
        <v>65</v>
      </c>
      <c r="H163" s="2">
        <v>44166</v>
      </c>
      <c r="I163">
        <v>201912</v>
      </c>
      <c r="J163" t="s">
        <v>6</v>
      </c>
      <c r="K163" t="s">
        <v>30</v>
      </c>
      <c r="L163" t="s">
        <v>11</v>
      </c>
      <c r="M163" t="s">
        <v>31</v>
      </c>
    </row>
    <row r="164" spans="1:13" x14ac:dyDescent="0.2">
      <c r="A164">
        <v>7004260</v>
      </c>
      <c r="B164" s="2">
        <v>43831</v>
      </c>
      <c r="C164" s="3">
        <v>117964</v>
      </c>
      <c r="D164">
        <v>1</v>
      </c>
      <c r="E164" t="s">
        <v>14</v>
      </c>
      <c r="F164" t="s">
        <v>15</v>
      </c>
      <c r="G164" t="s">
        <v>65</v>
      </c>
      <c r="H164" s="2">
        <v>44166</v>
      </c>
      <c r="I164">
        <v>202001</v>
      </c>
      <c r="J164" t="s">
        <v>6</v>
      </c>
      <c r="K164" t="s">
        <v>30</v>
      </c>
      <c r="L164" t="s">
        <v>11</v>
      </c>
      <c r="M164" t="s">
        <v>31</v>
      </c>
    </row>
    <row r="165" spans="1:13" x14ac:dyDescent="0.2">
      <c r="A165">
        <v>6934059</v>
      </c>
      <c r="B165" s="2">
        <v>43770</v>
      </c>
      <c r="C165" s="3">
        <v>165196</v>
      </c>
      <c r="D165">
        <v>1</v>
      </c>
      <c r="E165" t="s">
        <v>14</v>
      </c>
      <c r="F165" t="s">
        <v>15</v>
      </c>
      <c r="G165" t="s">
        <v>66</v>
      </c>
      <c r="H165" s="2">
        <v>44166</v>
      </c>
      <c r="I165">
        <v>201911</v>
      </c>
      <c r="J165" t="s">
        <v>6</v>
      </c>
      <c r="K165" t="s">
        <v>30</v>
      </c>
      <c r="L165" t="s">
        <v>11</v>
      </c>
      <c r="M165" t="s">
        <v>31</v>
      </c>
    </row>
    <row r="166" spans="1:13" x14ac:dyDescent="0.2">
      <c r="A166">
        <v>6934049</v>
      </c>
      <c r="B166" s="2">
        <v>43800</v>
      </c>
      <c r="C166" s="3">
        <v>197535.35</v>
      </c>
      <c r="D166">
        <v>1</v>
      </c>
      <c r="E166" t="s">
        <v>14</v>
      </c>
      <c r="F166" t="s">
        <v>15</v>
      </c>
      <c r="G166" t="s">
        <v>66</v>
      </c>
      <c r="H166" s="2">
        <v>44166</v>
      </c>
      <c r="I166">
        <v>201912</v>
      </c>
      <c r="J166" t="s">
        <v>6</v>
      </c>
      <c r="K166" t="s">
        <v>30</v>
      </c>
      <c r="L166" t="s">
        <v>11</v>
      </c>
      <c r="M166" t="s">
        <v>31</v>
      </c>
    </row>
    <row r="167" spans="1:13" x14ac:dyDescent="0.2">
      <c r="A167">
        <v>7002753</v>
      </c>
      <c r="B167" s="2">
        <v>43831</v>
      </c>
      <c r="C167" s="3">
        <v>13856.970000000001</v>
      </c>
      <c r="D167">
        <v>1</v>
      </c>
      <c r="E167" t="s">
        <v>14</v>
      </c>
      <c r="F167" t="s">
        <v>15</v>
      </c>
      <c r="G167" t="s">
        <v>66</v>
      </c>
      <c r="H167" s="2">
        <v>44166</v>
      </c>
      <c r="I167">
        <v>202001</v>
      </c>
      <c r="J167" t="s">
        <v>6</v>
      </c>
      <c r="K167" t="s">
        <v>30</v>
      </c>
      <c r="L167" t="s">
        <v>11</v>
      </c>
      <c r="M167" t="s">
        <v>31</v>
      </c>
    </row>
    <row r="168" spans="1:13" x14ac:dyDescent="0.2">
      <c r="A168">
        <v>7003395</v>
      </c>
      <c r="B168" s="2">
        <v>43891</v>
      </c>
      <c r="C168" s="3">
        <v>15873.5</v>
      </c>
      <c r="D168">
        <v>1</v>
      </c>
      <c r="E168" t="s">
        <v>14</v>
      </c>
      <c r="F168" t="s">
        <v>15</v>
      </c>
      <c r="G168" t="s">
        <v>66</v>
      </c>
      <c r="H168" s="2">
        <v>44166</v>
      </c>
      <c r="I168">
        <v>202003</v>
      </c>
      <c r="J168" t="s">
        <v>6</v>
      </c>
      <c r="K168" t="s">
        <v>30</v>
      </c>
      <c r="L168" t="s">
        <v>11</v>
      </c>
      <c r="M168" t="s">
        <v>31</v>
      </c>
    </row>
    <row r="169" spans="1:13" x14ac:dyDescent="0.2">
      <c r="A169">
        <v>7004905</v>
      </c>
      <c r="B169" s="2">
        <v>43922</v>
      </c>
      <c r="C169" s="3">
        <v>4105.79</v>
      </c>
      <c r="D169">
        <v>1</v>
      </c>
      <c r="E169" t="s">
        <v>14</v>
      </c>
      <c r="F169" t="s">
        <v>15</v>
      </c>
      <c r="G169" t="s">
        <v>66</v>
      </c>
      <c r="H169" s="2">
        <v>44166</v>
      </c>
      <c r="I169">
        <v>202004</v>
      </c>
      <c r="J169" t="s">
        <v>6</v>
      </c>
      <c r="K169" t="s">
        <v>30</v>
      </c>
      <c r="L169" t="s">
        <v>11</v>
      </c>
      <c r="M169" t="s">
        <v>31</v>
      </c>
    </row>
    <row r="170" spans="1:13" x14ac:dyDescent="0.2">
      <c r="A170">
        <v>6933404</v>
      </c>
      <c r="B170" s="2">
        <v>41000</v>
      </c>
      <c r="C170" s="3">
        <v>3551.2000000000003</v>
      </c>
      <c r="D170">
        <v>1</v>
      </c>
      <c r="E170" t="s">
        <v>14</v>
      </c>
      <c r="F170" t="s">
        <v>15</v>
      </c>
      <c r="G170" t="s">
        <v>67</v>
      </c>
      <c r="H170" s="2">
        <v>44166</v>
      </c>
      <c r="I170">
        <v>201204</v>
      </c>
      <c r="J170" t="s">
        <v>6</v>
      </c>
      <c r="K170" t="s">
        <v>30</v>
      </c>
      <c r="L170" t="s">
        <v>16</v>
      </c>
      <c r="M170" t="s">
        <v>31</v>
      </c>
    </row>
    <row r="171" spans="1:13" x14ac:dyDescent="0.2">
      <c r="A171">
        <v>6933405</v>
      </c>
      <c r="B171" s="2">
        <v>40634</v>
      </c>
      <c r="C171" s="3">
        <v>36536.120000000003</v>
      </c>
      <c r="D171">
        <v>1</v>
      </c>
      <c r="E171" t="s">
        <v>14</v>
      </c>
      <c r="F171" t="s">
        <v>15</v>
      </c>
      <c r="G171" t="s">
        <v>68</v>
      </c>
      <c r="H171" s="2">
        <v>44166</v>
      </c>
      <c r="I171">
        <v>201104</v>
      </c>
      <c r="J171" t="s">
        <v>6</v>
      </c>
      <c r="K171" t="s">
        <v>30</v>
      </c>
      <c r="L171" t="s">
        <v>16</v>
      </c>
      <c r="M171" t="s">
        <v>31</v>
      </c>
    </row>
    <row r="172" spans="1:13" x14ac:dyDescent="0.2">
      <c r="A172">
        <v>6933275</v>
      </c>
      <c r="B172" s="2">
        <v>40695</v>
      </c>
      <c r="C172" s="3">
        <v>-5561.66</v>
      </c>
      <c r="D172">
        <v>1</v>
      </c>
      <c r="E172" t="s">
        <v>14</v>
      </c>
      <c r="F172" t="s">
        <v>15</v>
      </c>
      <c r="G172" t="s">
        <v>69</v>
      </c>
      <c r="H172" s="2">
        <v>44166</v>
      </c>
      <c r="I172">
        <v>201106</v>
      </c>
      <c r="J172" t="s">
        <v>6</v>
      </c>
      <c r="K172" t="s">
        <v>30</v>
      </c>
      <c r="L172" t="s">
        <v>16</v>
      </c>
      <c r="M172" t="s">
        <v>31</v>
      </c>
    </row>
    <row r="173" spans="1:13" x14ac:dyDescent="0.2">
      <c r="A173">
        <v>6933543</v>
      </c>
      <c r="B173" s="2">
        <v>40575</v>
      </c>
      <c r="C173" s="3">
        <v>1374.1100000000001</v>
      </c>
      <c r="D173">
        <v>1</v>
      </c>
      <c r="E173" t="s">
        <v>14</v>
      </c>
      <c r="F173" t="s">
        <v>15</v>
      </c>
      <c r="G173" t="s">
        <v>70</v>
      </c>
      <c r="H173" s="2">
        <v>44166</v>
      </c>
      <c r="I173">
        <v>201102</v>
      </c>
      <c r="J173" t="s">
        <v>6</v>
      </c>
      <c r="K173" t="s">
        <v>30</v>
      </c>
      <c r="L173" t="s">
        <v>16</v>
      </c>
      <c r="M173" t="s">
        <v>31</v>
      </c>
    </row>
    <row r="174" spans="1:13" x14ac:dyDescent="0.2">
      <c r="A174">
        <v>6933406</v>
      </c>
      <c r="B174" s="2">
        <v>40575</v>
      </c>
      <c r="C174" s="3">
        <v>222.84</v>
      </c>
      <c r="D174">
        <v>1</v>
      </c>
      <c r="E174" t="s">
        <v>14</v>
      </c>
      <c r="F174" t="s">
        <v>15</v>
      </c>
      <c r="G174" t="s">
        <v>71</v>
      </c>
      <c r="H174" s="2">
        <v>44166</v>
      </c>
      <c r="I174">
        <v>201102</v>
      </c>
      <c r="J174" t="s">
        <v>6</v>
      </c>
      <c r="K174" t="s">
        <v>30</v>
      </c>
      <c r="L174" t="s">
        <v>16</v>
      </c>
      <c r="M174" t="s">
        <v>31</v>
      </c>
    </row>
    <row r="175" spans="1:13" x14ac:dyDescent="0.2">
      <c r="A175">
        <v>6933691</v>
      </c>
      <c r="B175" s="2">
        <v>40695</v>
      </c>
      <c r="C175" s="3">
        <v>4509.3500000000004</v>
      </c>
      <c r="D175">
        <v>1</v>
      </c>
      <c r="E175" t="s">
        <v>14</v>
      </c>
      <c r="F175" t="s">
        <v>15</v>
      </c>
      <c r="G175" t="s">
        <v>72</v>
      </c>
      <c r="H175" s="2">
        <v>44166</v>
      </c>
      <c r="I175">
        <v>201106</v>
      </c>
      <c r="J175" t="s">
        <v>6</v>
      </c>
      <c r="K175" t="s">
        <v>30</v>
      </c>
      <c r="L175" t="s">
        <v>16</v>
      </c>
      <c r="M175" t="s">
        <v>31</v>
      </c>
    </row>
    <row r="176" spans="1:13" x14ac:dyDescent="0.2">
      <c r="A176">
        <v>6933407</v>
      </c>
      <c r="B176" s="2">
        <v>42095</v>
      </c>
      <c r="C176" s="3">
        <v>5314.3</v>
      </c>
      <c r="D176">
        <v>1</v>
      </c>
      <c r="E176" t="s">
        <v>14</v>
      </c>
      <c r="F176" t="s">
        <v>15</v>
      </c>
      <c r="G176" t="s">
        <v>73</v>
      </c>
      <c r="H176" s="2">
        <v>44166</v>
      </c>
      <c r="I176">
        <v>201504</v>
      </c>
      <c r="J176" t="s">
        <v>6</v>
      </c>
      <c r="K176" t="s">
        <v>30</v>
      </c>
      <c r="L176" t="s">
        <v>16</v>
      </c>
      <c r="M176" t="s">
        <v>31</v>
      </c>
    </row>
    <row r="177" spans="1:13" x14ac:dyDescent="0.2">
      <c r="A177">
        <v>6932997</v>
      </c>
      <c r="B177" s="2">
        <v>40575</v>
      </c>
      <c r="C177" s="3">
        <v>2085.2800000000002</v>
      </c>
      <c r="D177">
        <v>1</v>
      </c>
      <c r="E177" t="s">
        <v>14</v>
      </c>
      <c r="F177" t="s">
        <v>15</v>
      </c>
      <c r="G177" t="s">
        <v>74</v>
      </c>
      <c r="H177" s="2">
        <v>44166</v>
      </c>
      <c r="I177">
        <v>201102</v>
      </c>
      <c r="J177" t="s">
        <v>6</v>
      </c>
      <c r="K177" t="s">
        <v>30</v>
      </c>
      <c r="L177" t="s">
        <v>16</v>
      </c>
      <c r="M177" t="s">
        <v>31</v>
      </c>
    </row>
    <row r="178" spans="1:13" x14ac:dyDescent="0.2">
      <c r="A178">
        <v>6933531</v>
      </c>
      <c r="B178" s="2">
        <v>40695</v>
      </c>
      <c r="C178" s="3">
        <v>3332.4900000000002</v>
      </c>
      <c r="D178">
        <v>1</v>
      </c>
      <c r="E178" t="s">
        <v>14</v>
      </c>
      <c r="F178" t="s">
        <v>15</v>
      </c>
      <c r="G178" t="s">
        <v>75</v>
      </c>
      <c r="H178" s="2">
        <v>44166</v>
      </c>
      <c r="I178">
        <v>201106</v>
      </c>
      <c r="J178" t="s">
        <v>6</v>
      </c>
      <c r="K178" t="s">
        <v>30</v>
      </c>
      <c r="L178" t="s">
        <v>16</v>
      </c>
      <c r="M178" t="s">
        <v>31</v>
      </c>
    </row>
    <row r="179" spans="1:13" x14ac:dyDescent="0.2">
      <c r="A179">
        <v>6933675</v>
      </c>
      <c r="B179" s="2">
        <v>40725</v>
      </c>
      <c r="C179" s="3">
        <v>4460.92</v>
      </c>
      <c r="D179">
        <v>1</v>
      </c>
      <c r="E179" t="s">
        <v>14</v>
      </c>
      <c r="F179" t="s">
        <v>15</v>
      </c>
      <c r="G179" t="s">
        <v>76</v>
      </c>
      <c r="H179" s="2">
        <v>44166</v>
      </c>
      <c r="I179">
        <v>201107</v>
      </c>
      <c r="J179" t="s">
        <v>6</v>
      </c>
      <c r="K179" t="s">
        <v>30</v>
      </c>
      <c r="L179" t="s">
        <v>16</v>
      </c>
      <c r="M179" t="s">
        <v>31</v>
      </c>
    </row>
    <row r="180" spans="1:13" x14ac:dyDescent="0.2">
      <c r="A180">
        <v>6933532</v>
      </c>
      <c r="B180" s="2">
        <v>40878</v>
      </c>
      <c r="C180" s="3">
        <v>4965.75</v>
      </c>
      <c r="D180">
        <v>1</v>
      </c>
      <c r="E180" t="s">
        <v>14</v>
      </c>
      <c r="F180" t="s">
        <v>15</v>
      </c>
      <c r="G180" t="s">
        <v>77</v>
      </c>
      <c r="H180" s="2">
        <v>44166</v>
      </c>
      <c r="I180">
        <v>201112</v>
      </c>
      <c r="J180" t="s">
        <v>6</v>
      </c>
      <c r="K180" t="s">
        <v>30</v>
      </c>
      <c r="L180" t="s">
        <v>16</v>
      </c>
      <c r="M180" t="s">
        <v>31</v>
      </c>
    </row>
    <row r="181" spans="1:13" x14ac:dyDescent="0.2">
      <c r="A181">
        <v>6933533</v>
      </c>
      <c r="B181" s="2">
        <v>40878</v>
      </c>
      <c r="C181" s="3">
        <v>4625.53</v>
      </c>
      <c r="D181">
        <v>1</v>
      </c>
      <c r="E181" t="s">
        <v>14</v>
      </c>
      <c r="F181" t="s">
        <v>15</v>
      </c>
      <c r="G181" t="s">
        <v>78</v>
      </c>
      <c r="H181" s="2">
        <v>44166</v>
      </c>
      <c r="I181">
        <v>201112</v>
      </c>
      <c r="J181" t="s">
        <v>6</v>
      </c>
      <c r="K181" t="s">
        <v>30</v>
      </c>
      <c r="L181" t="s">
        <v>16</v>
      </c>
      <c r="M181" t="s">
        <v>31</v>
      </c>
    </row>
    <row r="182" spans="1:13" x14ac:dyDescent="0.2">
      <c r="A182">
        <v>6933980</v>
      </c>
      <c r="B182" s="2">
        <v>40725</v>
      </c>
      <c r="C182" s="3">
        <v>7862.12</v>
      </c>
      <c r="D182">
        <v>1</v>
      </c>
      <c r="E182" t="s">
        <v>14</v>
      </c>
      <c r="F182" t="s">
        <v>15</v>
      </c>
      <c r="G182" t="s">
        <v>79</v>
      </c>
      <c r="H182" s="2">
        <v>44166</v>
      </c>
      <c r="I182">
        <v>201107</v>
      </c>
      <c r="J182" t="s">
        <v>6</v>
      </c>
      <c r="K182" t="s">
        <v>30</v>
      </c>
      <c r="L182" t="s">
        <v>16</v>
      </c>
      <c r="M182" t="s">
        <v>31</v>
      </c>
    </row>
    <row r="183" spans="1:13" x14ac:dyDescent="0.2">
      <c r="A183">
        <v>6933827</v>
      </c>
      <c r="B183" s="2">
        <v>40725</v>
      </c>
      <c r="C183" s="3">
        <v>5533.42</v>
      </c>
      <c r="D183">
        <v>1</v>
      </c>
      <c r="E183" t="s">
        <v>14</v>
      </c>
      <c r="F183" t="s">
        <v>15</v>
      </c>
      <c r="G183" t="s">
        <v>80</v>
      </c>
      <c r="H183" s="2">
        <v>44166</v>
      </c>
      <c r="I183">
        <v>201107</v>
      </c>
      <c r="J183" t="s">
        <v>6</v>
      </c>
      <c r="K183" t="s">
        <v>30</v>
      </c>
      <c r="L183" t="s">
        <v>16</v>
      </c>
      <c r="M183" t="s">
        <v>31</v>
      </c>
    </row>
    <row r="184" spans="1:13" x14ac:dyDescent="0.2">
      <c r="A184">
        <v>6933676</v>
      </c>
      <c r="B184" s="2">
        <v>40878</v>
      </c>
      <c r="C184" s="3">
        <v>12730.12</v>
      </c>
      <c r="D184">
        <v>1</v>
      </c>
      <c r="E184" t="s">
        <v>14</v>
      </c>
      <c r="F184" t="s">
        <v>15</v>
      </c>
      <c r="G184" t="s">
        <v>81</v>
      </c>
      <c r="H184" s="2">
        <v>44166</v>
      </c>
      <c r="I184">
        <v>201112</v>
      </c>
      <c r="J184" t="s">
        <v>6</v>
      </c>
      <c r="K184" t="s">
        <v>30</v>
      </c>
      <c r="L184" t="s">
        <v>16</v>
      </c>
      <c r="M184" t="s">
        <v>31</v>
      </c>
    </row>
    <row r="185" spans="1:13" x14ac:dyDescent="0.2">
      <c r="A185">
        <v>6933683</v>
      </c>
      <c r="B185" s="2">
        <v>40787</v>
      </c>
      <c r="C185" s="3">
        <v>13754.29</v>
      </c>
      <c r="D185">
        <v>1</v>
      </c>
      <c r="E185" t="s">
        <v>14</v>
      </c>
      <c r="F185" t="s">
        <v>15</v>
      </c>
      <c r="G185" t="s">
        <v>82</v>
      </c>
      <c r="H185" s="2">
        <v>44166</v>
      </c>
      <c r="I185">
        <v>201109</v>
      </c>
      <c r="J185" t="s">
        <v>6</v>
      </c>
      <c r="K185" t="s">
        <v>30</v>
      </c>
      <c r="L185" t="s">
        <v>16</v>
      </c>
      <c r="M185" t="s">
        <v>31</v>
      </c>
    </row>
    <row r="186" spans="1:13" x14ac:dyDescent="0.2">
      <c r="A186">
        <v>6933408</v>
      </c>
      <c r="B186" s="2">
        <v>41122</v>
      </c>
      <c r="C186" s="3">
        <v>5894.2</v>
      </c>
      <c r="D186">
        <v>1</v>
      </c>
      <c r="E186" t="s">
        <v>14</v>
      </c>
      <c r="F186" t="s">
        <v>15</v>
      </c>
      <c r="G186" t="s">
        <v>93</v>
      </c>
      <c r="H186" s="2">
        <v>44166</v>
      </c>
      <c r="I186">
        <v>201208</v>
      </c>
      <c r="J186" t="s">
        <v>6</v>
      </c>
      <c r="K186" t="s">
        <v>30</v>
      </c>
      <c r="L186" t="s">
        <v>16</v>
      </c>
      <c r="M186" t="s">
        <v>31</v>
      </c>
    </row>
    <row r="187" spans="1:13" x14ac:dyDescent="0.2">
      <c r="A187">
        <v>6933692</v>
      </c>
      <c r="B187" s="2">
        <v>41153</v>
      </c>
      <c r="C187" s="3">
        <v>650</v>
      </c>
      <c r="D187">
        <v>1</v>
      </c>
      <c r="E187" t="s">
        <v>14</v>
      </c>
      <c r="F187" t="s">
        <v>15</v>
      </c>
      <c r="G187" t="s">
        <v>94</v>
      </c>
      <c r="H187" s="2">
        <v>44166</v>
      </c>
      <c r="I187">
        <v>201209</v>
      </c>
      <c r="J187" t="s">
        <v>6</v>
      </c>
      <c r="K187" t="s">
        <v>30</v>
      </c>
      <c r="L187" t="s">
        <v>16</v>
      </c>
      <c r="M187" t="s">
        <v>31</v>
      </c>
    </row>
    <row r="188" spans="1:13" x14ac:dyDescent="0.2">
      <c r="A188">
        <v>6933839</v>
      </c>
      <c r="B188" s="2">
        <v>40969</v>
      </c>
      <c r="C188" s="3">
        <v>20921.350000000002</v>
      </c>
      <c r="D188">
        <v>1</v>
      </c>
      <c r="E188" t="s">
        <v>14</v>
      </c>
      <c r="F188" t="s">
        <v>15</v>
      </c>
      <c r="G188" t="s">
        <v>95</v>
      </c>
      <c r="H188" s="2">
        <v>44166</v>
      </c>
      <c r="I188">
        <v>201203</v>
      </c>
      <c r="J188" t="s">
        <v>6</v>
      </c>
      <c r="K188" t="s">
        <v>30</v>
      </c>
      <c r="L188" t="s">
        <v>16</v>
      </c>
      <c r="M188" t="s">
        <v>31</v>
      </c>
    </row>
    <row r="189" spans="1:13" x14ac:dyDescent="0.2">
      <c r="A189">
        <v>6933693</v>
      </c>
      <c r="B189" s="2">
        <v>41214</v>
      </c>
      <c r="C189" s="3">
        <v>873.88</v>
      </c>
      <c r="D189">
        <v>1</v>
      </c>
      <c r="E189" t="s">
        <v>14</v>
      </c>
      <c r="F189" t="s">
        <v>15</v>
      </c>
      <c r="G189" t="s">
        <v>96</v>
      </c>
      <c r="H189" s="2">
        <v>44166</v>
      </c>
      <c r="I189">
        <v>201211</v>
      </c>
      <c r="J189" t="s">
        <v>6</v>
      </c>
      <c r="K189" t="s">
        <v>30</v>
      </c>
      <c r="L189" t="s">
        <v>16</v>
      </c>
      <c r="M189" t="s">
        <v>31</v>
      </c>
    </row>
    <row r="190" spans="1:13" x14ac:dyDescent="0.2">
      <c r="A190">
        <v>6933544</v>
      </c>
      <c r="B190" s="2">
        <v>41030</v>
      </c>
      <c r="C190" s="3">
        <v>1695.6100000000001</v>
      </c>
      <c r="D190">
        <v>1</v>
      </c>
      <c r="E190" t="s">
        <v>14</v>
      </c>
      <c r="F190" t="s">
        <v>15</v>
      </c>
      <c r="G190" t="s">
        <v>97</v>
      </c>
      <c r="H190" s="2">
        <v>44166</v>
      </c>
      <c r="I190">
        <v>201205</v>
      </c>
      <c r="J190" t="s">
        <v>6</v>
      </c>
      <c r="K190" t="s">
        <v>30</v>
      </c>
      <c r="L190" t="s">
        <v>16</v>
      </c>
      <c r="M190" t="s">
        <v>31</v>
      </c>
    </row>
    <row r="191" spans="1:13" x14ac:dyDescent="0.2">
      <c r="A191">
        <v>6933828</v>
      </c>
      <c r="B191" s="2">
        <v>40634</v>
      </c>
      <c r="C191" s="3">
        <v>19299.68</v>
      </c>
      <c r="D191">
        <v>1</v>
      </c>
      <c r="E191" t="s">
        <v>14</v>
      </c>
      <c r="F191" t="s">
        <v>15</v>
      </c>
      <c r="G191" t="s">
        <v>111</v>
      </c>
      <c r="H191" s="2">
        <v>44166</v>
      </c>
      <c r="I191">
        <v>201104</v>
      </c>
      <c r="J191" t="s">
        <v>6</v>
      </c>
      <c r="K191" t="s">
        <v>30</v>
      </c>
      <c r="L191" t="s">
        <v>16</v>
      </c>
      <c r="M191" t="s">
        <v>31</v>
      </c>
    </row>
    <row r="192" spans="1:13" x14ac:dyDescent="0.2">
      <c r="A192">
        <v>6933098</v>
      </c>
      <c r="B192" s="2">
        <v>40695</v>
      </c>
      <c r="C192" s="3">
        <v>-1716</v>
      </c>
      <c r="D192">
        <v>1</v>
      </c>
      <c r="E192" t="s">
        <v>14</v>
      </c>
      <c r="F192" t="s">
        <v>15</v>
      </c>
      <c r="G192" t="s">
        <v>112</v>
      </c>
      <c r="H192" s="2">
        <v>44166</v>
      </c>
      <c r="I192">
        <v>201106</v>
      </c>
      <c r="J192" t="s">
        <v>6</v>
      </c>
      <c r="K192" t="s">
        <v>30</v>
      </c>
      <c r="L192" t="s">
        <v>16</v>
      </c>
      <c r="M192" t="s">
        <v>31</v>
      </c>
    </row>
    <row r="193" spans="1:13" x14ac:dyDescent="0.2">
      <c r="A193">
        <v>6933842</v>
      </c>
      <c r="B193" s="2">
        <v>41760</v>
      </c>
      <c r="C193" s="3">
        <v>2932</v>
      </c>
      <c r="D193">
        <v>1</v>
      </c>
      <c r="E193" t="s">
        <v>14</v>
      </c>
      <c r="F193" t="s">
        <v>15</v>
      </c>
      <c r="G193" t="s">
        <v>116</v>
      </c>
      <c r="H193" s="2">
        <v>44166</v>
      </c>
      <c r="I193">
        <v>201405</v>
      </c>
      <c r="J193" t="s">
        <v>6</v>
      </c>
      <c r="K193" t="s">
        <v>30</v>
      </c>
      <c r="L193" t="s">
        <v>16</v>
      </c>
      <c r="M193" t="s">
        <v>31</v>
      </c>
    </row>
    <row r="194" spans="1:13" x14ac:dyDescent="0.2">
      <c r="A194">
        <v>6932993</v>
      </c>
      <c r="B194" s="2">
        <v>42583</v>
      </c>
      <c r="C194" s="3">
        <v>1593.1000000000001</v>
      </c>
      <c r="D194">
        <v>1</v>
      </c>
      <c r="E194" t="s">
        <v>14</v>
      </c>
      <c r="F194" t="s">
        <v>15</v>
      </c>
      <c r="G194" t="s">
        <v>117</v>
      </c>
      <c r="H194" s="2">
        <v>44166</v>
      </c>
      <c r="I194">
        <v>201608</v>
      </c>
      <c r="J194" t="s">
        <v>6</v>
      </c>
      <c r="K194" t="s">
        <v>30</v>
      </c>
      <c r="L194" t="s">
        <v>17</v>
      </c>
      <c r="M194" t="s">
        <v>31</v>
      </c>
    </row>
    <row r="195" spans="1:13" x14ac:dyDescent="0.2">
      <c r="A195">
        <v>6933985</v>
      </c>
      <c r="B195" s="2">
        <v>41518</v>
      </c>
      <c r="C195" s="3">
        <v>681.29</v>
      </c>
      <c r="D195">
        <v>1</v>
      </c>
      <c r="E195" t="s">
        <v>14</v>
      </c>
      <c r="F195" t="s">
        <v>15</v>
      </c>
      <c r="G195" t="s">
        <v>118</v>
      </c>
      <c r="H195" s="2">
        <v>44166</v>
      </c>
      <c r="I195">
        <v>201309</v>
      </c>
      <c r="J195" t="s">
        <v>6</v>
      </c>
      <c r="K195" t="s">
        <v>30</v>
      </c>
      <c r="L195" t="s">
        <v>17</v>
      </c>
      <c r="M195" t="s">
        <v>31</v>
      </c>
    </row>
    <row r="196" spans="1:13" x14ac:dyDescent="0.2">
      <c r="A196">
        <v>6933699</v>
      </c>
      <c r="B196" s="2">
        <v>42401</v>
      </c>
      <c r="C196" s="3">
        <v>30372.57</v>
      </c>
      <c r="D196">
        <v>1</v>
      </c>
      <c r="E196" t="s">
        <v>14</v>
      </c>
      <c r="F196" t="s">
        <v>15</v>
      </c>
      <c r="G196" t="s">
        <v>119</v>
      </c>
      <c r="H196" s="2">
        <v>44166</v>
      </c>
      <c r="I196">
        <v>201602</v>
      </c>
      <c r="J196" t="s">
        <v>6</v>
      </c>
      <c r="K196" t="s">
        <v>30</v>
      </c>
      <c r="L196" t="s">
        <v>17</v>
      </c>
      <c r="M196" t="s">
        <v>31</v>
      </c>
    </row>
    <row r="197" spans="1:13" x14ac:dyDescent="0.2">
      <c r="A197">
        <v>6933001</v>
      </c>
      <c r="B197" s="2">
        <v>42430</v>
      </c>
      <c r="C197" s="3">
        <v>77494.7</v>
      </c>
      <c r="D197">
        <v>1</v>
      </c>
      <c r="E197" t="s">
        <v>14</v>
      </c>
      <c r="F197" t="s">
        <v>15</v>
      </c>
      <c r="G197" t="s">
        <v>120</v>
      </c>
      <c r="H197" s="2">
        <v>44166</v>
      </c>
      <c r="I197">
        <v>201603</v>
      </c>
      <c r="J197" t="s">
        <v>6</v>
      </c>
      <c r="K197" t="s">
        <v>30</v>
      </c>
      <c r="L197" t="s">
        <v>17</v>
      </c>
      <c r="M197" t="s">
        <v>31</v>
      </c>
    </row>
    <row r="198" spans="1:13" x14ac:dyDescent="0.2">
      <c r="A198">
        <v>6932994</v>
      </c>
      <c r="B198" s="2">
        <v>42856</v>
      </c>
      <c r="C198" s="3">
        <v>704526.9</v>
      </c>
      <c r="D198">
        <v>1</v>
      </c>
      <c r="E198" t="s">
        <v>14</v>
      </c>
      <c r="F198" t="s">
        <v>15</v>
      </c>
      <c r="G198" t="s">
        <v>124</v>
      </c>
      <c r="H198" s="2">
        <v>44166</v>
      </c>
      <c r="I198">
        <v>201705</v>
      </c>
      <c r="J198" t="s">
        <v>6</v>
      </c>
      <c r="K198" t="s">
        <v>30</v>
      </c>
      <c r="L198" t="s">
        <v>12</v>
      </c>
      <c r="M198" t="s">
        <v>31</v>
      </c>
    </row>
    <row r="199" spans="1:13" x14ac:dyDescent="0.2">
      <c r="A199">
        <v>6934057</v>
      </c>
      <c r="B199" s="2">
        <v>43678</v>
      </c>
      <c r="C199" s="3">
        <v>55607.05</v>
      </c>
      <c r="D199">
        <v>1</v>
      </c>
      <c r="E199" t="s">
        <v>14</v>
      </c>
      <c r="F199" t="s">
        <v>15</v>
      </c>
      <c r="G199" t="s">
        <v>125</v>
      </c>
      <c r="H199" s="2">
        <v>44166</v>
      </c>
      <c r="I199">
        <v>201908</v>
      </c>
      <c r="J199" t="s">
        <v>6</v>
      </c>
      <c r="K199" t="s">
        <v>30</v>
      </c>
      <c r="L199" t="s">
        <v>12</v>
      </c>
      <c r="M199" t="s">
        <v>31</v>
      </c>
    </row>
    <row r="200" spans="1:13" x14ac:dyDescent="0.2">
      <c r="A200">
        <v>7003415</v>
      </c>
      <c r="B200" s="2">
        <v>43922</v>
      </c>
      <c r="C200" s="3">
        <v>19921.45</v>
      </c>
      <c r="D200">
        <v>1</v>
      </c>
      <c r="E200" t="s">
        <v>14</v>
      </c>
      <c r="F200" t="s">
        <v>15</v>
      </c>
      <c r="G200" t="s">
        <v>125</v>
      </c>
      <c r="H200" s="2">
        <v>44166</v>
      </c>
      <c r="I200">
        <v>202004</v>
      </c>
      <c r="J200" t="s">
        <v>6</v>
      </c>
      <c r="K200" t="s">
        <v>30</v>
      </c>
      <c r="L200" t="s">
        <v>12</v>
      </c>
      <c r="M200" t="s">
        <v>31</v>
      </c>
    </row>
    <row r="201" spans="1:13" x14ac:dyDescent="0.2">
      <c r="A201">
        <v>6933277</v>
      </c>
      <c r="B201" s="2">
        <v>43282</v>
      </c>
      <c r="C201" s="3">
        <v>28437.14</v>
      </c>
      <c r="D201">
        <v>1</v>
      </c>
      <c r="E201" t="s">
        <v>14</v>
      </c>
      <c r="F201" t="s">
        <v>15</v>
      </c>
      <c r="G201" t="s">
        <v>126</v>
      </c>
      <c r="H201" s="2">
        <v>44166</v>
      </c>
      <c r="I201">
        <v>201807</v>
      </c>
      <c r="J201" t="s">
        <v>6</v>
      </c>
      <c r="K201" t="s">
        <v>30</v>
      </c>
      <c r="L201" t="s">
        <v>12</v>
      </c>
      <c r="M201" t="s">
        <v>31</v>
      </c>
    </row>
    <row r="202" spans="1:13" x14ac:dyDescent="0.2">
      <c r="A202">
        <v>6933695</v>
      </c>
      <c r="B202" s="2">
        <v>41456</v>
      </c>
      <c r="C202" s="3">
        <v>27389.06</v>
      </c>
      <c r="D202">
        <v>1</v>
      </c>
      <c r="E202" t="s">
        <v>14</v>
      </c>
      <c r="F202" t="s">
        <v>15</v>
      </c>
      <c r="G202" t="s">
        <v>136</v>
      </c>
      <c r="H202" s="2">
        <v>44166</v>
      </c>
      <c r="I202">
        <v>201307</v>
      </c>
      <c r="J202" t="s">
        <v>6</v>
      </c>
      <c r="K202" t="s">
        <v>30</v>
      </c>
      <c r="L202" t="s">
        <v>18</v>
      </c>
      <c r="M202" t="s">
        <v>31</v>
      </c>
    </row>
    <row r="203" spans="1:13" x14ac:dyDescent="0.2">
      <c r="A203">
        <v>6933089</v>
      </c>
      <c r="B203" s="2">
        <v>41456</v>
      </c>
      <c r="C203" s="3">
        <v>31204.400000000001</v>
      </c>
      <c r="D203">
        <v>1</v>
      </c>
      <c r="E203" t="s">
        <v>14</v>
      </c>
      <c r="F203" t="s">
        <v>15</v>
      </c>
      <c r="G203" t="s">
        <v>137</v>
      </c>
      <c r="H203" s="2">
        <v>44166</v>
      </c>
      <c r="I203">
        <v>201307</v>
      </c>
      <c r="J203" t="s">
        <v>6</v>
      </c>
      <c r="K203" t="s">
        <v>30</v>
      </c>
      <c r="L203" t="s">
        <v>18</v>
      </c>
      <c r="M203" t="s">
        <v>31</v>
      </c>
    </row>
    <row r="204" spans="1:13" x14ac:dyDescent="0.2">
      <c r="A204">
        <v>6934062</v>
      </c>
      <c r="B204" s="2">
        <v>43800</v>
      </c>
      <c r="C204" s="3">
        <v>-8300</v>
      </c>
      <c r="D204">
        <v>1</v>
      </c>
      <c r="E204" t="s">
        <v>14</v>
      </c>
      <c r="F204" t="s">
        <v>15</v>
      </c>
      <c r="G204" t="s">
        <v>138</v>
      </c>
      <c r="H204" s="2">
        <v>44166</v>
      </c>
      <c r="I204">
        <v>201912</v>
      </c>
      <c r="J204" t="s">
        <v>6</v>
      </c>
      <c r="K204" t="s">
        <v>30</v>
      </c>
      <c r="L204" t="s">
        <v>18</v>
      </c>
      <c r="M204" t="s">
        <v>31</v>
      </c>
    </row>
    <row r="205" spans="1:13" x14ac:dyDescent="0.2">
      <c r="A205">
        <v>6932977</v>
      </c>
      <c r="B205" s="2">
        <v>41760</v>
      </c>
      <c r="C205" s="3">
        <v>25000</v>
      </c>
      <c r="D205">
        <v>1</v>
      </c>
      <c r="E205" t="s">
        <v>14</v>
      </c>
      <c r="F205" t="s">
        <v>15</v>
      </c>
      <c r="G205" t="s">
        <v>139</v>
      </c>
      <c r="H205" s="2">
        <v>44166</v>
      </c>
      <c r="I205">
        <v>201405</v>
      </c>
      <c r="J205" t="s">
        <v>6</v>
      </c>
      <c r="K205" t="s">
        <v>30</v>
      </c>
      <c r="L205" t="s">
        <v>18</v>
      </c>
      <c r="M205" t="s">
        <v>31</v>
      </c>
    </row>
    <row r="206" spans="1:13" x14ac:dyDescent="0.2">
      <c r="A206">
        <v>6933389</v>
      </c>
      <c r="B206" s="2">
        <v>41760</v>
      </c>
      <c r="C206" s="3">
        <v>26127.78</v>
      </c>
      <c r="D206">
        <v>1</v>
      </c>
      <c r="E206" t="s">
        <v>14</v>
      </c>
      <c r="F206" t="s">
        <v>15</v>
      </c>
      <c r="G206" t="s">
        <v>140</v>
      </c>
      <c r="H206" s="2">
        <v>44166</v>
      </c>
      <c r="I206">
        <v>201405</v>
      </c>
      <c r="J206" t="s">
        <v>6</v>
      </c>
      <c r="K206" t="s">
        <v>30</v>
      </c>
      <c r="L206" t="s">
        <v>18</v>
      </c>
      <c r="M206" t="s">
        <v>31</v>
      </c>
    </row>
    <row r="207" spans="1:13" x14ac:dyDescent="0.2">
      <c r="A207">
        <v>6933978</v>
      </c>
      <c r="B207" s="2">
        <v>41760</v>
      </c>
      <c r="C207" s="3">
        <v>765.05000000000007</v>
      </c>
      <c r="D207">
        <v>1</v>
      </c>
      <c r="E207" t="s">
        <v>14</v>
      </c>
      <c r="F207" t="s">
        <v>15</v>
      </c>
      <c r="G207" t="s">
        <v>141</v>
      </c>
      <c r="H207" s="2">
        <v>44166</v>
      </c>
      <c r="I207">
        <v>201405</v>
      </c>
      <c r="J207" t="s">
        <v>6</v>
      </c>
      <c r="K207" t="s">
        <v>30</v>
      </c>
      <c r="L207" t="s">
        <v>18</v>
      </c>
      <c r="M207" t="s">
        <v>31</v>
      </c>
    </row>
    <row r="208" spans="1:13" x14ac:dyDescent="0.2">
      <c r="A208">
        <v>6934017</v>
      </c>
      <c r="B208" s="2">
        <v>43525</v>
      </c>
      <c r="C208" s="3">
        <v>-278.5</v>
      </c>
      <c r="D208">
        <v>1</v>
      </c>
      <c r="E208" t="s">
        <v>14</v>
      </c>
      <c r="F208" t="s">
        <v>15</v>
      </c>
      <c r="G208" t="s">
        <v>142</v>
      </c>
      <c r="H208" s="2">
        <v>44166</v>
      </c>
      <c r="I208">
        <v>201903</v>
      </c>
      <c r="J208" t="s">
        <v>6</v>
      </c>
      <c r="K208" t="s">
        <v>30</v>
      </c>
      <c r="L208" t="s">
        <v>18</v>
      </c>
      <c r="M208" t="s">
        <v>31</v>
      </c>
    </row>
    <row r="209" spans="1:13" x14ac:dyDescent="0.2">
      <c r="A209">
        <v>6933390</v>
      </c>
      <c r="B209" s="2">
        <v>41760</v>
      </c>
      <c r="C209" s="3">
        <v>27829.82</v>
      </c>
      <c r="D209">
        <v>1</v>
      </c>
      <c r="E209" t="s">
        <v>14</v>
      </c>
      <c r="F209" t="s">
        <v>15</v>
      </c>
      <c r="G209" t="s">
        <v>143</v>
      </c>
      <c r="H209" s="2">
        <v>44166</v>
      </c>
      <c r="I209">
        <v>201405</v>
      </c>
      <c r="J209" t="s">
        <v>6</v>
      </c>
      <c r="K209" t="s">
        <v>30</v>
      </c>
      <c r="L209" t="s">
        <v>18</v>
      </c>
      <c r="M209" t="s">
        <v>31</v>
      </c>
    </row>
    <row r="210" spans="1:13" x14ac:dyDescent="0.2">
      <c r="A210">
        <v>6934029</v>
      </c>
      <c r="B210" s="2">
        <v>43617</v>
      </c>
      <c r="C210" s="3">
        <v>29938.39</v>
      </c>
      <c r="D210">
        <v>1</v>
      </c>
      <c r="E210" t="s">
        <v>14</v>
      </c>
      <c r="F210" t="s">
        <v>15</v>
      </c>
      <c r="G210" t="s">
        <v>144</v>
      </c>
      <c r="H210" s="2">
        <v>44166</v>
      </c>
      <c r="I210">
        <v>201906</v>
      </c>
      <c r="J210" t="s">
        <v>6</v>
      </c>
      <c r="K210" t="s">
        <v>30</v>
      </c>
      <c r="L210" t="s">
        <v>18</v>
      </c>
      <c r="M210" t="s">
        <v>31</v>
      </c>
    </row>
    <row r="211" spans="1:13" x14ac:dyDescent="0.2">
      <c r="A211">
        <v>6934085</v>
      </c>
      <c r="B211" s="2">
        <v>43709</v>
      </c>
      <c r="C211" s="3">
        <v>-330.45</v>
      </c>
      <c r="D211">
        <v>1</v>
      </c>
      <c r="E211" t="s">
        <v>14</v>
      </c>
      <c r="F211" t="s">
        <v>15</v>
      </c>
      <c r="G211" t="s">
        <v>144</v>
      </c>
      <c r="H211" s="2">
        <v>44166</v>
      </c>
      <c r="I211">
        <v>201909</v>
      </c>
      <c r="J211" t="s">
        <v>6</v>
      </c>
      <c r="K211" t="s">
        <v>30</v>
      </c>
      <c r="L211" t="s">
        <v>18</v>
      </c>
      <c r="M211" t="s">
        <v>31</v>
      </c>
    </row>
    <row r="212" spans="1:13" x14ac:dyDescent="0.2">
      <c r="A212">
        <v>6933979</v>
      </c>
      <c r="B212" s="2">
        <v>41760</v>
      </c>
      <c r="C212" s="3">
        <v>32193.600000000002</v>
      </c>
      <c r="D212">
        <v>1</v>
      </c>
      <c r="E212" t="s">
        <v>14</v>
      </c>
      <c r="F212" t="s">
        <v>15</v>
      </c>
      <c r="G212" t="s">
        <v>145</v>
      </c>
      <c r="H212" s="2">
        <v>44166</v>
      </c>
      <c r="I212">
        <v>201807</v>
      </c>
      <c r="J212" t="s">
        <v>6</v>
      </c>
      <c r="K212" t="s">
        <v>30</v>
      </c>
      <c r="L212" t="s">
        <v>18</v>
      </c>
      <c r="M212" t="s">
        <v>31</v>
      </c>
    </row>
    <row r="213" spans="1:13" x14ac:dyDescent="0.2">
      <c r="A213">
        <v>6933097</v>
      </c>
      <c r="B213" s="2">
        <v>41760</v>
      </c>
      <c r="C213" s="3">
        <v>37000</v>
      </c>
      <c r="D213">
        <v>1</v>
      </c>
      <c r="E213" t="s">
        <v>14</v>
      </c>
      <c r="F213" t="s">
        <v>15</v>
      </c>
      <c r="G213" t="s">
        <v>146</v>
      </c>
      <c r="H213" s="2">
        <v>44166</v>
      </c>
      <c r="I213">
        <v>201405</v>
      </c>
      <c r="J213" t="s">
        <v>6</v>
      </c>
      <c r="K213" t="s">
        <v>30</v>
      </c>
      <c r="L213" t="s">
        <v>18</v>
      </c>
      <c r="M213" t="s">
        <v>31</v>
      </c>
    </row>
    <row r="214" spans="1:13" x14ac:dyDescent="0.2">
      <c r="A214">
        <v>7002764</v>
      </c>
      <c r="B214" s="2">
        <v>43862</v>
      </c>
      <c r="C214" s="3">
        <v>29556.05</v>
      </c>
      <c r="D214">
        <v>1</v>
      </c>
      <c r="E214" t="s">
        <v>14</v>
      </c>
      <c r="F214" t="s">
        <v>15</v>
      </c>
      <c r="G214" t="s">
        <v>147</v>
      </c>
      <c r="H214" s="2">
        <v>44166</v>
      </c>
      <c r="I214">
        <v>202002</v>
      </c>
      <c r="J214" t="s">
        <v>6</v>
      </c>
      <c r="K214" t="s">
        <v>30</v>
      </c>
      <c r="L214" t="s">
        <v>18</v>
      </c>
      <c r="M214" t="s">
        <v>31</v>
      </c>
    </row>
    <row r="215" spans="1:13" x14ac:dyDescent="0.2">
      <c r="A215">
        <v>7004931</v>
      </c>
      <c r="B215" s="2">
        <v>43891</v>
      </c>
      <c r="C215" s="3">
        <v>21.32</v>
      </c>
      <c r="D215">
        <v>1</v>
      </c>
      <c r="E215" t="s">
        <v>14</v>
      </c>
      <c r="F215" t="s">
        <v>15</v>
      </c>
      <c r="G215" t="s">
        <v>147</v>
      </c>
      <c r="H215" s="2">
        <v>44166</v>
      </c>
      <c r="I215">
        <v>202003</v>
      </c>
      <c r="J215" t="s">
        <v>6</v>
      </c>
      <c r="K215" t="s">
        <v>30</v>
      </c>
      <c r="L215" t="s">
        <v>18</v>
      </c>
      <c r="M215" t="s">
        <v>31</v>
      </c>
    </row>
    <row r="216" spans="1:13" x14ac:dyDescent="0.2">
      <c r="A216">
        <v>6933414</v>
      </c>
      <c r="B216" s="2">
        <v>41852</v>
      </c>
      <c r="C216" s="3">
        <v>43625.65</v>
      </c>
      <c r="D216">
        <v>1</v>
      </c>
      <c r="E216" t="s">
        <v>14</v>
      </c>
      <c r="F216" t="s">
        <v>15</v>
      </c>
      <c r="G216" t="s">
        <v>148</v>
      </c>
      <c r="H216" s="2">
        <v>44166</v>
      </c>
      <c r="I216">
        <v>201408</v>
      </c>
      <c r="J216" t="s">
        <v>6</v>
      </c>
      <c r="K216" t="s">
        <v>30</v>
      </c>
      <c r="L216" t="s">
        <v>19</v>
      </c>
      <c r="M216" t="s">
        <v>31</v>
      </c>
    </row>
    <row r="217" spans="1:13" x14ac:dyDescent="0.2">
      <c r="A217">
        <v>6933549</v>
      </c>
      <c r="B217" s="2">
        <v>41821</v>
      </c>
      <c r="C217" s="3">
        <v>37313.56</v>
      </c>
      <c r="D217">
        <v>1</v>
      </c>
      <c r="E217" t="s">
        <v>14</v>
      </c>
      <c r="F217" t="s">
        <v>15</v>
      </c>
      <c r="G217" t="s">
        <v>149</v>
      </c>
      <c r="H217" s="2">
        <v>44166</v>
      </c>
      <c r="I217">
        <v>201407</v>
      </c>
      <c r="J217" t="s">
        <v>6</v>
      </c>
      <c r="K217" t="s">
        <v>30</v>
      </c>
      <c r="L217" t="s">
        <v>19</v>
      </c>
      <c r="M217" t="s">
        <v>31</v>
      </c>
    </row>
    <row r="218" spans="1:13" x14ac:dyDescent="0.2">
      <c r="A218">
        <v>6933415</v>
      </c>
      <c r="B218" s="2">
        <v>41883</v>
      </c>
      <c r="C218" s="3">
        <v>422.65000000000003</v>
      </c>
      <c r="D218">
        <v>1</v>
      </c>
      <c r="E218" t="s">
        <v>14</v>
      </c>
      <c r="F218" t="s">
        <v>15</v>
      </c>
      <c r="G218" t="s">
        <v>150</v>
      </c>
      <c r="H218" s="2">
        <v>44166</v>
      </c>
      <c r="I218">
        <v>201409</v>
      </c>
      <c r="J218" t="s">
        <v>6</v>
      </c>
      <c r="K218" t="s">
        <v>30</v>
      </c>
      <c r="L218" t="s">
        <v>19</v>
      </c>
      <c r="M218" t="s">
        <v>31</v>
      </c>
    </row>
    <row r="219" spans="1:13" x14ac:dyDescent="0.2">
      <c r="A219">
        <v>6933696</v>
      </c>
      <c r="B219" s="2">
        <v>41944</v>
      </c>
      <c r="C219" s="3">
        <v>-62.800000000000004</v>
      </c>
      <c r="D219">
        <v>1</v>
      </c>
      <c r="E219" t="s">
        <v>14</v>
      </c>
      <c r="F219" t="s">
        <v>15</v>
      </c>
      <c r="G219" t="s">
        <v>151</v>
      </c>
      <c r="H219" s="2">
        <v>44166</v>
      </c>
      <c r="I219">
        <v>201411</v>
      </c>
      <c r="J219" t="s">
        <v>6</v>
      </c>
      <c r="K219" t="s">
        <v>30</v>
      </c>
      <c r="L219" t="s">
        <v>19</v>
      </c>
      <c r="M219" t="s">
        <v>31</v>
      </c>
    </row>
    <row r="220" spans="1:13" x14ac:dyDescent="0.2">
      <c r="A220">
        <v>6932998</v>
      </c>
      <c r="B220" s="2">
        <v>41944</v>
      </c>
      <c r="C220" s="3">
        <v>26431.43</v>
      </c>
      <c r="D220">
        <v>1</v>
      </c>
      <c r="E220" t="s">
        <v>14</v>
      </c>
      <c r="F220" t="s">
        <v>15</v>
      </c>
      <c r="G220" t="s">
        <v>152</v>
      </c>
      <c r="H220" s="2">
        <v>44166</v>
      </c>
      <c r="I220">
        <v>201411</v>
      </c>
      <c r="J220" t="s">
        <v>6</v>
      </c>
      <c r="K220" t="s">
        <v>30</v>
      </c>
      <c r="L220" t="s">
        <v>19</v>
      </c>
      <c r="M220" t="s">
        <v>31</v>
      </c>
    </row>
    <row r="221" spans="1:13" x14ac:dyDescent="0.2">
      <c r="A221">
        <v>6932999</v>
      </c>
      <c r="B221" s="2">
        <v>42036</v>
      </c>
      <c r="C221" s="3">
        <v>35472.97</v>
      </c>
      <c r="D221">
        <v>1</v>
      </c>
      <c r="E221" t="s">
        <v>14</v>
      </c>
      <c r="F221" t="s">
        <v>15</v>
      </c>
      <c r="G221" t="s">
        <v>153</v>
      </c>
      <c r="H221" s="2">
        <v>44166</v>
      </c>
      <c r="I221">
        <v>201502</v>
      </c>
      <c r="J221" t="s">
        <v>6</v>
      </c>
      <c r="K221" t="s">
        <v>30</v>
      </c>
      <c r="L221" t="s">
        <v>19</v>
      </c>
      <c r="M221" t="s">
        <v>31</v>
      </c>
    </row>
    <row r="222" spans="1:13" x14ac:dyDescent="0.2">
      <c r="A222">
        <v>6933999</v>
      </c>
      <c r="B222" s="2">
        <v>42614</v>
      </c>
      <c r="C222" s="3">
        <v>1222.1200000000001</v>
      </c>
      <c r="D222">
        <v>1</v>
      </c>
      <c r="E222" t="s">
        <v>14</v>
      </c>
      <c r="F222" t="s">
        <v>15</v>
      </c>
      <c r="G222" t="s">
        <v>154</v>
      </c>
      <c r="H222" s="2">
        <v>44166</v>
      </c>
      <c r="I222">
        <v>201609</v>
      </c>
      <c r="J222" t="s">
        <v>6</v>
      </c>
      <c r="K222" t="s">
        <v>30</v>
      </c>
      <c r="L222" t="s">
        <v>19</v>
      </c>
      <c r="M222" t="s">
        <v>31</v>
      </c>
    </row>
    <row r="223" spans="1:13" x14ac:dyDescent="0.2">
      <c r="A223">
        <v>6934000</v>
      </c>
      <c r="B223" s="2">
        <v>41883</v>
      </c>
      <c r="C223" s="3">
        <v>37826.300000000003</v>
      </c>
      <c r="D223">
        <v>1</v>
      </c>
      <c r="E223" t="s">
        <v>14</v>
      </c>
      <c r="F223" t="s">
        <v>15</v>
      </c>
      <c r="G223" t="s">
        <v>155</v>
      </c>
      <c r="H223" s="2">
        <v>44166</v>
      </c>
      <c r="I223">
        <v>201409</v>
      </c>
      <c r="J223" t="s">
        <v>6</v>
      </c>
      <c r="K223" t="s">
        <v>30</v>
      </c>
      <c r="L223" t="s">
        <v>19</v>
      </c>
      <c r="M223" t="s">
        <v>31</v>
      </c>
    </row>
    <row r="224" spans="1:13" x14ac:dyDescent="0.2">
      <c r="A224">
        <v>6933697</v>
      </c>
      <c r="B224" s="2">
        <v>41852</v>
      </c>
      <c r="C224" s="3">
        <v>28809.32</v>
      </c>
      <c r="D224">
        <v>1</v>
      </c>
      <c r="E224" t="s">
        <v>14</v>
      </c>
      <c r="F224" t="s">
        <v>15</v>
      </c>
      <c r="G224" t="s">
        <v>156</v>
      </c>
      <c r="H224" s="2">
        <v>44166</v>
      </c>
      <c r="I224">
        <v>201408</v>
      </c>
      <c r="J224" t="s">
        <v>6</v>
      </c>
      <c r="K224" t="s">
        <v>30</v>
      </c>
      <c r="L224" t="s">
        <v>19</v>
      </c>
      <c r="M224" t="s">
        <v>31</v>
      </c>
    </row>
    <row r="225" spans="1:13" x14ac:dyDescent="0.2">
      <c r="A225">
        <v>6933698</v>
      </c>
      <c r="B225" s="2">
        <v>41821</v>
      </c>
      <c r="C225" s="3">
        <v>28579.57</v>
      </c>
      <c r="D225">
        <v>1</v>
      </c>
      <c r="E225" t="s">
        <v>14</v>
      </c>
      <c r="F225" t="s">
        <v>15</v>
      </c>
      <c r="G225" t="s">
        <v>157</v>
      </c>
      <c r="H225" s="2">
        <v>44166</v>
      </c>
      <c r="I225">
        <v>201407</v>
      </c>
      <c r="J225" t="s">
        <v>6</v>
      </c>
      <c r="K225" t="s">
        <v>30</v>
      </c>
      <c r="L225" t="s">
        <v>19</v>
      </c>
      <c r="M225" t="s">
        <v>31</v>
      </c>
    </row>
    <row r="226" spans="1:13" x14ac:dyDescent="0.2">
      <c r="A226">
        <v>6933000</v>
      </c>
      <c r="B226" s="2">
        <v>41852</v>
      </c>
      <c r="C226" s="3">
        <v>28920.34</v>
      </c>
      <c r="D226">
        <v>1</v>
      </c>
      <c r="E226" t="s">
        <v>14</v>
      </c>
      <c r="F226" t="s">
        <v>15</v>
      </c>
      <c r="G226" t="s">
        <v>158</v>
      </c>
      <c r="H226" s="2">
        <v>44166</v>
      </c>
      <c r="I226">
        <v>201408</v>
      </c>
      <c r="J226" t="s">
        <v>6</v>
      </c>
      <c r="K226" t="s">
        <v>30</v>
      </c>
      <c r="L226" t="s">
        <v>19</v>
      </c>
      <c r="M226" t="s">
        <v>31</v>
      </c>
    </row>
    <row r="227" spans="1:13" x14ac:dyDescent="0.2">
      <c r="A227">
        <v>6933846</v>
      </c>
      <c r="B227" s="2">
        <v>41883</v>
      </c>
      <c r="C227" s="3">
        <v>28579.57</v>
      </c>
      <c r="D227">
        <v>1</v>
      </c>
      <c r="E227" t="s">
        <v>14</v>
      </c>
      <c r="F227" t="s">
        <v>15</v>
      </c>
      <c r="G227" t="s">
        <v>159</v>
      </c>
      <c r="H227" s="2">
        <v>44166</v>
      </c>
      <c r="I227">
        <v>201409</v>
      </c>
      <c r="J227" t="s">
        <v>6</v>
      </c>
      <c r="K227" t="s">
        <v>30</v>
      </c>
      <c r="L227" t="s">
        <v>19</v>
      </c>
      <c r="M227" t="s">
        <v>31</v>
      </c>
    </row>
    <row r="228" spans="1:13" x14ac:dyDescent="0.2">
      <c r="A228">
        <v>6933416</v>
      </c>
      <c r="B228" s="2">
        <v>41944</v>
      </c>
      <c r="C228" s="3">
        <v>28876.57</v>
      </c>
      <c r="D228">
        <v>1</v>
      </c>
      <c r="E228" t="s">
        <v>14</v>
      </c>
      <c r="F228" t="s">
        <v>15</v>
      </c>
      <c r="G228" t="s">
        <v>160</v>
      </c>
      <c r="H228" s="2">
        <v>44166</v>
      </c>
      <c r="I228">
        <v>201411</v>
      </c>
      <c r="J228" t="s">
        <v>6</v>
      </c>
      <c r="K228" t="s">
        <v>30</v>
      </c>
      <c r="L228" t="s">
        <v>19</v>
      </c>
      <c r="M228" t="s">
        <v>31</v>
      </c>
    </row>
    <row r="229" spans="1:13" x14ac:dyDescent="0.2">
      <c r="A229">
        <v>6932975</v>
      </c>
      <c r="B229" s="2">
        <v>41579</v>
      </c>
      <c r="C229" s="3">
        <v>28717.78</v>
      </c>
      <c r="D229">
        <v>1</v>
      </c>
      <c r="E229" t="s">
        <v>14</v>
      </c>
      <c r="F229" t="s">
        <v>15</v>
      </c>
      <c r="G229" t="s">
        <v>161</v>
      </c>
      <c r="H229" s="2">
        <v>44166</v>
      </c>
      <c r="I229">
        <v>201311</v>
      </c>
      <c r="J229" t="s">
        <v>6</v>
      </c>
      <c r="K229" t="s">
        <v>30</v>
      </c>
      <c r="L229" t="s">
        <v>19</v>
      </c>
      <c r="M229" t="s">
        <v>31</v>
      </c>
    </row>
    <row r="230" spans="1:13" x14ac:dyDescent="0.2">
      <c r="A230">
        <v>6933665</v>
      </c>
      <c r="B230" s="2">
        <v>42064</v>
      </c>
      <c r="C230" s="3">
        <v>28629.84</v>
      </c>
      <c r="D230">
        <v>1</v>
      </c>
      <c r="E230" t="s">
        <v>14</v>
      </c>
      <c r="F230" t="s">
        <v>15</v>
      </c>
      <c r="G230" t="s">
        <v>162</v>
      </c>
      <c r="H230" s="2">
        <v>44166</v>
      </c>
      <c r="I230">
        <v>201503</v>
      </c>
      <c r="J230" t="s">
        <v>6</v>
      </c>
      <c r="K230" t="s">
        <v>30</v>
      </c>
      <c r="L230" t="s">
        <v>19</v>
      </c>
      <c r="M230" t="s">
        <v>31</v>
      </c>
    </row>
    <row r="231" spans="1:13" x14ac:dyDescent="0.2">
      <c r="A231">
        <v>6933379</v>
      </c>
      <c r="B231" s="2">
        <v>42095</v>
      </c>
      <c r="C231" s="3">
        <v>12603.69</v>
      </c>
      <c r="D231">
        <v>1</v>
      </c>
      <c r="E231" t="s">
        <v>14</v>
      </c>
      <c r="F231" t="s">
        <v>15</v>
      </c>
      <c r="G231" t="s">
        <v>163</v>
      </c>
      <c r="H231" s="2">
        <v>44166</v>
      </c>
      <c r="I231">
        <v>201504</v>
      </c>
      <c r="J231" t="s">
        <v>6</v>
      </c>
      <c r="K231" t="s">
        <v>30</v>
      </c>
      <c r="L231" t="s">
        <v>19</v>
      </c>
      <c r="M231" t="s">
        <v>31</v>
      </c>
    </row>
    <row r="232" spans="1:13" x14ac:dyDescent="0.2">
      <c r="A232">
        <v>6933815</v>
      </c>
      <c r="B232" s="2">
        <v>42125</v>
      </c>
      <c r="C232" s="3">
        <v>31213.84</v>
      </c>
      <c r="D232">
        <v>1</v>
      </c>
      <c r="E232" t="s">
        <v>14</v>
      </c>
      <c r="F232" t="s">
        <v>15</v>
      </c>
      <c r="G232" t="s">
        <v>164</v>
      </c>
      <c r="H232" s="2">
        <v>44166</v>
      </c>
      <c r="I232">
        <v>201505</v>
      </c>
      <c r="J232" t="s">
        <v>6</v>
      </c>
      <c r="K232" t="s">
        <v>30</v>
      </c>
      <c r="L232" t="s">
        <v>19</v>
      </c>
      <c r="M232" t="s">
        <v>31</v>
      </c>
    </row>
    <row r="233" spans="1:13" x14ac:dyDescent="0.2">
      <c r="A233">
        <v>6933963</v>
      </c>
      <c r="B233" s="2">
        <v>42614</v>
      </c>
      <c r="C233" s="3">
        <v>250.25</v>
      </c>
      <c r="D233">
        <v>1</v>
      </c>
      <c r="E233" t="s">
        <v>14</v>
      </c>
      <c r="F233" t="s">
        <v>15</v>
      </c>
      <c r="G233" t="s">
        <v>165</v>
      </c>
      <c r="H233" s="2">
        <v>44166</v>
      </c>
      <c r="I233">
        <v>201609</v>
      </c>
      <c r="J233" t="s">
        <v>6</v>
      </c>
      <c r="K233" t="s">
        <v>30</v>
      </c>
      <c r="L233" t="s">
        <v>19</v>
      </c>
      <c r="M233" t="s">
        <v>31</v>
      </c>
    </row>
    <row r="234" spans="1:13" x14ac:dyDescent="0.2">
      <c r="A234">
        <v>6933964</v>
      </c>
      <c r="B234" s="2">
        <v>42614</v>
      </c>
      <c r="C234" s="3">
        <v>303.16000000000003</v>
      </c>
      <c r="D234">
        <v>1</v>
      </c>
      <c r="E234" t="s">
        <v>14</v>
      </c>
      <c r="F234" t="s">
        <v>15</v>
      </c>
      <c r="G234" t="s">
        <v>166</v>
      </c>
      <c r="H234" s="2">
        <v>44166</v>
      </c>
      <c r="I234">
        <v>201609</v>
      </c>
      <c r="J234" t="s">
        <v>6</v>
      </c>
      <c r="K234" t="s">
        <v>30</v>
      </c>
      <c r="L234" t="s">
        <v>19</v>
      </c>
      <c r="M234" t="s">
        <v>31</v>
      </c>
    </row>
    <row r="235" spans="1:13" x14ac:dyDescent="0.2">
      <c r="A235">
        <v>6932976</v>
      </c>
      <c r="B235" s="2">
        <v>42644</v>
      </c>
      <c r="C235" s="3">
        <v>-4967.1500000000005</v>
      </c>
      <c r="D235">
        <v>1</v>
      </c>
      <c r="E235" t="s">
        <v>14</v>
      </c>
      <c r="F235" t="s">
        <v>15</v>
      </c>
      <c r="G235" t="s">
        <v>167</v>
      </c>
      <c r="H235" s="2">
        <v>44166</v>
      </c>
      <c r="I235">
        <v>201610</v>
      </c>
      <c r="J235" t="s">
        <v>6</v>
      </c>
      <c r="K235" t="s">
        <v>30</v>
      </c>
      <c r="L235" t="s">
        <v>19</v>
      </c>
      <c r="M235" t="s">
        <v>31</v>
      </c>
    </row>
    <row r="236" spans="1:13" x14ac:dyDescent="0.2">
      <c r="A236">
        <v>6933965</v>
      </c>
      <c r="B236" s="2">
        <v>41518</v>
      </c>
      <c r="C236" s="3">
        <v>-0.03</v>
      </c>
      <c r="D236">
        <v>1</v>
      </c>
      <c r="E236" t="s">
        <v>14</v>
      </c>
      <c r="F236" t="s">
        <v>15</v>
      </c>
      <c r="G236" t="s">
        <v>168</v>
      </c>
      <c r="H236" s="2">
        <v>44166</v>
      </c>
      <c r="I236">
        <v>201309</v>
      </c>
      <c r="J236" t="s">
        <v>6</v>
      </c>
      <c r="K236" t="s">
        <v>30</v>
      </c>
      <c r="L236" t="s">
        <v>19</v>
      </c>
      <c r="M236" t="s">
        <v>31</v>
      </c>
    </row>
    <row r="237" spans="1:13" x14ac:dyDescent="0.2">
      <c r="A237">
        <v>6933090</v>
      </c>
      <c r="B237" s="2">
        <v>42736</v>
      </c>
      <c r="C237" s="3">
        <v>37502.61</v>
      </c>
      <c r="D237">
        <v>1</v>
      </c>
      <c r="E237" t="s">
        <v>14</v>
      </c>
      <c r="F237" t="s">
        <v>15</v>
      </c>
      <c r="G237" t="s">
        <v>169</v>
      </c>
      <c r="H237" s="2">
        <v>44166</v>
      </c>
      <c r="I237">
        <v>201701</v>
      </c>
      <c r="J237" t="s">
        <v>6</v>
      </c>
      <c r="K237" t="s">
        <v>30</v>
      </c>
      <c r="L237" t="s">
        <v>19</v>
      </c>
      <c r="M237" t="s">
        <v>31</v>
      </c>
    </row>
    <row r="238" spans="1:13" x14ac:dyDescent="0.2">
      <c r="A238">
        <v>6933249</v>
      </c>
      <c r="B238" s="2">
        <v>42736</v>
      </c>
      <c r="C238" s="3">
        <v>-165.15</v>
      </c>
      <c r="D238">
        <v>1</v>
      </c>
      <c r="E238" t="s">
        <v>14</v>
      </c>
      <c r="F238" t="s">
        <v>15</v>
      </c>
      <c r="G238" t="s">
        <v>170</v>
      </c>
      <c r="H238" s="2">
        <v>44166</v>
      </c>
      <c r="I238">
        <v>201701</v>
      </c>
      <c r="J238" t="s">
        <v>6</v>
      </c>
      <c r="K238" t="s">
        <v>30</v>
      </c>
      <c r="L238" t="s">
        <v>19</v>
      </c>
      <c r="M238" t="s">
        <v>31</v>
      </c>
    </row>
    <row r="239" spans="1:13" x14ac:dyDescent="0.2">
      <c r="A239">
        <v>6933380</v>
      </c>
      <c r="B239" s="2">
        <v>40695</v>
      </c>
      <c r="C239" s="3">
        <v>29873.850000000002</v>
      </c>
      <c r="D239">
        <v>1</v>
      </c>
      <c r="E239" t="s">
        <v>14</v>
      </c>
      <c r="F239" t="s">
        <v>15</v>
      </c>
      <c r="G239" t="s">
        <v>171</v>
      </c>
      <c r="H239" s="2">
        <v>44166</v>
      </c>
      <c r="I239">
        <v>201106</v>
      </c>
      <c r="J239" t="s">
        <v>6</v>
      </c>
      <c r="K239" t="s">
        <v>30</v>
      </c>
      <c r="L239" t="s">
        <v>19</v>
      </c>
      <c r="M239" t="s">
        <v>31</v>
      </c>
    </row>
    <row r="240" spans="1:13" x14ac:dyDescent="0.2">
      <c r="A240">
        <v>6933518</v>
      </c>
      <c r="B240" s="2">
        <v>40513</v>
      </c>
      <c r="C240" s="3">
        <v>35970.340000000004</v>
      </c>
      <c r="D240">
        <v>1</v>
      </c>
      <c r="E240" t="s">
        <v>14</v>
      </c>
      <c r="F240" t="s">
        <v>15</v>
      </c>
      <c r="G240" t="s">
        <v>172</v>
      </c>
      <c r="H240" s="2">
        <v>44166</v>
      </c>
      <c r="I240">
        <v>201012</v>
      </c>
      <c r="J240" t="s">
        <v>6</v>
      </c>
      <c r="K240" t="s">
        <v>30</v>
      </c>
      <c r="L240" t="s">
        <v>19</v>
      </c>
      <c r="M240" t="s">
        <v>31</v>
      </c>
    </row>
    <row r="241" spans="1:13" x14ac:dyDescent="0.2">
      <c r="A241">
        <v>6933250</v>
      </c>
      <c r="B241" s="2">
        <v>40422</v>
      </c>
      <c r="C241" s="3">
        <v>26901.95</v>
      </c>
      <c r="D241">
        <v>1</v>
      </c>
      <c r="E241" t="s">
        <v>14</v>
      </c>
      <c r="F241" t="s">
        <v>15</v>
      </c>
      <c r="G241" t="s">
        <v>173</v>
      </c>
      <c r="H241" s="2">
        <v>44166</v>
      </c>
      <c r="I241">
        <v>201009</v>
      </c>
      <c r="J241" t="s">
        <v>6</v>
      </c>
      <c r="K241" t="s">
        <v>30</v>
      </c>
      <c r="L241" t="s">
        <v>19</v>
      </c>
      <c r="M241" t="s">
        <v>31</v>
      </c>
    </row>
    <row r="242" spans="1:13" x14ac:dyDescent="0.2">
      <c r="A242">
        <v>6933669</v>
      </c>
      <c r="B242" s="2">
        <v>40603</v>
      </c>
      <c r="C242" s="3">
        <v>36761.040000000001</v>
      </c>
      <c r="D242">
        <v>1</v>
      </c>
      <c r="E242" t="s">
        <v>14</v>
      </c>
      <c r="F242" t="s">
        <v>15</v>
      </c>
      <c r="G242" t="s">
        <v>174</v>
      </c>
      <c r="H242" s="2">
        <v>44166</v>
      </c>
      <c r="I242">
        <v>201103</v>
      </c>
      <c r="J242" t="s">
        <v>6</v>
      </c>
      <c r="K242" t="s">
        <v>30</v>
      </c>
      <c r="L242" t="s">
        <v>19</v>
      </c>
      <c r="M242" t="s">
        <v>31</v>
      </c>
    </row>
    <row r="243" spans="1:13" x14ac:dyDescent="0.2">
      <c r="A243">
        <v>6933096</v>
      </c>
      <c r="B243" s="2">
        <v>41395</v>
      </c>
      <c r="C243" s="3">
        <v>27738.33</v>
      </c>
      <c r="D243">
        <v>1</v>
      </c>
      <c r="E243" t="s">
        <v>14</v>
      </c>
      <c r="F243" t="s">
        <v>15</v>
      </c>
      <c r="G243" t="s">
        <v>175</v>
      </c>
      <c r="H243" s="2">
        <v>44166</v>
      </c>
      <c r="I243">
        <v>201305</v>
      </c>
      <c r="J243" t="s">
        <v>6</v>
      </c>
      <c r="K243" t="s">
        <v>30</v>
      </c>
      <c r="L243" t="s">
        <v>19</v>
      </c>
      <c r="M243" t="s">
        <v>31</v>
      </c>
    </row>
    <row r="244" spans="1:13" x14ac:dyDescent="0.2">
      <c r="A244">
        <v>6933674</v>
      </c>
      <c r="B244" s="2">
        <v>43009</v>
      </c>
      <c r="C244" s="3">
        <v>32535.79</v>
      </c>
      <c r="D244">
        <v>1</v>
      </c>
      <c r="E244" t="s">
        <v>14</v>
      </c>
      <c r="F244" t="s">
        <v>15</v>
      </c>
      <c r="G244" t="s">
        <v>176</v>
      </c>
      <c r="H244" s="2">
        <v>44166</v>
      </c>
      <c r="I244">
        <v>201710</v>
      </c>
      <c r="J244" t="s">
        <v>6</v>
      </c>
      <c r="K244" t="s">
        <v>30</v>
      </c>
      <c r="L244" t="s">
        <v>19</v>
      </c>
      <c r="M244" t="s">
        <v>31</v>
      </c>
    </row>
    <row r="245" spans="1:13" x14ac:dyDescent="0.2">
      <c r="A245">
        <v>6934042</v>
      </c>
      <c r="B245" s="2">
        <v>43800</v>
      </c>
      <c r="C245" s="3">
        <v>43391.090000000004</v>
      </c>
      <c r="D245">
        <v>1</v>
      </c>
      <c r="E245" t="s">
        <v>14</v>
      </c>
      <c r="F245" t="s">
        <v>15</v>
      </c>
      <c r="G245" t="s">
        <v>177</v>
      </c>
      <c r="H245" s="2">
        <v>44166</v>
      </c>
      <c r="I245">
        <v>201912</v>
      </c>
      <c r="J245" t="s">
        <v>6</v>
      </c>
      <c r="K245" t="s">
        <v>30</v>
      </c>
      <c r="L245" t="s">
        <v>19</v>
      </c>
      <c r="M245" t="s">
        <v>31</v>
      </c>
    </row>
    <row r="246" spans="1:13" x14ac:dyDescent="0.2">
      <c r="A246">
        <v>6934056</v>
      </c>
      <c r="B246" s="2">
        <v>43678</v>
      </c>
      <c r="C246" s="3">
        <v>30977.8</v>
      </c>
      <c r="D246">
        <v>1</v>
      </c>
      <c r="E246" t="s">
        <v>14</v>
      </c>
      <c r="F246" t="s">
        <v>15</v>
      </c>
      <c r="G246" t="s">
        <v>178</v>
      </c>
      <c r="H246" s="2">
        <v>44166</v>
      </c>
      <c r="I246">
        <v>201908</v>
      </c>
      <c r="J246" t="s">
        <v>6</v>
      </c>
      <c r="K246" t="s">
        <v>30</v>
      </c>
      <c r="L246" t="s">
        <v>19</v>
      </c>
      <c r="M246" t="s">
        <v>31</v>
      </c>
    </row>
    <row r="247" spans="1:13" x14ac:dyDescent="0.2">
      <c r="A247">
        <v>6934077</v>
      </c>
      <c r="B247" s="2">
        <v>43800</v>
      </c>
      <c r="C247" s="3">
        <v>39581.450000000004</v>
      </c>
      <c r="D247">
        <v>1</v>
      </c>
      <c r="E247" t="s">
        <v>14</v>
      </c>
      <c r="F247" t="s">
        <v>15</v>
      </c>
      <c r="G247" t="s">
        <v>179</v>
      </c>
      <c r="H247" s="2">
        <v>44166</v>
      </c>
      <c r="I247">
        <v>201912</v>
      </c>
      <c r="J247" t="s">
        <v>6</v>
      </c>
      <c r="K247" t="s">
        <v>30</v>
      </c>
      <c r="L247" t="s">
        <v>19</v>
      </c>
      <c r="M247" t="s">
        <v>31</v>
      </c>
    </row>
    <row r="248" spans="1:13" x14ac:dyDescent="0.2">
      <c r="A248">
        <v>7004599</v>
      </c>
      <c r="B248" s="2">
        <v>43831</v>
      </c>
      <c r="C248" s="3">
        <v>-72.150000000000006</v>
      </c>
      <c r="D248">
        <v>1</v>
      </c>
      <c r="E248" t="s">
        <v>14</v>
      </c>
      <c r="F248" t="s">
        <v>15</v>
      </c>
      <c r="G248" t="s">
        <v>179</v>
      </c>
      <c r="H248" s="2">
        <v>44166</v>
      </c>
      <c r="I248">
        <v>202001</v>
      </c>
      <c r="J248" t="s">
        <v>6</v>
      </c>
      <c r="K248" t="s">
        <v>30</v>
      </c>
      <c r="L248" t="s">
        <v>19</v>
      </c>
      <c r="M248" t="s">
        <v>31</v>
      </c>
    </row>
    <row r="249" spans="1:13" x14ac:dyDescent="0.2">
      <c r="A249">
        <v>6934018</v>
      </c>
      <c r="B249" s="2">
        <v>43770</v>
      </c>
      <c r="C249" s="3">
        <v>188214.51</v>
      </c>
      <c r="D249">
        <v>1</v>
      </c>
      <c r="E249" t="s">
        <v>14</v>
      </c>
      <c r="F249" t="s">
        <v>15</v>
      </c>
      <c r="G249" t="s">
        <v>180</v>
      </c>
      <c r="H249" s="2">
        <v>44166</v>
      </c>
      <c r="I249">
        <v>201911</v>
      </c>
      <c r="J249" t="s">
        <v>6</v>
      </c>
      <c r="K249" t="s">
        <v>30</v>
      </c>
      <c r="L249" t="s">
        <v>13</v>
      </c>
      <c r="M249" t="s">
        <v>31</v>
      </c>
    </row>
    <row r="250" spans="1:13" x14ac:dyDescent="0.2">
      <c r="A250">
        <v>6934078</v>
      </c>
      <c r="B250" s="2">
        <v>43800</v>
      </c>
      <c r="C250" s="3">
        <v>175314.03</v>
      </c>
      <c r="D250">
        <v>1</v>
      </c>
      <c r="E250" t="s">
        <v>14</v>
      </c>
      <c r="F250" t="s">
        <v>15</v>
      </c>
      <c r="G250" t="s">
        <v>180</v>
      </c>
      <c r="H250" s="2">
        <v>44166</v>
      </c>
      <c r="I250">
        <v>201912</v>
      </c>
      <c r="J250" t="s">
        <v>6</v>
      </c>
      <c r="K250" t="s">
        <v>30</v>
      </c>
      <c r="L250" t="s">
        <v>13</v>
      </c>
      <c r="M250" t="s">
        <v>31</v>
      </c>
    </row>
    <row r="251" spans="1:13" x14ac:dyDescent="0.2">
      <c r="A251">
        <v>7003699</v>
      </c>
      <c r="B251" s="2">
        <v>43831</v>
      </c>
      <c r="C251" s="3">
        <v>-80092.22</v>
      </c>
      <c r="D251">
        <v>1</v>
      </c>
      <c r="E251" t="s">
        <v>14</v>
      </c>
      <c r="F251" t="s">
        <v>15</v>
      </c>
      <c r="G251" t="s">
        <v>180</v>
      </c>
      <c r="H251" s="2">
        <v>44166</v>
      </c>
      <c r="I251">
        <v>202001</v>
      </c>
      <c r="J251" t="s">
        <v>6</v>
      </c>
      <c r="K251" t="s">
        <v>30</v>
      </c>
      <c r="L251" t="s">
        <v>13</v>
      </c>
      <c r="M251" t="s">
        <v>31</v>
      </c>
    </row>
    <row r="252" spans="1:13" x14ac:dyDescent="0.2">
      <c r="A252">
        <v>7003101</v>
      </c>
      <c r="B252" s="2">
        <v>43862</v>
      </c>
      <c r="C252" s="3">
        <v>106912.12</v>
      </c>
      <c r="D252">
        <v>1</v>
      </c>
      <c r="E252" t="s">
        <v>14</v>
      </c>
      <c r="F252" t="s">
        <v>15</v>
      </c>
      <c r="G252" t="s">
        <v>180</v>
      </c>
      <c r="H252" s="2">
        <v>44166</v>
      </c>
      <c r="I252">
        <v>202002</v>
      </c>
      <c r="J252" t="s">
        <v>6</v>
      </c>
      <c r="K252" t="s">
        <v>30</v>
      </c>
      <c r="L252" t="s">
        <v>13</v>
      </c>
      <c r="M252" t="s">
        <v>31</v>
      </c>
    </row>
    <row r="253" spans="1:13" x14ac:dyDescent="0.2">
      <c r="A253">
        <v>7003698</v>
      </c>
      <c r="B253" s="2">
        <v>43891</v>
      </c>
      <c r="C253" s="3">
        <v>163.9</v>
      </c>
      <c r="D253">
        <v>1</v>
      </c>
      <c r="E253" t="s">
        <v>14</v>
      </c>
      <c r="F253" t="s">
        <v>15</v>
      </c>
      <c r="G253" t="s">
        <v>180</v>
      </c>
      <c r="H253" s="2">
        <v>44166</v>
      </c>
      <c r="I253">
        <v>202003</v>
      </c>
      <c r="J253" t="s">
        <v>6</v>
      </c>
      <c r="K253" t="s">
        <v>30</v>
      </c>
      <c r="L253" t="s">
        <v>13</v>
      </c>
      <c r="M253" t="s">
        <v>31</v>
      </c>
    </row>
    <row r="254" spans="1:13" x14ac:dyDescent="0.2">
      <c r="A254">
        <v>6933105</v>
      </c>
      <c r="B254" s="2">
        <v>42217</v>
      </c>
      <c r="C254" s="3">
        <v>86769.09</v>
      </c>
      <c r="D254">
        <v>1</v>
      </c>
      <c r="E254" t="s">
        <v>14</v>
      </c>
      <c r="F254" t="s">
        <v>15</v>
      </c>
      <c r="G254" t="s">
        <v>181</v>
      </c>
      <c r="H254" s="2">
        <v>44166</v>
      </c>
      <c r="I254">
        <v>201508</v>
      </c>
      <c r="J254" t="s">
        <v>6</v>
      </c>
      <c r="K254" t="s">
        <v>30</v>
      </c>
      <c r="L254" t="s">
        <v>13</v>
      </c>
      <c r="M254" t="s">
        <v>31</v>
      </c>
    </row>
    <row r="255" spans="1:13" x14ac:dyDescent="0.2">
      <c r="A255">
        <v>6933114</v>
      </c>
      <c r="B255" s="2">
        <v>41974</v>
      </c>
      <c r="C255" s="3">
        <v>183690</v>
      </c>
      <c r="D255">
        <v>1</v>
      </c>
      <c r="E255" t="s">
        <v>14</v>
      </c>
      <c r="F255" t="s">
        <v>15</v>
      </c>
      <c r="G255" t="s">
        <v>182</v>
      </c>
      <c r="H255" s="2">
        <v>44166</v>
      </c>
      <c r="I255">
        <v>201412</v>
      </c>
      <c r="J255" t="s">
        <v>6</v>
      </c>
      <c r="K255" t="s">
        <v>30</v>
      </c>
      <c r="L255" t="s">
        <v>13</v>
      </c>
      <c r="M255" t="s">
        <v>31</v>
      </c>
    </row>
    <row r="256" spans="1:13" x14ac:dyDescent="0.2">
      <c r="A256">
        <v>6933702</v>
      </c>
      <c r="B256" s="2">
        <v>41974</v>
      </c>
      <c r="C256" s="3">
        <v>18354.34</v>
      </c>
      <c r="D256">
        <v>1</v>
      </c>
      <c r="E256" t="s">
        <v>14</v>
      </c>
      <c r="F256" t="s">
        <v>15</v>
      </c>
      <c r="G256" t="s">
        <v>183</v>
      </c>
      <c r="H256" s="2">
        <v>44166</v>
      </c>
      <c r="I256">
        <v>201412</v>
      </c>
      <c r="J256" t="s">
        <v>6</v>
      </c>
      <c r="K256" t="s">
        <v>30</v>
      </c>
      <c r="L256" t="s">
        <v>13</v>
      </c>
      <c r="M256" t="s">
        <v>31</v>
      </c>
    </row>
    <row r="257" spans="1:13" x14ac:dyDescent="0.2">
      <c r="A257">
        <v>6933115</v>
      </c>
      <c r="B257" s="2">
        <v>42186</v>
      </c>
      <c r="C257" s="3">
        <v>-18354.34</v>
      </c>
      <c r="D257">
        <v>1</v>
      </c>
      <c r="E257" t="s">
        <v>14</v>
      </c>
      <c r="F257" t="s">
        <v>15</v>
      </c>
      <c r="G257" t="s">
        <v>184</v>
      </c>
      <c r="H257" s="2">
        <v>44166</v>
      </c>
      <c r="I257">
        <v>201507</v>
      </c>
      <c r="J257" t="s">
        <v>6</v>
      </c>
      <c r="K257" t="s">
        <v>30</v>
      </c>
      <c r="L257" t="s">
        <v>13</v>
      </c>
      <c r="M257" t="s">
        <v>31</v>
      </c>
    </row>
    <row r="258" spans="1:13" x14ac:dyDescent="0.2">
      <c r="A258">
        <v>6933703</v>
      </c>
      <c r="B258" s="2">
        <v>42217</v>
      </c>
      <c r="C258" s="3">
        <v>-20289.54</v>
      </c>
      <c r="D258">
        <v>1</v>
      </c>
      <c r="E258" t="s">
        <v>14</v>
      </c>
      <c r="F258" t="s">
        <v>15</v>
      </c>
      <c r="G258" t="s">
        <v>185</v>
      </c>
      <c r="H258" s="2">
        <v>44166</v>
      </c>
      <c r="I258">
        <v>201508</v>
      </c>
      <c r="J258" t="s">
        <v>6</v>
      </c>
      <c r="K258" t="s">
        <v>30</v>
      </c>
      <c r="L258" t="s">
        <v>13</v>
      </c>
      <c r="M258" t="s">
        <v>31</v>
      </c>
    </row>
    <row r="259" spans="1:13" x14ac:dyDescent="0.2">
      <c r="A259">
        <v>6933251</v>
      </c>
      <c r="B259" s="2">
        <v>42217</v>
      </c>
      <c r="C259" s="3">
        <v>1475.93</v>
      </c>
      <c r="D259">
        <v>1</v>
      </c>
      <c r="E259" t="s">
        <v>14</v>
      </c>
      <c r="F259" t="s">
        <v>15</v>
      </c>
      <c r="G259" t="s">
        <v>186</v>
      </c>
      <c r="H259" s="2">
        <v>44166</v>
      </c>
      <c r="I259">
        <v>201508</v>
      </c>
      <c r="J259" t="s">
        <v>6</v>
      </c>
      <c r="K259" t="s">
        <v>30</v>
      </c>
      <c r="L259" t="s">
        <v>20</v>
      </c>
      <c r="M259" t="s">
        <v>31</v>
      </c>
    </row>
    <row r="260" spans="1:13" x14ac:dyDescent="0.2">
      <c r="A260">
        <v>6932978</v>
      </c>
      <c r="B260" s="2">
        <v>42217</v>
      </c>
      <c r="C260" s="3">
        <v>1456.47</v>
      </c>
      <c r="D260">
        <v>1</v>
      </c>
      <c r="E260" t="s">
        <v>14</v>
      </c>
      <c r="F260" t="s">
        <v>15</v>
      </c>
      <c r="G260" t="s">
        <v>187</v>
      </c>
      <c r="H260" s="2">
        <v>44166</v>
      </c>
      <c r="I260">
        <v>201508</v>
      </c>
      <c r="J260" t="s">
        <v>6</v>
      </c>
      <c r="K260" t="s">
        <v>30</v>
      </c>
      <c r="L260" t="s">
        <v>20</v>
      </c>
      <c r="M260" t="s">
        <v>31</v>
      </c>
    </row>
    <row r="261" spans="1:13" x14ac:dyDescent="0.2">
      <c r="A261">
        <v>6933252</v>
      </c>
      <c r="B261" s="2">
        <v>42217</v>
      </c>
      <c r="C261" s="3">
        <v>1039.9000000000001</v>
      </c>
      <c r="D261">
        <v>1</v>
      </c>
      <c r="E261" t="s">
        <v>14</v>
      </c>
      <c r="F261" t="s">
        <v>15</v>
      </c>
      <c r="G261" t="s">
        <v>188</v>
      </c>
      <c r="H261" s="2">
        <v>44166</v>
      </c>
      <c r="I261">
        <v>201508</v>
      </c>
      <c r="J261" t="s">
        <v>6</v>
      </c>
      <c r="K261" t="s">
        <v>30</v>
      </c>
      <c r="L261" t="s">
        <v>20</v>
      </c>
      <c r="M261" t="s">
        <v>31</v>
      </c>
    </row>
    <row r="262" spans="1:13" x14ac:dyDescent="0.2">
      <c r="A262">
        <v>6933545</v>
      </c>
      <c r="B262" s="2">
        <v>42217</v>
      </c>
      <c r="C262" s="3">
        <v>5561.03</v>
      </c>
      <c r="D262">
        <v>1</v>
      </c>
      <c r="E262" t="s">
        <v>14</v>
      </c>
      <c r="F262" t="s">
        <v>15</v>
      </c>
      <c r="G262" t="s">
        <v>189</v>
      </c>
      <c r="H262" s="2">
        <v>44166</v>
      </c>
      <c r="I262">
        <v>201508</v>
      </c>
      <c r="J262" t="s">
        <v>6</v>
      </c>
      <c r="K262" t="s">
        <v>30</v>
      </c>
      <c r="L262" t="s">
        <v>20</v>
      </c>
      <c r="M262" t="s">
        <v>31</v>
      </c>
    </row>
    <row r="263" spans="1:13" x14ac:dyDescent="0.2">
      <c r="A263">
        <v>6933993</v>
      </c>
      <c r="B263" s="2">
        <v>38749</v>
      </c>
      <c r="C263" s="3">
        <v>4062.98</v>
      </c>
      <c r="D263">
        <v>1</v>
      </c>
      <c r="E263" t="s">
        <v>14</v>
      </c>
      <c r="F263" t="s">
        <v>15</v>
      </c>
      <c r="G263" t="s">
        <v>190</v>
      </c>
      <c r="H263" s="2">
        <v>44166</v>
      </c>
      <c r="I263">
        <v>200602</v>
      </c>
      <c r="J263" t="s">
        <v>6</v>
      </c>
      <c r="K263" t="s">
        <v>30</v>
      </c>
      <c r="L263" t="s">
        <v>20</v>
      </c>
      <c r="M263" t="s">
        <v>31</v>
      </c>
    </row>
    <row r="264" spans="1:13" x14ac:dyDescent="0.2">
      <c r="A264">
        <v>6933111</v>
      </c>
      <c r="B264" s="2">
        <v>42278</v>
      </c>
      <c r="C264" s="3">
        <v>616.19000000000005</v>
      </c>
      <c r="D264">
        <v>1</v>
      </c>
      <c r="E264" t="s">
        <v>14</v>
      </c>
      <c r="F264" t="s">
        <v>15</v>
      </c>
      <c r="G264" t="s">
        <v>191</v>
      </c>
      <c r="H264" s="2">
        <v>44166</v>
      </c>
      <c r="I264">
        <v>201510</v>
      </c>
      <c r="J264" t="s">
        <v>6</v>
      </c>
      <c r="K264" t="s">
        <v>30</v>
      </c>
      <c r="L264" t="s">
        <v>20</v>
      </c>
      <c r="M264" t="s">
        <v>31</v>
      </c>
    </row>
    <row r="265" spans="1:13" x14ac:dyDescent="0.2">
      <c r="A265">
        <v>6933843</v>
      </c>
      <c r="B265" s="2">
        <v>42278</v>
      </c>
      <c r="C265" s="3">
        <v>4473</v>
      </c>
      <c r="D265">
        <v>1</v>
      </c>
      <c r="E265" t="s">
        <v>14</v>
      </c>
      <c r="F265" t="s">
        <v>15</v>
      </c>
      <c r="G265" t="s">
        <v>192</v>
      </c>
      <c r="H265" s="2">
        <v>44166</v>
      </c>
      <c r="I265">
        <v>201510</v>
      </c>
      <c r="J265" t="s">
        <v>6</v>
      </c>
      <c r="K265" t="s">
        <v>30</v>
      </c>
      <c r="L265" t="s">
        <v>20</v>
      </c>
      <c r="M265" t="s">
        <v>31</v>
      </c>
    </row>
    <row r="266" spans="1:13" x14ac:dyDescent="0.2">
      <c r="A266">
        <v>6933278</v>
      </c>
      <c r="B266" s="2">
        <v>39661</v>
      </c>
      <c r="C266" s="3">
        <v>714.62</v>
      </c>
      <c r="D266">
        <v>1</v>
      </c>
      <c r="E266" t="s">
        <v>14</v>
      </c>
      <c r="F266" t="s">
        <v>15</v>
      </c>
      <c r="G266" t="s">
        <v>193</v>
      </c>
      <c r="H266" s="2">
        <v>44166</v>
      </c>
      <c r="I266">
        <v>200808</v>
      </c>
      <c r="J266" t="s">
        <v>6</v>
      </c>
      <c r="K266" t="s">
        <v>30</v>
      </c>
      <c r="L266" t="s">
        <v>20</v>
      </c>
      <c r="M266" t="s">
        <v>31</v>
      </c>
    </row>
    <row r="267" spans="1:13" x14ac:dyDescent="0.2">
      <c r="A267">
        <v>6933546</v>
      </c>
      <c r="B267" s="2">
        <v>39600</v>
      </c>
      <c r="C267" s="3">
        <v>1094.9100000000001</v>
      </c>
      <c r="D267">
        <v>1</v>
      </c>
      <c r="E267" t="s">
        <v>14</v>
      </c>
      <c r="F267" t="s">
        <v>15</v>
      </c>
      <c r="G267" t="s">
        <v>194</v>
      </c>
      <c r="H267" s="2">
        <v>44166</v>
      </c>
      <c r="I267">
        <v>200806</v>
      </c>
      <c r="J267" t="s">
        <v>6</v>
      </c>
      <c r="K267" t="s">
        <v>30</v>
      </c>
      <c r="L267" t="s">
        <v>20</v>
      </c>
      <c r="M267" t="s">
        <v>31</v>
      </c>
    </row>
    <row r="268" spans="1:13" x14ac:dyDescent="0.2">
      <c r="A268">
        <v>6933994</v>
      </c>
      <c r="B268" s="2">
        <v>42217</v>
      </c>
      <c r="C268" s="3">
        <v>3298.31</v>
      </c>
      <c r="D268">
        <v>1</v>
      </c>
      <c r="E268" t="s">
        <v>14</v>
      </c>
      <c r="F268" t="s">
        <v>15</v>
      </c>
      <c r="G268" t="s">
        <v>195</v>
      </c>
      <c r="H268" s="2">
        <v>44166</v>
      </c>
      <c r="I268">
        <v>201508</v>
      </c>
      <c r="J268" t="s">
        <v>6</v>
      </c>
      <c r="K268" t="s">
        <v>30</v>
      </c>
      <c r="L268" t="s">
        <v>20</v>
      </c>
      <c r="M268" t="s">
        <v>31</v>
      </c>
    </row>
    <row r="269" spans="1:13" x14ac:dyDescent="0.2">
      <c r="A269">
        <v>6933411</v>
      </c>
      <c r="B269" s="2">
        <v>38626</v>
      </c>
      <c r="C269" s="3">
        <v>3015.02</v>
      </c>
      <c r="D269">
        <v>1</v>
      </c>
      <c r="E269" t="s">
        <v>14</v>
      </c>
      <c r="F269" t="s">
        <v>15</v>
      </c>
      <c r="G269" t="s">
        <v>196</v>
      </c>
      <c r="H269" s="2">
        <v>44166</v>
      </c>
      <c r="I269">
        <v>200510</v>
      </c>
      <c r="J269" t="s">
        <v>6</v>
      </c>
      <c r="K269" t="s">
        <v>30</v>
      </c>
      <c r="L269" t="s">
        <v>20</v>
      </c>
      <c r="M269" t="s">
        <v>31</v>
      </c>
    </row>
    <row r="270" spans="1:13" x14ac:dyDescent="0.2">
      <c r="A270">
        <v>6933995</v>
      </c>
      <c r="B270" s="2">
        <v>39052</v>
      </c>
      <c r="C270" s="3">
        <v>2569.85</v>
      </c>
      <c r="D270">
        <v>1</v>
      </c>
      <c r="E270" t="s">
        <v>14</v>
      </c>
      <c r="F270" t="s">
        <v>15</v>
      </c>
      <c r="G270" t="s">
        <v>197</v>
      </c>
      <c r="H270" s="2">
        <v>44166</v>
      </c>
      <c r="I270">
        <v>200612</v>
      </c>
      <c r="J270" t="s">
        <v>6</v>
      </c>
      <c r="K270" t="s">
        <v>30</v>
      </c>
      <c r="L270" t="s">
        <v>20</v>
      </c>
      <c r="M270" t="s">
        <v>31</v>
      </c>
    </row>
    <row r="271" spans="1:13" x14ac:dyDescent="0.2">
      <c r="A271">
        <v>6933117</v>
      </c>
      <c r="B271" s="2">
        <v>42217</v>
      </c>
      <c r="C271" s="3">
        <v>3544.2400000000002</v>
      </c>
      <c r="D271">
        <v>1</v>
      </c>
      <c r="E271" t="s">
        <v>14</v>
      </c>
      <c r="F271" t="s">
        <v>15</v>
      </c>
      <c r="G271" t="s">
        <v>199</v>
      </c>
      <c r="H271" s="2">
        <v>44166</v>
      </c>
      <c r="I271">
        <v>201508</v>
      </c>
      <c r="J271" t="s">
        <v>6</v>
      </c>
      <c r="K271" t="s">
        <v>30</v>
      </c>
      <c r="L271" t="s">
        <v>20</v>
      </c>
      <c r="M271" t="s">
        <v>31</v>
      </c>
    </row>
    <row r="272" spans="1:13" x14ac:dyDescent="0.2">
      <c r="A272">
        <v>6934079</v>
      </c>
      <c r="B272" s="2">
        <v>43525</v>
      </c>
      <c r="C272" s="3">
        <v>-399.75</v>
      </c>
      <c r="D272">
        <v>1</v>
      </c>
      <c r="E272" t="s">
        <v>21</v>
      </c>
      <c r="F272" t="s">
        <v>22</v>
      </c>
      <c r="G272" t="s">
        <v>210</v>
      </c>
      <c r="H272" s="2">
        <v>44166</v>
      </c>
      <c r="I272">
        <v>201903</v>
      </c>
      <c r="J272" t="s">
        <v>6</v>
      </c>
      <c r="K272" t="s">
        <v>30</v>
      </c>
      <c r="L272" t="s">
        <v>7</v>
      </c>
      <c r="M272" t="s">
        <v>31</v>
      </c>
    </row>
    <row r="273" spans="1:13" x14ac:dyDescent="0.2">
      <c r="A273">
        <v>6934058</v>
      </c>
      <c r="B273" s="2">
        <v>43556</v>
      </c>
      <c r="C273" s="3">
        <v>5219.95</v>
      </c>
      <c r="D273">
        <v>1</v>
      </c>
      <c r="E273" t="s">
        <v>21</v>
      </c>
      <c r="F273" t="s">
        <v>22</v>
      </c>
      <c r="G273" t="s">
        <v>210</v>
      </c>
      <c r="H273" s="2">
        <v>44166</v>
      </c>
      <c r="I273">
        <v>201904</v>
      </c>
      <c r="J273" t="s">
        <v>6</v>
      </c>
      <c r="K273" t="s">
        <v>30</v>
      </c>
      <c r="L273" t="s">
        <v>7</v>
      </c>
      <c r="M273" t="s">
        <v>31</v>
      </c>
    </row>
    <row r="274" spans="1:13" x14ac:dyDescent="0.2">
      <c r="A274">
        <v>6934030</v>
      </c>
      <c r="B274" s="2">
        <v>43617</v>
      </c>
      <c r="C274" s="3">
        <v>202.5</v>
      </c>
      <c r="D274">
        <v>1</v>
      </c>
      <c r="E274" t="s">
        <v>21</v>
      </c>
      <c r="F274" t="s">
        <v>22</v>
      </c>
      <c r="G274" t="s">
        <v>210</v>
      </c>
      <c r="H274" s="2">
        <v>44166</v>
      </c>
      <c r="I274">
        <v>201906</v>
      </c>
      <c r="J274" t="s">
        <v>6</v>
      </c>
      <c r="K274" t="s">
        <v>30</v>
      </c>
      <c r="L274" t="s">
        <v>7</v>
      </c>
      <c r="M274" t="s">
        <v>31</v>
      </c>
    </row>
    <row r="275" spans="1:13" x14ac:dyDescent="0.2">
      <c r="A275">
        <v>7003416</v>
      </c>
      <c r="B275" s="2">
        <v>43891</v>
      </c>
      <c r="C275" s="3">
        <v>1480.5</v>
      </c>
      <c r="D275">
        <v>1</v>
      </c>
      <c r="E275" t="s">
        <v>21</v>
      </c>
      <c r="F275" t="s">
        <v>22</v>
      </c>
      <c r="G275" t="s">
        <v>210</v>
      </c>
      <c r="H275" s="2">
        <v>44166</v>
      </c>
      <c r="I275">
        <v>202003</v>
      </c>
      <c r="J275" t="s">
        <v>6</v>
      </c>
      <c r="K275" t="s">
        <v>30</v>
      </c>
      <c r="L275" t="s">
        <v>7</v>
      </c>
      <c r="M275" t="s">
        <v>31</v>
      </c>
    </row>
    <row r="276" spans="1:13" x14ac:dyDescent="0.2">
      <c r="A276">
        <v>7002780</v>
      </c>
      <c r="B276" s="2">
        <v>43922</v>
      </c>
      <c r="C276" s="3">
        <v>3172.5</v>
      </c>
      <c r="D276">
        <v>1</v>
      </c>
      <c r="E276" t="s">
        <v>21</v>
      </c>
      <c r="F276" t="s">
        <v>22</v>
      </c>
      <c r="G276" t="s">
        <v>210</v>
      </c>
      <c r="H276" s="2">
        <v>44166</v>
      </c>
      <c r="I276">
        <v>202004</v>
      </c>
      <c r="J276" t="s">
        <v>6</v>
      </c>
      <c r="K276" t="s">
        <v>30</v>
      </c>
      <c r="L276" t="s">
        <v>7</v>
      </c>
      <c r="M276" t="s">
        <v>31</v>
      </c>
    </row>
    <row r="277" spans="1:13" x14ac:dyDescent="0.2">
      <c r="A277">
        <v>1949348</v>
      </c>
      <c r="B277" s="2">
        <v>43951</v>
      </c>
      <c r="C277" s="3">
        <v>4577.1400000000003</v>
      </c>
      <c r="D277">
        <v>1</v>
      </c>
      <c r="E277" t="s">
        <v>8</v>
      </c>
      <c r="F277" t="s">
        <v>9</v>
      </c>
      <c r="G277" t="s">
        <v>215</v>
      </c>
      <c r="H277" s="2">
        <v>44166</v>
      </c>
      <c r="I277">
        <v>202008</v>
      </c>
      <c r="J277" t="s">
        <v>6</v>
      </c>
      <c r="K277" t="s">
        <v>30</v>
      </c>
      <c r="L277" t="s">
        <v>11</v>
      </c>
      <c r="M277" t="s">
        <v>212</v>
      </c>
    </row>
  </sheetData>
  <autoFilter ref="A1:M1" xr:uid="{00000000-0009-0000-0000-000010000000}">
    <sortState xmlns:xlrd2="http://schemas.microsoft.com/office/spreadsheetml/2017/richdata2" ref="A2:M277">
      <sortCondition sortBy="cellColor" ref="A1" dxfId="1"/>
    </sortState>
  </autoFilter>
  <conditionalFormatting sqref="A1:A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7"/>
  <sheetViews>
    <sheetView workbookViewId="0">
      <selection activeCell="J20" sqref="J20"/>
    </sheetView>
  </sheetViews>
  <sheetFormatPr defaultRowHeight="12.75" x14ac:dyDescent="0.2"/>
  <cols>
    <col min="1" max="1" width="25" customWidth="1"/>
    <col min="2" max="7" width="16.28515625" hidden="1" customWidth="1"/>
    <col min="8" max="8" width="16.28515625" style="3" hidden="1" customWidth="1"/>
    <col min="9" max="9" width="16.28515625" hidden="1" customWidth="1"/>
    <col min="10" max="10" width="16.28515625" customWidth="1"/>
    <col min="11" max="15" width="17.42578125" customWidth="1"/>
    <col min="16" max="16" width="15.42578125" style="3" bestFit="1" customWidth="1"/>
    <col min="17" max="17" width="11.7109375" bestFit="1" customWidth="1"/>
    <col min="18" max="25" width="12.5703125" bestFit="1" customWidth="1"/>
    <col min="26" max="26" width="11.5703125" bestFit="1" customWidth="1"/>
    <col min="27" max="32" width="12.5703125" bestFit="1" customWidth="1"/>
    <col min="33" max="33" width="10.5703125" bestFit="1" customWidth="1"/>
    <col min="34" max="38" width="12.5703125" bestFit="1" customWidth="1"/>
    <col min="39" max="39" width="11.5703125" bestFit="1" customWidth="1"/>
    <col min="40" max="40" width="10.5703125" bestFit="1" customWidth="1"/>
    <col min="41" max="41" width="12.5703125" bestFit="1" customWidth="1"/>
    <col min="42" max="42" width="2" customWidth="1"/>
    <col min="43" max="59" width="12" bestFit="1" customWidth="1"/>
    <col min="60" max="60" width="11" bestFit="1" customWidth="1"/>
    <col min="61" max="83" width="12" bestFit="1" customWidth="1"/>
    <col min="84" max="84" width="11" bestFit="1" customWidth="1"/>
    <col min="85" max="112" width="12" bestFit="1" customWidth="1"/>
    <col min="113" max="113" width="10" bestFit="1" customWidth="1"/>
    <col min="114" max="121" width="12" bestFit="1" customWidth="1"/>
    <col min="122" max="122" width="10" bestFit="1" customWidth="1"/>
    <col min="123" max="129" width="12" bestFit="1" customWidth="1"/>
    <col min="130" max="130" width="11" bestFit="1" customWidth="1"/>
    <col min="131" max="135" width="12" bestFit="1" customWidth="1"/>
    <col min="136" max="136" width="11" bestFit="1" customWidth="1"/>
    <col min="137" max="137" width="7.140625" customWidth="1"/>
    <col min="138" max="138" width="11.7109375" bestFit="1" customWidth="1"/>
  </cols>
  <sheetData>
    <row r="1" spans="1:19" x14ac:dyDescent="0.2">
      <c r="G1" s="42"/>
      <c r="H1" s="6"/>
    </row>
    <row r="2" spans="1:19" x14ac:dyDescent="0.2">
      <c r="G2" s="12"/>
      <c r="H2" s="6"/>
      <c r="M2" s="65">
        <v>44561</v>
      </c>
      <c r="N2" s="65"/>
      <c r="O2" s="65"/>
      <c r="P2" s="65"/>
      <c r="Q2" s="65"/>
      <c r="R2" s="65"/>
    </row>
    <row r="3" spans="1:19" x14ac:dyDescent="0.2">
      <c r="A3" s="35" t="s">
        <v>235</v>
      </c>
      <c r="B3" t="s">
        <v>234</v>
      </c>
      <c r="C3" t="s">
        <v>237</v>
      </c>
      <c r="D3" t="s">
        <v>239</v>
      </c>
      <c r="E3" t="s">
        <v>240</v>
      </c>
      <c r="F3" t="s">
        <v>241</v>
      </c>
      <c r="G3" t="s">
        <v>242</v>
      </c>
      <c r="H3" t="s">
        <v>243</v>
      </c>
      <c r="I3" t="s">
        <v>244</v>
      </c>
      <c r="J3" t="s">
        <v>245</v>
      </c>
      <c r="K3" t="s">
        <v>238</v>
      </c>
      <c r="L3" t="s">
        <v>246</v>
      </c>
      <c r="M3" t="s">
        <v>247</v>
      </c>
      <c r="O3" s="34" t="s">
        <v>247</v>
      </c>
      <c r="P3" s="3" t="s">
        <v>249</v>
      </c>
      <c r="Q3" t="s">
        <v>250</v>
      </c>
      <c r="R3" t="s">
        <v>251</v>
      </c>
    </row>
    <row r="4" spans="1:19" x14ac:dyDescent="0.2">
      <c r="A4" s="36" t="s">
        <v>7</v>
      </c>
      <c r="B4" s="16">
        <v>0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/>
      <c r="O4" s="16">
        <v>0</v>
      </c>
      <c r="R4" s="16">
        <f>P4+Q4</f>
        <v>0</v>
      </c>
    </row>
    <row r="5" spans="1:19" x14ac:dyDescent="0.2">
      <c r="A5" s="36" t="s">
        <v>10</v>
      </c>
      <c r="B5" s="16">
        <v>14853.909015741698</v>
      </c>
      <c r="C5" s="16">
        <v>14857.434159242304</v>
      </c>
      <c r="D5" s="16">
        <v>14873.133298491517</v>
      </c>
      <c r="E5" s="16">
        <v>14882.942173315587</v>
      </c>
      <c r="F5" s="16">
        <v>14885.796742249993</v>
      </c>
      <c r="G5" s="42">
        <v>14888.836002183914</v>
      </c>
      <c r="H5" s="42">
        <v>14846.683240367905</v>
      </c>
      <c r="I5" s="16">
        <v>14846.681869731474</v>
      </c>
      <c r="J5" s="16">
        <v>14846.671209095204</v>
      </c>
      <c r="K5" s="16">
        <v>14846.693027427096</v>
      </c>
      <c r="L5" s="16">
        <v>14846.685922482886</v>
      </c>
      <c r="M5" s="16">
        <v>14846.678827256948</v>
      </c>
      <c r="N5" s="16"/>
      <c r="O5" s="16">
        <v>14846.678827256948</v>
      </c>
      <c r="P5" s="3">
        <v>14846.69</v>
      </c>
      <c r="R5" s="16">
        <f>P5+Q5</f>
        <v>14846.69</v>
      </c>
      <c r="S5" s="16">
        <f>O5-R5</f>
        <v>-1.1172743052156875E-2</v>
      </c>
    </row>
    <row r="6" spans="1:19" x14ac:dyDescent="0.2">
      <c r="A6" s="36" t="s">
        <v>11</v>
      </c>
      <c r="B6" s="16">
        <v>19024.758303042501</v>
      </c>
      <c r="C6" s="16">
        <v>19024.758630290009</v>
      </c>
      <c r="D6" s="16">
        <v>19024.761461259801</v>
      </c>
      <c r="E6" s="16">
        <v>19024.758849127797</v>
      </c>
      <c r="F6" s="16">
        <v>19024.760859443308</v>
      </c>
      <c r="G6" s="42">
        <v>19024.760534821817</v>
      </c>
      <c r="H6" s="42">
        <v>19045.099379537674</v>
      </c>
      <c r="I6" s="16">
        <v>19045.098298120793</v>
      </c>
      <c r="J6" s="16">
        <v>19045.100169903191</v>
      </c>
      <c r="K6" s="16">
        <v>19045.101006578996</v>
      </c>
      <c r="L6" s="16">
        <v>19045.102364918417</v>
      </c>
      <c r="M6" s="16">
        <v>4930.2800000000016</v>
      </c>
      <c r="N6" s="16"/>
      <c r="O6" s="16">
        <v>-489089.14140641497</v>
      </c>
      <c r="P6" s="3">
        <v>4416.68</v>
      </c>
      <c r="Q6" s="3">
        <v>513.58000000000004</v>
      </c>
      <c r="R6" s="41">
        <f t="shared" ref="R6:R13" si="0">P6+Q6</f>
        <v>4930.26</v>
      </c>
      <c r="S6" s="16">
        <f t="shared" ref="S6:S13" si="1">O6-R6</f>
        <v>-494019.40140641498</v>
      </c>
    </row>
    <row r="7" spans="1:19" s="20" customFormat="1" x14ac:dyDescent="0.2">
      <c r="A7" s="39" t="s">
        <v>16</v>
      </c>
      <c r="B7" s="40">
        <v>-1056.2809134480042</v>
      </c>
      <c r="C7" s="40">
        <v>-1056.2798595461977</v>
      </c>
      <c r="D7" s="40">
        <v>-1056.2777025962987</v>
      </c>
      <c r="E7" s="40">
        <v>-1086.97</v>
      </c>
      <c r="F7" s="40">
        <v>-1552.2598675000136</v>
      </c>
      <c r="G7" s="40">
        <v>-1552.2603098461882</v>
      </c>
      <c r="H7" s="40">
        <v>-1552.2596890944897</v>
      </c>
      <c r="I7" s="40">
        <v>-1552.2599444564203</v>
      </c>
      <c r="J7" s="40">
        <v>-1552.26</v>
      </c>
      <c r="K7" s="40">
        <v>-1820.3801783530025</v>
      </c>
      <c r="L7" s="40">
        <v>-1820.3799226395895</v>
      </c>
      <c r="M7" s="40">
        <v>14628.43</v>
      </c>
      <c r="N7" s="40"/>
      <c r="O7" s="40">
        <v>394082.7399429474</v>
      </c>
      <c r="P7" s="22">
        <v>0</v>
      </c>
      <c r="Q7" s="22">
        <v>14628.42</v>
      </c>
      <c r="R7" s="41">
        <f t="shared" si="0"/>
        <v>14628.42</v>
      </c>
      <c r="S7" s="16">
        <f t="shared" si="1"/>
        <v>379454.31994294742</v>
      </c>
    </row>
    <row r="8" spans="1:19" x14ac:dyDescent="0.2">
      <c r="A8" s="36" t="s">
        <v>17</v>
      </c>
      <c r="B8" s="16">
        <v>2315.4093649745096</v>
      </c>
      <c r="C8" s="16">
        <v>2315.4094105915988</v>
      </c>
      <c r="D8" s="16">
        <v>2315.4105493018897</v>
      </c>
      <c r="E8" s="16">
        <v>2315.409862262904</v>
      </c>
      <c r="F8" s="16">
        <v>2315.4098213877041</v>
      </c>
      <c r="G8" s="16">
        <v>2315.4097005175049</v>
      </c>
      <c r="H8" s="16">
        <v>2315.4112595866964</v>
      </c>
      <c r="I8" s="16">
        <v>2315.4087431732</v>
      </c>
      <c r="J8" s="16">
        <v>2315.4096918466962</v>
      </c>
      <c r="K8" s="16">
        <v>2315.4108611893971</v>
      </c>
      <c r="L8" s="16">
        <v>2315.4118900111089</v>
      </c>
      <c r="M8" s="16">
        <v>-553.16</v>
      </c>
      <c r="N8" s="16"/>
      <c r="O8" s="16">
        <v>-100953.47341478741</v>
      </c>
      <c r="P8" s="3">
        <v>1801.83</v>
      </c>
      <c r="Q8" s="3">
        <v>-2355</v>
      </c>
      <c r="R8" s="41">
        <f t="shared" si="0"/>
        <v>-553.17000000000007</v>
      </c>
      <c r="S8" s="16">
        <f t="shared" si="1"/>
        <v>-100400.30341478741</v>
      </c>
    </row>
    <row r="9" spans="1:19" x14ac:dyDescent="0.2">
      <c r="A9" s="36" t="s">
        <v>12</v>
      </c>
      <c r="B9" s="16">
        <v>-2838.4642669274999</v>
      </c>
      <c r="C9" s="16">
        <v>-2771.0778334811989</v>
      </c>
      <c r="D9" s="16">
        <v>-2771.0805860851019</v>
      </c>
      <c r="E9" s="16">
        <v>-2771.0772643316004</v>
      </c>
      <c r="F9" s="16">
        <v>-2771.0822673449984</v>
      </c>
      <c r="G9" s="16">
        <v>-2771.0813186814012</v>
      </c>
      <c r="H9" s="42">
        <v>-2536.077771917599</v>
      </c>
      <c r="I9" s="42">
        <v>-2404.6699999999996</v>
      </c>
      <c r="J9" s="16">
        <v>-2326.1359904007004</v>
      </c>
      <c r="K9" s="16">
        <v>-2326.1464629609</v>
      </c>
      <c r="L9" s="16">
        <v>-2242.3296627418999</v>
      </c>
      <c r="M9" s="16">
        <v>-2204.8463067148004</v>
      </c>
      <c r="N9" s="16"/>
      <c r="O9" s="16">
        <v>-2204.8463067148004</v>
      </c>
      <c r="P9" s="3">
        <v>7768.4</v>
      </c>
      <c r="Q9" s="3">
        <v>-9973.25</v>
      </c>
      <c r="R9" s="16">
        <f t="shared" si="0"/>
        <v>-2204.8500000000004</v>
      </c>
      <c r="S9" s="16">
        <f t="shared" si="1"/>
        <v>3.6932851999154082E-3</v>
      </c>
    </row>
    <row r="10" spans="1:19" x14ac:dyDescent="0.2">
      <c r="A10" s="36" t="s">
        <v>18</v>
      </c>
      <c r="B10" s="16">
        <v>3742.6909858890986</v>
      </c>
      <c r="C10" s="16">
        <v>3742.688795209699</v>
      </c>
      <c r="D10" s="16">
        <v>3742.6898061436996</v>
      </c>
      <c r="E10" s="16">
        <v>3742.6908286273979</v>
      </c>
      <c r="F10" s="16">
        <v>3742.6900142965042</v>
      </c>
      <c r="G10" s="16">
        <v>3742.6896902463004</v>
      </c>
      <c r="H10" s="16">
        <v>3742.6896630022084</v>
      </c>
      <c r="I10" s="16">
        <v>3742.6894003760976</v>
      </c>
      <c r="J10" s="16">
        <v>3742.6903317460924</v>
      </c>
      <c r="K10" s="16">
        <v>3742.6898457245934</v>
      </c>
      <c r="L10" s="16">
        <v>3742.6907079048019</v>
      </c>
      <c r="M10" s="16">
        <v>3742.6899029307069</v>
      </c>
      <c r="N10" s="16"/>
      <c r="O10" s="16">
        <v>3742.6899029307069</v>
      </c>
      <c r="P10" s="3">
        <v>3742.69</v>
      </c>
      <c r="Q10" s="3"/>
      <c r="R10" s="16">
        <f t="shared" si="0"/>
        <v>3742.69</v>
      </c>
      <c r="S10" s="16">
        <f t="shared" si="1"/>
        <v>-9.7069293133245083E-5</v>
      </c>
    </row>
    <row r="11" spans="1:19" x14ac:dyDescent="0.2">
      <c r="A11" s="36" t="s">
        <v>19</v>
      </c>
      <c r="B11" s="16">
        <v>5346.3588581648019</v>
      </c>
      <c r="C11" s="16">
        <v>5346.3601008507967</v>
      </c>
      <c r="D11" s="16">
        <v>5346.3588470421128</v>
      </c>
      <c r="E11" s="16">
        <v>5346.3613465749004</v>
      </c>
      <c r="F11" s="16">
        <v>5346.3594933343911</v>
      </c>
      <c r="G11" s="16">
        <v>5346.3625800436976</v>
      </c>
      <c r="H11" s="16">
        <v>5346.3578262717965</v>
      </c>
      <c r="I11" s="16">
        <v>5346.3591840157942</v>
      </c>
      <c r="J11" s="16">
        <v>5346.3615068891095</v>
      </c>
      <c r="K11" s="16">
        <v>5346.3594094121991</v>
      </c>
      <c r="L11" s="16">
        <v>5346.3612632256009</v>
      </c>
      <c r="M11" s="16">
        <v>5346.3599338366139</v>
      </c>
      <c r="N11" s="16"/>
      <c r="O11" s="16">
        <v>5346.3599338366139</v>
      </c>
      <c r="P11" s="3">
        <v>5346.36</v>
      </c>
      <c r="Q11" s="3"/>
      <c r="R11" s="16">
        <f t="shared" si="0"/>
        <v>5346.36</v>
      </c>
      <c r="S11" s="16">
        <f t="shared" si="1"/>
        <v>-6.6163385781692341E-5</v>
      </c>
    </row>
    <row r="12" spans="1:19" x14ac:dyDescent="0.2">
      <c r="A12" s="36" t="s">
        <v>13</v>
      </c>
      <c r="B12" s="16">
        <v>6107.9779723874126</v>
      </c>
      <c r="C12" s="16">
        <v>6107.9784209926966</v>
      </c>
      <c r="D12" s="16">
        <v>6107.9797836177004</v>
      </c>
      <c r="E12" s="16">
        <v>6107.9834378479973</v>
      </c>
      <c r="F12" s="16">
        <v>6107.9790196794938</v>
      </c>
      <c r="G12" s="16">
        <v>6107.977642689415</v>
      </c>
      <c r="H12" s="16">
        <v>6107.9838557750936</v>
      </c>
      <c r="I12" s="16">
        <v>6107.9768729396992</v>
      </c>
      <c r="J12" s="16">
        <v>6107.9818622040939</v>
      </c>
      <c r="K12" s="16">
        <v>6107.977754429211</v>
      </c>
      <c r="L12" s="16">
        <v>6107.9811266408014</v>
      </c>
      <c r="M12" s="16">
        <v>6107.9812395321887</v>
      </c>
      <c r="N12" s="16"/>
      <c r="O12" s="16">
        <v>6107.9812395321887</v>
      </c>
      <c r="P12" s="3">
        <v>4107.3100000000004</v>
      </c>
      <c r="Q12" s="3">
        <v>2000.67</v>
      </c>
      <c r="R12" s="16">
        <f t="shared" si="0"/>
        <v>6107.9800000000005</v>
      </c>
      <c r="S12" s="16">
        <f t="shared" si="1"/>
        <v>1.2395321882650023E-3</v>
      </c>
    </row>
    <row r="13" spans="1:19" x14ac:dyDescent="0.2">
      <c r="A13" s="36" t="s">
        <v>20</v>
      </c>
      <c r="B13" s="16">
        <v>730.2099628679</v>
      </c>
      <c r="C13" s="16">
        <v>730.20984562659999</v>
      </c>
      <c r="D13" s="16">
        <v>730.20999698320009</v>
      </c>
      <c r="E13" s="16">
        <v>730.21021849520025</v>
      </c>
      <c r="F13" s="16">
        <v>730.20996280539987</v>
      </c>
      <c r="G13" s="16">
        <v>730.20997142360034</v>
      </c>
      <c r="H13" s="16">
        <v>730.21008266739989</v>
      </c>
      <c r="I13" s="16">
        <v>730.2099445938004</v>
      </c>
      <c r="J13" s="16">
        <v>730.21002480309983</v>
      </c>
      <c r="K13" s="16">
        <v>730.21000625499971</v>
      </c>
      <c r="L13" s="16">
        <v>730.20999174270014</v>
      </c>
      <c r="M13" s="16">
        <v>730.20998732269959</v>
      </c>
      <c r="N13" s="16"/>
      <c r="O13" s="16">
        <v>730.20998732269959</v>
      </c>
      <c r="P13" s="3">
        <v>161.38</v>
      </c>
      <c r="Q13" s="3">
        <v>568.83000000000004</v>
      </c>
      <c r="R13" s="16">
        <f t="shared" si="0"/>
        <v>730.21</v>
      </c>
      <c r="S13" s="16">
        <f t="shared" si="1"/>
        <v>-1.2677300446739537E-5</v>
      </c>
    </row>
    <row r="14" spans="1:19" x14ac:dyDescent="0.2">
      <c r="A14" s="36" t="s">
        <v>236</v>
      </c>
      <c r="B14" s="16">
        <v>48226.569282692421</v>
      </c>
      <c r="C14" s="16">
        <v>48297.481669776316</v>
      </c>
      <c r="D14" s="16">
        <v>48313.185454158513</v>
      </c>
      <c r="E14" s="16">
        <v>48292.309451920177</v>
      </c>
      <c r="F14" s="16">
        <v>47829.863778351792</v>
      </c>
      <c r="G14" s="16">
        <v>47832.904493398666</v>
      </c>
      <c r="H14" s="16">
        <v>48046.097846196673</v>
      </c>
      <c r="I14" s="16">
        <v>48177.494368494437</v>
      </c>
      <c r="J14" s="16">
        <v>48256.028806086782</v>
      </c>
      <c r="K14" s="16">
        <v>47987.915269702593</v>
      </c>
      <c r="L14" s="16">
        <v>48071.733681544814</v>
      </c>
      <c r="M14" s="16">
        <v>47574.623584164343</v>
      </c>
      <c r="N14" s="16"/>
      <c r="O14" s="37">
        <v>-167390.80129409063</v>
      </c>
    </row>
    <row r="15" spans="1:19" x14ac:dyDescent="0.2">
      <c r="A15" s="36"/>
      <c r="B15" s="16"/>
      <c r="C15" s="16"/>
      <c r="D15" s="16"/>
      <c r="E15" s="16"/>
      <c r="F15" s="16"/>
      <c r="G15" s="16"/>
      <c r="I15" s="16"/>
      <c r="J15" s="16"/>
      <c r="K15" s="16"/>
      <c r="L15" s="16"/>
      <c r="M15" s="16"/>
      <c r="N15" s="16"/>
      <c r="O15" s="16"/>
    </row>
    <row r="16" spans="1:19" x14ac:dyDescent="0.2">
      <c r="A16" s="36"/>
      <c r="B16" s="16"/>
      <c r="C16" s="16"/>
      <c r="D16" s="16"/>
      <c r="E16" s="16"/>
      <c r="F16" s="16"/>
      <c r="G16" s="16"/>
      <c r="I16" s="16"/>
      <c r="J16" s="16"/>
      <c r="K16" s="16"/>
      <c r="L16" s="16"/>
      <c r="M16" s="16"/>
      <c r="N16" s="16"/>
      <c r="O16" s="16"/>
    </row>
    <row r="17" spans="1:15" x14ac:dyDescent="0.2">
      <c r="A17" s="36"/>
      <c r="B17" s="16"/>
      <c r="C17" s="16"/>
      <c r="D17" s="16"/>
      <c r="E17" s="16"/>
      <c r="F17" s="16"/>
      <c r="G17" s="16"/>
      <c r="I17" s="16"/>
      <c r="J17" s="16"/>
      <c r="K17" s="16"/>
      <c r="L17" s="16"/>
      <c r="M17" s="16"/>
      <c r="N17" s="16"/>
      <c r="O17" s="16"/>
    </row>
    <row r="18" spans="1:15" x14ac:dyDescent="0.2">
      <c r="A18" s="36"/>
      <c r="B18" s="16"/>
      <c r="C18" s="16"/>
      <c r="D18" s="16"/>
      <c r="E18" s="16"/>
      <c r="F18" s="16"/>
      <c r="G18" s="16"/>
      <c r="I18" s="16"/>
      <c r="J18" s="16"/>
      <c r="K18" s="16"/>
      <c r="L18" s="16"/>
      <c r="M18" s="16"/>
      <c r="N18" s="16"/>
      <c r="O18" s="16"/>
    </row>
    <row r="20" spans="1:15" s="3" customFormat="1" x14ac:dyDescent="0.2">
      <c r="A20" s="3" t="s">
        <v>254</v>
      </c>
      <c r="B20" s="3">
        <f>42843.29+5383.25</f>
        <v>48226.54</v>
      </c>
      <c r="C20" s="3">
        <f>42914.22+5383.25</f>
        <v>48297.47</v>
      </c>
      <c r="D20" s="3">
        <f>42929.99+5383.25</f>
        <v>48313.24</v>
      </c>
      <c r="E20" s="3">
        <f>42909.05+5383.25</f>
        <v>48292.3</v>
      </c>
      <c r="F20" s="3">
        <f>42446.6+5383.25</f>
        <v>47829.85</v>
      </c>
      <c r="G20" s="3">
        <f>42449.64+5383.25</f>
        <v>47832.89</v>
      </c>
      <c r="H20" s="3">
        <f>42662.85+5383.25</f>
        <v>48046.1</v>
      </c>
      <c r="I20" s="3">
        <f>42794.25+5383.25</f>
        <v>48177.5</v>
      </c>
      <c r="J20" s="3">
        <f>42872.79+5383.25</f>
        <v>48256.04</v>
      </c>
      <c r="K20" s="3">
        <f>42604.67+5383.25</f>
        <v>47987.92</v>
      </c>
      <c r="L20" s="3">
        <f>42688.48+5383.25</f>
        <v>48071.73</v>
      </c>
      <c r="M20" s="3">
        <f>42191.34+5383.25</f>
        <v>47574.59</v>
      </c>
    </row>
    <row r="21" spans="1:15" x14ac:dyDescent="0.2">
      <c r="A21" t="s">
        <v>255</v>
      </c>
      <c r="B21" s="16">
        <f>B14-B20</f>
        <v>2.9282692419656087E-2</v>
      </c>
      <c r="C21" s="16">
        <f t="shared" ref="C21:M21" si="2">C14-C20</f>
        <v>1.1669776315102354E-2</v>
      </c>
      <c r="D21" s="16">
        <f t="shared" si="2"/>
        <v>-5.4545841485378332E-2</v>
      </c>
      <c r="E21" s="16">
        <f t="shared" si="2"/>
        <v>9.4519201738876291E-3</v>
      </c>
      <c r="F21" s="16">
        <f t="shared" si="2"/>
        <v>1.3778351793007459E-2</v>
      </c>
      <c r="G21" s="42">
        <f t="shared" si="2"/>
        <v>1.4493398666672874E-2</v>
      </c>
      <c r="H21" s="6">
        <f>H14-H20</f>
        <v>-2.1538033251999877E-3</v>
      </c>
      <c r="I21" s="42">
        <f t="shared" si="2"/>
        <v>-5.6315055626328103E-3</v>
      </c>
      <c r="J21" s="16">
        <f t="shared" si="2"/>
        <v>-1.119391321844887E-2</v>
      </c>
      <c r="K21" s="16">
        <f t="shared" si="2"/>
        <v>-4.7302974053309299E-3</v>
      </c>
      <c r="L21" s="16">
        <f t="shared" si="2"/>
        <v>3.6815448111156002E-3</v>
      </c>
      <c r="M21" s="16">
        <f t="shared" si="2"/>
        <v>3.3584164346393663E-2</v>
      </c>
      <c r="N21" s="16"/>
      <c r="O21" s="16"/>
    </row>
    <row r="22" spans="1:15" x14ac:dyDescent="0.2">
      <c r="G22" s="12"/>
      <c r="H22" s="6"/>
      <c r="I22" s="12"/>
    </row>
    <row r="23" spans="1:15" x14ac:dyDescent="0.2">
      <c r="G23" s="12"/>
      <c r="H23" s="6"/>
      <c r="I23" s="12"/>
    </row>
    <row r="24" spans="1:15" x14ac:dyDescent="0.2">
      <c r="G24" s="12"/>
      <c r="H24" s="6"/>
      <c r="I24" s="6">
        <f>7568.57-9973.25</f>
        <v>-2404.6800000000003</v>
      </c>
      <c r="M24" s="3">
        <v>-609048.12</v>
      </c>
      <c r="N24" s="3"/>
      <c r="O24" s="3"/>
    </row>
    <row r="25" spans="1:15" x14ac:dyDescent="0.2">
      <c r="G25" s="12"/>
      <c r="H25" s="6"/>
      <c r="I25" s="42">
        <f>I9-I24</f>
        <v>1.0000000000673026E-2</v>
      </c>
      <c r="M25" s="33">
        <f>M9-M24</f>
        <v>606843.27369328518</v>
      </c>
      <c r="N25" s="33"/>
      <c r="O25" s="33"/>
    </row>
    <row r="26" spans="1:15" s="3" customFormat="1" x14ac:dyDescent="0.2">
      <c r="A26" s="3" t="s">
        <v>248</v>
      </c>
      <c r="D26" s="3">
        <f>1298.72-2355</f>
        <v>-1056.28</v>
      </c>
      <c r="E26" s="3">
        <f>1268.04-2355</f>
        <v>-1086.96</v>
      </c>
      <c r="G26" s="6"/>
      <c r="H26" s="6"/>
      <c r="J26" s="3">
        <f>802.74-2355</f>
        <v>-1552.26</v>
      </c>
    </row>
    <row r="27" spans="1:15" s="3" customFormat="1" x14ac:dyDescent="0.2">
      <c r="D27" s="3">
        <f>D7-D26</f>
        <v>2.2974037012772897E-3</v>
      </c>
      <c r="E27" s="3">
        <f>E7-E26</f>
        <v>-9.9999999999909051E-3</v>
      </c>
      <c r="G27" s="6"/>
      <c r="H27" s="6"/>
      <c r="J27" s="3">
        <f>J7-J26</f>
        <v>0</v>
      </c>
    </row>
  </sheetData>
  <mergeCells count="1">
    <mergeCell ref="M2:R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BD35"/>
  <sheetViews>
    <sheetView tabSelected="1" topLeftCell="P1" workbookViewId="0">
      <selection activeCell="U17" sqref="U17"/>
    </sheetView>
  </sheetViews>
  <sheetFormatPr defaultRowHeight="12.75" x14ac:dyDescent="0.2"/>
  <cols>
    <col min="1" max="1" width="67.85546875" bestFit="1" customWidth="1"/>
    <col min="2" max="5" width="17.42578125" customWidth="1"/>
    <col min="6" max="11" width="17.42578125" bestFit="1" customWidth="1"/>
    <col min="12" max="14" width="18.42578125" bestFit="1" customWidth="1"/>
    <col min="15" max="15" width="12.85546875" bestFit="1" customWidth="1"/>
    <col min="16" max="16" width="15.5703125" customWidth="1"/>
    <col min="17" max="29" width="11.42578125" bestFit="1" customWidth="1"/>
    <col min="30" max="30" width="15.85546875" bestFit="1" customWidth="1"/>
    <col min="31" max="31" width="9.85546875" bestFit="1" customWidth="1"/>
    <col min="32" max="32" width="11.28515625" bestFit="1" customWidth="1"/>
    <col min="33" max="33" width="12" customWidth="1"/>
    <col min="34" max="44" width="12.7109375" bestFit="1" customWidth="1"/>
    <col min="45" max="45" width="12.140625" bestFit="1" customWidth="1"/>
    <col min="46" max="46" width="12.7109375" bestFit="1" customWidth="1"/>
    <col min="47" max="47" width="15.85546875" bestFit="1" customWidth="1"/>
    <col min="48" max="48" width="9.85546875" bestFit="1" customWidth="1"/>
    <col min="49" max="49" width="12.5703125" customWidth="1"/>
    <col min="50" max="50" width="11" bestFit="1" customWidth="1"/>
  </cols>
  <sheetData>
    <row r="1" spans="1:56" x14ac:dyDescent="0.2">
      <c r="AM1">
        <f t="shared" ref="AM1" si="0">+Y1-X1</f>
        <v>0</v>
      </c>
      <c r="AN1">
        <f t="shared" ref="AN1" si="1">+Z1-Y1</f>
        <v>0</v>
      </c>
      <c r="AO1">
        <f t="shared" ref="AO1" si="2">+AA1-Z1</f>
        <v>0</v>
      </c>
      <c r="AP1">
        <f t="shared" ref="AP1" si="3">+AB1-AA1</f>
        <v>0</v>
      </c>
      <c r="AQ1">
        <f t="shared" ref="AQ1" si="4">+AC1-AB1</f>
        <v>0</v>
      </c>
      <c r="AR1">
        <f t="shared" ref="AR1" si="5">+AD1-AC1</f>
        <v>0</v>
      </c>
    </row>
    <row r="3" spans="1:56" x14ac:dyDescent="0.2">
      <c r="A3" s="35" t="s">
        <v>235</v>
      </c>
      <c r="B3" t="s">
        <v>256</v>
      </c>
      <c r="C3" t="s">
        <v>257</v>
      </c>
      <c r="D3" t="s">
        <v>258</v>
      </c>
      <c r="E3" t="s">
        <v>259</v>
      </c>
      <c r="F3" t="s">
        <v>260</v>
      </c>
      <c r="G3" t="s">
        <v>261</v>
      </c>
      <c r="H3" t="s">
        <v>262</v>
      </c>
      <c r="I3" t="s">
        <v>263</v>
      </c>
      <c r="J3" t="s">
        <v>264</v>
      </c>
      <c r="K3" t="s">
        <v>265</v>
      </c>
      <c r="L3" t="s">
        <v>266</v>
      </c>
      <c r="M3" t="s">
        <v>267</v>
      </c>
      <c r="N3" t="s">
        <v>268</v>
      </c>
      <c r="Q3" s="1">
        <v>44561</v>
      </c>
      <c r="R3" s="56">
        <v>44562</v>
      </c>
      <c r="S3" s="56">
        <v>44593</v>
      </c>
      <c r="T3" s="56">
        <v>44621</v>
      </c>
      <c r="U3" s="56">
        <v>44652</v>
      </c>
      <c r="V3" s="56">
        <v>44682</v>
      </c>
      <c r="W3" s="56">
        <v>44713</v>
      </c>
      <c r="X3" s="56">
        <v>44743</v>
      </c>
      <c r="Y3" s="56">
        <v>44774</v>
      </c>
      <c r="Z3" s="56">
        <v>44805</v>
      </c>
      <c r="AA3" s="56">
        <v>44835</v>
      </c>
      <c r="AB3" s="56">
        <v>44866</v>
      </c>
      <c r="AC3" s="56">
        <v>44896</v>
      </c>
      <c r="AD3" t="s">
        <v>273</v>
      </c>
      <c r="AE3" t="s">
        <v>275</v>
      </c>
      <c r="AH3" s="56">
        <v>44926</v>
      </c>
      <c r="AI3" s="56">
        <v>44927</v>
      </c>
      <c r="AJ3" s="56">
        <v>44958</v>
      </c>
      <c r="AK3" s="56">
        <v>44986</v>
      </c>
      <c r="AL3" s="56">
        <v>45017</v>
      </c>
      <c r="AM3" s="56">
        <v>45047</v>
      </c>
      <c r="AN3" s="56">
        <v>45078</v>
      </c>
      <c r="AO3" s="56">
        <v>45108</v>
      </c>
      <c r="AP3" s="56">
        <v>45139</v>
      </c>
      <c r="AQ3" s="56">
        <v>45170</v>
      </c>
      <c r="AR3" s="56">
        <v>45200</v>
      </c>
      <c r="AS3" s="56">
        <v>45231</v>
      </c>
      <c r="AT3" s="56">
        <v>45261</v>
      </c>
      <c r="AU3" t="s">
        <v>273</v>
      </c>
      <c r="AV3" t="s">
        <v>275</v>
      </c>
    </row>
    <row r="4" spans="1:56" x14ac:dyDescent="0.2">
      <c r="A4" s="36" t="s">
        <v>7</v>
      </c>
      <c r="B4" s="16">
        <v>0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</row>
    <row r="5" spans="1:56" x14ac:dyDescent="0.2">
      <c r="A5" s="38" t="s">
        <v>218</v>
      </c>
      <c r="B5" s="16">
        <v>0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Q5" s="16"/>
    </row>
    <row r="6" spans="1:56" x14ac:dyDescent="0.2">
      <c r="A6" s="36" t="s">
        <v>10</v>
      </c>
      <c r="B6" s="16">
        <v>240635.81690481381</v>
      </c>
      <c r="C6" s="16">
        <v>255489.72592055553</v>
      </c>
      <c r="D6" s="16">
        <v>270347.16007979773</v>
      </c>
      <c r="E6" s="16">
        <v>285220.29337828938</v>
      </c>
      <c r="F6" s="16">
        <v>300103.23555160494</v>
      </c>
      <c r="G6" s="16">
        <v>314989.03229385486</v>
      </c>
      <c r="H6" s="16">
        <v>329877.86829603888</v>
      </c>
      <c r="I6" s="16">
        <v>344724.5515364068</v>
      </c>
      <c r="J6" s="16">
        <v>359571.2334061382</v>
      </c>
      <c r="K6" s="16">
        <v>374417.90461523342</v>
      </c>
      <c r="L6" s="16">
        <v>389264.59764266043</v>
      </c>
      <c r="M6" s="16">
        <v>404111.28356514324</v>
      </c>
      <c r="N6" s="16">
        <v>420142.69239240035</v>
      </c>
      <c r="AG6" t="s">
        <v>276</v>
      </c>
      <c r="AU6" s="62"/>
      <c r="AV6" s="62"/>
      <c r="AW6" s="62"/>
      <c r="AX6" s="62" t="s">
        <v>277</v>
      </c>
    </row>
    <row r="7" spans="1:56" x14ac:dyDescent="0.2">
      <c r="A7" s="53" t="s">
        <v>218</v>
      </c>
      <c r="B7" s="52">
        <v>218771.8772335668</v>
      </c>
      <c r="C7" s="52">
        <v>233249.20559084133</v>
      </c>
      <c r="D7" s="52">
        <v>247748.83029414684</v>
      </c>
      <c r="E7" s="52">
        <v>262270.35326362168</v>
      </c>
      <c r="F7" s="52">
        <v>276805.4852630758</v>
      </c>
      <c r="G7" s="52">
        <v>291351.0721872896</v>
      </c>
      <c r="H7" s="52">
        <v>305870.11792922945</v>
      </c>
      <c r="I7" s="52">
        <v>320387.53116147098</v>
      </c>
      <c r="J7" s="52">
        <v>334909.92308118049</v>
      </c>
      <c r="K7" s="52">
        <v>349436.70433898125</v>
      </c>
      <c r="L7" s="52">
        <v>363967.47806039324</v>
      </c>
      <c r="M7" s="52">
        <v>378501.78321263788</v>
      </c>
      <c r="N7" s="52">
        <v>393039.27282213495</v>
      </c>
      <c r="O7" s="52">
        <f>ROUND(SUM(B7:N7)/13,0)</f>
        <v>305870</v>
      </c>
      <c r="P7" s="51" t="s">
        <v>269</v>
      </c>
      <c r="Q7" s="3">
        <f>N7</f>
        <v>393039.27282213495</v>
      </c>
      <c r="R7" s="3">
        <f>Q7+'Pivot on Expense'!$M$37</f>
        <v>407576.76243163191</v>
      </c>
      <c r="S7" s="3">
        <f>R7+'Pivot on Expense'!$M$37</f>
        <v>422114.25204112887</v>
      </c>
      <c r="T7" s="3">
        <f>S7+'Pivot on Expense'!$M$37</f>
        <v>436651.74165062583</v>
      </c>
      <c r="U7" s="3">
        <f>T7+'Pivot on Expense'!$M$37</f>
        <v>451189.23126012279</v>
      </c>
      <c r="V7" s="3">
        <f>U7+'Pivot on Expense'!$M$37</f>
        <v>465726.72086961975</v>
      </c>
      <c r="W7" s="3">
        <f>V7+'Pivot on Expense'!$M$37</f>
        <v>480264.21047911671</v>
      </c>
      <c r="X7" s="3">
        <f>W7+'Pivot on Expense'!$M$37</f>
        <v>494801.70008861367</v>
      </c>
      <c r="Y7" s="3">
        <f>X7+'Pivot on Expense'!$M$37</f>
        <v>509339.18969811063</v>
      </c>
      <c r="Z7" s="3">
        <f>Y7+'Pivot on Expense'!$M$37</f>
        <v>523876.67930760758</v>
      </c>
      <c r="AA7" s="3">
        <f>Z7+'Pivot on Expense'!$M$37</f>
        <v>538414.16891710449</v>
      </c>
      <c r="AB7" s="3">
        <f>AA7+'Pivot on Expense'!$M$37</f>
        <v>552951.65852660139</v>
      </c>
      <c r="AC7" s="3">
        <f>AB7+'Pivot on Expense'!$M$37</f>
        <v>567489.14813609829</v>
      </c>
      <c r="AD7" s="63">
        <f>SUM(Q7:AC7)/13</f>
        <v>480264.21047911671</v>
      </c>
      <c r="AE7" s="63">
        <v>1149.79</v>
      </c>
      <c r="AF7" s="64">
        <f>+AD7+AE7</f>
        <v>481414.00047911669</v>
      </c>
      <c r="AG7" s="62"/>
      <c r="AH7" s="3">
        <f>AC7</f>
        <v>567489.14813609829</v>
      </c>
      <c r="AI7" s="3">
        <f>AH7+'Pivot on Expense'!$M$37-14628.42</f>
        <v>567398.21774559515</v>
      </c>
      <c r="AJ7" s="3">
        <f>AI7+'Pivot on Expense'!$M$37-14628.42</f>
        <v>567307.287355092</v>
      </c>
      <c r="AK7" s="3">
        <f>AJ7+'Pivot on Expense'!$M$37-14628.42</f>
        <v>567216.35696458886</v>
      </c>
      <c r="AL7" s="3">
        <f>AK7+'Pivot on Expense'!$M$37-14628.42</f>
        <v>567125.42657408572</v>
      </c>
      <c r="AM7" s="3">
        <f>AL7+'Pivot on Expense'!$M$37-14628.42</f>
        <v>567034.49618358258</v>
      </c>
      <c r="AN7" s="3">
        <f>AM7+'Pivot on Expense'!$M$37-14628.42</f>
        <v>566943.56579307944</v>
      </c>
      <c r="AO7" s="3">
        <f>AN7+'Pivot on Expense'!$M$37-14628.42</f>
        <v>566852.6354025763</v>
      </c>
      <c r="AP7" s="3">
        <f>AO7+'Pivot on Expense'!$M$37-14628.42</f>
        <v>566761.70501207316</v>
      </c>
      <c r="AQ7" s="3">
        <f>AP7+'Pivot on Expense'!$M$37-14628.42</f>
        <v>566670.77462157002</v>
      </c>
      <c r="AR7" s="3">
        <f>AQ7+'Pivot on Expense'!$M$37-14628.42</f>
        <v>566579.84423106688</v>
      </c>
      <c r="AS7" s="3">
        <f>AR7+'Pivot on Expense'!$M$37-14628.42</f>
        <v>566488.91384056373</v>
      </c>
      <c r="AT7" s="3">
        <f>AS7+'Pivot on Expense'!$M$37-14628.42</f>
        <v>566397.98345006059</v>
      </c>
      <c r="AU7" s="63">
        <f>SUM(AH7:AT7)/13</f>
        <v>566943.56579307944</v>
      </c>
      <c r="AV7" s="63">
        <v>1051.43</v>
      </c>
      <c r="AW7" s="63">
        <f>+SUM(AU7:AV7)</f>
        <v>567994.99579307949</v>
      </c>
      <c r="AX7" s="63"/>
      <c r="AY7" s="3"/>
      <c r="AZ7" s="3"/>
      <c r="BA7" s="3"/>
      <c r="BB7" s="3"/>
      <c r="BC7" s="3"/>
      <c r="BD7" s="3"/>
    </row>
    <row r="8" spans="1:56" x14ac:dyDescent="0.2">
      <c r="A8" s="53" t="s">
        <v>222</v>
      </c>
      <c r="B8" s="52">
        <v>15612.4396497506</v>
      </c>
      <c r="C8" s="52">
        <v>15887.220415575001</v>
      </c>
      <c r="D8" s="52">
        <v>16148.659877300001</v>
      </c>
      <c r="E8" s="52">
        <v>16405.729965197301</v>
      </c>
      <c r="F8" s="52">
        <v>16660.140345698201</v>
      </c>
      <c r="G8" s="52">
        <v>16909.160032877298</v>
      </c>
      <c r="H8" s="52">
        <v>17179.4003564044</v>
      </c>
      <c r="I8" s="52">
        <v>17420.690396245798</v>
      </c>
      <c r="J8" s="52">
        <v>17658.4602950193</v>
      </c>
      <c r="K8" s="52">
        <v>17893.110230752001</v>
      </c>
      <c r="L8" s="52">
        <v>18124.949755912698</v>
      </c>
      <c r="M8" s="52">
        <v>18354.2904594996</v>
      </c>
      <c r="N8" s="52">
        <v>18581.369597187801</v>
      </c>
      <c r="O8" s="52">
        <f t="shared" ref="O8" si="6">ROUND(SUM(B8:N8)/13,0)</f>
        <v>17141</v>
      </c>
      <c r="Q8" s="3">
        <f t="shared" ref="Q8:Q9" si="7">N8</f>
        <v>18581.369597187801</v>
      </c>
      <c r="R8" s="3">
        <f>Q8+'Pivot on Expense'!$M$39</f>
        <v>18808.448734876001</v>
      </c>
      <c r="S8" s="3">
        <f>R8+'Pivot on Expense'!$M$39</f>
        <v>19035.527872564202</v>
      </c>
      <c r="T8" s="3">
        <f>S8+'Pivot on Expense'!$M$39</f>
        <v>19262.607010252403</v>
      </c>
      <c r="U8" s="3">
        <f>T8+'Pivot on Expense'!$M$39</f>
        <v>19489.686147940603</v>
      </c>
      <c r="V8" s="3">
        <f>U8+'Pivot on Expense'!$M$39</f>
        <v>19716.765285628804</v>
      </c>
      <c r="W8" s="3">
        <f>V8+'Pivot on Expense'!$M$39</f>
        <v>19943.844423317005</v>
      </c>
      <c r="X8" s="3">
        <f>W8+'Pivot on Expense'!$M$39</f>
        <v>20170.923561005206</v>
      </c>
      <c r="Y8" s="3">
        <f>X8+'Pivot on Expense'!$M$39</f>
        <v>20398.002698693406</v>
      </c>
      <c r="Z8" s="3">
        <f>Y8+'Pivot on Expense'!$M$39</f>
        <v>20625.081836381607</v>
      </c>
      <c r="AA8" s="3">
        <f>Z8+'Pivot on Expense'!$M$39</f>
        <v>20852.160974069808</v>
      </c>
      <c r="AB8" s="3">
        <f>AA8+'Pivot on Expense'!$M$39</f>
        <v>21079.240111758008</v>
      </c>
      <c r="AC8" s="3">
        <f>AB8+'Pivot on Expense'!$M$39</f>
        <v>21306.319249446209</v>
      </c>
      <c r="AD8" s="63">
        <f t="shared" ref="AD8" si="8">SUM(Q8:AC8)/13</f>
        <v>19943.844423317005</v>
      </c>
      <c r="AE8" s="63"/>
      <c r="AF8" s="64">
        <f t="shared" ref="AF8:AF9" si="9">+AD8+AE8</f>
        <v>19943.844423317005</v>
      </c>
      <c r="AG8" s="62"/>
      <c r="AH8" s="3">
        <f t="shared" ref="AH8:AH10" si="10">AC8</f>
        <v>21306.319249446209</v>
      </c>
      <c r="AI8" s="3">
        <f>AH8+'Pivot on Expense'!$M$39</f>
        <v>21533.39838713441</v>
      </c>
      <c r="AJ8" s="3">
        <f>AI8+'Pivot on Expense'!$M$39</f>
        <v>21760.477524822611</v>
      </c>
      <c r="AK8" s="3">
        <f>AJ8+'Pivot on Expense'!$M$39</f>
        <v>21987.556662510811</v>
      </c>
      <c r="AL8" s="3">
        <f>AK8+'Pivot on Expense'!$M$39</f>
        <v>22214.635800199012</v>
      </c>
      <c r="AM8" s="3">
        <f>AL8+'Pivot on Expense'!$M$39</f>
        <v>22441.714937887213</v>
      </c>
      <c r="AN8" s="3">
        <f>AM8+'Pivot on Expense'!$M$39</f>
        <v>22668.794075575413</v>
      </c>
      <c r="AO8" s="3">
        <f>AN8+'Pivot on Expense'!$M$39</f>
        <v>22895.873213263614</v>
      </c>
      <c r="AP8" s="3">
        <f>AO8+'Pivot on Expense'!$M$39</f>
        <v>23122.952350951815</v>
      </c>
      <c r="AQ8" s="3">
        <f>AP8+'Pivot on Expense'!$M$39</f>
        <v>23350.031488640016</v>
      </c>
      <c r="AR8" s="3">
        <f>AQ8+'Pivot on Expense'!$M$39</f>
        <v>23577.110626328216</v>
      </c>
      <c r="AS8" s="3">
        <f>AR8+'Pivot on Expense'!$M$39</f>
        <v>23804.189764016417</v>
      </c>
      <c r="AT8" s="3">
        <f>AS8+'Pivot on Expense'!$M$39</f>
        <v>24031.268901704618</v>
      </c>
      <c r="AU8" s="63">
        <f t="shared" ref="AU8:AU9" si="11">SUM(AH8:AT8)/13</f>
        <v>22668.794075575417</v>
      </c>
      <c r="AV8" s="63"/>
      <c r="AW8" s="63">
        <f t="shared" ref="AW8:AW9" si="12">+SUM(AU8:AV8)</f>
        <v>22668.794075575417</v>
      </c>
      <c r="AX8" s="63"/>
      <c r="AY8" s="3"/>
      <c r="AZ8" s="3"/>
      <c r="BA8" s="3"/>
      <c r="BB8" s="3"/>
      <c r="BC8" s="3"/>
      <c r="BD8" s="3"/>
    </row>
    <row r="9" spans="1:56" x14ac:dyDescent="0.2">
      <c r="A9" s="53" t="s">
        <v>219</v>
      </c>
      <c r="B9" s="52">
        <v>6251.5000214964002</v>
      </c>
      <c r="C9" s="52">
        <v>6353.2999141392002</v>
      </c>
      <c r="D9" s="52">
        <v>6449.6699083508993</v>
      </c>
      <c r="E9" s="52">
        <v>6544.2101494704002</v>
      </c>
      <c r="F9" s="52">
        <v>6637.6099428309008</v>
      </c>
      <c r="G9" s="52">
        <v>6728.8000736879994</v>
      </c>
      <c r="H9" s="52">
        <v>6828.3500104050008</v>
      </c>
      <c r="I9" s="52">
        <v>6916.3299786900006</v>
      </c>
      <c r="J9" s="52">
        <v>7002.8500299383995</v>
      </c>
      <c r="K9" s="52">
        <v>7088.0900455001993</v>
      </c>
      <c r="L9" s="52">
        <v>7172.1698263545004</v>
      </c>
      <c r="M9" s="52">
        <v>7255.2098930058</v>
      </c>
      <c r="N9" s="52">
        <v>8522.049973077601</v>
      </c>
      <c r="O9" s="52">
        <f>ROUND(SUM(B9:N9)/13,0)</f>
        <v>6904</v>
      </c>
      <c r="Q9" s="3">
        <f t="shared" si="7"/>
        <v>8522.049973077601</v>
      </c>
      <c r="R9" s="3">
        <f>Q9+'Pivot on Expense'!$M$41</f>
        <v>8604.1600531494005</v>
      </c>
      <c r="S9" s="3">
        <f>R9+'Pivot on Expense'!$M$41+S17</f>
        <v>-27289.999866778795</v>
      </c>
      <c r="T9" s="3">
        <f>S9+'Pivot on Expense'!$M$41+T16</f>
        <v>-27298.306453373661</v>
      </c>
      <c r="U9" s="3">
        <f>T9+'Pivot on Expense'!$M$41+$T$16</f>
        <v>-27306.613039968528</v>
      </c>
      <c r="V9" s="3">
        <f>U9+'Pivot on Expense'!$M$41+$T$16</f>
        <v>-27314.919626563395</v>
      </c>
      <c r="W9" s="3">
        <f>V9+'Pivot on Expense'!$M$41+$T$16</f>
        <v>-27323.226213158261</v>
      </c>
      <c r="X9" s="3">
        <f>W9+'Pivot on Expense'!$M$41+$T$16</f>
        <v>-27331.532799753128</v>
      </c>
      <c r="Y9" s="3">
        <f>X9+'Pivot on Expense'!$M$41+$T$16</f>
        <v>-27339.839386347994</v>
      </c>
      <c r="Z9" s="3">
        <f>Y9+'Pivot on Expense'!$M$41+$T$16</f>
        <v>-27348.145972942861</v>
      </c>
      <c r="AA9" s="3">
        <f>Z9+'Pivot on Expense'!$M$41+$T$16</f>
        <v>-27356.452559537727</v>
      </c>
      <c r="AB9" s="3">
        <f>AA9+'Pivot on Expense'!$M$41+$T$16</f>
        <v>-27364.759146132594</v>
      </c>
      <c r="AC9" s="3">
        <f>AB9+'Pivot on Expense'!$M$41+$T$16</f>
        <v>-27373.06573272746</v>
      </c>
      <c r="AD9" s="63">
        <f>SUM(Q9:AC9)/13</f>
        <v>-21809.280828542873</v>
      </c>
      <c r="AE9" s="63">
        <f>-AE7</f>
        <v>-1149.79</v>
      </c>
      <c r="AF9" s="64">
        <f t="shared" si="9"/>
        <v>-22959.070828542874</v>
      </c>
      <c r="AG9" s="62"/>
      <c r="AH9" s="3">
        <f t="shared" si="10"/>
        <v>-27373.06573272746</v>
      </c>
      <c r="AI9" s="3">
        <f>AH9+'Pivot on Expense'!$M$41+$T$16</f>
        <v>-27381.372319322327</v>
      </c>
      <c r="AJ9" s="3">
        <f>AI9+'Pivot on Expense'!$M$41+$T$16</f>
        <v>-27389.678905917193</v>
      </c>
      <c r="AK9" s="3">
        <f>AJ9+'Pivot on Expense'!$M$41+$T$16</f>
        <v>-27397.98549251206</v>
      </c>
      <c r="AL9" s="3">
        <f>AK9+'Pivot on Expense'!$M$41+$T$16</f>
        <v>-27406.292079106926</v>
      </c>
      <c r="AM9" s="3">
        <f>AL9+'Pivot on Expense'!$M$41+$T$16</f>
        <v>-27414.598665701793</v>
      </c>
      <c r="AN9" s="3">
        <f>AM9+'Pivot on Expense'!$M$41+$T$16</f>
        <v>-27422.905252296659</v>
      </c>
      <c r="AO9" s="3">
        <f>AN9+'Pivot on Expense'!$M$41+$T$16</f>
        <v>-27431.211838891526</v>
      </c>
      <c r="AP9" s="3">
        <f>AO9+'Pivot on Expense'!$M$41+$T$16</f>
        <v>-27439.518425486393</v>
      </c>
      <c r="AQ9" s="3">
        <f>AP9+'Pivot on Expense'!$M$41+$T$16</f>
        <v>-27447.825012081259</v>
      </c>
      <c r="AR9" s="3">
        <f>AQ9+'Pivot on Expense'!$M$41+$T$16</f>
        <v>-27456.131598676126</v>
      </c>
      <c r="AS9" s="3">
        <f>AR9+'Pivot on Expense'!$M$41+$T$16</f>
        <v>-27464.438185270992</v>
      </c>
      <c r="AT9" s="3">
        <f>AS9+'Pivot on Expense'!$M$41+$T$16</f>
        <v>-27472.744771865859</v>
      </c>
      <c r="AU9" s="63">
        <f t="shared" si="11"/>
        <v>-27422.905252296659</v>
      </c>
      <c r="AV9" s="63">
        <f>-AV7</f>
        <v>-1051.43</v>
      </c>
      <c r="AW9" s="63">
        <f t="shared" si="12"/>
        <v>-28474.33525229666</v>
      </c>
      <c r="AX9" s="63"/>
      <c r="AY9" s="3"/>
      <c r="AZ9" s="3"/>
      <c r="BA9" s="3"/>
      <c r="BB9" s="3"/>
      <c r="BC9" s="3"/>
      <c r="BD9" s="3"/>
    </row>
    <row r="10" spans="1:56" x14ac:dyDescent="0.2">
      <c r="A10" s="36" t="s">
        <v>11</v>
      </c>
      <c r="B10" s="16">
        <v>394865.56198670849</v>
      </c>
      <c r="C10" s="16">
        <v>413890.32028975093</v>
      </c>
      <c r="D10" s="16">
        <v>432915.07892004098</v>
      </c>
      <c r="E10" s="16">
        <v>451939.84038130072</v>
      </c>
      <c r="F10" s="16">
        <v>470964.59923042858</v>
      </c>
      <c r="G10" s="16">
        <v>489989.36008987186</v>
      </c>
      <c r="H10" s="16">
        <v>509014.12062469369</v>
      </c>
      <c r="I10" s="16">
        <v>528059.22000423144</v>
      </c>
      <c r="J10" s="16">
        <v>547104.31830235221</v>
      </c>
      <c r="K10" s="16">
        <v>566149.41847225535</v>
      </c>
      <c r="L10" s="16">
        <v>585194.51947883447</v>
      </c>
      <c r="M10" s="16">
        <v>604239.62184375268</v>
      </c>
      <c r="N10" s="16">
        <v>116335.21043733772</v>
      </c>
      <c r="Q10" s="3">
        <f t="shared" ref="Q10" si="13">SUM(Q7:Q9)</f>
        <v>420142.69239240035</v>
      </c>
      <c r="R10" s="3">
        <f t="shared" ref="R10" si="14">SUM(R7:R9)</f>
        <v>434989.3712196573</v>
      </c>
      <c r="S10" s="3">
        <f t="shared" ref="S10" si="15">SUM(S7:S9)</f>
        <v>413859.7800469143</v>
      </c>
      <c r="T10" s="3">
        <f t="shared" ref="T10" si="16">SUM(T7:T9)</f>
        <v>428616.04220750462</v>
      </c>
      <c r="U10" s="3">
        <f t="shared" ref="U10" si="17">SUM(U7:U9)</f>
        <v>443372.30436809483</v>
      </c>
      <c r="V10" s="3">
        <f t="shared" ref="V10" si="18">SUM(V7:V9)</f>
        <v>458128.56652868516</v>
      </c>
      <c r="W10" s="3">
        <f t="shared" ref="W10" si="19">SUM(W7:W9)</f>
        <v>472884.82868927543</v>
      </c>
      <c r="X10" s="3">
        <f t="shared" ref="X10" si="20">SUM(X7:X9)</f>
        <v>487641.09084986575</v>
      </c>
      <c r="Y10" s="3">
        <f t="shared" ref="Y10" si="21">SUM(Y7:Y9)</f>
        <v>502397.35301045602</v>
      </c>
      <c r="Z10" s="3">
        <f t="shared" ref="Z10" si="22">SUM(Z7:Z9)</f>
        <v>517153.61517104629</v>
      </c>
      <c r="AA10" s="3">
        <f t="shared" ref="AA10" si="23">SUM(AA7:AA9)</f>
        <v>531909.87733163661</v>
      </c>
      <c r="AB10" s="3">
        <f t="shared" ref="AB10" si="24">SUM(AB7:AB9)</f>
        <v>546666.13949222676</v>
      </c>
      <c r="AC10" s="3">
        <f t="shared" ref="AC10" si="25">SUM(AC7:AC9)</f>
        <v>561422.40165281703</v>
      </c>
      <c r="AD10" s="63">
        <f t="shared" ref="AD10:AF10" si="26">SUM(AD7:AD9)</f>
        <v>478398.77407389082</v>
      </c>
      <c r="AE10" s="63"/>
      <c r="AF10" s="63">
        <f t="shared" si="26"/>
        <v>478398.77407389082</v>
      </c>
      <c r="AG10" s="63"/>
      <c r="AH10" s="3">
        <f t="shared" si="10"/>
        <v>561422.40165281703</v>
      </c>
      <c r="AI10" s="3">
        <f t="shared" ref="AI10" si="27">SUM(AI6:AI9)</f>
        <v>561550.24381340726</v>
      </c>
      <c r="AJ10" s="3">
        <f t="shared" ref="AJ10" si="28">SUM(AJ6:AJ9)</f>
        <v>561678.08597399737</v>
      </c>
      <c r="AK10" s="3">
        <f t="shared" ref="AK10" si="29">SUM(AK6:AK9)</f>
        <v>561805.92813458759</v>
      </c>
      <c r="AL10" s="3">
        <f t="shared" ref="AL10" si="30">SUM(AL6:AL9)</f>
        <v>561933.77029517782</v>
      </c>
      <c r="AM10" s="3">
        <f t="shared" ref="AM10" si="31">SUM(AM6:AM9)</f>
        <v>562061.61245576793</v>
      </c>
      <c r="AN10" s="3">
        <f t="shared" ref="AN10" si="32">SUM(AN6:AN9)</f>
        <v>562189.45461635815</v>
      </c>
      <c r="AO10" s="3">
        <f t="shared" ref="AO10" si="33">SUM(AO6:AO9)</f>
        <v>562317.29677694838</v>
      </c>
      <c r="AP10" s="3">
        <f t="shared" ref="AP10" si="34">SUM(AP6:AP9)</f>
        <v>562445.13893753861</v>
      </c>
      <c r="AQ10" s="3">
        <f t="shared" ref="AQ10" si="35">SUM(AQ6:AQ9)</f>
        <v>562572.98109812872</v>
      </c>
      <c r="AR10" s="3">
        <f t="shared" ref="AR10" si="36">SUM(AR6:AR9)</f>
        <v>562700.82325871906</v>
      </c>
      <c r="AS10" s="3">
        <f t="shared" ref="AS10" si="37">SUM(AS6:AS9)</f>
        <v>562828.66541930917</v>
      </c>
      <c r="AT10" s="3">
        <f t="shared" ref="AT10" si="38">SUM(AT6:AT9)</f>
        <v>562956.50757989928</v>
      </c>
      <c r="AU10" s="63">
        <f t="shared" ref="AU10" si="39">SUM(AU6:AU9)</f>
        <v>562189.45461635815</v>
      </c>
      <c r="AV10" s="63"/>
      <c r="AW10" s="63">
        <f t="shared" ref="AW10" si="40">SUM(AW6:AW9)</f>
        <v>562189.45461635827</v>
      </c>
      <c r="AX10" s="63"/>
      <c r="AY10" s="3"/>
      <c r="AZ10" s="3"/>
      <c r="BA10" s="3"/>
      <c r="BB10" s="3"/>
      <c r="BC10" s="3"/>
      <c r="BD10" s="3"/>
    </row>
    <row r="11" spans="1:56" x14ac:dyDescent="0.2">
      <c r="A11" s="38" t="s">
        <v>218</v>
      </c>
      <c r="B11" s="16">
        <v>209840.69802882249</v>
      </c>
      <c r="C11" s="16">
        <v>226478.04722547898</v>
      </c>
      <c r="D11" s="16">
        <v>243030.58092905901</v>
      </c>
      <c r="E11" s="16">
        <v>259515.07493234193</v>
      </c>
      <c r="F11" s="16">
        <v>275944.14749007398</v>
      </c>
      <c r="G11" s="16">
        <v>292327.47638453846</v>
      </c>
      <c r="H11" s="16">
        <v>308702.88103674154</v>
      </c>
      <c r="I11" s="16">
        <v>325040.738072682</v>
      </c>
      <c r="J11" s="16">
        <v>341351.40676676697</v>
      </c>
      <c r="K11" s="16">
        <v>357638.74214272393</v>
      </c>
      <c r="L11" s="16">
        <v>373905.91572266002</v>
      </c>
      <c r="M11" s="16">
        <v>390155.53768828395</v>
      </c>
      <c r="N11" s="16">
        <v>53846.450164577305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</row>
    <row r="12" spans="1:56" x14ac:dyDescent="0.2">
      <c r="A12" s="38" t="s">
        <v>223</v>
      </c>
      <c r="B12" s="16">
        <v>28436.809999999998</v>
      </c>
      <c r="C12" s="16">
        <v>28436.809999999998</v>
      </c>
      <c r="D12" s="16">
        <v>28436.809999999998</v>
      </c>
      <c r="E12" s="16">
        <v>28436.809999999998</v>
      </c>
      <c r="F12" s="16">
        <v>28436.809999999998</v>
      </c>
      <c r="G12" s="16">
        <v>28436.809999999998</v>
      </c>
      <c r="H12" s="16">
        <v>28436.809999999998</v>
      </c>
      <c r="I12" s="16">
        <v>28436.809999999998</v>
      </c>
      <c r="J12" s="16">
        <v>28436.809999999998</v>
      </c>
      <c r="K12" s="16">
        <v>28436.809999999998</v>
      </c>
      <c r="L12" s="16">
        <v>28436.809999999998</v>
      </c>
      <c r="M12" s="16">
        <v>28436.809999999998</v>
      </c>
      <c r="N12" s="16">
        <v>8780.167370790301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</row>
    <row r="13" spans="1:56" x14ac:dyDescent="0.2">
      <c r="A13" s="38" t="s">
        <v>222</v>
      </c>
      <c r="B13" s="16">
        <v>27659.14000000001</v>
      </c>
      <c r="C13" s="16">
        <v>27659.14000000001</v>
      </c>
      <c r="D13" s="16">
        <v>27659.14000000001</v>
      </c>
      <c r="E13" s="16">
        <v>27659.14000000001</v>
      </c>
      <c r="F13" s="16">
        <v>27659.14000000001</v>
      </c>
      <c r="G13" s="16">
        <v>27659.14000000001</v>
      </c>
      <c r="H13" s="16">
        <v>27659.14000000001</v>
      </c>
      <c r="I13" s="16">
        <v>27659.14000000001</v>
      </c>
      <c r="J13" s="16">
        <v>27659.14000000001</v>
      </c>
      <c r="K13" s="16">
        <v>27659.14000000001</v>
      </c>
      <c r="L13" s="16">
        <v>27659.14000000001</v>
      </c>
      <c r="M13" s="16">
        <v>27659.14000000001</v>
      </c>
      <c r="N13" s="16">
        <v>8416.5925745669992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</row>
    <row r="14" spans="1:56" x14ac:dyDescent="0.2">
      <c r="A14" s="38" t="s">
        <v>219</v>
      </c>
      <c r="B14" s="16">
        <v>128928.913957886</v>
      </c>
      <c r="C14" s="16">
        <v>131316.32306427197</v>
      </c>
      <c r="D14" s="16">
        <v>133788.54799098196</v>
      </c>
      <c r="E14" s="16">
        <v>136328.81544895878</v>
      </c>
      <c r="F14" s="16">
        <v>138924.50174035461</v>
      </c>
      <c r="G14" s="16">
        <v>141565.93370533339</v>
      </c>
      <c r="H14" s="16">
        <v>144215.28958795217</v>
      </c>
      <c r="I14" s="16">
        <v>146922.5319315494</v>
      </c>
      <c r="J14" s="16">
        <v>149656.9615355852</v>
      </c>
      <c r="K14" s="16">
        <v>152414.72632953138</v>
      </c>
      <c r="L14" s="16">
        <v>155192.6537561744</v>
      </c>
      <c r="M14" s="16">
        <v>157988.13415546875</v>
      </c>
      <c r="N14" s="16">
        <v>45292.000327403111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</row>
    <row r="15" spans="1:56" x14ac:dyDescent="0.2">
      <c r="A15" s="36" t="s">
        <v>16</v>
      </c>
      <c r="B15" s="16">
        <v>-393600.46942747879</v>
      </c>
      <c r="C15" s="16">
        <v>-394656.75034092687</v>
      </c>
      <c r="D15" s="16">
        <v>-395713.03020047303</v>
      </c>
      <c r="E15" s="16">
        <v>-400451.53974080231</v>
      </c>
      <c r="F15" s="16">
        <v>-457374.30003054271</v>
      </c>
      <c r="G15" s="16">
        <v>-458926.55989804288</v>
      </c>
      <c r="H15" s="16">
        <v>-460478.82020788902</v>
      </c>
      <c r="I15" s="16">
        <v>-462031.07989698352</v>
      </c>
      <c r="J15" s="16">
        <v>-463583.33984143985</v>
      </c>
      <c r="K15" s="16">
        <v>-497310.52986123902</v>
      </c>
      <c r="L15" s="16">
        <v>-499130.91003959207</v>
      </c>
      <c r="M15" s="16">
        <v>-500951.28996223153</v>
      </c>
      <c r="N15" s="16">
        <v>85775.429958605804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</row>
    <row r="16" spans="1:56" x14ac:dyDescent="0.2">
      <c r="A16" s="38" t="s">
        <v>219</v>
      </c>
      <c r="B16" s="16">
        <v>-15452.190366054001</v>
      </c>
      <c r="C16" s="16">
        <v>-15503.452851587999</v>
      </c>
      <c r="D16" s="16">
        <v>-15554.59256793</v>
      </c>
      <c r="E16" s="16">
        <v>-16148.66359158</v>
      </c>
      <c r="F16" s="16">
        <v>-29922.642818250002</v>
      </c>
      <c r="G16" s="16">
        <v>-30034.582798973999</v>
      </c>
      <c r="H16" s="16">
        <v>-30146.403937026</v>
      </c>
      <c r="I16" s="16">
        <v>-30258.112056744001</v>
      </c>
      <c r="J16" s="16">
        <v>-30369.712982466001</v>
      </c>
      <c r="K16" s="16">
        <v>-50685.591072089999</v>
      </c>
      <c r="L16" s="16">
        <v>-50871.514738979997</v>
      </c>
      <c r="M16" s="16">
        <v>-51057.438340428002</v>
      </c>
      <c r="N16" s="16">
        <v>13817.652403464001</v>
      </c>
      <c r="Q16" s="3" t="s">
        <v>272</v>
      </c>
      <c r="R16" s="3"/>
      <c r="S16" s="3"/>
      <c r="T16" s="3">
        <f>-(1085/12)</f>
        <v>-90.416666666666671</v>
      </c>
      <c r="U16" s="3"/>
      <c r="V16" s="3"/>
      <c r="W16" s="3"/>
      <c r="X16" s="3"/>
      <c r="Y16" s="3"/>
      <c r="Z16" s="3"/>
      <c r="AA16" s="3"/>
      <c r="AB16" s="3"/>
      <c r="AC16" s="3"/>
      <c r="AD16" s="3">
        <v>22959</v>
      </c>
      <c r="AE16" s="3">
        <f>+AE9/10</f>
        <v>-114.979</v>
      </c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</row>
    <row r="17" spans="1:56" x14ac:dyDescent="0.2">
      <c r="A17" s="38" t="s">
        <v>221</v>
      </c>
      <c r="B17" s="16">
        <v>-378148.27906142478</v>
      </c>
      <c r="C17" s="16">
        <v>-379153.29748933885</v>
      </c>
      <c r="D17" s="16">
        <v>-380158.43763254303</v>
      </c>
      <c r="E17" s="16">
        <v>-384302.87614922231</v>
      </c>
      <c r="F17" s="16">
        <v>-427451.65721229272</v>
      </c>
      <c r="G17" s="16">
        <v>-428891.97709906887</v>
      </c>
      <c r="H17" s="16">
        <v>-430332.41627086303</v>
      </c>
      <c r="I17" s="16">
        <v>-431772.96784023952</v>
      </c>
      <c r="J17" s="16">
        <v>-433213.62685897388</v>
      </c>
      <c r="K17" s="16">
        <v>-446624.93878914905</v>
      </c>
      <c r="L17" s="16">
        <v>-448259.39530061209</v>
      </c>
      <c r="M17" s="16">
        <v>-449893.85162180354</v>
      </c>
      <c r="N17" s="16">
        <v>71957.777555141802</v>
      </c>
      <c r="Q17" s="3" t="s">
        <v>274</v>
      </c>
      <c r="R17" s="3"/>
      <c r="S17" s="3">
        <v>-35976.269999999997</v>
      </c>
      <c r="T17" s="3"/>
      <c r="U17" s="3"/>
      <c r="V17" s="3"/>
      <c r="W17" s="3"/>
      <c r="X17" s="3"/>
      <c r="Y17" s="3"/>
      <c r="Z17" s="3"/>
      <c r="AA17" s="3"/>
      <c r="AB17" s="3"/>
      <c r="AC17" s="3"/>
      <c r="AD17" s="3">
        <f>+AD9+AD16</f>
        <v>1149.7191714571272</v>
      </c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</row>
    <row r="18" spans="1:56" x14ac:dyDescent="0.2">
      <c r="A18" s="36" t="s">
        <v>17</v>
      </c>
      <c r="B18" s="16">
        <v>-153800.209418346</v>
      </c>
      <c r="C18" s="16">
        <v>-151484.80005337149</v>
      </c>
      <c r="D18" s="16">
        <v>-149169.39064277991</v>
      </c>
      <c r="E18" s="16">
        <v>-146853.98009347802</v>
      </c>
      <c r="F18" s="16">
        <v>-144538.5702312151</v>
      </c>
      <c r="G18" s="16">
        <v>-142223.16040982743</v>
      </c>
      <c r="H18" s="16">
        <v>-139907.75070930988</v>
      </c>
      <c r="I18" s="16">
        <v>-137592.33944972319</v>
      </c>
      <c r="J18" s="16">
        <v>-135276.93070654999</v>
      </c>
      <c r="K18" s="16">
        <v>-132961.52101470329</v>
      </c>
      <c r="L18" s="16">
        <v>-130646.1101535139</v>
      </c>
      <c r="M18" s="16">
        <v>-128330.6982635028</v>
      </c>
      <c r="N18" s="16">
        <v>-229284.17167829021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</row>
    <row r="19" spans="1:56" x14ac:dyDescent="0.2">
      <c r="A19" s="38" t="s">
        <v>218</v>
      </c>
      <c r="B19" s="16">
        <v>-23644.849653981997</v>
      </c>
      <c r="C19" s="16">
        <v>-23457.260111573501</v>
      </c>
      <c r="D19" s="16">
        <v>-23260.910455753899</v>
      </c>
      <c r="E19" s="16">
        <v>-23056.089661900001</v>
      </c>
      <c r="F19" s="16">
        <v>-22843.070286333103</v>
      </c>
      <c r="G19" s="16">
        <v>-22622.099852580403</v>
      </c>
      <c r="H19" s="16">
        <v>-22393.4298333109</v>
      </c>
      <c r="I19" s="16">
        <v>-22157.309941259202</v>
      </c>
      <c r="J19" s="16">
        <v>-21913.960191769002</v>
      </c>
      <c r="K19" s="16">
        <v>-21663.599505580303</v>
      </c>
      <c r="L19" s="16">
        <v>-21406.440378901902</v>
      </c>
      <c r="M19" s="16">
        <v>-21142.679554217801</v>
      </c>
      <c r="N19" s="16">
        <v>-37977.450496919198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</row>
    <row r="20" spans="1:56" x14ac:dyDescent="0.2">
      <c r="A20" s="38" t="s">
        <v>219</v>
      </c>
      <c r="B20" s="16">
        <v>-130155.35976436401</v>
      </c>
      <c r="C20" s="16">
        <v>-128027.53994179799</v>
      </c>
      <c r="D20" s="16">
        <v>-125908.480187026</v>
      </c>
      <c r="E20" s="16">
        <v>-123797.89043157801</v>
      </c>
      <c r="F20" s="16">
        <v>-121695.499944882</v>
      </c>
      <c r="G20" s="16">
        <v>-119601.06055724701</v>
      </c>
      <c r="H20" s="16">
        <v>-117514.32087599898</v>
      </c>
      <c r="I20" s="16">
        <v>-115435.02950846399</v>
      </c>
      <c r="J20" s="16">
        <v>-113362.97051478099</v>
      </c>
      <c r="K20" s="16">
        <v>-111297.921509123</v>
      </c>
      <c r="L20" s="16">
        <v>-109239.669774612</v>
      </c>
      <c r="M20" s="16">
        <v>-107188.018709285</v>
      </c>
      <c r="N20" s="16">
        <v>-191306.72118137102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</row>
    <row r="21" spans="1:56" x14ac:dyDescent="0.2">
      <c r="A21" s="36" t="s">
        <v>12</v>
      </c>
      <c r="B21" s="16">
        <v>25434.542327792398</v>
      </c>
      <c r="C21" s="16">
        <v>22596.0780608649</v>
      </c>
      <c r="D21" s="16">
        <v>19825.000227383702</v>
      </c>
      <c r="E21" s="16">
        <v>17053.919641298598</v>
      </c>
      <c r="F21" s="16">
        <v>14282.842376967001</v>
      </c>
      <c r="G21" s="16">
        <v>11511.760109622002</v>
      </c>
      <c r="H21" s="16">
        <v>8740.6787909406012</v>
      </c>
      <c r="I21" s="16">
        <v>6204.6010190230008</v>
      </c>
      <c r="J21" s="16">
        <v>3799.9193880139001</v>
      </c>
      <c r="K21" s="16">
        <v>1473.7833976132001</v>
      </c>
      <c r="L21" s="16">
        <v>-852.36306534770006</v>
      </c>
      <c r="M21" s="16">
        <v>-3094.6927280896002</v>
      </c>
      <c r="N21" s="16">
        <v>-5299.5390348044011</v>
      </c>
    </row>
    <row r="22" spans="1:56" x14ac:dyDescent="0.2">
      <c r="A22" s="38" t="s">
        <v>220</v>
      </c>
      <c r="B22" s="16">
        <v>25434.542327792398</v>
      </c>
      <c r="C22" s="16">
        <v>22596.0780608649</v>
      </c>
      <c r="D22" s="16">
        <v>19825.000227383702</v>
      </c>
      <c r="E22" s="16">
        <v>17053.919641298598</v>
      </c>
      <c r="F22" s="16">
        <v>14282.842376967001</v>
      </c>
      <c r="G22" s="16">
        <v>11511.760109622002</v>
      </c>
      <c r="H22" s="16">
        <v>8740.6787909406012</v>
      </c>
      <c r="I22" s="16">
        <v>6204.6010190230008</v>
      </c>
      <c r="J22" s="16">
        <v>3799.9193880139001</v>
      </c>
      <c r="K22" s="16">
        <v>1473.7833976132001</v>
      </c>
      <c r="L22" s="16">
        <v>-852.36306534770006</v>
      </c>
      <c r="M22" s="16">
        <v>-3094.6927280896002</v>
      </c>
      <c r="N22" s="16">
        <v>-5299.5390348044011</v>
      </c>
    </row>
    <row r="23" spans="1:56" x14ac:dyDescent="0.2">
      <c r="A23" s="36" t="s">
        <v>18</v>
      </c>
      <c r="B23" s="16">
        <v>110913.54991583862</v>
      </c>
      <c r="C23" s="16">
        <v>114656.24090172768</v>
      </c>
      <c r="D23" s="16">
        <v>118398.92969693741</v>
      </c>
      <c r="E23" s="16">
        <v>122141.61950308111</v>
      </c>
      <c r="F23" s="16">
        <v>125884.31033170848</v>
      </c>
      <c r="G23" s="16">
        <v>129627.00034600502</v>
      </c>
      <c r="H23" s="16">
        <v>133369.6900362513</v>
      </c>
      <c r="I23" s="16">
        <v>137112.37969925354</v>
      </c>
      <c r="J23" s="16">
        <v>140855.06909962962</v>
      </c>
      <c r="K23" s="16">
        <v>144597.75943137569</v>
      </c>
      <c r="L23" s="16">
        <v>148340.4492771003</v>
      </c>
      <c r="M23" s="16">
        <v>152083.13998500511</v>
      </c>
      <c r="N23" s="16">
        <v>155825.82988793578</v>
      </c>
    </row>
    <row r="24" spans="1:56" x14ac:dyDescent="0.2">
      <c r="A24" s="38" t="s">
        <v>225</v>
      </c>
      <c r="B24" s="16">
        <v>110913.54991583862</v>
      </c>
      <c r="C24" s="16">
        <v>114656.24090172768</v>
      </c>
      <c r="D24" s="16">
        <v>118398.92969693741</v>
      </c>
      <c r="E24" s="16">
        <v>122141.61950308111</v>
      </c>
      <c r="F24" s="16">
        <v>125884.31033170848</v>
      </c>
      <c r="G24" s="16">
        <v>129627.00034600502</v>
      </c>
      <c r="H24" s="16">
        <v>133369.6900362513</v>
      </c>
      <c r="I24" s="16">
        <v>137112.37969925354</v>
      </c>
      <c r="J24" s="16">
        <v>140855.06909962962</v>
      </c>
      <c r="K24" s="16">
        <v>144597.75943137569</v>
      </c>
      <c r="L24" s="16">
        <v>148340.4492771003</v>
      </c>
      <c r="M24" s="16">
        <v>152083.13998500511</v>
      </c>
      <c r="N24" s="16">
        <v>155825.82988793578</v>
      </c>
    </row>
    <row r="25" spans="1:56" x14ac:dyDescent="0.2">
      <c r="A25" s="36" t="s">
        <v>19</v>
      </c>
      <c r="B25" s="16">
        <v>263873.37035052868</v>
      </c>
      <c r="C25" s="16">
        <v>269219.72920869349</v>
      </c>
      <c r="D25" s="16">
        <v>274566.0893095443</v>
      </c>
      <c r="E25" s="16">
        <v>279912.44815658644</v>
      </c>
      <c r="F25" s="16">
        <v>285258.80950316135</v>
      </c>
      <c r="G25" s="16">
        <v>290605.16899649554</v>
      </c>
      <c r="H25" s="16">
        <v>295951.53157653945</v>
      </c>
      <c r="I25" s="16">
        <v>301297.88940281124</v>
      </c>
      <c r="J25" s="16">
        <v>306644.24858682696</v>
      </c>
      <c r="K25" s="16">
        <v>311990.61009371607</v>
      </c>
      <c r="L25" s="16">
        <v>317336.96950312826</v>
      </c>
      <c r="M25" s="16">
        <v>322683.3307663537</v>
      </c>
      <c r="N25" s="16">
        <v>328029.69070019043</v>
      </c>
    </row>
    <row r="26" spans="1:56" x14ac:dyDescent="0.2">
      <c r="A26" s="38" t="s">
        <v>225</v>
      </c>
      <c r="B26" s="16">
        <v>263873.37035052868</v>
      </c>
      <c r="C26" s="16">
        <v>269219.72920869349</v>
      </c>
      <c r="D26" s="16">
        <v>274566.0893095443</v>
      </c>
      <c r="E26" s="16">
        <v>279912.44815658644</v>
      </c>
      <c r="F26" s="16">
        <v>285258.80950316135</v>
      </c>
      <c r="G26" s="16">
        <v>290605.16899649554</v>
      </c>
      <c r="H26" s="16">
        <v>295951.53157653945</v>
      </c>
      <c r="I26" s="16">
        <v>301297.88940281124</v>
      </c>
      <c r="J26" s="16">
        <v>306644.24858682696</v>
      </c>
      <c r="K26" s="16">
        <v>311990.61009371607</v>
      </c>
      <c r="L26" s="16">
        <v>317336.96950312826</v>
      </c>
      <c r="M26" s="16">
        <v>322683.3307663537</v>
      </c>
      <c r="N26" s="16">
        <v>328029.69070019043</v>
      </c>
    </row>
    <row r="27" spans="1:56" x14ac:dyDescent="0.2">
      <c r="A27" s="36" t="s">
        <v>13</v>
      </c>
      <c r="B27" s="16">
        <v>115532.9520224981</v>
      </c>
      <c r="C27" s="16">
        <v>121640.92999488553</v>
      </c>
      <c r="D27" s="16">
        <v>127748.90841587818</v>
      </c>
      <c r="E27" s="16">
        <v>133856.88819949591</v>
      </c>
      <c r="F27" s="16">
        <v>139964.87163734392</v>
      </c>
      <c r="G27" s="16">
        <v>146072.8506570234</v>
      </c>
      <c r="H27" s="16">
        <v>152180.82829971283</v>
      </c>
      <c r="I27" s="16">
        <v>158288.81215548792</v>
      </c>
      <c r="J27" s="16">
        <v>164396.78902842756</v>
      </c>
      <c r="K27" s="16">
        <v>170504.77089063168</v>
      </c>
      <c r="L27" s="16">
        <v>176612.7486450609</v>
      </c>
      <c r="M27" s="16">
        <v>182720.72977170174</v>
      </c>
      <c r="N27" s="16">
        <v>188828.71101123389</v>
      </c>
    </row>
    <row r="28" spans="1:56" x14ac:dyDescent="0.2">
      <c r="A28" s="38" t="s">
        <v>218</v>
      </c>
      <c r="B28" s="16">
        <v>115532.9520224981</v>
      </c>
      <c r="C28" s="16">
        <v>121640.92999488553</v>
      </c>
      <c r="D28" s="16">
        <v>127748.90841587818</v>
      </c>
      <c r="E28" s="16">
        <v>133856.88819949591</v>
      </c>
      <c r="F28" s="16">
        <v>139964.87163734392</v>
      </c>
      <c r="G28" s="16">
        <v>146072.8506570234</v>
      </c>
      <c r="H28" s="16">
        <v>152180.82829971283</v>
      </c>
      <c r="I28" s="16">
        <v>158288.81215548792</v>
      </c>
      <c r="J28" s="16">
        <v>164396.78902842756</v>
      </c>
      <c r="K28" s="16">
        <v>170504.77089063168</v>
      </c>
      <c r="L28" s="16">
        <v>176612.7486450609</v>
      </c>
      <c r="M28" s="16">
        <v>182720.72977170174</v>
      </c>
      <c r="N28" s="16">
        <v>188828.71101123389</v>
      </c>
    </row>
    <row r="29" spans="1:56" x14ac:dyDescent="0.2">
      <c r="A29" s="36" t="s">
        <v>20</v>
      </c>
      <c r="B29" s="16">
        <v>81.590085362400018</v>
      </c>
      <c r="C29" s="16">
        <v>811.80004823030004</v>
      </c>
      <c r="D29" s="16">
        <v>1542.0098938568997</v>
      </c>
      <c r="E29" s="16">
        <v>2272.2198908400997</v>
      </c>
      <c r="F29" s="16">
        <v>3002.4301093353006</v>
      </c>
      <c r="G29" s="16">
        <v>3732.6400721406999</v>
      </c>
      <c r="H29" s="16">
        <v>4462.8500435643</v>
      </c>
      <c r="I29" s="16">
        <v>5193.0601262317005</v>
      </c>
      <c r="J29" s="16">
        <v>5923.2700708254997</v>
      </c>
      <c r="K29" s="16">
        <v>6653.4800956285999</v>
      </c>
      <c r="L29" s="16">
        <v>7383.6901018835997</v>
      </c>
      <c r="M29" s="16">
        <v>8113.9000936263001</v>
      </c>
      <c r="N29" s="16">
        <v>8844.1100809489999</v>
      </c>
    </row>
    <row r="30" spans="1:56" x14ac:dyDescent="0.2">
      <c r="A30" s="38" t="s">
        <v>222</v>
      </c>
      <c r="B30" s="16">
        <v>81.590085362400018</v>
      </c>
      <c r="C30" s="16">
        <v>811.80004823030004</v>
      </c>
      <c r="D30" s="16">
        <v>1542.0098938568997</v>
      </c>
      <c r="E30" s="16">
        <v>2272.2198908400997</v>
      </c>
      <c r="F30" s="16">
        <v>3002.4301093353006</v>
      </c>
      <c r="G30" s="16">
        <v>3732.6400721406999</v>
      </c>
      <c r="H30" s="16">
        <v>4462.8500435643</v>
      </c>
      <c r="I30" s="16">
        <v>5193.0601262317005</v>
      </c>
      <c r="J30" s="16">
        <v>5923.2700708254997</v>
      </c>
      <c r="K30" s="16">
        <v>6653.4800956285999</v>
      </c>
      <c r="L30" s="16">
        <v>7383.6901018835997</v>
      </c>
      <c r="M30" s="16">
        <v>8113.9000936263001</v>
      </c>
      <c r="N30" s="16">
        <v>8844.1100809489999</v>
      </c>
    </row>
    <row r="31" spans="1:56" x14ac:dyDescent="0.2">
      <c r="A31" s="36" t="s">
        <v>236</v>
      </c>
      <c r="B31" s="16">
        <v>603936.70474771783</v>
      </c>
      <c r="C31" s="16">
        <v>652163.2740304101</v>
      </c>
      <c r="D31" s="16">
        <v>700460.75570018636</v>
      </c>
      <c r="E31" s="16">
        <v>745091.70931661199</v>
      </c>
      <c r="F31" s="16">
        <v>737548.22847879189</v>
      </c>
      <c r="G31" s="16">
        <v>785378.092257143</v>
      </c>
      <c r="H31" s="16">
        <v>833210.99675054243</v>
      </c>
      <c r="I31" s="16">
        <v>881257.09459673893</v>
      </c>
      <c r="J31" s="16">
        <v>929434.57733422401</v>
      </c>
      <c r="K31" s="16">
        <v>945515.67612051172</v>
      </c>
      <c r="L31" s="16">
        <v>993503.59139021416</v>
      </c>
      <c r="M31" s="16">
        <v>1041575.3250717588</v>
      </c>
      <c r="N31" s="16">
        <v>1069197.9637555585</v>
      </c>
    </row>
    <row r="34" spans="14:14" x14ac:dyDescent="0.2">
      <c r="N34" s="16">
        <v>-420143</v>
      </c>
    </row>
    <row r="35" spans="14:14" x14ac:dyDescent="0.2">
      <c r="N35" s="16">
        <f>+N34+GETPIVOTDATA("Sum of 12/31/20212",$A$3,"Utility Account","1-3900 - Struc&amp;Impr")</f>
        <v>-0.30760759965050966</v>
      </c>
    </row>
  </sheetData>
  <pageMargins left="0.7" right="0.7" top="0.75" bottom="0.75" header="0.3" footer="0.3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218"/>
  <sheetViews>
    <sheetView topLeftCell="S1" workbookViewId="0">
      <pane ySplit="3" topLeftCell="A62" activePane="bottomLeft" state="frozen"/>
      <selection activeCell="M1" sqref="M1"/>
      <selection pane="bottomLeft" activeCell="Y95" sqref="Y95"/>
    </sheetView>
  </sheetViews>
  <sheetFormatPr defaultRowHeight="12.75" x14ac:dyDescent="0.2"/>
  <cols>
    <col min="1" max="1" width="14.5703125" bestFit="1" customWidth="1"/>
    <col min="2" max="2" width="10.5703125" bestFit="1" customWidth="1"/>
    <col min="3" max="3" width="25.5703125" bestFit="1" customWidth="1"/>
    <col min="4" max="4" width="13.42578125" hidden="1" customWidth="1"/>
    <col min="5" max="5" width="12.85546875" bestFit="1" customWidth="1"/>
    <col min="6" max="6" width="19.7109375" bestFit="1" customWidth="1"/>
    <col min="7" max="7" width="18" style="1" bestFit="1" customWidth="1"/>
    <col min="8" max="8" width="57.140625" bestFit="1" customWidth="1"/>
    <col min="9" max="9" width="25" bestFit="1" customWidth="1"/>
    <col min="10" max="10" width="63.42578125" bestFit="1" customWidth="1"/>
    <col min="11" max="11" width="17" style="3" bestFit="1" customWidth="1"/>
    <col min="12" max="12" width="12.7109375" style="3" customWidth="1"/>
    <col min="13" max="13" width="11.85546875" style="3" customWidth="1"/>
    <col min="14" max="14" width="12.7109375" customWidth="1"/>
    <col min="15" max="15" width="12" customWidth="1"/>
    <col min="16" max="16" width="12.7109375" customWidth="1"/>
    <col min="17" max="17" width="11.7109375" customWidth="1"/>
    <col min="18" max="18" width="12.7109375" customWidth="1"/>
    <col min="19" max="19" width="11.7109375" customWidth="1"/>
    <col min="20" max="20" width="12.7109375" customWidth="1"/>
    <col min="21" max="21" width="11.7109375" customWidth="1"/>
    <col min="22" max="22" width="12.7109375" customWidth="1"/>
    <col min="23" max="23" width="11.7109375" customWidth="1"/>
    <col min="24" max="24" width="12.7109375" customWidth="1"/>
    <col min="25" max="25" width="11.7109375" customWidth="1"/>
    <col min="26" max="26" width="12.7109375" customWidth="1"/>
    <col min="27" max="27" width="11.7109375" customWidth="1"/>
    <col min="28" max="28" width="12.7109375" customWidth="1"/>
    <col min="29" max="29" width="11.7109375" customWidth="1"/>
    <col min="30" max="30" width="12.7109375" customWidth="1"/>
    <col min="31" max="31" width="11.7109375" customWidth="1"/>
    <col min="32" max="32" width="12.7109375" bestFit="1" customWidth="1"/>
    <col min="33" max="33" width="12.85546875" bestFit="1" customWidth="1"/>
    <col min="34" max="34" width="12.7109375" bestFit="1" customWidth="1"/>
    <col min="35" max="35" width="12.85546875" bestFit="1" customWidth="1"/>
  </cols>
  <sheetData>
    <row r="1" spans="1:50" x14ac:dyDescent="0.2">
      <c r="P1" s="45" t="s">
        <v>252</v>
      </c>
      <c r="Z1" t="s">
        <v>253</v>
      </c>
    </row>
    <row r="2" spans="1:50" x14ac:dyDescent="0.2">
      <c r="K2" s="3" t="s">
        <v>228</v>
      </c>
      <c r="L2" s="3" t="s">
        <v>227</v>
      </c>
      <c r="M2" s="3" t="s">
        <v>228</v>
      </c>
      <c r="N2" s="3" t="s">
        <v>227</v>
      </c>
      <c r="O2" s="3" t="s">
        <v>228</v>
      </c>
      <c r="P2" s="3" t="s">
        <v>227</v>
      </c>
      <c r="Q2" s="3" t="s">
        <v>228</v>
      </c>
      <c r="R2" s="3" t="s">
        <v>227</v>
      </c>
      <c r="S2" s="3" t="s">
        <v>228</v>
      </c>
      <c r="T2" s="3" t="s">
        <v>227</v>
      </c>
      <c r="U2" s="3" t="s">
        <v>228</v>
      </c>
      <c r="V2" s="3" t="s">
        <v>227</v>
      </c>
      <c r="W2" s="3" t="s">
        <v>228</v>
      </c>
      <c r="X2" s="3" t="s">
        <v>227</v>
      </c>
      <c r="Y2" s="3" t="s">
        <v>228</v>
      </c>
      <c r="Z2" s="3" t="s">
        <v>227</v>
      </c>
      <c r="AA2" s="3" t="s">
        <v>228</v>
      </c>
      <c r="AB2" s="3" t="s">
        <v>227</v>
      </c>
      <c r="AC2" s="3" t="s">
        <v>228</v>
      </c>
      <c r="AD2" s="3" t="s">
        <v>227</v>
      </c>
      <c r="AE2" s="3" t="s">
        <v>228</v>
      </c>
      <c r="AF2" s="3" t="s">
        <v>227</v>
      </c>
      <c r="AG2" s="3" t="s">
        <v>228</v>
      </c>
      <c r="AH2" s="3" t="s">
        <v>227</v>
      </c>
      <c r="AI2" s="3" t="s">
        <v>228</v>
      </c>
    </row>
    <row r="3" spans="1:50" s="7" customFormat="1" x14ac:dyDescent="0.2">
      <c r="A3" s="7" t="s">
        <v>230</v>
      </c>
      <c r="B3" s="7" t="s">
        <v>5</v>
      </c>
      <c r="C3" s="7" t="s">
        <v>0</v>
      </c>
      <c r="D3" s="7" t="s">
        <v>3</v>
      </c>
      <c r="E3" s="7" t="s">
        <v>0</v>
      </c>
      <c r="F3" s="7" t="s">
        <v>4</v>
      </c>
      <c r="G3" s="7" t="s">
        <v>23</v>
      </c>
      <c r="H3" s="7" t="s">
        <v>26</v>
      </c>
      <c r="I3" s="7" t="s">
        <v>226</v>
      </c>
      <c r="J3" s="7" t="s">
        <v>217</v>
      </c>
      <c r="K3" s="11">
        <v>44196</v>
      </c>
      <c r="L3" s="11">
        <v>44227</v>
      </c>
      <c r="M3" s="11">
        <v>44227</v>
      </c>
      <c r="N3" s="8">
        <v>44255</v>
      </c>
      <c r="O3" s="8">
        <v>44255</v>
      </c>
      <c r="P3" s="8">
        <v>44286</v>
      </c>
      <c r="Q3" s="8">
        <v>44286</v>
      </c>
      <c r="R3" s="8">
        <v>44316</v>
      </c>
      <c r="S3" s="8">
        <v>44316</v>
      </c>
      <c r="T3" s="8">
        <v>44347</v>
      </c>
      <c r="U3" s="8">
        <v>44347</v>
      </c>
      <c r="V3" s="8">
        <v>44377</v>
      </c>
      <c r="W3" s="8">
        <v>44377</v>
      </c>
      <c r="X3" s="8">
        <v>44408</v>
      </c>
      <c r="Y3" s="8">
        <v>44408</v>
      </c>
      <c r="Z3" s="8">
        <v>44439</v>
      </c>
      <c r="AA3" s="8">
        <v>44439</v>
      </c>
      <c r="AB3" s="8">
        <v>44469</v>
      </c>
      <c r="AC3" s="8">
        <v>44469</v>
      </c>
      <c r="AD3" s="8">
        <v>44500</v>
      </c>
      <c r="AE3" s="8">
        <v>44500</v>
      </c>
      <c r="AF3" s="8">
        <v>44530</v>
      </c>
      <c r="AG3" s="8">
        <v>44530</v>
      </c>
      <c r="AH3" s="8">
        <v>44561</v>
      </c>
      <c r="AI3" s="8">
        <v>44561</v>
      </c>
    </row>
    <row r="4" spans="1:50" x14ac:dyDescent="0.2">
      <c r="B4">
        <v>6933268</v>
      </c>
      <c r="C4" t="s">
        <v>6</v>
      </c>
      <c r="D4" s="2">
        <v>44166</v>
      </c>
      <c r="E4" t="s">
        <v>14</v>
      </c>
      <c r="F4" t="s">
        <v>15</v>
      </c>
      <c r="G4" s="1">
        <v>40452</v>
      </c>
      <c r="H4" t="s">
        <v>43</v>
      </c>
      <c r="I4" t="s">
        <v>11</v>
      </c>
      <c r="J4" t="s">
        <v>218</v>
      </c>
      <c r="K4" s="3">
        <v>10806.7</v>
      </c>
      <c r="L4" s="3">
        <f>M4-K4</f>
        <v>0</v>
      </c>
      <c r="M4" s="3">
        <f>VLOOKUP(B4,Jan!A:E,5,FALSE)</f>
        <v>10806.7</v>
      </c>
      <c r="N4" s="3">
        <f>O4-M4</f>
        <v>0</v>
      </c>
      <c r="O4" s="3">
        <f>VLOOKUP(B4,Feb!A:E,5,FALSE)</f>
        <v>10806.7</v>
      </c>
      <c r="P4" s="3">
        <f>Q4-O4</f>
        <v>0</v>
      </c>
      <c r="Q4" s="3">
        <f>VLOOKUP(B4,Mar!A:E,5,FALSE)</f>
        <v>10806.7</v>
      </c>
      <c r="R4" s="3">
        <f t="shared" ref="R4:R48" si="0">S4-Q4</f>
        <v>0</v>
      </c>
      <c r="S4" s="3">
        <f>VLOOKUP(B4,Apr!A:E,5,FALSE)</f>
        <v>10806.7</v>
      </c>
      <c r="T4" s="3">
        <f>U4-S4</f>
        <v>0</v>
      </c>
      <c r="U4" s="3">
        <f>VLOOKUP(B4,May!A:E,5,FALSE)</f>
        <v>10806.7</v>
      </c>
      <c r="V4" s="3">
        <f>W4-U4</f>
        <v>0</v>
      </c>
      <c r="W4" s="3">
        <f>VLOOKUP(B4,June!A:E,5,FALSE)</f>
        <v>10806.7</v>
      </c>
      <c r="X4" s="3">
        <f>Y4-W4</f>
        <v>0</v>
      </c>
      <c r="Y4" s="3">
        <f>VLOOKUP(B4,July!A:E,5,FALSE)</f>
        <v>10806.7</v>
      </c>
      <c r="Z4" s="3">
        <f>AA4-Y4</f>
        <v>0</v>
      </c>
      <c r="AA4" s="3">
        <f>VLOOKUP(B4,Aug!A:E,5,FALSE)</f>
        <v>10806.7</v>
      </c>
      <c r="AB4" s="3">
        <f>AC4-AA4</f>
        <v>0</v>
      </c>
      <c r="AC4" s="3">
        <f>VLOOKUP(B4,Sept!A:E,5,FALSE)</f>
        <v>10806.7</v>
      </c>
      <c r="AD4" s="3">
        <f t="shared" ref="AD4:AD47" si="1">AE4-AC4</f>
        <v>0</v>
      </c>
      <c r="AE4" s="3">
        <f>VLOOKUP(B4,Oct!A:E,5,FALSE)</f>
        <v>10806.7</v>
      </c>
      <c r="AF4" s="3">
        <f>AG4-AE4</f>
        <v>0</v>
      </c>
      <c r="AG4" s="3">
        <f>VLOOKUP(B4,Nov!A:E,5,FALSE)</f>
        <v>10806.7</v>
      </c>
      <c r="AH4" s="3"/>
      <c r="AI4" s="3">
        <f>VLOOKUP(B4,Dec!A:E,5,FALSE)</f>
        <v>4514.3366083660003</v>
      </c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</row>
    <row r="5" spans="1:50" x14ac:dyDescent="0.2">
      <c r="B5">
        <v>6933838</v>
      </c>
      <c r="C5" t="s">
        <v>6</v>
      </c>
      <c r="D5" s="2">
        <v>44166</v>
      </c>
      <c r="E5" t="s">
        <v>14</v>
      </c>
      <c r="F5" t="s">
        <v>15</v>
      </c>
      <c r="G5" s="1">
        <v>40513</v>
      </c>
      <c r="H5" t="s">
        <v>44</v>
      </c>
      <c r="I5" t="s">
        <v>11</v>
      </c>
      <c r="J5" t="s">
        <v>218</v>
      </c>
      <c r="K5" s="3">
        <v>25</v>
      </c>
      <c r="L5" s="3">
        <f t="shared" ref="L5:L69" si="2">M5-K5</f>
        <v>0</v>
      </c>
      <c r="M5" s="3">
        <f>VLOOKUP(B5,Jan!A:E,5,FALSE)</f>
        <v>25</v>
      </c>
      <c r="N5" s="3">
        <f t="shared" ref="N5:N69" si="3">O5-M5</f>
        <v>0</v>
      </c>
      <c r="O5" s="3">
        <f>VLOOKUP(B5,Feb!A:E,5,FALSE)</f>
        <v>25</v>
      </c>
      <c r="P5" s="3">
        <f t="shared" ref="P5:P69" si="4">Q5-O5</f>
        <v>0</v>
      </c>
      <c r="Q5" s="3">
        <f>VLOOKUP(B5,Mar!A:E,5,FALSE)</f>
        <v>25</v>
      </c>
      <c r="R5" s="3">
        <f t="shared" si="0"/>
        <v>0</v>
      </c>
      <c r="S5" s="3">
        <f>VLOOKUP(B5,Apr!A:E,5,FALSE)</f>
        <v>25</v>
      </c>
      <c r="T5" s="3">
        <f t="shared" ref="T5:T69" si="5">U5-S5</f>
        <v>0</v>
      </c>
      <c r="U5" s="3">
        <f>VLOOKUP(B5,May!A:E,5,FALSE)</f>
        <v>25</v>
      </c>
      <c r="V5" s="3">
        <f t="shared" ref="V5:V69" si="6">W5-U5</f>
        <v>0</v>
      </c>
      <c r="W5" s="3">
        <f>VLOOKUP(B5,June!A:E,5,FALSE)</f>
        <v>25</v>
      </c>
      <c r="X5" s="3">
        <f t="shared" ref="X5:X69" si="7">Y5-W5</f>
        <v>0</v>
      </c>
      <c r="Y5" s="3">
        <f>VLOOKUP(B5,July!A:E,5,FALSE)</f>
        <v>25</v>
      </c>
      <c r="Z5" s="3">
        <f t="shared" ref="Z5:Z69" si="8">AA5-Y5</f>
        <v>0</v>
      </c>
      <c r="AA5" s="3">
        <f>VLOOKUP(B5,Aug!A:E,5,FALSE)</f>
        <v>25</v>
      </c>
      <c r="AB5" s="3">
        <f t="shared" ref="AB5:AB69" si="9">AC5-AA5</f>
        <v>0</v>
      </c>
      <c r="AC5" s="3">
        <f>VLOOKUP(B5,Sept!A:E,5,FALSE)</f>
        <v>25</v>
      </c>
      <c r="AD5" s="3">
        <f t="shared" si="1"/>
        <v>0</v>
      </c>
      <c r="AE5" s="3">
        <f>VLOOKUP(B5,Oct!A:E,5,FALSE)</f>
        <v>25</v>
      </c>
      <c r="AF5" s="3">
        <f t="shared" ref="AF5:AF69" si="10">AG5-AE5</f>
        <v>0</v>
      </c>
      <c r="AG5" s="3">
        <f>VLOOKUP(B5,Nov!A:E,5,FALSE)</f>
        <v>25</v>
      </c>
      <c r="AH5" s="3"/>
      <c r="AI5" s="3">
        <f>VLOOKUP(B5,Dec!A:E,5,FALSE)</f>
        <v>10.443374500000001</v>
      </c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</row>
    <row r="6" spans="1:50" x14ac:dyDescent="0.2">
      <c r="B6">
        <v>6933840</v>
      </c>
      <c r="C6" t="s">
        <v>6</v>
      </c>
      <c r="D6" s="2">
        <v>44166</v>
      </c>
      <c r="E6" t="s">
        <v>14</v>
      </c>
      <c r="F6" t="s">
        <v>15</v>
      </c>
      <c r="G6" s="1">
        <v>41000</v>
      </c>
      <c r="H6" t="s">
        <v>45</v>
      </c>
      <c r="I6" t="s">
        <v>11</v>
      </c>
      <c r="J6" t="s">
        <v>218</v>
      </c>
      <c r="K6" s="3">
        <v>2895</v>
      </c>
      <c r="L6" s="3">
        <f t="shared" si="2"/>
        <v>0</v>
      </c>
      <c r="M6" s="3">
        <f>VLOOKUP(B6,Jan!A:E,5,FALSE)</f>
        <v>2895</v>
      </c>
      <c r="N6" s="3">
        <f t="shared" si="3"/>
        <v>0</v>
      </c>
      <c r="O6" s="3">
        <f>VLOOKUP(B6,Feb!A:E,5,FALSE)</f>
        <v>2895</v>
      </c>
      <c r="P6" s="3">
        <f t="shared" si="4"/>
        <v>0</v>
      </c>
      <c r="Q6" s="3">
        <f>VLOOKUP(B6,Mar!A:E,5,FALSE)</f>
        <v>2895</v>
      </c>
      <c r="R6" s="3">
        <f t="shared" si="0"/>
        <v>0</v>
      </c>
      <c r="S6" s="3">
        <f>VLOOKUP(B6,Apr!A:E,5,FALSE)</f>
        <v>2895</v>
      </c>
      <c r="T6" s="3">
        <f t="shared" si="5"/>
        <v>0</v>
      </c>
      <c r="U6" s="3">
        <f>VLOOKUP(B6,May!A:E,5,FALSE)</f>
        <v>2895</v>
      </c>
      <c r="V6" s="3">
        <f t="shared" si="6"/>
        <v>0</v>
      </c>
      <c r="W6" s="3">
        <f>VLOOKUP(B6,June!A:E,5,FALSE)</f>
        <v>2895</v>
      </c>
      <c r="X6" s="3">
        <f t="shared" si="7"/>
        <v>0</v>
      </c>
      <c r="Y6" s="3">
        <f>VLOOKUP(B6,July!A:E,5,FALSE)</f>
        <v>2895</v>
      </c>
      <c r="Z6" s="3">
        <f t="shared" si="8"/>
        <v>0</v>
      </c>
      <c r="AA6" s="3">
        <f>VLOOKUP(B6,Aug!A:E,5,FALSE)</f>
        <v>2895</v>
      </c>
      <c r="AB6" s="3">
        <f t="shared" si="9"/>
        <v>0</v>
      </c>
      <c r="AC6" s="3">
        <f>VLOOKUP(B6,Sept!A:E,5,FALSE)</f>
        <v>2895</v>
      </c>
      <c r="AD6" s="3">
        <f t="shared" si="1"/>
        <v>0</v>
      </c>
      <c r="AE6" s="3">
        <f>VLOOKUP(B6,Oct!A:E,5,FALSE)</f>
        <v>2895</v>
      </c>
      <c r="AF6" s="3">
        <f t="shared" si="10"/>
        <v>0</v>
      </c>
      <c r="AG6" s="3">
        <f>VLOOKUP(B6,Nov!A:E,5,FALSE)</f>
        <v>2895</v>
      </c>
      <c r="AH6" s="3"/>
      <c r="AI6" s="3">
        <f>VLOOKUP(B6,Dec!A:E,5,FALSE)</f>
        <v>999.02231985000003</v>
      </c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</row>
    <row r="7" spans="1:50" x14ac:dyDescent="0.2">
      <c r="B7">
        <v>6933985</v>
      </c>
      <c r="C7" t="s">
        <v>6</v>
      </c>
      <c r="D7" s="2">
        <v>44166</v>
      </c>
      <c r="E7" t="s">
        <v>14</v>
      </c>
      <c r="F7" t="s">
        <v>15</v>
      </c>
      <c r="G7" s="1">
        <v>41518</v>
      </c>
      <c r="H7" t="s">
        <v>118</v>
      </c>
      <c r="I7" t="s">
        <v>17</v>
      </c>
      <c r="J7" t="s">
        <v>218</v>
      </c>
      <c r="K7" s="3">
        <v>-242.75999839869999</v>
      </c>
      <c r="L7" s="3">
        <f t="shared" si="2"/>
        <v>3.6599988863999897</v>
      </c>
      <c r="M7" s="3">
        <f>VLOOKUP(B7,Jan!A:E,5,FALSE)</f>
        <v>-239.0999995123</v>
      </c>
      <c r="N7" s="3">
        <f t="shared" si="3"/>
        <v>3.6599988864000181</v>
      </c>
      <c r="O7" s="3">
        <f>VLOOKUP(B7,Feb!A:E,5,FALSE)</f>
        <v>-235.44000062589998</v>
      </c>
      <c r="P7" s="3">
        <f t="shared" si="4"/>
        <v>3.6599988863999897</v>
      </c>
      <c r="Q7" s="3">
        <f>VLOOKUP(B7,Mar!A:E,5,FALSE)</f>
        <v>-231.78000173949999</v>
      </c>
      <c r="R7" s="3">
        <f t="shared" si="0"/>
        <v>3.6599988863999897</v>
      </c>
      <c r="S7" s="3">
        <f>VLOOKUP(B7,Apr!A:E,5,FALSE)</f>
        <v>-228.1200028531</v>
      </c>
      <c r="T7" s="3">
        <f t="shared" si="5"/>
        <v>3.6500043620999918</v>
      </c>
      <c r="U7" s="3">
        <f>VLOOKUP(B7,May!A:E,5,FALSE)</f>
        <v>-224.46999849100001</v>
      </c>
      <c r="V7" s="3">
        <f t="shared" si="6"/>
        <v>3.6599988863999897</v>
      </c>
      <c r="W7" s="3">
        <f>VLOOKUP(B7,June!A:E,5,FALSE)</f>
        <v>-220.80999960460002</v>
      </c>
      <c r="X7" s="3">
        <f t="shared" si="7"/>
        <v>3.6599988864000181</v>
      </c>
      <c r="Y7" s="3">
        <f>VLOOKUP(B7,July!A:E,5,FALSE)</f>
        <v>-217.1500007182</v>
      </c>
      <c r="Z7" s="3">
        <f t="shared" si="8"/>
        <v>3.6599988863999897</v>
      </c>
      <c r="AA7" s="3">
        <f>VLOOKUP(B7,Aug!A:E,5,FALSE)</f>
        <v>-213.49000183180001</v>
      </c>
      <c r="AB7" s="3">
        <f t="shared" si="9"/>
        <v>3.6599988863999897</v>
      </c>
      <c r="AC7" s="3">
        <f>VLOOKUP(B7,Sept!A:E,5,FALSE)</f>
        <v>-209.83000294540003</v>
      </c>
      <c r="AD7" s="3">
        <f t="shared" si="1"/>
        <v>3.6500043621000202</v>
      </c>
      <c r="AE7" s="3">
        <f>VLOOKUP(B7,Oct!A:E,5,FALSE)</f>
        <v>-206.17999858330001</v>
      </c>
      <c r="AF7" s="3">
        <f t="shared" si="10"/>
        <v>3.6599988864000181</v>
      </c>
      <c r="AG7" s="3">
        <f>VLOOKUP(B7,Nov!A:E,5,FALSE)</f>
        <v>-202.51999969689999</v>
      </c>
      <c r="AH7" s="3">
        <v>-0.87</v>
      </c>
      <c r="AI7" s="3">
        <f>VLOOKUP(B7,Dec!A:E,5,FALSE)</f>
        <v>-361.82999869179997</v>
      </c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</row>
    <row r="8" spans="1:50" x14ac:dyDescent="0.2">
      <c r="B8">
        <v>6933114</v>
      </c>
      <c r="C8" t="s">
        <v>6</v>
      </c>
      <c r="D8" s="2">
        <v>44166</v>
      </c>
      <c r="E8" t="s">
        <v>14</v>
      </c>
      <c r="F8" t="s">
        <v>15</v>
      </c>
      <c r="G8" s="1">
        <v>41974</v>
      </c>
      <c r="H8" t="s">
        <v>182</v>
      </c>
      <c r="I8" t="s">
        <v>13</v>
      </c>
      <c r="J8" t="s">
        <v>218</v>
      </c>
      <c r="K8" s="3">
        <v>64556.902659599997</v>
      </c>
      <c r="L8" s="3">
        <f t="shared" si="2"/>
        <v>2606.0982012000095</v>
      </c>
      <c r="M8" s="3">
        <f>VLOOKUP(B8,Jan!A:E,5,FALSE)</f>
        <v>67163.000860800006</v>
      </c>
      <c r="N8" s="3">
        <f t="shared" si="3"/>
        <v>2565.3943340999976</v>
      </c>
      <c r="O8" s="3">
        <f>VLOOKUP(B8,Feb!A:E,5,FALSE)</f>
        <v>69728.395194900004</v>
      </c>
      <c r="P8" s="3">
        <f t="shared" si="4"/>
        <v>2527.5376620000025</v>
      </c>
      <c r="Q8" s="3">
        <f>VLOOKUP(B8,Mar!A:E,5,FALSE)</f>
        <v>72255.932856900006</v>
      </c>
      <c r="R8" s="3">
        <f t="shared" si="0"/>
        <v>2492.2636712999956</v>
      </c>
      <c r="S8" s="3">
        <f>VLOOKUP(B8,Apr!A:E,5,FALSE)</f>
        <v>74748.196528200002</v>
      </c>
      <c r="T8" s="3">
        <f t="shared" si="5"/>
        <v>2459.3225435999921</v>
      </c>
      <c r="U8" s="3">
        <f>VLOOKUP(B8,May!A:E,5,FALSE)</f>
        <v>77207.519071799994</v>
      </c>
      <c r="V8" s="3">
        <f t="shared" si="6"/>
        <v>2428.5489579000132</v>
      </c>
      <c r="W8" s="3">
        <f>VLOOKUP(B8,June!A:E,5,FALSE)</f>
        <v>79636.068029700007</v>
      </c>
      <c r="X8" s="3">
        <f t="shared" si="7"/>
        <v>2399.7298337999964</v>
      </c>
      <c r="Y8" s="3">
        <f>VLOOKUP(B8,July!A:E,5,FALSE)</f>
        <v>82035.797863500004</v>
      </c>
      <c r="Z8" s="3">
        <f t="shared" si="8"/>
        <v>2372.7163824000017</v>
      </c>
      <c r="AA8" s="3">
        <f>VLOOKUP(B8,Aug!A:E,5,FALSE)</f>
        <v>84408.514245900005</v>
      </c>
      <c r="AB8" s="3">
        <f t="shared" si="9"/>
        <v>2347.3432826999924</v>
      </c>
      <c r="AC8" s="3">
        <f>VLOOKUP(B8,Sept!A:E,5,FALSE)</f>
        <v>86755.857528599998</v>
      </c>
      <c r="AD8" s="3">
        <f t="shared" si="1"/>
        <v>2323.5058314000053</v>
      </c>
      <c r="AE8" s="3">
        <f>VLOOKUP(B8,Oct!A:E,5,FALSE)</f>
        <v>89079.363360000003</v>
      </c>
      <c r="AF8" s="3">
        <f t="shared" si="10"/>
        <v>2301.0662609999999</v>
      </c>
      <c r="AG8" s="3">
        <f>VLOOKUP(B8,Nov!A:E,5,FALSE)</f>
        <v>91380.429621000003</v>
      </c>
      <c r="AH8" s="3">
        <f t="shared" ref="AH8:AH69" si="11">AI8-AG8</f>
        <v>2279.9198681999987</v>
      </c>
      <c r="AI8" s="3">
        <f>VLOOKUP(B8,Dec!A:E,5,FALSE)</f>
        <v>93660.349489200002</v>
      </c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</row>
    <row r="9" spans="1:50" x14ac:dyDescent="0.2">
      <c r="B9">
        <v>6933702</v>
      </c>
      <c r="C9" t="s">
        <v>6</v>
      </c>
      <c r="D9" s="2">
        <v>44166</v>
      </c>
      <c r="E9" t="s">
        <v>14</v>
      </c>
      <c r="F9" t="s">
        <v>15</v>
      </c>
      <c r="G9" s="1">
        <v>41974</v>
      </c>
      <c r="H9" t="s">
        <v>183</v>
      </c>
      <c r="I9" t="s">
        <v>13</v>
      </c>
      <c r="J9" t="s">
        <v>218</v>
      </c>
      <c r="K9" s="3">
        <v>6450.5380846055996</v>
      </c>
      <c r="L9" s="3">
        <f t="shared" si="2"/>
        <v>260.40183166320094</v>
      </c>
      <c r="M9" s="3">
        <f>VLOOKUP(B9,Jan!A:E,5,FALSE)</f>
        <v>6710.9399162688005</v>
      </c>
      <c r="N9" s="3">
        <f t="shared" si="3"/>
        <v>256.33469346259972</v>
      </c>
      <c r="O9" s="3">
        <f>VLOOKUP(B9,Feb!A:E,5,FALSE)</f>
        <v>6967.2746097314002</v>
      </c>
      <c r="P9" s="3">
        <f t="shared" si="4"/>
        <v>252.55204753199905</v>
      </c>
      <c r="Q9" s="3">
        <f>VLOOKUP(B9,Mar!A:E,5,FALSE)</f>
        <v>7219.8266572633993</v>
      </c>
      <c r="R9" s="3">
        <f t="shared" si="0"/>
        <v>249.02746362180096</v>
      </c>
      <c r="S9" s="3">
        <f>VLOOKUP(B9,Apr!A:E,5,FALSE)</f>
        <v>7468.8541208852002</v>
      </c>
      <c r="T9" s="3">
        <f t="shared" si="5"/>
        <v>245.73597982960018</v>
      </c>
      <c r="U9" s="3">
        <f>VLOOKUP(B9,May!A:E,5,FALSE)</f>
        <v>7714.5901007148004</v>
      </c>
      <c r="V9" s="3">
        <f t="shared" si="6"/>
        <v>242.66107724939957</v>
      </c>
      <c r="W9" s="3">
        <f>VLOOKUP(B9,June!A:E,5,FALSE)</f>
        <v>7957.2511779642</v>
      </c>
      <c r="X9" s="3">
        <f t="shared" si="7"/>
        <v>239.78146484680019</v>
      </c>
      <c r="Y9" s="3">
        <f>VLOOKUP(B9,July!A:E,5,FALSE)</f>
        <v>8197.0326428110002</v>
      </c>
      <c r="Z9" s="3">
        <f t="shared" si="8"/>
        <v>237.0822756064008</v>
      </c>
      <c r="AA9" s="3">
        <f>VLOOKUP(B9,Aug!A:E,5,FALSE)</f>
        <v>8434.114918417401</v>
      </c>
      <c r="AB9" s="3">
        <f t="shared" si="9"/>
        <v>234.54699062219879</v>
      </c>
      <c r="AC9" s="3">
        <f>VLOOKUP(B9,Sept!A:E,5,FALSE)</f>
        <v>8668.6619090395998</v>
      </c>
      <c r="AD9" s="3">
        <f t="shared" si="1"/>
        <v>232.16514792040107</v>
      </c>
      <c r="AE9" s="3">
        <f>VLOOKUP(B9,Oct!A:E,5,FALSE)</f>
        <v>8900.8270569600008</v>
      </c>
      <c r="AF9" s="3">
        <f t="shared" si="10"/>
        <v>229.922981746</v>
      </c>
      <c r="AG9" s="3">
        <f>VLOOKUP(B9,Nov!A:E,5,FALSE)</f>
        <v>9130.7500387060009</v>
      </c>
      <c r="AH9" s="3">
        <f t="shared" si="11"/>
        <v>227.81003012519795</v>
      </c>
      <c r="AI9" s="3">
        <f>VLOOKUP(B9,Dec!A:E,5,FALSE)</f>
        <v>9358.5600688311988</v>
      </c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</row>
    <row r="10" spans="1:50" x14ac:dyDescent="0.2">
      <c r="B10">
        <v>6933115</v>
      </c>
      <c r="C10" t="s">
        <v>6</v>
      </c>
      <c r="D10" s="2">
        <v>44166</v>
      </c>
      <c r="E10" t="s">
        <v>14</v>
      </c>
      <c r="F10" t="s">
        <v>15</v>
      </c>
      <c r="G10" s="1">
        <v>42186</v>
      </c>
      <c r="H10" t="s">
        <v>184</v>
      </c>
      <c r="I10" t="s">
        <v>13</v>
      </c>
      <c r="J10" t="s">
        <v>218</v>
      </c>
      <c r="K10" s="3">
        <v>-5458.1468194024001</v>
      </c>
      <c r="L10" s="3">
        <f t="shared" si="2"/>
        <v>-233.40902154220021</v>
      </c>
      <c r="M10" s="3">
        <f>VLOOKUP(B10,Jan!A:E,5,FALSE)</f>
        <v>-5691.5558409446003</v>
      </c>
      <c r="N10" s="3">
        <f t="shared" si="3"/>
        <v>-230.62870611899962</v>
      </c>
      <c r="O10" s="3">
        <f>VLOOKUP(B10,Feb!A:E,5,FALSE)</f>
        <v>-5922.1845470635999</v>
      </c>
      <c r="P10" s="3">
        <f t="shared" si="4"/>
        <v>-228.03909228840075</v>
      </c>
      <c r="Q10" s="3">
        <f>VLOOKUP(B10,Mar!A:E,5,FALSE)</f>
        <v>-6150.2236393520006</v>
      </c>
      <c r="R10" s="3">
        <f t="shared" si="0"/>
        <v>-225.62861681619961</v>
      </c>
      <c r="S10" s="3">
        <f>VLOOKUP(B10,Apr!A:E,5,FALSE)</f>
        <v>-6375.8522561682003</v>
      </c>
      <c r="T10" s="3">
        <f t="shared" si="5"/>
        <v>-223.37470386419955</v>
      </c>
      <c r="U10" s="3">
        <f>VLOOKUP(B10,May!A:E,5,FALSE)</f>
        <v>-6599.2269600323998</v>
      </c>
      <c r="V10" s="3">
        <f t="shared" si="6"/>
        <v>-221.27331547760059</v>
      </c>
      <c r="W10" s="3">
        <f>VLOOKUP(B10,June!A:E,5,FALSE)</f>
        <v>-6820.5002755100004</v>
      </c>
      <c r="X10" s="3">
        <f t="shared" si="7"/>
        <v>-219.30517959939971</v>
      </c>
      <c r="Y10" s="3">
        <f>VLOOKUP(B10,July!A:E,5,FALSE)</f>
        <v>-7039.8054551094001</v>
      </c>
      <c r="Z10" s="3">
        <f t="shared" si="8"/>
        <v>-217.45561275759974</v>
      </c>
      <c r="AA10" s="3">
        <f>VLOOKUP(B10,Aug!A:E,5,FALSE)</f>
        <v>-7257.2610678669998</v>
      </c>
      <c r="AB10" s="3">
        <f t="shared" si="9"/>
        <v>-215.72406432200023</v>
      </c>
      <c r="AC10" s="3">
        <f>VLOOKUP(B10,Sept!A:E,5,FALSE)</f>
        <v>-7472.9851321890001</v>
      </c>
      <c r="AD10" s="3">
        <f t="shared" si="1"/>
        <v>-214.09162932239997</v>
      </c>
      <c r="AE10" s="3">
        <f>VLOOKUP(B10,Oct!A:E,5,FALSE)</f>
        <v>-7687.0767615114</v>
      </c>
      <c r="AF10" s="3">
        <f t="shared" si="10"/>
        <v>-212.56234571359983</v>
      </c>
      <c r="AG10" s="3">
        <f>VLOOKUP(B10,Nov!A:E,5,FALSE)</f>
        <v>-7899.6391072249999</v>
      </c>
      <c r="AH10" s="3">
        <f t="shared" si="11"/>
        <v>-211.11308702719998</v>
      </c>
      <c r="AI10" s="3">
        <f>VLOOKUP(B10,Dec!A:E,5,FALSE)</f>
        <v>-8110.7521942521998</v>
      </c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</row>
    <row r="11" spans="1:50" x14ac:dyDescent="0.2">
      <c r="B11">
        <v>6933105</v>
      </c>
      <c r="C11" t="s">
        <v>6</v>
      </c>
      <c r="D11" s="2">
        <v>44166</v>
      </c>
      <c r="E11" t="s">
        <v>14</v>
      </c>
      <c r="F11" t="s">
        <v>15</v>
      </c>
      <c r="G11" s="1">
        <v>42217</v>
      </c>
      <c r="H11" t="s">
        <v>181</v>
      </c>
      <c r="I11" t="s">
        <v>13</v>
      </c>
      <c r="J11" t="s">
        <v>218</v>
      </c>
      <c r="K11" s="3">
        <v>25803.076144712399</v>
      </c>
      <c r="L11" s="3">
        <f t="shared" si="2"/>
        <v>1103.4277667847018</v>
      </c>
      <c r="M11" s="3">
        <f>VLOOKUP(B11,Jan!A:E,5,FALSE)</f>
        <v>26906.5039114971</v>
      </c>
      <c r="N11" s="3">
        <f t="shared" si="3"/>
        <v>1090.2839850314995</v>
      </c>
      <c r="O11" s="3">
        <f>VLOOKUP(B11,Feb!A:E,5,FALSE)</f>
        <v>27996.7878965286</v>
      </c>
      <c r="P11" s="3">
        <f t="shared" si="4"/>
        <v>1078.0417341233988</v>
      </c>
      <c r="Q11" s="3">
        <f>VLOOKUP(B11,Mar!A:E,5,FALSE)</f>
        <v>29074.829630651999</v>
      </c>
      <c r="R11" s="3">
        <f t="shared" si="0"/>
        <v>1066.6463495337011</v>
      </c>
      <c r="S11" s="3">
        <f>VLOOKUP(B11,Apr!A:E,5,FALSE)</f>
        <v>30141.4759801857</v>
      </c>
      <c r="T11" s="3">
        <f t="shared" si="5"/>
        <v>1055.9911052817006</v>
      </c>
      <c r="U11" s="3">
        <f>VLOOKUP(B11,May!A:E,5,FALSE)</f>
        <v>31197.4670854674</v>
      </c>
      <c r="V11" s="3">
        <f t="shared" si="6"/>
        <v>1046.0569121676017</v>
      </c>
      <c r="W11" s="3">
        <f>VLOOKUP(B11,June!A:E,5,FALSE)</f>
        <v>32243.523997635002</v>
      </c>
      <c r="X11" s="3">
        <f t="shared" si="7"/>
        <v>1036.7526626469007</v>
      </c>
      <c r="Y11" s="3">
        <f>VLOOKUP(B11,July!A:E,5,FALSE)</f>
        <v>33280.276660281903</v>
      </c>
      <c r="Z11" s="3">
        <f t="shared" si="8"/>
        <v>1028.0089414475951</v>
      </c>
      <c r="AA11" s="3">
        <f>VLOOKUP(B11,Aug!A:E,5,FALSE)</f>
        <v>34308.285601729498</v>
      </c>
      <c r="AB11" s="3">
        <f t="shared" si="9"/>
        <v>1019.823145497001</v>
      </c>
      <c r="AC11" s="3">
        <f>VLOOKUP(B11,Sept!A:E,5,FALSE)</f>
        <v>35328.108747226499</v>
      </c>
      <c r="AD11" s="3">
        <f t="shared" si="1"/>
        <v>1012.1059026324001</v>
      </c>
      <c r="AE11" s="3">
        <f>VLOOKUP(B11,Oct!A:E,5,FALSE)</f>
        <v>36340.214649858899</v>
      </c>
      <c r="AF11" s="3">
        <f t="shared" si="10"/>
        <v>1004.8763020536062</v>
      </c>
      <c r="AG11" s="3">
        <f>VLOOKUP(B11,Nov!A:E,5,FALSE)</f>
        <v>37345.090951912505</v>
      </c>
      <c r="AH11" s="3">
        <f t="shared" si="11"/>
        <v>998.0250147071929</v>
      </c>
      <c r="AI11" s="3">
        <f>VLOOKUP(B11,Dec!A:E,5,FALSE)</f>
        <v>38343.115966619698</v>
      </c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</row>
    <row r="12" spans="1:50" x14ac:dyDescent="0.2">
      <c r="B12">
        <v>6933703</v>
      </c>
      <c r="C12" t="s">
        <v>6</v>
      </c>
      <c r="D12" s="2">
        <v>44166</v>
      </c>
      <c r="E12" t="s">
        <v>14</v>
      </c>
      <c r="F12" t="s">
        <v>15</v>
      </c>
      <c r="G12" s="1">
        <v>42217</v>
      </c>
      <c r="H12" t="s">
        <v>185</v>
      </c>
      <c r="I12" t="s">
        <v>13</v>
      </c>
      <c r="J12" t="s">
        <v>218</v>
      </c>
      <c r="K12" s="3">
        <v>-6033.6295512744</v>
      </c>
      <c r="L12" s="3">
        <f t="shared" si="2"/>
        <v>-258.01863095820045</v>
      </c>
      <c r="M12" s="3">
        <f>VLOOKUP(B12,Jan!A:E,5,FALSE)</f>
        <v>-6291.6481822326004</v>
      </c>
      <c r="N12" s="3">
        <f t="shared" si="3"/>
        <v>-254.94517143899975</v>
      </c>
      <c r="O12" s="3">
        <f>VLOOKUP(B12,Feb!A:E,5,FALSE)</f>
        <v>-6546.5933536716002</v>
      </c>
      <c r="P12" s="3">
        <f t="shared" si="4"/>
        <v>-252.0825202404003</v>
      </c>
      <c r="Q12" s="3">
        <f>VLOOKUP(B12,Mar!A:E,5,FALSE)</f>
        <v>-6798.6758739120005</v>
      </c>
      <c r="R12" s="3">
        <f t="shared" si="0"/>
        <v>-249.41789495219928</v>
      </c>
      <c r="S12" s="3">
        <f>VLOOKUP(B12,Apr!A:E,5,FALSE)</f>
        <v>-7048.0937688641998</v>
      </c>
      <c r="T12" s="3">
        <f t="shared" si="5"/>
        <v>-246.92633944020054</v>
      </c>
      <c r="U12" s="3">
        <f>VLOOKUP(B12,May!A:E,5,FALSE)</f>
        <v>-7295.0201083044003</v>
      </c>
      <c r="V12" s="3">
        <f t="shared" si="6"/>
        <v>-244.60339000559998</v>
      </c>
      <c r="W12" s="3">
        <f>VLOOKUP(B12,June!A:E,5,FALSE)</f>
        <v>-7539.6234983100003</v>
      </c>
      <c r="X12" s="3">
        <f t="shared" si="7"/>
        <v>-242.42774263140018</v>
      </c>
      <c r="Y12" s="3">
        <f>VLOOKUP(B12,July!A:E,5,FALSE)</f>
        <v>-7782.0512409414005</v>
      </c>
      <c r="Z12" s="3">
        <f t="shared" si="8"/>
        <v>-240.38316568560003</v>
      </c>
      <c r="AA12" s="3">
        <f>VLOOKUP(B12,Aug!A:E,5,FALSE)</f>
        <v>-8022.4344066270005</v>
      </c>
      <c r="AB12" s="3">
        <f t="shared" si="9"/>
        <v>-238.46905048199915</v>
      </c>
      <c r="AC12" s="3">
        <f>VLOOKUP(B12,Sept!A:E,5,FALSE)</f>
        <v>-8260.9034571089996</v>
      </c>
      <c r="AD12" s="3">
        <f t="shared" si="1"/>
        <v>-236.66449879440006</v>
      </c>
      <c r="AE12" s="3">
        <f>VLOOKUP(B12,Oct!A:E,5,FALSE)</f>
        <v>-8497.5679559033997</v>
      </c>
      <c r="AF12" s="3">
        <f t="shared" si="10"/>
        <v>-234.97397432160142</v>
      </c>
      <c r="AG12" s="3">
        <f>VLOOKUP(B12,Nov!A:E,5,FALSE)</f>
        <v>-8732.5419302250011</v>
      </c>
      <c r="AH12" s="3">
        <f t="shared" si="11"/>
        <v>-233.3719122431994</v>
      </c>
      <c r="AI12" s="3">
        <f>VLOOKUP(B12,Dec!A:E,5,FALSE)</f>
        <v>-8965.9138424682005</v>
      </c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</row>
    <row r="13" spans="1:50" x14ac:dyDescent="0.2">
      <c r="B13">
        <v>6933113</v>
      </c>
      <c r="C13" t="s">
        <v>6</v>
      </c>
      <c r="D13" s="2">
        <v>44166</v>
      </c>
      <c r="E13" t="s">
        <v>14</v>
      </c>
      <c r="F13" t="s">
        <v>15</v>
      </c>
      <c r="G13" s="1">
        <v>42339</v>
      </c>
      <c r="H13" t="s">
        <v>47</v>
      </c>
      <c r="I13" t="s">
        <v>11</v>
      </c>
      <c r="J13" t="s">
        <v>218</v>
      </c>
      <c r="K13" s="3">
        <v>74169.37</v>
      </c>
      <c r="L13" s="3">
        <f t="shared" si="2"/>
        <v>0</v>
      </c>
      <c r="M13" s="3">
        <f>VLOOKUP(B13,Jan!A:E,5,FALSE)</f>
        <v>74169.37</v>
      </c>
      <c r="N13" s="3">
        <f t="shared" si="3"/>
        <v>0</v>
      </c>
      <c r="O13" s="3">
        <f>VLOOKUP(B13,Feb!A:E,5,FALSE)</f>
        <v>74169.37</v>
      </c>
      <c r="P13" s="3">
        <f t="shared" si="4"/>
        <v>0</v>
      </c>
      <c r="Q13" s="3">
        <f>VLOOKUP(B13,Mar!A:E,5,FALSE)</f>
        <v>74169.37</v>
      </c>
      <c r="R13" s="3">
        <f t="shared" si="0"/>
        <v>0</v>
      </c>
      <c r="S13" s="3">
        <f>VLOOKUP(B13,Apr!A:E,5,FALSE)</f>
        <v>74169.37</v>
      </c>
      <c r="T13" s="3">
        <f t="shared" si="5"/>
        <v>0</v>
      </c>
      <c r="U13" s="3">
        <f>VLOOKUP(B13,May!A:E,5,FALSE)</f>
        <v>74169.37</v>
      </c>
      <c r="V13" s="3">
        <f t="shared" si="6"/>
        <v>0</v>
      </c>
      <c r="W13" s="3">
        <f>VLOOKUP(B13,June!A:E,5,FALSE)</f>
        <v>74169.37</v>
      </c>
      <c r="X13" s="3">
        <f t="shared" si="7"/>
        <v>0</v>
      </c>
      <c r="Y13" s="3">
        <f>VLOOKUP(B13,July!A:E,5,FALSE)</f>
        <v>74169.37</v>
      </c>
      <c r="Z13" s="3">
        <f t="shared" si="8"/>
        <v>0</v>
      </c>
      <c r="AA13" s="3">
        <f>VLOOKUP(B13,Aug!A:E,5,FALSE)</f>
        <v>74169.37</v>
      </c>
      <c r="AB13" s="3">
        <f t="shared" si="9"/>
        <v>0</v>
      </c>
      <c r="AC13" s="3">
        <f>VLOOKUP(B13,Sept!A:E,5,FALSE)</f>
        <v>74169.37</v>
      </c>
      <c r="AD13" s="3">
        <f t="shared" si="1"/>
        <v>0</v>
      </c>
      <c r="AE13" s="3">
        <f>VLOOKUP(B13,Oct!A:E,5,FALSE)</f>
        <v>74169.37</v>
      </c>
      <c r="AF13" s="3">
        <f t="shared" si="10"/>
        <v>0</v>
      </c>
      <c r="AG13" s="3">
        <f>VLOOKUP(B13,Nov!A:E,5,FALSE)</f>
        <v>74169.37</v>
      </c>
      <c r="AH13" s="3"/>
      <c r="AI13" s="3">
        <f>VLOOKUP(B13,Dec!A:E,5,FALSE)</f>
        <v>17512.207086844799</v>
      </c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50" x14ac:dyDescent="0.2">
      <c r="B14">
        <v>6933699</v>
      </c>
      <c r="C14" t="s">
        <v>6</v>
      </c>
      <c r="D14" s="2">
        <v>44166</v>
      </c>
      <c r="E14" t="s">
        <v>14</v>
      </c>
      <c r="F14" t="s">
        <v>15</v>
      </c>
      <c r="G14" s="1">
        <v>42401</v>
      </c>
      <c r="H14" t="s">
        <v>119</v>
      </c>
      <c r="I14" t="s">
        <v>17</v>
      </c>
      <c r="J14" t="s">
        <v>218</v>
      </c>
      <c r="K14" s="3">
        <v>-6493.5063366813001</v>
      </c>
      <c r="L14" s="3">
        <f t="shared" si="2"/>
        <v>51.035940548099461</v>
      </c>
      <c r="M14" s="3">
        <f>VLOOKUP(B14,Jan!A:E,5,FALSE)</f>
        <v>-6442.4703961332007</v>
      </c>
      <c r="N14" s="3">
        <f t="shared" si="3"/>
        <v>53.466657325200686</v>
      </c>
      <c r="O14" s="3">
        <f>VLOOKUP(B14,Feb!A:E,5,FALSE)</f>
        <v>-6389.003738808</v>
      </c>
      <c r="P14" s="3">
        <f t="shared" si="4"/>
        <v>55.817190517499512</v>
      </c>
      <c r="Q14" s="3">
        <f>VLOOKUP(B14,Mar!A:E,5,FALSE)</f>
        <v>-6333.1865482905005</v>
      </c>
      <c r="R14" s="3">
        <f t="shared" si="0"/>
        <v>58.092096010500427</v>
      </c>
      <c r="S14" s="3">
        <f>VLOOKUP(B14,Apr!A:E,5,FALSE)</f>
        <v>-6275.09445228</v>
      </c>
      <c r="T14" s="3">
        <f t="shared" si="5"/>
        <v>60.301093026600029</v>
      </c>
      <c r="U14" s="3">
        <f>VLOOKUP(B14,May!A:E,5,FALSE)</f>
        <v>-6214.7933592534</v>
      </c>
      <c r="V14" s="3">
        <f t="shared" si="6"/>
        <v>62.434766069100078</v>
      </c>
      <c r="W14" s="3">
        <f>VLOOKUP(B14,June!A:E,5,FALSE)</f>
        <v>-6152.3585931842999</v>
      </c>
      <c r="X14" s="3">
        <f t="shared" si="7"/>
        <v>64.501923183299368</v>
      </c>
      <c r="Y14" s="3">
        <f>VLOOKUP(B14,July!A:E,5,FALSE)</f>
        <v>-6087.8566700010006</v>
      </c>
      <c r="Z14" s="3">
        <f t="shared" si="8"/>
        <v>66.508031431800191</v>
      </c>
      <c r="AA14" s="3">
        <f>VLOOKUP(B14,Aug!A:E,5,FALSE)</f>
        <v>-6021.3486385692004</v>
      </c>
      <c r="AB14" s="3">
        <f t="shared" si="9"/>
        <v>68.453394540299996</v>
      </c>
      <c r="AC14" s="3">
        <f>VLOOKUP(B14,Sept!A:E,5,FALSE)</f>
        <v>-5952.8952440289004</v>
      </c>
      <c r="AD14" s="3">
        <f t="shared" si="1"/>
        <v>70.342568394300542</v>
      </c>
      <c r="AE14" s="3">
        <f>VLOOKUP(B14,Oct!A:E,5,FALSE)</f>
        <v>-5882.5526756345998</v>
      </c>
      <c r="AF14" s="3">
        <f t="shared" si="10"/>
        <v>72.171604559699517</v>
      </c>
      <c r="AG14" s="3">
        <f>VLOOKUP(B14,Nov!A:E,5,FALSE)</f>
        <v>-5810.3810710749003</v>
      </c>
      <c r="AH14" s="3">
        <v>-17.239999999999998</v>
      </c>
      <c r="AI14" s="3">
        <f>VLOOKUP(B14,Dec!A:E,5,FALSE)</f>
        <v>-10437.412797671399</v>
      </c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50" x14ac:dyDescent="0.2">
      <c r="B15">
        <v>6933001</v>
      </c>
      <c r="C15" t="s">
        <v>6</v>
      </c>
      <c r="D15" s="2">
        <v>44166</v>
      </c>
      <c r="E15" t="s">
        <v>14</v>
      </c>
      <c r="F15" t="s">
        <v>15</v>
      </c>
      <c r="G15" s="1">
        <v>42430</v>
      </c>
      <c r="H15" t="s">
        <v>120</v>
      </c>
      <c r="I15" t="s">
        <v>17</v>
      </c>
      <c r="J15" t="s">
        <v>218</v>
      </c>
      <c r="K15" s="3">
        <v>-16567.986361022999</v>
      </c>
      <c r="L15" s="3">
        <f t="shared" si="2"/>
        <v>130.21666925099635</v>
      </c>
      <c r="M15" s="3">
        <f>VLOOKUP(B15,Jan!A:E,5,FALSE)</f>
        <v>-16437.769691772002</v>
      </c>
      <c r="N15" s="3">
        <f t="shared" si="3"/>
        <v>136.41857009200248</v>
      </c>
      <c r="O15" s="3">
        <f>VLOOKUP(B15,Feb!A:E,5,FALSE)</f>
        <v>-16301.35112168</v>
      </c>
      <c r="P15" s="3">
        <f t="shared" si="4"/>
        <v>142.41588492499977</v>
      </c>
      <c r="Q15" s="3">
        <f>VLOOKUP(B15,Mar!A:E,5,FALSE)</f>
        <v>-16158.935236755</v>
      </c>
      <c r="R15" s="3">
        <f t="shared" si="0"/>
        <v>148.2202379549999</v>
      </c>
      <c r="S15" s="3">
        <f>VLOOKUP(B15,Apr!A:E,5,FALSE)</f>
        <v>-16010.7149988</v>
      </c>
      <c r="T15" s="3">
        <f t="shared" si="5"/>
        <v>153.85642748600003</v>
      </c>
      <c r="U15" s="3">
        <f>VLOOKUP(B15,May!A:E,5,FALSE)</f>
        <v>-15856.858571314</v>
      </c>
      <c r="V15" s="3">
        <f t="shared" si="6"/>
        <v>159.30043016099808</v>
      </c>
      <c r="W15" s="3">
        <f>VLOOKUP(B15,June!A:E,5,FALSE)</f>
        <v>-15697.558141153002</v>
      </c>
      <c r="X15" s="3">
        <f t="shared" si="7"/>
        <v>164.57471944300232</v>
      </c>
      <c r="Y15" s="3">
        <f>VLOOKUP(B15,July!A:E,5,FALSE)</f>
        <v>-15532.98342171</v>
      </c>
      <c r="Z15" s="3">
        <f t="shared" si="8"/>
        <v>169.69324437799878</v>
      </c>
      <c r="AA15" s="3">
        <f>VLOOKUP(B15,Aug!A:E,5,FALSE)</f>
        <v>-15363.290177332001</v>
      </c>
      <c r="AB15" s="3">
        <f t="shared" si="9"/>
        <v>174.65677991300072</v>
      </c>
      <c r="AC15" s="3">
        <f>VLOOKUP(B15,Sept!A:E,5,FALSE)</f>
        <v>-15188.633397419</v>
      </c>
      <c r="AD15" s="3">
        <f t="shared" si="1"/>
        <v>179.47695025299981</v>
      </c>
      <c r="AE15" s="3">
        <f>VLOOKUP(B15,Oct!A:E,5,FALSE)</f>
        <v>-15009.156447166</v>
      </c>
      <c r="AF15" s="3">
        <f t="shared" si="10"/>
        <v>184.143681087</v>
      </c>
      <c r="AG15" s="3">
        <f>VLOOKUP(B15,Nov!A:E,5,FALSE)</f>
        <v>-14825.012766079</v>
      </c>
      <c r="AH15" s="3">
        <v>-43.99</v>
      </c>
      <c r="AI15" s="3">
        <f>VLOOKUP(B15,Dec!A:E,5,FALSE)</f>
        <v>-26630.745226094001</v>
      </c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 x14ac:dyDescent="0.2">
      <c r="B16">
        <v>6932993</v>
      </c>
      <c r="C16" t="s">
        <v>6</v>
      </c>
      <c r="D16" s="2">
        <v>44166</v>
      </c>
      <c r="E16" t="s">
        <v>14</v>
      </c>
      <c r="F16" t="s">
        <v>15</v>
      </c>
      <c r="G16" s="1">
        <v>42583</v>
      </c>
      <c r="H16" t="s">
        <v>117</v>
      </c>
      <c r="I16" t="s">
        <v>17</v>
      </c>
      <c r="J16" t="s">
        <v>218</v>
      </c>
      <c r="K16" s="3">
        <v>-340.59695787900006</v>
      </c>
      <c r="L16" s="3">
        <f t="shared" si="2"/>
        <v>2.6769337230000474</v>
      </c>
      <c r="M16" s="3">
        <f>VLOOKUP(B16,Jan!A:E,5,FALSE)</f>
        <v>-337.92002415600001</v>
      </c>
      <c r="N16" s="3">
        <f t="shared" si="3"/>
        <v>2.8044295160000274</v>
      </c>
      <c r="O16" s="3">
        <f>VLOOKUP(B16,Feb!A:E,5,FALSE)</f>
        <v>-335.11559463999998</v>
      </c>
      <c r="P16" s="3">
        <f t="shared" si="4"/>
        <v>2.9277195249999863</v>
      </c>
      <c r="Q16" s="3">
        <f>VLOOKUP(B16,Mar!A:E,5,FALSE)</f>
        <v>-332.187875115</v>
      </c>
      <c r="R16" s="3">
        <f t="shared" si="0"/>
        <v>3.047042714999975</v>
      </c>
      <c r="S16" s="3">
        <f>VLOOKUP(B16,Apr!A:E,5,FALSE)</f>
        <v>-329.14083240000002</v>
      </c>
      <c r="T16" s="3">
        <f t="shared" si="5"/>
        <v>3.1629088779999961</v>
      </c>
      <c r="U16" s="3">
        <f>VLOOKUP(B16,May!A:E,5,FALSE)</f>
        <v>-325.97792352200003</v>
      </c>
      <c r="V16" s="3">
        <f t="shared" si="6"/>
        <v>3.2748241530000541</v>
      </c>
      <c r="W16" s="3">
        <f>VLOOKUP(B16,June!A:E,5,FALSE)</f>
        <v>-322.70309936899997</v>
      </c>
      <c r="X16" s="3">
        <f t="shared" si="7"/>
        <v>3.3832505389999596</v>
      </c>
      <c r="Y16" s="3">
        <f>VLOOKUP(B16,July!A:E,5,FALSE)</f>
        <v>-319.31984883000001</v>
      </c>
      <c r="Z16" s="3">
        <f t="shared" si="8"/>
        <v>3.4884747940000125</v>
      </c>
      <c r="AA16" s="3">
        <f>VLOOKUP(B16,Aug!A:E,5,FALSE)</f>
        <v>-315.831374036</v>
      </c>
      <c r="AB16" s="3">
        <f t="shared" si="9"/>
        <v>3.5905128489999925</v>
      </c>
      <c r="AC16" s="3">
        <f>VLOOKUP(B16,Sept!A:E,5,FALSE)</f>
        <v>-312.24086118700001</v>
      </c>
      <c r="AD16" s="3">
        <f t="shared" si="1"/>
        <v>3.6896036690000074</v>
      </c>
      <c r="AE16" s="3">
        <f>VLOOKUP(B16,Oct!A:E,5,FALSE)</f>
        <v>-308.551257518</v>
      </c>
      <c r="AF16" s="3">
        <f t="shared" si="10"/>
        <v>3.7855401510000206</v>
      </c>
      <c r="AG16" s="3">
        <f>VLOOKUP(B16,Nov!A:E,5,FALSE)</f>
        <v>-304.76571736699998</v>
      </c>
      <c r="AH16" s="3">
        <v>-0.9</v>
      </c>
      <c r="AI16" s="3">
        <f>VLOOKUP(B16,Dec!A:E,5,FALSE)</f>
        <v>-547.46247446200005</v>
      </c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</row>
    <row r="17" spans="2:50" x14ac:dyDescent="0.2">
      <c r="B17">
        <v>6933535</v>
      </c>
      <c r="C17" t="s">
        <v>6</v>
      </c>
      <c r="D17" s="2">
        <v>44166</v>
      </c>
      <c r="E17" t="s">
        <v>14</v>
      </c>
      <c r="F17" t="s">
        <v>15</v>
      </c>
      <c r="G17" s="1">
        <v>42887</v>
      </c>
      <c r="H17" t="s">
        <v>34</v>
      </c>
      <c r="I17" t="s">
        <v>7</v>
      </c>
      <c r="J17" t="s">
        <v>218</v>
      </c>
      <c r="K17" s="3">
        <v>0</v>
      </c>
      <c r="L17" s="3">
        <f t="shared" si="2"/>
        <v>0</v>
      </c>
      <c r="M17" s="3">
        <f>VLOOKUP(B17,Jan!A:E,5,FALSE)</f>
        <v>0</v>
      </c>
      <c r="N17" s="3">
        <f t="shared" si="3"/>
        <v>0</v>
      </c>
      <c r="O17" s="3">
        <f>VLOOKUP(B17,Feb!A:E,5,FALSE)</f>
        <v>0</v>
      </c>
      <c r="P17" s="3">
        <f t="shared" si="4"/>
        <v>0</v>
      </c>
      <c r="Q17" s="3">
        <f>VLOOKUP(B17,Mar!A:E,5,FALSE)</f>
        <v>0</v>
      </c>
      <c r="R17" s="3">
        <f t="shared" si="0"/>
        <v>0</v>
      </c>
      <c r="S17" s="3">
        <f>VLOOKUP(B17,Apr!A:E,5,FALSE)</f>
        <v>0</v>
      </c>
      <c r="T17" s="3">
        <f t="shared" si="5"/>
        <v>0</v>
      </c>
      <c r="U17" s="3">
        <f>VLOOKUP(B17,May!A:E,5,FALSE)</f>
        <v>0</v>
      </c>
      <c r="V17" s="3">
        <f t="shared" si="6"/>
        <v>0</v>
      </c>
      <c r="W17" s="3">
        <f>VLOOKUP(B17,June!A:E,5,FALSE)</f>
        <v>0</v>
      </c>
      <c r="X17" s="3">
        <f t="shared" si="7"/>
        <v>0</v>
      </c>
      <c r="Y17" s="3">
        <f>VLOOKUP(B17,July!A:E,5,FALSE)</f>
        <v>0</v>
      </c>
      <c r="Z17" s="3">
        <f t="shared" si="8"/>
        <v>0</v>
      </c>
      <c r="AA17" s="3">
        <f>VLOOKUP(B17,Aug!A:E,5,FALSE)</f>
        <v>0</v>
      </c>
      <c r="AB17" s="3">
        <f t="shared" si="9"/>
        <v>0</v>
      </c>
      <c r="AC17" s="3">
        <f>VLOOKUP(B17,Sept!A:E,5,FALSE)</f>
        <v>0</v>
      </c>
      <c r="AD17" s="3">
        <f t="shared" si="1"/>
        <v>0</v>
      </c>
      <c r="AE17" s="3">
        <f>VLOOKUP(B17,Oct!A:E,5,FALSE)</f>
        <v>0</v>
      </c>
      <c r="AF17" s="3">
        <f t="shared" si="10"/>
        <v>0</v>
      </c>
      <c r="AG17" s="3">
        <f>VLOOKUP(B17,Nov!A:E,5,FALSE)</f>
        <v>0</v>
      </c>
      <c r="AH17" s="3">
        <f t="shared" si="11"/>
        <v>0</v>
      </c>
      <c r="AI17" s="3">
        <f>VLOOKUP(B17,Dec!A:E,5,FALSE)</f>
        <v>0</v>
      </c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2:50" x14ac:dyDescent="0.2">
      <c r="B18">
        <v>6933700</v>
      </c>
      <c r="C18" t="s">
        <v>6</v>
      </c>
      <c r="D18" s="2">
        <v>44166</v>
      </c>
      <c r="E18" t="s">
        <v>14</v>
      </c>
      <c r="F18" t="s">
        <v>15</v>
      </c>
      <c r="G18" s="1">
        <v>43344</v>
      </c>
      <c r="H18" t="s">
        <v>29</v>
      </c>
      <c r="I18" t="s">
        <v>7</v>
      </c>
      <c r="J18" t="s">
        <v>218</v>
      </c>
      <c r="K18" s="3">
        <v>0</v>
      </c>
      <c r="L18" s="3">
        <f t="shared" si="2"/>
        <v>0</v>
      </c>
      <c r="M18" s="3">
        <f>VLOOKUP(B18,Jan!A:E,5,FALSE)</f>
        <v>0</v>
      </c>
      <c r="N18" s="3">
        <f t="shared" si="3"/>
        <v>0</v>
      </c>
      <c r="O18" s="3">
        <f>VLOOKUP(B18,Feb!A:E,5,FALSE)</f>
        <v>0</v>
      </c>
      <c r="P18" s="3">
        <f t="shared" si="4"/>
        <v>0</v>
      </c>
      <c r="Q18" s="3">
        <f>VLOOKUP(B18,Mar!A:E,5,FALSE)</f>
        <v>0</v>
      </c>
      <c r="R18" s="3">
        <f t="shared" si="0"/>
        <v>0</v>
      </c>
      <c r="S18" s="3">
        <f>VLOOKUP(B18,Apr!A:E,5,FALSE)</f>
        <v>0</v>
      </c>
      <c r="T18" s="3">
        <f t="shared" si="5"/>
        <v>0</v>
      </c>
      <c r="U18" s="3">
        <f>VLOOKUP(B18,May!A:E,5,FALSE)</f>
        <v>0</v>
      </c>
      <c r="V18" s="3">
        <f t="shared" si="6"/>
        <v>0</v>
      </c>
      <c r="W18" s="3">
        <f>VLOOKUP(B18,June!A:E,5,FALSE)</f>
        <v>0</v>
      </c>
      <c r="X18" s="3">
        <f t="shared" si="7"/>
        <v>0</v>
      </c>
      <c r="Y18" s="3">
        <f>VLOOKUP(B18,July!A:E,5,FALSE)</f>
        <v>0</v>
      </c>
      <c r="Z18" s="3">
        <f t="shared" si="8"/>
        <v>0</v>
      </c>
      <c r="AA18" s="3">
        <f>VLOOKUP(B18,Aug!A:E,5,FALSE)</f>
        <v>0</v>
      </c>
      <c r="AB18" s="3">
        <f t="shared" si="9"/>
        <v>0</v>
      </c>
      <c r="AC18" s="3">
        <f>VLOOKUP(B18,Sept!A:E,5,FALSE)</f>
        <v>0</v>
      </c>
      <c r="AD18" s="3">
        <f t="shared" si="1"/>
        <v>0</v>
      </c>
      <c r="AE18" s="3">
        <f>VLOOKUP(B18,Oct!A:E,5,FALSE)</f>
        <v>0</v>
      </c>
      <c r="AF18" s="3">
        <f t="shared" si="10"/>
        <v>0</v>
      </c>
      <c r="AG18" s="3">
        <f>VLOOKUP(B18,Nov!A:E,5,FALSE)</f>
        <v>0</v>
      </c>
      <c r="AH18" s="3">
        <f t="shared" si="11"/>
        <v>0</v>
      </c>
      <c r="AI18" s="3">
        <f>VLOOKUP(B18,Dec!A:E,5,FALSE)</f>
        <v>0</v>
      </c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2:50" x14ac:dyDescent="0.2">
      <c r="B19">
        <v>6933550</v>
      </c>
      <c r="C19" t="s">
        <v>6</v>
      </c>
      <c r="D19" s="2">
        <v>44166</v>
      </c>
      <c r="E19" t="s">
        <v>14</v>
      </c>
      <c r="F19" t="s">
        <v>15</v>
      </c>
      <c r="G19" s="1">
        <v>43374</v>
      </c>
      <c r="H19" t="s">
        <v>33</v>
      </c>
      <c r="I19" t="s">
        <v>7</v>
      </c>
      <c r="J19" t="s">
        <v>218</v>
      </c>
      <c r="K19" s="3">
        <v>0</v>
      </c>
      <c r="L19" s="3">
        <f t="shared" si="2"/>
        <v>0</v>
      </c>
      <c r="M19" s="3">
        <f>VLOOKUP(B19,Jan!A:E,5,FALSE)</f>
        <v>0</v>
      </c>
      <c r="N19" s="3">
        <f t="shared" si="3"/>
        <v>0</v>
      </c>
      <c r="O19" s="3">
        <f>VLOOKUP(B19,Feb!A:E,5,FALSE)</f>
        <v>0</v>
      </c>
      <c r="P19" s="3">
        <f t="shared" si="4"/>
        <v>0</v>
      </c>
      <c r="Q19" s="3">
        <f>VLOOKUP(B19,Mar!A:E,5,FALSE)</f>
        <v>0</v>
      </c>
      <c r="R19" s="3">
        <f t="shared" si="0"/>
        <v>0</v>
      </c>
      <c r="S19" s="3">
        <f>VLOOKUP(B19,Apr!A:E,5,FALSE)</f>
        <v>0</v>
      </c>
      <c r="T19" s="3">
        <f t="shared" si="5"/>
        <v>0</v>
      </c>
      <c r="U19" s="3">
        <f>VLOOKUP(B19,May!A:E,5,FALSE)</f>
        <v>0</v>
      </c>
      <c r="V19" s="3">
        <f t="shared" si="6"/>
        <v>0</v>
      </c>
      <c r="W19" s="3">
        <f>VLOOKUP(B19,June!A:E,5,FALSE)</f>
        <v>0</v>
      </c>
      <c r="X19" s="3">
        <f t="shared" si="7"/>
        <v>0</v>
      </c>
      <c r="Y19" s="3">
        <f>VLOOKUP(B19,July!A:E,5,FALSE)</f>
        <v>0</v>
      </c>
      <c r="Z19" s="3">
        <f t="shared" si="8"/>
        <v>0</v>
      </c>
      <c r="AA19" s="3">
        <f>VLOOKUP(B19,Aug!A:E,5,FALSE)</f>
        <v>0</v>
      </c>
      <c r="AB19" s="3">
        <f t="shared" si="9"/>
        <v>0</v>
      </c>
      <c r="AC19" s="3">
        <f>VLOOKUP(B19,Sept!A:E,5,FALSE)</f>
        <v>0</v>
      </c>
      <c r="AD19" s="3">
        <f t="shared" si="1"/>
        <v>0</v>
      </c>
      <c r="AE19" s="3">
        <f>VLOOKUP(B19,Oct!A:E,5,FALSE)</f>
        <v>0</v>
      </c>
      <c r="AF19" s="3">
        <f t="shared" si="10"/>
        <v>0</v>
      </c>
      <c r="AG19" s="3">
        <f>VLOOKUP(B19,Nov!A:E,5,FALSE)</f>
        <v>0</v>
      </c>
      <c r="AH19" s="3">
        <f t="shared" si="11"/>
        <v>0</v>
      </c>
      <c r="AI19" s="3">
        <f>VLOOKUP(B19,Dec!A:E,5,FALSE)</f>
        <v>0</v>
      </c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2:50" x14ac:dyDescent="0.2">
      <c r="B20">
        <v>6933701</v>
      </c>
      <c r="C20" t="s">
        <v>6</v>
      </c>
      <c r="D20" s="2">
        <v>44166</v>
      </c>
      <c r="E20" t="s">
        <v>14</v>
      </c>
      <c r="F20" t="s">
        <v>15</v>
      </c>
      <c r="G20" s="1">
        <v>43435</v>
      </c>
      <c r="H20" t="s">
        <v>32</v>
      </c>
      <c r="I20" t="s">
        <v>7</v>
      </c>
      <c r="J20" t="s">
        <v>218</v>
      </c>
      <c r="K20" s="3">
        <v>0</v>
      </c>
      <c r="L20" s="3">
        <f t="shared" si="2"/>
        <v>0</v>
      </c>
      <c r="M20" s="3">
        <f>VLOOKUP(B20,Jan!A:E,5,FALSE)</f>
        <v>0</v>
      </c>
      <c r="N20" s="3">
        <f t="shared" si="3"/>
        <v>0</v>
      </c>
      <c r="O20" s="3">
        <f>VLOOKUP(B20,Feb!A:E,5,FALSE)</f>
        <v>0</v>
      </c>
      <c r="P20" s="3">
        <f t="shared" si="4"/>
        <v>0</v>
      </c>
      <c r="Q20" s="3">
        <f>VLOOKUP(B20,Mar!A:E,5,FALSE)</f>
        <v>0</v>
      </c>
      <c r="R20" s="3">
        <f t="shared" si="0"/>
        <v>0</v>
      </c>
      <c r="S20" s="3">
        <f>VLOOKUP(B20,Apr!A:E,5,FALSE)</f>
        <v>0</v>
      </c>
      <c r="T20" s="3">
        <f t="shared" si="5"/>
        <v>0</v>
      </c>
      <c r="U20" s="3">
        <f>VLOOKUP(B20,May!A:E,5,FALSE)</f>
        <v>0</v>
      </c>
      <c r="V20" s="3">
        <f t="shared" si="6"/>
        <v>0</v>
      </c>
      <c r="W20" s="3">
        <f>VLOOKUP(B20,June!A:E,5,FALSE)</f>
        <v>0</v>
      </c>
      <c r="X20" s="3">
        <f t="shared" si="7"/>
        <v>0</v>
      </c>
      <c r="Y20" s="3">
        <f>VLOOKUP(B20,July!A:E,5,FALSE)</f>
        <v>0</v>
      </c>
      <c r="Z20" s="3">
        <f t="shared" si="8"/>
        <v>0</v>
      </c>
      <c r="AA20" s="3">
        <f>VLOOKUP(B20,Aug!A:E,5,FALSE)</f>
        <v>0</v>
      </c>
      <c r="AB20" s="3">
        <f t="shared" si="9"/>
        <v>0</v>
      </c>
      <c r="AC20" s="3">
        <f>VLOOKUP(B20,Sept!A:E,5,FALSE)</f>
        <v>0</v>
      </c>
      <c r="AD20" s="3">
        <f t="shared" si="1"/>
        <v>0</v>
      </c>
      <c r="AE20" s="3">
        <f>VLOOKUP(B20,Oct!A:E,5,FALSE)</f>
        <v>0</v>
      </c>
      <c r="AF20" s="3">
        <f t="shared" si="10"/>
        <v>0</v>
      </c>
      <c r="AG20" s="3">
        <f>VLOOKUP(B20,Nov!A:E,5,FALSE)</f>
        <v>0</v>
      </c>
      <c r="AH20" s="3">
        <f t="shared" si="11"/>
        <v>0</v>
      </c>
      <c r="AI20" s="3">
        <f>VLOOKUP(B20,Dec!A:E,5,FALSE)</f>
        <v>0</v>
      </c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2:50" x14ac:dyDescent="0.2">
      <c r="B21">
        <v>6934079</v>
      </c>
      <c r="C21" t="s">
        <v>6</v>
      </c>
      <c r="D21" s="2">
        <v>44166</v>
      </c>
      <c r="E21" t="s">
        <v>21</v>
      </c>
      <c r="F21" t="s">
        <v>22</v>
      </c>
      <c r="G21" s="1">
        <v>43525</v>
      </c>
      <c r="H21" t="s">
        <v>210</v>
      </c>
      <c r="I21" t="s">
        <v>7</v>
      </c>
      <c r="J21" t="s">
        <v>218</v>
      </c>
      <c r="K21" s="3">
        <v>0</v>
      </c>
      <c r="L21" s="3">
        <f t="shared" si="2"/>
        <v>0</v>
      </c>
      <c r="M21" s="3">
        <f>VLOOKUP(B21,Jan!A:E,5,FALSE)</f>
        <v>0</v>
      </c>
      <c r="N21" s="3">
        <f t="shared" si="3"/>
        <v>0</v>
      </c>
      <c r="O21" s="3">
        <f>VLOOKUP(B21,Feb!A:E,5,FALSE)</f>
        <v>0</v>
      </c>
      <c r="P21" s="3">
        <f t="shared" si="4"/>
        <v>0</v>
      </c>
      <c r="Q21" s="3">
        <f>VLOOKUP(B21,Mar!A:E,5,FALSE)</f>
        <v>0</v>
      </c>
      <c r="R21" s="3">
        <f t="shared" si="0"/>
        <v>0</v>
      </c>
      <c r="S21" s="3">
        <f>VLOOKUP(B21,Apr!A:E,5,FALSE)</f>
        <v>0</v>
      </c>
      <c r="T21" s="3">
        <f t="shared" si="5"/>
        <v>0</v>
      </c>
      <c r="U21" s="3">
        <f>VLOOKUP(B21,May!A:E,5,FALSE)</f>
        <v>0</v>
      </c>
      <c r="V21" s="3">
        <f t="shared" si="6"/>
        <v>0</v>
      </c>
      <c r="W21" s="3">
        <f>VLOOKUP(B21,June!A:E,5,FALSE)</f>
        <v>0</v>
      </c>
      <c r="X21" s="3">
        <f t="shared" si="7"/>
        <v>0</v>
      </c>
      <c r="Y21" s="3">
        <f>VLOOKUP(B21,July!A:E,5,FALSE)</f>
        <v>0</v>
      </c>
      <c r="Z21" s="3">
        <f t="shared" si="8"/>
        <v>0</v>
      </c>
      <c r="AA21" s="3">
        <f>VLOOKUP(B21,Aug!A:E,5,FALSE)</f>
        <v>0</v>
      </c>
      <c r="AB21" s="3">
        <f t="shared" si="9"/>
        <v>0</v>
      </c>
      <c r="AC21" s="3">
        <f>VLOOKUP(B21,Sept!A:E,5,FALSE)</f>
        <v>0</v>
      </c>
      <c r="AD21" s="3">
        <f t="shared" si="1"/>
        <v>0</v>
      </c>
      <c r="AE21" s="3">
        <f>VLOOKUP(B21,Oct!A:E,5,FALSE)</f>
        <v>0</v>
      </c>
      <c r="AF21" s="3">
        <f t="shared" si="10"/>
        <v>0</v>
      </c>
      <c r="AG21" s="3">
        <f>VLOOKUP(B21,Nov!A:E,5,FALSE)</f>
        <v>0</v>
      </c>
      <c r="AH21" s="3">
        <f t="shared" si="11"/>
        <v>0</v>
      </c>
      <c r="AI21" s="3">
        <f>VLOOKUP(B21,Dec!A:E,5,FALSE)</f>
        <v>0</v>
      </c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2:50" x14ac:dyDescent="0.2">
      <c r="B22">
        <v>6934058</v>
      </c>
      <c r="C22" t="s">
        <v>6</v>
      </c>
      <c r="D22" s="2">
        <v>44166</v>
      </c>
      <c r="E22" t="s">
        <v>21</v>
      </c>
      <c r="F22" t="s">
        <v>22</v>
      </c>
      <c r="G22" s="1">
        <v>43556</v>
      </c>
      <c r="H22" t="s">
        <v>210</v>
      </c>
      <c r="I22" t="s">
        <v>7</v>
      </c>
      <c r="J22" t="s">
        <v>218</v>
      </c>
      <c r="K22" s="3">
        <v>0</v>
      </c>
      <c r="L22" s="3">
        <f t="shared" si="2"/>
        <v>0</v>
      </c>
      <c r="M22" s="3">
        <f>VLOOKUP(B22,Jan!A:E,5,FALSE)</f>
        <v>0</v>
      </c>
      <c r="N22" s="3">
        <f t="shared" si="3"/>
        <v>0</v>
      </c>
      <c r="O22" s="3">
        <f>VLOOKUP(B22,Feb!A:E,5,FALSE)</f>
        <v>0</v>
      </c>
      <c r="P22" s="3">
        <f t="shared" si="4"/>
        <v>0</v>
      </c>
      <c r="Q22" s="3">
        <f>VLOOKUP(B22,Mar!A:E,5,FALSE)</f>
        <v>0</v>
      </c>
      <c r="R22" s="3">
        <f t="shared" si="0"/>
        <v>0</v>
      </c>
      <c r="S22" s="3">
        <f>VLOOKUP(B22,Apr!A:E,5,FALSE)</f>
        <v>0</v>
      </c>
      <c r="T22" s="3">
        <f t="shared" si="5"/>
        <v>0</v>
      </c>
      <c r="U22" s="3">
        <f>VLOOKUP(B22,May!A:E,5,FALSE)</f>
        <v>0</v>
      </c>
      <c r="V22" s="3">
        <f t="shared" si="6"/>
        <v>0</v>
      </c>
      <c r="W22" s="3">
        <f>VLOOKUP(B22,June!A:E,5,FALSE)</f>
        <v>0</v>
      </c>
      <c r="X22" s="3">
        <f t="shared" si="7"/>
        <v>0</v>
      </c>
      <c r="Y22" s="3">
        <f>VLOOKUP(B22,July!A:E,5,FALSE)</f>
        <v>0</v>
      </c>
      <c r="Z22" s="3">
        <f t="shared" si="8"/>
        <v>0</v>
      </c>
      <c r="AA22" s="3">
        <f>VLOOKUP(B22,Aug!A:E,5,FALSE)</f>
        <v>0</v>
      </c>
      <c r="AB22" s="3">
        <f t="shared" si="9"/>
        <v>0</v>
      </c>
      <c r="AC22" s="3">
        <f>VLOOKUP(B22,Sept!A:E,5,FALSE)</f>
        <v>0</v>
      </c>
      <c r="AD22" s="3">
        <f t="shared" si="1"/>
        <v>0</v>
      </c>
      <c r="AE22" s="3">
        <f>VLOOKUP(B22,Oct!A:E,5,FALSE)</f>
        <v>0</v>
      </c>
      <c r="AF22" s="3">
        <f t="shared" si="10"/>
        <v>0</v>
      </c>
      <c r="AG22" s="3">
        <f>VLOOKUP(B22,Nov!A:E,5,FALSE)</f>
        <v>0</v>
      </c>
      <c r="AH22" s="3">
        <f t="shared" si="11"/>
        <v>0</v>
      </c>
      <c r="AI22" s="3">
        <f>VLOOKUP(B22,Dec!A:E,5,FALSE)</f>
        <v>0</v>
      </c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2:50" x14ac:dyDescent="0.2">
      <c r="B23">
        <v>6934030</v>
      </c>
      <c r="C23" t="s">
        <v>6</v>
      </c>
      <c r="D23" s="2">
        <v>44166</v>
      </c>
      <c r="E23" t="s">
        <v>21</v>
      </c>
      <c r="F23" t="s">
        <v>22</v>
      </c>
      <c r="G23" s="1">
        <v>43617</v>
      </c>
      <c r="H23" t="s">
        <v>210</v>
      </c>
      <c r="I23" t="s">
        <v>7</v>
      </c>
      <c r="J23" t="s">
        <v>218</v>
      </c>
      <c r="K23" s="3">
        <v>0</v>
      </c>
      <c r="L23" s="3">
        <f t="shared" si="2"/>
        <v>0</v>
      </c>
      <c r="M23" s="3">
        <f>VLOOKUP(B23,Jan!A:E,5,FALSE)</f>
        <v>0</v>
      </c>
      <c r="N23" s="3">
        <f t="shared" si="3"/>
        <v>0</v>
      </c>
      <c r="O23" s="3">
        <f>VLOOKUP(B23,Feb!A:E,5,FALSE)</f>
        <v>0</v>
      </c>
      <c r="P23" s="3">
        <f t="shared" si="4"/>
        <v>0</v>
      </c>
      <c r="Q23" s="3">
        <f>VLOOKUP(B23,Mar!A:E,5,FALSE)</f>
        <v>0</v>
      </c>
      <c r="R23" s="3">
        <f t="shared" si="0"/>
        <v>0</v>
      </c>
      <c r="S23" s="3">
        <f>VLOOKUP(B23,Apr!A:E,5,FALSE)</f>
        <v>0</v>
      </c>
      <c r="T23" s="3">
        <f t="shared" si="5"/>
        <v>0</v>
      </c>
      <c r="U23" s="3">
        <f>VLOOKUP(B23,May!A:E,5,FALSE)</f>
        <v>0</v>
      </c>
      <c r="V23" s="3">
        <f t="shared" si="6"/>
        <v>0</v>
      </c>
      <c r="W23" s="3">
        <f>VLOOKUP(B23,June!A:E,5,FALSE)</f>
        <v>0</v>
      </c>
      <c r="X23" s="3">
        <f t="shared" si="7"/>
        <v>0</v>
      </c>
      <c r="Y23" s="3">
        <f>VLOOKUP(B23,July!A:E,5,FALSE)</f>
        <v>0</v>
      </c>
      <c r="Z23" s="3">
        <f t="shared" si="8"/>
        <v>0</v>
      </c>
      <c r="AA23" s="3">
        <f>VLOOKUP(B23,Aug!A:E,5,FALSE)</f>
        <v>0</v>
      </c>
      <c r="AB23" s="3">
        <f t="shared" si="9"/>
        <v>0</v>
      </c>
      <c r="AC23" s="3">
        <f>VLOOKUP(B23,Sept!A:E,5,FALSE)</f>
        <v>0</v>
      </c>
      <c r="AD23" s="3">
        <f t="shared" si="1"/>
        <v>0</v>
      </c>
      <c r="AE23" s="3">
        <f>VLOOKUP(B23,Oct!A:E,5,FALSE)</f>
        <v>0</v>
      </c>
      <c r="AF23" s="3">
        <f t="shared" si="10"/>
        <v>0</v>
      </c>
      <c r="AG23" s="3">
        <f>VLOOKUP(B23,Nov!A:E,5,FALSE)</f>
        <v>0</v>
      </c>
      <c r="AH23" s="3">
        <f t="shared" si="11"/>
        <v>0</v>
      </c>
      <c r="AI23" s="3">
        <f>VLOOKUP(B23,Dec!A:E,5,FALSE)</f>
        <v>0</v>
      </c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</row>
    <row r="24" spans="2:50" x14ac:dyDescent="0.2">
      <c r="B24">
        <v>6934068</v>
      </c>
      <c r="C24" t="s">
        <v>6</v>
      </c>
      <c r="D24" s="2">
        <v>44166</v>
      </c>
      <c r="E24" t="s">
        <v>14</v>
      </c>
      <c r="F24" t="s">
        <v>15</v>
      </c>
      <c r="G24" s="1">
        <v>43770</v>
      </c>
      <c r="H24" t="s">
        <v>35</v>
      </c>
      <c r="I24" t="s">
        <v>10</v>
      </c>
      <c r="J24" t="s">
        <v>218</v>
      </c>
      <c r="K24" s="3">
        <v>181939.918815432</v>
      </c>
      <c r="L24" s="3">
        <f t="shared" si="2"/>
        <v>11340.273702404695</v>
      </c>
      <c r="M24" s="3">
        <f>VLOOKUP(B24,Jan!A:E,5,FALSE)</f>
        <v>193280.19251783669</v>
      </c>
      <c r="N24" s="3">
        <f t="shared" si="3"/>
        <v>11272.813393616409</v>
      </c>
      <c r="O24" s="3">
        <f>VLOOKUP(B24,Feb!A:E,5,FALSE)</f>
        <v>204553.0059114531</v>
      </c>
      <c r="P24" s="3">
        <f t="shared" si="4"/>
        <v>11300.521365651715</v>
      </c>
      <c r="Q24" s="3">
        <f>VLOOKUP(B24,Mar!A:E,5,FALSE)</f>
        <v>215853.52727710482</v>
      </c>
      <c r="R24" s="3">
        <f t="shared" si="0"/>
        <v>11342.409648857079</v>
      </c>
      <c r="S24" s="3">
        <f>VLOOKUP(B24,Apr!A:E,5,FALSE)</f>
        <v>227195.9369259619</v>
      </c>
      <c r="T24" s="3">
        <f t="shared" si="5"/>
        <v>11339.858379483398</v>
      </c>
      <c r="U24" s="3">
        <f>VLOOKUP(B24,May!A:E,5,FALSE)</f>
        <v>238535.7953054453</v>
      </c>
      <c r="V24" s="3">
        <f t="shared" si="6"/>
        <v>11714.894977417309</v>
      </c>
      <c r="W24" s="3">
        <f>VLOOKUP(B24,June!A:E,5,FALSE)</f>
        <v>250250.6902828626</v>
      </c>
      <c r="X24" s="3">
        <f t="shared" si="7"/>
        <v>11363.235126768006</v>
      </c>
      <c r="Y24" s="3">
        <f>VLOOKUP(B24,July!A:E,5,FALSE)</f>
        <v>261613.92540963061</v>
      </c>
      <c r="Z24" s="3">
        <f t="shared" si="8"/>
        <v>11363.887777072872</v>
      </c>
      <c r="AA24" s="3">
        <f>VLOOKUP(B24,Aug!A:E,5,FALSE)</f>
        <v>272977.81318670348</v>
      </c>
      <c r="AB24" s="3">
        <f t="shared" si="9"/>
        <v>11364.481095531897</v>
      </c>
      <c r="AC24" s="3">
        <f>VLOOKUP(B24,Sept!A:E,5,FALSE)</f>
        <v>284342.29428223538</v>
      </c>
      <c r="AD24" s="3">
        <f t="shared" si="1"/>
        <v>11365.015082144993</v>
      </c>
      <c r="AE24" s="3">
        <f>VLOOKUP(B24,Oct!A:E,5,FALSE)</f>
        <v>295707.30936438037</v>
      </c>
      <c r="AF24" s="3">
        <f t="shared" si="10"/>
        <v>11365.48973691219</v>
      </c>
      <c r="AG24" s="3">
        <f>VLOOKUP(B24,Nov!A:E,5,FALSE)</f>
        <v>307072.79910129256</v>
      </c>
      <c r="AH24" s="3">
        <f t="shared" si="11"/>
        <v>11365.905059833545</v>
      </c>
      <c r="AI24" s="3">
        <f>VLOOKUP(B24,Dec!A:E,5,FALSE)</f>
        <v>318438.70416112611</v>
      </c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  <row r="25" spans="2:50" x14ac:dyDescent="0.2">
      <c r="B25">
        <v>6934069</v>
      </c>
      <c r="C25" t="s">
        <v>6</v>
      </c>
      <c r="D25" s="2">
        <v>44166</v>
      </c>
      <c r="E25" t="s">
        <v>14</v>
      </c>
      <c r="F25" t="s">
        <v>15</v>
      </c>
      <c r="G25" s="1">
        <v>43770</v>
      </c>
      <c r="H25" t="s">
        <v>40</v>
      </c>
      <c r="I25" t="s">
        <v>10</v>
      </c>
      <c r="J25" t="s">
        <v>218</v>
      </c>
      <c r="K25" s="3">
        <v>14040.072788183999</v>
      </c>
      <c r="L25" s="3">
        <f t="shared" si="2"/>
        <v>875.11453921890097</v>
      </c>
      <c r="M25" s="3">
        <f>VLOOKUP(B25,Jan!A:E,5,FALSE)</f>
        <v>14915.1873274029</v>
      </c>
      <c r="N25" s="3">
        <f t="shared" si="3"/>
        <v>869.90871274679921</v>
      </c>
      <c r="O25" s="3">
        <f>VLOOKUP(B25,Feb!A:E,5,FALSE)</f>
        <v>15785.0960401497</v>
      </c>
      <c r="P25" s="3">
        <f t="shared" si="4"/>
        <v>872.04690180789839</v>
      </c>
      <c r="Q25" s="3">
        <f>VLOOKUP(B25,Mar!A:E,5,FALSE)</f>
        <v>16657.142941957598</v>
      </c>
      <c r="R25" s="3">
        <f t="shared" si="0"/>
        <v>875.27936749770379</v>
      </c>
      <c r="S25" s="3">
        <f>VLOOKUP(B25,Apr!A:E,5,FALSE)</f>
        <v>17532.422309455302</v>
      </c>
      <c r="T25" s="3">
        <f t="shared" si="5"/>
        <v>875.08248927579916</v>
      </c>
      <c r="U25" s="3">
        <f>VLOOKUP(B25,May!A:E,5,FALSE)</f>
        <v>18407.504798731101</v>
      </c>
      <c r="V25" s="3">
        <f t="shared" si="6"/>
        <v>904.0235878950989</v>
      </c>
      <c r="W25" s="3">
        <f>VLOOKUP(B25,June!A:E,5,FALSE)</f>
        <v>19311.5283866262</v>
      </c>
      <c r="X25" s="3">
        <f t="shared" si="7"/>
        <v>876.88644321600077</v>
      </c>
      <c r="Y25" s="3">
        <f>VLOOKUP(B25,July!A:E,5,FALSE)</f>
        <v>20188.414829842201</v>
      </c>
      <c r="Z25" s="3">
        <f t="shared" si="8"/>
        <v>876.93680741230128</v>
      </c>
      <c r="AA25" s="3">
        <f>VLOOKUP(B25,Aug!A:E,5,FALSE)</f>
        <v>21065.351637254502</v>
      </c>
      <c r="AB25" s="3">
        <f t="shared" si="9"/>
        <v>876.98259304530075</v>
      </c>
      <c r="AC25" s="3">
        <f>VLOOKUP(B25,Sept!A:E,5,FALSE)</f>
        <v>21942.334230299803</v>
      </c>
      <c r="AD25" s="3">
        <f t="shared" si="1"/>
        <v>877.02380011499918</v>
      </c>
      <c r="AE25" s="3">
        <f>VLOOKUP(B25,Oct!A:E,5,FALSE)</f>
        <v>22819.358030414802</v>
      </c>
      <c r="AF25" s="3">
        <f t="shared" si="10"/>
        <v>877.06042862139657</v>
      </c>
      <c r="AG25" s="3">
        <f>VLOOKUP(B25,Nov!A:E,5,FALSE)</f>
        <v>23696.418459036198</v>
      </c>
      <c r="AH25" s="3">
        <f t="shared" si="11"/>
        <v>877.09247856450384</v>
      </c>
      <c r="AI25" s="3">
        <f>VLOOKUP(B25,Dec!A:E,5,FALSE)</f>
        <v>24573.510937600702</v>
      </c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2:50" x14ac:dyDescent="0.2">
      <c r="B26">
        <v>6934059</v>
      </c>
      <c r="C26" t="s">
        <v>6</v>
      </c>
      <c r="D26" s="2">
        <v>44166</v>
      </c>
      <c r="E26" t="s">
        <v>14</v>
      </c>
      <c r="F26" t="s">
        <v>15</v>
      </c>
      <c r="G26" s="1">
        <v>43770</v>
      </c>
      <c r="H26" t="s">
        <v>66</v>
      </c>
      <c r="I26" t="s">
        <v>11</v>
      </c>
      <c r="J26" t="s">
        <v>218</v>
      </c>
      <c r="K26" s="3">
        <v>67851.902956999998</v>
      </c>
      <c r="L26" s="3">
        <f t="shared" si="2"/>
        <v>7858.0747152399999</v>
      </c>
      <c r="M26" s="3">
        <f>VLOOKUP(B26,Jan!A:E,5,FALSE)</f>
        <v>75709.977672239998</v>
      </c>
      <c r="N26" s="3">
        <f t="shared" si="3"/>
        <v>7681.0853728000075</v>
      </c>
      <c r="O26" s="3">
        <f>VLOOKUP(B26,Feb!A:E,5,FALSE)</f>
        <v>83391.063045040006</v>
      </c>
      <c r="P26" s="3">
        <f t="shared" si="4"/>
        <v>7539.0994108000014</v>
      </c>
      <c r="Q26" s="3">
        <f>VLOOKUP(B26,Mar!A:E,5,FALSE)</f>
        <v>90930.162455840007</v>
      </c>
      <c r="R26" s="3">
        <f t="shared" si="0"/>
        <v>7423.4522990400001</v>
      </c>
      <c r="S26" s="3">
        <f>VLOOKUP(B26,Apr!A:E,5,FALSE)</f>
        <v>98353.614754880007</v>
      </c>
      <c r="T26" s="3">
        <f t="shared" si="5"/>
        <v>7327.9937904399994</v>
      </c>
      <c r="U26" s="3">
        <f>VLOOKUP(B26,May!A:E,5,FALSE)</f>
        <v>105681.60854532001</v>
      </c>
      <c r="V26" s="3">
        <f t="shared" si="6"/>
        <v>7114.5869897999946</v>
      </c>
      <c r="W26" s="3">
        <f>VLOOKUP(B26,June!A:E,5,FALSE)</f>
        <v>112796.19553512</v>
      </c>
      <c r="X26" s="3">
        <f t="shared" si="7"/>
        <v>7166.7575385599921</v>
      </c>
      <c r="Y26" s="3">
        <f>VLOOKUP(B26,July!A:E,5,FALSE)</f>
        <v>119962.95307367999</v>
      </c>
      <c r="Z26" s="3">
        <f t="shared" si="8"/>
        <v>7109.1801247200056</v>
      </c>
      <c r="AA26" s="3">
        <f>VLOOKUP(B26,Aug!A:E,5,FALSE)</f>
        <v>127072.1331984</v>
      </c>
      <c r="AB26" s="3">
        <f t="shared" si="9"/>
        <v>7059.7914765999885</v>
      </c>
      <c r="AC26" s="3">
        <f>VLOOKUP(B26,Sept!A:E,5,FALSE)</f>
        <v>134131.92467499999</v>
      </c>
      <c r="AD26" s="3">
        <f t="shared" si="1"/>
        <v>7017.0899625600141</v>
      </c>
      <c r="AE26" s="3">
        <f>VLOOKUP(B26,Oct!A:E,5,FALSE)</f>
        <v>141149.01463756</v>
      </c>
      <c r="AF26" s="3">
        <f t="shared" si="10"/>
        <v>6979.9357301999989</v>
      </c>
      <c r="AG26" s="3">
        <f>VLOOKUP(B26,Nov!A:E,5,FALSE)</f>
        <v>148128.95036776</v>
      </c>
      <c r="AH26" s="3">
        <v>1806.92</v>
      </c>
      <c r="AI26" s="3">
        <f>VLOOKUP(B26,Dec!A:E,5,FALSE)</f>
        <v>15001.7708922</v>
      </c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</row>
    <row r="27" spans="2:50" x14ac:dyDescent="0.2">
      <c r="B27">
        <v>6934018</v>
      </c>
      <c r="C27" t="s">
        <v>6</v>
      </c>
      <c r="D27" s="2">
        <v>44166</v>
      </c>
      <c r="E27" t="s">
        <v>14</v>
      </c>
      <c r="F27" t="s">
        <v>15</v>
      </c>
      <c r="G27" s="1">
        <v>43770</v>
      </c>
      <c r="H27" t="s">
        <v>180</v>
      </c>
      <c r="I27" t="s">
        <v>13</v>
      </c>
      <c r="J27" t="s">
        <v>218</v>
      </c>
      <c r="K27" s="3">
        <v>15264.6974115966</v>
      </c>
      <c r="L27" s="3">
        <f t="shared" si="2"/>
        <v>1286.3012506773011</v>
      </c>
      <c r="M27" s="3">
        <f>VLOOKUP(B27,Jan!A:E,5,FALSE)</f>
        <v>16550.998662273902</v>
      </c>
      <c r="N27" s="3">
        <f t="shared" si="3"/>
        <v>1310.4755223416978</v>
      </c>
      <c r="O27" s="3">
        <f>VLOOKUP(B27,Feb!A:E,5,FALSE)</f>
        <v>17861.474184615599</v>
      </c>
      <c r="P27" s="3">
        <f t="shared" si="4"/>
        <v>1332.9615098514005</v>
      </c>
      <c r="Q27" s="3">
        <f>VLOOKUP(B27,Mar!A:E,5,FALSE)</f>
        <v>19194.435694467</v>
      </c>
      <c r="R27" s="3">
        <f t="shared" si="0"/>
        <v>1353.9210776850014</v>
      </c>
      <c r="S27" s="3">
        <f>VLOOKUP(B27,Apr!A:E,5,FALSE)</f>
        <v>20548.356772152001</v>
      </c>
      <c r="T27" s="3">
        <f t="shared" si="5"/>
        <v>1373.4803295642014</v>
      </c>
      <c r="U27" s="3">
        <f>VLOOKUP(B27,May!A:E,5,FALSE)</f>
        <v>21921.837101716203</v>
      </c>
      <c r="V27" s="3">
        <f t="shared" si="6"/>
        <v>1391.7653692106978</v>
      </c>
      <c r="W27" s="3">
        <f>VLOOKUP(B27,June!A:E,5,FALSE)</f>
        <v>23313.6024709269</v>
      </c>
      <c r="X27" s="3">
        <f t="shared" si="7"/>
        <v>1408.8797146049983</v>
      </c>
      <c r="Y27" s="3">
        <f>VLOOKUP(B27,July!A:E,5,FALSE)</f>
        <v>24722.482185531899</v>
      </c>
      <c r="Z27" s="3">
        <f t="shared" si="8"/>
        <v>1424.9325301628996</v>
      </c>
      <c r="AA27" s="3">
        <f>VLOOKUP(B27,Aug!A:E,5,FALSE)</f>
        <v>26147.414715694798</v>
      </c>
      <c r="AB27" s="3">
        <f t="shared" si="9"/>
        <v>1439.9953373982025</v>
      </c>
      <c r="AC27" s="3">
        <f>VLOOKUP(B27,Sept!A:E,5,FALSE)</f>
        <v>27587.410053093001</v>
      </c>
      <c r="AD27" s="3">
        <f t="shared" si="1"/>
        <v>1454.1584792757021</v>
      </c>
      <c r="AE27" s="3">
        <f>VLOOKUP(B27,Oct!A:E,5,FALSE)</f>
        <v>29041.568532368703</v>
      </c>
      <c r="AF27" s="3">
        <f t="shared" si="10"/>
        <v>1467.4878308738953</v>
      </c>
      <c r="AG27" s="3">
        <f>VLOOKUP(B27,Nov!A:E,5,FALSE)</f>
        <v>30509.056363242598</v>
      </c>
      <c r="AH27" s="3">
        <f t="shared" si="11"/>
        <v>1480.0530315615033</v>
      </c>
      <c r="AI27" s="3">
        <f>VLOOKUP(B27,Dec!A:E,5,FALSE)</f>
        <v>31989.109394804102</v>
      </c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2:50" x14ac:dyDescent="0.2">
      <c r="B28">
        <v>6934031</v>
      </c>
      <c r="C28" t="s">
        <v>6</v>
      </c>
      <c r="D28" s="2">
        <v>44166</v>
      </c>
      <c r="E28" t="s">
        <v>14</v>
      </c>
      <c r="F28" t="s">
        <v>15</v>
      </c>
      <c r="G28" s="1">
        <v>43800</v>
      </c>
      <c r="H28" t="s">
        <v>40</v>
      </c>
      <c r="I28" t="s">
        <v>10</v>
      </c>
      <c r="J28" t="s">
        <v>218</v>
      </c>
      <c r="K28" s="3">
        <v>274.60297735200004</v>
      </c>
      <c r="L28" s="3">
        <f t="shared" si="2"/>
        <v>17.115941036699951</v>
      </c>
      <c r="M28" s="3">
        <f>VLOOKUP(B28,Jan!A:E,5,FALSE)</f>
        <v>291.71891838869999</v>
      </c>
      <c r="N28" s="3">
        <f t="shared" si="3"/>
        <v>17.014122800400003</v>
      </c>
      <c r="O28" s="3">
        <f>VLOOKUP(B28,Feb!A:E,5,FALSE)</f>
        <v>308.73304118909999</v>
      </c>
      <c r="P28" s="3">
        <f t="shared" si="4"/>
        <v>17.055942603700032</v>
      </c>
      <c r="Q28" s="3">
        <f>VLOOKUP(B28,Mar!A:E,5,FALSE)</f>
        <v>325.78898379280002</v>
      </c>
      <c r="R28" s="3">
        <f t="shared" si="0"/>
        <v>17.119164833100001</v>
      </c>
      <c r="S28" s="3">
        <f>VLOOKUP(B28,Apr!A:E,5,FALSE)</f>
        <v>342.90814862590003</v>
      </c>
      <c r="T28" s="3">
        <f t="shared" si="5"/>
        <v>17.115314187399974</v>
      </c>
      <c r="U28" s="3">
        <f>VLOOKUP(B28,May!A:E,5,FALSE)</f>
        <v>360.0234628133</v>
      </c>
      <c r="V28" s="3">
        <f t="shared" si="6"/>
        <v>17.681359105299975</v>
      </c>
      <c r="W28" s="3">
        <f>VLOOKUP(B28,June!A:E,5,FALSE)</f>
        <v>377.70482191859998</v>
      </c>
      <c r="X28" s="3">
        <f t="shared" si="7"/>
        <v>17.150596848000021</v>
      </c>
      <c r="Y28" s="3">
        <f>VLOOKUP(B28,July!A:E,5,FALSE)</f>
        <v>394.8554187666</v>
      </c>
      <c r="Z28" s="3">
        <f t="shared" si="8"/>
        <v>17.151581896899984</v>
      </c>
      <c r="AA28" s="3">
        <f>VLOOKUP(B28,Aug!A:E,5,FALSE)</f>
        <v>412.00700066349998</v>
      </c>
      <c r="AB28" s="3">
        <f t="shared" si="9"/>
        <v>17.152477395900064</v>
      </c>
      <c r="AC28" s="3">
        <f>VLOOKUP(B28,Sept!A:E,5,FALSE)</f>
        <v>429.15947805940004</v>
      </c>
      <c r="AD28" s="3">
        <f t="shared" si="1"/>
        <v>17.153283344999977</v>
      </c>
      <c r="AE28" s="3">
        <f>VLOOKUP(B28,Oct!A:E,5,FALSE)</f>
        <v>446.31276140440002</v>
      </c>
      <c r="AF28" s="3">
        <f t="shared" si="10"/>
        <v>17.153999744200007</v>
      </c>
      <c r="AG28" s="3">
        <f>VLOOKUP(B28,Nov!A:E,5,FALSE)</f>
        <v>463.46676114860003</v>
      </c>
      <c r="AH28" s="3">
        <f t="shared" si="11"/>
        <v>17.154626593499984</v>
      </c>
      <c r="AI28" s="3">
        <f>VLOOKUP(B28,Dec!A:E,5,FALSE)</f>
        <v>480.62138774210001</v>
      </c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2:50" x14ac:dyDescent="0.2">
      <c r="B29">
        <v>6934080</v>
      </c>
      <c r="C29" t="s">
        <v>6</v>
      </c>
      <c r="D29" s="2">
        <v>44166</v>
      </c>
      <c r="E29" t="s">
        <v>14</v>
      </c>
      <c r="F29" t="s">
        <v>15</v>
      </c>
      <c r="G29" s="1">
        <v>43800</v>
      </c>
      <c r="H29" t="s">
        <v>35</v>
      </c>
      <c r="I29" t="s">
        <v>10</v>
      </c>
      <c r="J29" t="s">
        <v>218</v>
      </c>
      <c r="K29" s="3">
        <v>15192.339139296</v>
      </c>
      <c r="L29" s="3">
        <f t="shared" si="2"/>
        <v>946.93503845160012</v>
      </c>
      <c r="M29" s="3">
        <f>VLOOKUP(B29,Jan!A:E,5,FALSE)</f>
        <v>16139.2741777476</v>
      </c>
      <c r="N29" s="3">
        <f t="shared" si="3"/>
        <v>941.30197069919814</v>
      </c>
      <c r="O29" s="3">
        <f>VLOOKUP(B29,Feb!A:E,5,FALSE)</f>
        <v>17080.576148446798</v>
      </c>
      <c r="P29" s="3">
        <f t="shared" si="4"/>
        <v>943.61564056760108</v>
      </c>
      <c r="Q29" s="3">
        <f>VLOOKUP(B29,Mar!A:E,5,FALSE)</f>
        <v>18024.1917890144</v>
      </c>
      <c r="R29" s="3">
        <f t="shared" si="0"/>
        <v>947.11339415880138</v>
      </c>
      <c r="S29" s="3">
        <f>VLOOKUP(B29,Apr!A:E,5,FALSE)</f>
        <v>18971.305183173201</v>
      </c>
      <c r="T29" s="3">
        <f t="shared" si="5"/>
        <v>946.90035817520038</v>
      </c>
      <c r="U29" s="3">
        <f>VLOOKUP(B29,May!A:E,5,FALSE)</f>
        <v>19918.205541348401</v>
      </c>
      <c r="V29" s="3">
        <f t="shared" si="6"/>
        <v>978.2166477644023</v>
      </c>
      <c r="W29" s="3">
        <f>VLOOKUP(B29,June!A:E,5,FALSE)</f>
        <v>20896.422189112804</v>
      </c>
      <c r="X29" s="3">
        <f t="shared" si="7"/>
        <v>948.85236230399823</v>
      </c>
      <c r="Y29" s="3">
        <f>VLOOKUP(B29,July!A:E,5,FALSE)</f>
        <v>21845.274551416802</v>
      </c>
      <c r="Z29" s="3">
        <f t="shared" si="8"/>
        <v>948.90685988119731</v>
      </c>
      <c r="AA29" s="3">
        <f>VLOOKUP(B29,Aug!A:E,5,FALSE)</f>
        <v>22794.181411297999</v>
      </c>
      <c r="AB29" s="3">
        <f t="shared" si="9"/>
        <v>948.95640313320109</v>
      </c>
      <c r="AC29" s="3">
        <f>VLOOKUP(B29,Sept!A:E,5,FALSE)</f>
        <v>23743.1378144312</v>
      </c>
      <c r="AD29" s="3">
        <f t="shared" si="1"/>
        <v>949.00099206000232</v>
      </c>
      <c r="AE29" s="3">
        <f>VLOOKUP(B29,Oct!A:E,5,FALSE)</f>
        <v>24692.138806491203</v>
      </c>
      <c r="AF29" s="3">
        <f t="shared" si="10"/>
        <v>949.04062666160098</v>
      </c>
      <c r="AG29" s="3">
        <f>VLOOKUP(B29,Nov!A:E,5,FALSE)</f>
        <v>25641.179433152804</v>
      </c>
      <c r="AH29" s="3">
        <f t="shared" si="11"/>
        <v>949.07530693799708</v>
      </c>
      <c r="AI29" s="3">
        <f>VLOOKUP(B29,Dec!A:E,5,FALSE)</f>
        <v>26590.254740090801</v>
      </c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2:50" x14ac:dyDescent="0.2">
      <c r="B30">
        <v>6934049</v>
      </c>
      <c r="C30" t="s">
        <v>6</v>
      </c>
      <c r="D30" s="2">
        <v>44166</v>
      </c>
      <c r="E30" t="s">
        <v>14</v>
      </c>
      <c r="F30" t="s">
        <v>15</v>
      </c>
      <c r="G30" s="1">
        <v>43800</v>
      </c>
      <c r="H30" t="s">
        <v>66</v>
      </c>
      <c r="I30" t="s">
        <v>11</v>
      </c>
      <c r="J30" t="s">
        <v>218</v>
      </c>
      <c r="K30" s="3">
        <v>81134.830133762502</v>
      </c>
      <c r="L30" s="3">
        <f t="shared" si="2"/>
        <v>9396.3990605165018</v>
      </c>
      <c r="M30" s="3">
        <f>VLOOKUP(B30,Jan!A:E,5,FALSE)</f>
        <v>90531.229194279003</v>
      </c>
      <c r="N30" s="3">
        <f t="shared" si="3"/>
        <v>9184.7616618799948</v>
      </c>
      <c r="O30" s="3">
        <f>VLOOKUP(B30,Feb!A:E,5,FALSE)</f>
        <v>99715.990856158998</v>
      </c>
      <c r="P30" s="3">
        <f t="shared" si="4"/>
        <v>9014.9800285550009</v>
      </c>
      <c r="Q30" s="3">
        <f>VLOOKUP(B30,Mar!A:E,5,FALSE)</f>
        <v>108730.970884714</v>
      </c>
      <c r="R30" s="3">
        <f t="shared" si="0"/>
        <v>8876.6934314340033</v>
      </c>
      <c r="S30" s="3">
        <f>VLOOKUP(B30,Apr!A:E,5,FALSE)</f>
        <v>117607.664316148</v>
      </c>
      <c r="T30" s="3">
        <f t="shared" si="5"/>
        <v>8762.5476294365071</v>
      </c>
      <c r="U30" s="3">
        <f>VLOOKUP(B30,May!A:E,5,FALSE)</f>
        <v>126370.21194558451</v>
      </c>
      <c r="V30" s="3">
        <f t="shared" si="6"/>
        <v>8507.3635628925113</v>
      </c>
      <c r="W30" s="3">
        <f>VLOOKUP(B30,June!A:E,5,FALSE)</f>
        <v>134877.57550847702</v>
      </c>
      <c r="X30" s="3">
        <f t="shared" si="7"/>
        <v>8569.7472017759865</v>
      </c>
      <c r="Y30" s="3">
        <f>VLOOKUP(B30,July!A:E,5,FALSE)</f>
        <v>143447.32271025301</v>
      </c>
      <c r="Z30" s="3">
        <f t="shared" si="8"/>
        <v>8500.898230886989</v>
      </c>
      <c r="AA30" s="3">
        <f>VLOOKUP(B30,Aug!A:E,5,FALSE)</f>
        <v>151948.22094114</v>
      </c>
      <c r="AB30" s="3">
        <f t="shared" si="9"/>
        <v>8441.8410872975073</v>
      </c>
      <c r="AC30" s="3">
        <f>VLOOKUP(B30,Sept!A:E,5,FALSE)</f>
        <v>160390.0620284375</v>
      </c>
      <c r="AD30" s="3">
        <f t="shared" si="1"/>
        <v>8390.7801746759797</v>
      </c>
      <c r="AE30" s="3">
        <f>VLOOKUP(B30,Oct!A:E,5,FALSE)</f>
        <v>168780.84220311348</v>
      </c>
      <c r="AF30" s="3">
        <f t="shared" si="10"/>
        <v>8346.3524991075101</v>
      </c>
      <c r="AG30" s="3">
        <f>VLOOKUP(B30,Nov!A:E,5,FALSE)</f>
        <v>177127.19470222099</v>
      </c>
      <c r="AH30" s="3">
        <v>2160.64</v>
      </c>
      <c r="AI30" s="3">
        <f>VLOOKUP(B30,Dec!A:E,5,FALSE)</f>
        <v>17938.570327432499</v>
      </c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</row>
    <row r="31" spans="2:50" x14ac:dyDescent="0.2">
      <c r="B31">
        <v>6934078</v>
      </c>
      <c r="C31" t="s">
        <v>6</v>
      </c>
      <c r="D31" s="2">
        <v>44166</v>
      </c>
      <c r="E31" t="s">
        <v>14</v>
      </c>
      <c r="F31" t="s">
        <v>15</v>
      </c>
      <c r="G31" s="1">
        <v>43800</v>
      </c>
      <c r="H31" t="s">
        <v>180</v>
      </c>
      <c r="I31" t="s">
        <v>13</v>
      </c>
      <c r="J31" t="s">
        <v>218</v>
      </c>
      <c r="K31" s="3">
        <v>14218.4341683198</v>
      </c>
      <c r="L31" s="3">
        <f t="shared" si="2"/>
        <v>1198.1364032468991</v>
      </c>
      <c r="M31" s="3">
        <f>VLOOKUP(B31,Jan!A:E,5,FALSE)</f>
        <v>15416.570571566699</v>
      </c>
      <c r="N31" s="3">
        <f t="shared" si="3"/>
        <v>1220.6537372601015</v>
      </c>
      <c r="O31" s="3">
        <f>VLOOKUP(B31,Feb!A:E,5,FALSE)</f>
        <v>16637.224308826801</v>
      </c>
      <c r="P31" s="3">
        <f t="shared" si="4"/>
        <v>1241.5985044242007</v>
      </c>
      <c r="Q31" s="3">
        <f>VLOOKUP(B31,Mar!A:E,5,FALSE)</f>
        <v>17878.822813251001</v>
      </c>
      <c r="R31" s="3">
        <f t="shared" si="0"/>
        <v>1261.121474804997</v>
      </c>
      <c r="S31" s="3">
        <f>VLOOKUP(B31,Apr!A:E,5,FALSE)</f>
        <v>19139.944288055998</v>
      </c>
      <c r="T31" s="3">
        <f t="shared" si="5"/>
        <v>1279.3401088026003</v>
      </c>
      <c r="U31" s="3">
        <f>VLOOKUP(B31,May!A:E,5,FALSE)</f>
        <v>20419.284396858598</v>
      </c>
      <c r="V31" s="3">
        <f t="shared" si="6"/>
        <v>1296.3718668171023</v>
      </c>
      <c r="W31" s="3">
        <f>VLOOKUP(B31,June!A:E,5,FALSE)</f>
        <v>21715.656263675701</v>
      </c>
      <c r="X31" s="3">
        <f t="shared" si="7"/>
        <v>1312.3131715649979</v>
      </c>
      <c r="Y31" s="3">
        <f>VLOOKUP(B31,July!A:E,5,FALSE)</f>
        <v>23027.969435240699</v>
      </c>
      <c r="Z31" s="3">
        <f t="shared" si="8"/>
        <v>1327.2657051837014</v>
      </c>
      <c r="AA31" s="3">
        <f>VLOOKUP(B31,Aug!A:E,5,FALSE)</f>
        <v>24355.2351404244</v>
      </c>
      <c r="AB31" s="3">
        <f t="shared" si="9"/>
        <v>1341.2960870045972</v>
      </c>
      <c r="AC31" s="3">
        <f>VLOOKUP(B31,Sept!A:E,5,FALSE)</f>
        <v>25696.531227428997</v>
      </c>
      <c r="AD31" s="3">
        <f t="shared" si="1"/>
        <v>1354.4884677621048</v>
      </c>
      <c r="AE31" s="3">
        <f>VLOOKUP(B31,Oct!A:E,5,FALSE)</f>
        <v>27051.019695191102</v>
      </c>
      <c r="AF31" s="3">
        <f t="shared" si="10"/>
        <v>1366.9042073667006</v>
      </c>
      <c r="AG31" s="3">
        <f>VLOOKUP(B31,Nov!A:E,5,FALSE)</f>
        <v>28417.923902557803</v>
      </c>
      <c r="AH31" s="3">
        <f t="shared" si="11"/>
        <v>1378.6081720094953</v>
      </c>
      <c r="AI31" s="3">
        <f>VLOOKUP(B31,Dec!A:E,5,FALSE)</f>
        <v>29796.532074567298</v>
      </c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2:50" x14ac:dyDescent="0.2">
      <c r="B32">
        <v>7002753</v>
      </c>
      <c r="C32" t="s">
        <v>6</v>
      </c>
      <c r="D32" s="2">
        <v>44166</v>
      </c>
      <c r="E32" t="s">
        <v>14</v>
      </c>
      <c r="F32" t="s">
        <v>15</v>
      </c>
      <c r="G32" s="1">
        <v>43831</v>
      </c>
      <c r="H32" t="s">
        <v>66</v>
      </c>
      <c r="I32" t="s">
        <v>11</v>
      </c>
      <c r="J32" t="s">
        <v>218</v>
      </c>
      <c r="K32" s="3">
        <v>1897.184090943</v>
      </c>
      <c r="L32" s="3">
        <f t="shared" si="2"/>
        <v>442.54866519299981</v>
      </c>
      <c r="M32" s="3">
        <f>VLOOKUP(B32,Jan!A:E,5,FALSE)</f>
        <v>2339.7327561359998</v>
      </c>
      <c r="N32" s="3">
        <f t="shared" si="3"/>
        <v>458.27078335500028</v>
      </c>
      <c r="O32" s="3">
        <f>VLOOKUP(B32,Feb!A:E,5,FALSE)</f>
        <v>2798.0035394910001</v>
      </c>
      <c r="P32" s="3">
        <f t="shared" si="4"/>
        <v>470.88367458840003</v>
      </c>
      <c r="Q32" s="3">
        <f>VLOOKUP(B32,Mar!A:E,5,FALSE)</f>
        <v>3268.8872140794001</v>
      </c>
      <c r="R32" s="3">
        <f t="shared" si="0"/>
        <v>481.15653929790005</v>
      </c>
      <c r="S32" s="3">
        <f>VLOOKUP(B32,Apr!A:E,5,FALSE)</f>
        <v>3750.0437533773002</v>
      </c>
      <c r="T32" s="3">
        <f t="shared" si="5"/>
        <v>489.63631208940023</v>
      </c>
      <c r="U32" s="3">
        <f>VLOOKUP(B32,May!A:E,5,FALSE)</f>
        <v>4239.6800654667004</v>
      </c>
      <c r="V32" s="3">
        <f t="shared" si="6"/>
        <v>491.10515090939953</v>
      </c>
      <c r="W32" s="3">
        <f>VLOOKUP(B32,June!A:E,5,FALSE)</f>
        <v>4730.7852163760999</v>
      </c>
      <c r="X32" s="3">
        <f t="shared" si="7"/>
        <v>501.83543419859961</v>
      </c>
      <c r="Y32" s="3">
        <f>VLOOKUP(B32,July!A:E,5,FALSE)</f>
        <v>5232.6206505746995</v>
      </c>
      <c r="Z32" s="3">
        <f t="shared" si="8"/>
        <v>506.87507561790062</v>
      </c>
      <c r="AA32" s="3">
        <f>VLOOKUP(B32,Aug!A:E,5,FALSE)</f>
        <v>5739.4957261926002</v>
      </c>
      <c r="AB32" s="3">
        <f t="shared" si="9"/>
        <v>511.20066737310026</v>
      </c>
      <c r="AC32" s="3">
        <f>VLOOKUP(B32,Sept!A:E,5,FALSE)</f>
        <v>6250.6963935657004</v>
      </c>
      <c r="AD32" s="3">
        <f t="shared" si="1"/>
        <v>514.93816932150003</v>
      </c>
      <c r="AE32" s="3">
        <f>VLOOKUP(B32,Oct!A:E,5,FALSE)</f>
        <v>6765.6345628872004</v>
      </c>
      <c r="AF32" s="3">
        <f t="shared" si="10"/>
        <v>518.1919244471992</v>
      </c>
      <c r="AG32" s="3">
        <f>VLOOKUP(B32,Nov!A:E,5,FALSE)</f>
        <v>7283.8264873343996</v>
      </c>
      <c r="AH32" s="3">
        <v>134.15</v>
      </c>
      <c r="AI32" s="3">
        <f>VLOOKUP(B32,Dec!A:E,5,FALSE)</f>
        <v>755.02694150519994</v>
      </c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</row>
    <row r="33" spans="1:50" x14ac:dyDescent="0.2">
      <c r="B33">
        <v>7003699</v>
      </c>
      <c r="C33" t="s">
        <v>6</v>
      </c>
      <c r="D33" s="2">
        <v>44166</v>
      </c>
      <c r="E33" t="s">
        <v>14</v>
      </c>
      <c r="F33" t="s">
        <v>15</v>
      </c>
      <c r="G33" s="1">
        <v>43831</v>
      </c>
      <c r="H33" t="s">
        <v>180</v>
      </c>
      <c r="I33" t="s">
        <v>13</v>
      </c>
      <c r="J33" t="s">
        <v>218</v>
      </c>
      <c r="K33" s="3">
        <v>-2165.2411077570005</v>
      </c>
      <c r="L33" s="3">
        <f t="shared" si="2"/>
        <v>-429.56581182579976</v>
      </c>
      <c r="M33" s="3">
        <f>VLOOKUP(B33,Jan!A:E,5,FALSE)</f>
        <v>-2594.8069195828002</v>
      </c>
      <c r="N33" s="3">
        <f t="shared" si="3"/>
        <v>-445.46972395119974</v>
      </c>
      <c r="O33" s="3">
        <f>VLOOKUP(B33,Feb!A:E,5,FALSE)</f>
        <v>-3040.276643534</v>
      </c>
      <c r="P33" s="3">
        <f t="shared" si="4"/>
        <v>-460.27797450700018</v>
      </c>
      <c r="Q33" s="3">
        <f>VLOOKUP(B33,Mar!A:E,5,FALSE)</f>
        <v>-3500.5546180410001</v>
      </c>
      <c r="R33" s="3">
        <f t="shared" si="0"/>
        <v>-474.02019761459997</v>
      </c>
      <c r="S33" s="3">
        <f>VLOOKUP(B33,Apr!A:E,5,FALSE)</f>
        <v>-3974.5748156556001</v>
      </c>
      <c r="T33" s="3">
        <f t="shared" si="5"/>
        <v>-486.93346624520018</v>
      </c>
      <c r="U33" s="3">
        <f>VLOOKUP(B33,May!A:E,5,FALSE)</f>
        <v>-4461.5082819008003</v>
      </c>
      <c r="V33" s="3">
        <f t="shared" si="6"/>
        <v>-498.89924391319983</v>
      </c>
      <c r="W33" s="3">
        <f>VLOOKUP(B33,June!A:E,5,FALSE)</f>
        <v>-4960.4075258140001</v>
      </c>
      <c r="X33" s="3">
        <f t="shared" si="7"/>
        <v>-510.18263586680041</v>
      </c>
      <c r="Y33" s="3">
        <f>VLOOKUP(B33,July!A:E,5,FALSE)</f>
        <v>-5470.5901616808005</v>
      </c>
      <c r="Z33" s="3">
        <f t="shared" si="8"/>
        <v>-520.6963415861992</v>
      </c>
      <c r="AA33" s="3">
        <f>VLOOKUP(B33,Aug!A:E,5,FALSE)</f>
        <v>-5991.2865032669997</v>
      </c>
      <c r="AB33" s="3">
        <f t="shared" si="9"/>
        <v>-530.64860084340035</v>
      </c>
      <c r="AC33" s="3">
        <f>VLOOKUP(B33,Sept!A:E,5,FALSE)</f>
        <v>-6521.9351041104001</v>
      </c>
      <c r="AD33" s="3">
        <f t="shared" si="1"/>
        <v>-539.94810850760041</v>
      </c>
      <c r="AE33" s="3">
        <f>VLOOKUP(B33,Oct!A:E,5,FALSE)</f>
        <v>-7061.8832126180005</v>
      </c>
      <c r="AF33" s="3">
        <f t="shared" si="10"/>
        <v>-548.68456786519982</v>
      </c>
      <c r="AG33" s="3">
        <f>VLOOKUP(B33,Nov!A:E,5,FALSE)</f>
        <v>-7610.5677804832003</v>
      </c>
      <c r="AH33" s="3">
        <f t="shared" si="11"/>
        <v>-556.94848312480008</v>
      </c>
      <c r="AI33" s="3">
        <f>VLOOKUP(B33,Dec!A:E,5,FALSE)</f>
        <v>-8167.5162636080004</v>
      </c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</row>
    <row r="34" spans="1:50" x14ac:dyDescent="0.2">
      <c r="B34">
        <v>7003071</v>
      </c>
      <c r="C34" t="s">
        <v>6</v>
      </c>
      <c r="D34" s="2">
        <v>44166</v>
      </c>
      <c r="E34" t="s">
        <v>14</v>
      </c>
      <c r="F34" t="s">
        <v>15</v>
      </c>
      <c r="G34" s="1">
        <v>43862</v>
      </c>
      <c r="H34" t="s">
        <v>40</v>
      </c>
      <c r="I34" t="s">
        <v>10</v>
      </c>
      <c r="J34" t="s">
        <v>218</v>
      </c>
      <c r="K34" s="3">
        <v>-1.5332414999999999</v>
      </c>
      <c r="L34" s="3">
        <f t="shared" si="2"/>
        <v>-0.26701949999999997</v>
      </c>
      <c r="M34" s="3">
        <f>VLOOKUP(B34,Jan!A:E,5,FALSE)</f>
        <v>-1.8002609999999999</v>
      </c>
      <c r="N34" s="3">
        <f t="shared" si="3"/>
        <v>-0.26830350000000003</v>
      </c>
      <c r="O34" s="3">
        <f>VLOOKUP(B34,Feb!A:E,5,FALSE)</f>
        <v>-2.0685644999999999</v>
      </c>
      <c r="P34" s="3">
        <f t="shared" si="4"/>
        <v>-0.27019949999999993</v>
      </c>
      <c r="Q34" s="3">
        <f>VLOOKUP(B34,Mar!A:E,5,FALSE)</f>
        <v>-2.3387639999999998</v>
      </c>
      <c r="R34" s="3">
        <f t="shared" si="0"/>
        <v>-0.27208350000000037</v>
      </c>
      <c r="S34" s="3">
        <f>VLOOKUP(B34,Apr!A:E,5,FALSE)</f>
        <v>-2.6108475000000002</v>
      </c>
      <c r="T34" s="3">
        <f t="shared" si="5"/>
        <v>-0.27332999999999963</v>
      </c>
      <c r="U34" s="3">
        <f>VLOOKUP(B34,May!A:E,5,FALSE)</f>
        <v>-2.8841774999999998</v>
      </c>
      <c r="V34" s="3">
        <f t="shared" si="6"/>
        <v>-0.27918449999999995</v>
      </c>
      <c r="W34" s="3">
        <f>VLOOKUP(B34,June!A:E,5,FALSE)</f>
        <v>-3.1633619999999998</v>
      </c>
      <c r="X34" s="3">
        <f t="shared" si="7"/>
        <v>-0.27591750000000026</v>
      </c>
      <c r="Y34" s="3">
        <f>VLOOKUP(B34,July!A:E,5,FALSE)</f>
        <v>-3.4392795</v>
      </c>
      <c r="Z34" s="3">
        <f t="shared" si="8"/>
        <v>-0.27680549999999959</v>
      </c>
      <c r="AA34" s="3">
        <f>VLOOKUP(B34,Aug!A:E,5,FALSE)</f>
        <v>-3.7160849999999996</v>
      </c>
      <c r="AB34" s="3">
        <f t="shared" si="9"/>
        <v>-0.27758400000000005</v>
      </c>
      <c r="AC34" s="3">
        <f>VLOOKUP(B34,Sept!A:E,5,FALSE)</f>
        <v>-3.9936689999999997</v>
      </c>
      <c r="AD34" s="3">
        <f t="shared" si="1"/>
        <v>-0.27829350000000019</v>
      </c>
      <c r="AE34" s="3">
        <f>VLOOKUP(B34,Oct!A:E,5,FALSE)</f>
        <v>-4.2719624999999999</v>
      </c>
      <c r="AF34" s="3">
        <f t="shared" si="10"/>
        <v>-0.2789204999999999</v>
      </c>
      <c r="AG34" s="3">
        <f>VLOOKUP(B34,Nov!A:E,5,FALSE)</f>
        <v>-4.5508829999999998</v>
      </c>
      <c r="AH34" s="3">
        <f t="shared" si="11"/>
        <v>-0.27948899999999988</v>
      </c>
      <c r="AI34" s="3">
        <f>VLOOKUP(B34,Dec!A:E,5,FALSE)</f>
        <v>-4.8303719999999997</v>
      </c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</row>
    <row r="35" spans="1:50" x14ac:dyDescent="0.2">
      <c r="B35">
        <v>7004610</v>
      </c>
      <c r="C35" t="s">
        <v>6</v>
      </c>
      <c r="D35" s="2">
        <v>44166</v>
      </c>
      <c r="E35" t="s">
        <v>14</v>
      </c>
      <c r="F35" t="s">
        <v>15</v>
      </c>
      <c r="G35" s="1">
        <v>43862</v>
      </c>
      <c r="H35" t="s">
        <v>35</v>
      </c>
      <c r="I35" t="s">
        <v>10</v>
      </c>
      <c r="J35" t="s">
        <v>218</v>
      </c>
      <c r="K35" s="3">
        <v>5214.6254839056</v>
      </c>
      <c r="L35" s="3">
        <f t="shared" si="2"/>
        <v>908.14570920480037</v>
      </c>
      <c r="M35" s="3">
        <f>VLOOKUP(B35,Jan!A:E,5,FALSE)</f>
        <v>6122.7711931104004</v>
      </c>
      <c r="N35" s="3">
        <f t="shared" si="3"/>
        <v>912.51265278239953</v>
      </c>
      <c r="O35" s="3">
        <f>VLOOKUP(B35,Feb!A:E,5,FALSE)</f>
        <v>7035.2838458927999</v>
      </c>
      <c r="P35" s="3">
        <f t="shared" si="4"/>
        <v>918.96103675680024</v>
      </c>
      <c r="Q35" s="3">
        <f>VLOOKUP(B35,Mar!A:E,5,FALSE)</f>
        <v>7954.2448826496002</v>
      </c>
      <c r="R35" s="3">
        <f t="shared" si="0"/>
        <v>925.36860817439992</v>
      </c>
      <c r="S35" s="3">
        <f>VLOOKUP(B35,Apr!A:E,5,FALSE)</f>
        <v>8879.6134908240001</v>
      </c>
      <c r="T35" s="3">
        <f t="shared" si="5"/>
        <v>929.60801251199882</v>
      </c>
      <c r="U35" s="3">
        <f>VLOOKUP(B35,May!A:E,5,FALSE)</f>
        <v>9809.2215033359989</v>
      </c>
      <c r="V35" s="3">
        <f t="shared" si="6"/>
        <v>949.51943866080001</v>
      </c>
      <c r="W35" s="3">
        <f>VLOOKUP(B35,June!A:E,5,FALSE)</f>
        <v>10758.740941996799</v>
      </c>
      <c r="X35" s="3">
        <f t="shared" si="7"/>
        <v>938.4082200720004</v>
      </c>
      <c r="Y35" s="3">
        <f>VLOOKUP(B35,July!A:E,5,FALSE)</f>
        <v>11697.149162068799</v>
      </c>
      <c r="Z35" s="3">
        <f t="shared" si="8"/>
        <v>941.42834927520016</v>
      </c>
      <c r="AA35" s="3">
        <f>VLOOKUP(B35,Aug!A:E,5,FALSE)</f>
        <v>12638.577511344</v>
      </c>
      <c r="AB35" s="3">
        <f t="shared" si="9"/>
        <v>944.07606389760076</v>
      </c>
      <c r="AC35" s="3">
        <f>VLOOKUP(B35,Sept!A:E,5,FALSE)</f>
        <v>13582.6535752416</v>
      </c>
      <c r="AD35" s="3">
        <f t="shared" si="1"/>
        <v>946.48910631840045</v>
      </c>
      <c r="AE35" s="3">
        <f>VLOOKUP(B35,Oct!A:E,5,FALSE)</f>
        <v>14529.142681560001</v>
      </c>
      <c r="AF35" s="3">
        <f t="shared" si="10"/>
        <v>948.62156241119919</v>
      </c>
      <c r="AG35" s="3">
        <f>VLOOKUP(B35,Nov!A:E,5,FALSE)</f>
        <v>15477.7642439712</v>
      </c>
      <c r="AH35" s="3">
        <f t="shared" si="11"/>
        <v>950.5550572896027</v>
      </c>
      <c r="AI35" s="3">
        <f>VLOOKUP(B35,Dec!A:E,5,FALSE)</f>
        <v>16428.319301260803</v>
      </c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1:50" x14ac:dyDescent="0.2">
      <c r="B36">
        <v>7003101</v>
      </c>
      <c r="C36" t="s">
        <v>6</v>
      </c>
      <c r="D36" s="2">
        <v>44166</v>
      </c>
      <c r="E36" t="s">
        <v>14</v>
      </c>
      <c r="F36" t="s">
        <v>15</v>
      </c>
      <c r="G36" s="1">
        <v>43862</v>
      </c>
      <c r="H36" t="s">
        <v>180</v>
      </c>
      <c r="I36" t="s">
        <v>13</v>
      </c>
      <c r="J36" t="s">
        <v>218</v>
      </c>
      <c r="K36" s="3">
        <v>2890.299671322</v>
      </c>
      <c r="L36" s="3">
        <f t="shared" si="2"/>
        <v>573.41139528680014</v>
      </c>
      <c r="M36" s="3">
        <f>VLOOKUP(B36,Jan!A:E,5,FALSE)</f>
        <v>3463.7110666088001</v>
      </c>
      <c r="N36" s="3">
        <f t="shared" si="3"/>
        <v>594.64093495519955</v>
      </c>
      <c r="O36" s="3">
        <f>VLOOKUP(B36,Feb!A:E,5,FALSE)</f>
        <v>4058.3520015639997</v>
      </c>
      <c r="P36" s="3">
        <f t="shared" si="4"/>
        <v>614.40791682200052</v>
      </c>
      <c r="Q36" s="3">
        <f>VLOOKUP(B36,Mar!A:E,5,FALSE)</f>
        <v>4672.7599183860002</v>
      </c>
      <c r="R36" s="3">
        <f t="shared" si="0"/>
        <v>632.75189837159996</v>
      </c>
      <c r="S36" s="3">
        <f>VLOOKUP(B36,Apr!A:E,5,FALSE)</f>
        <v>5305.5118167576002</v>
      </c>
      <c r="T36" s="3">
        <f t="shared" si="5"/>
        <v>649.98933947919977</v>
      </c>
      <c r="U36" s="3">
        <f>VLOOKUP(B36,May!A:E,5,FALSE)</f>
        <v>5955.5011562367999</v>
      </c>
      <c r="V36" s="3">
        <f t="shared" si="6"/>
        <v>665.96201020720036</v>
      </c>
      <c r="W36" s="3">
        <f>VLOOKUP(B36,June!A:E,5,FALSE)</f>
        <v>6621.4631664440003</v>
      </c>
      <c r="X36" s="3">
        <f t="shared" si="7"/>
        <v>681.02378967280038</v>
      </c>
      <c r="Y36" s="3">
        <f>VLOOKUP(B36,July!A:E,5,FALSE)</f>
        <v>7302.4869561168007</v>
      </c>
      <c r="Z36" s="3">
        <f t="shared" si="8"/>
        <v>695.05814366519917</v>
      </c>
      <c r="AA36" s="3">
        <f>VLOOKUP(B36,Aug!A:E,5,FALSE)</f>
        <v>7997.5450997819999</v>
      </c>
      <c r="AB36" s="3">
        <f t="shared" si="9"/>
        <v>708.34304369640176</v>
      </c>
      <c r="AC36" s="3">
        <f>VLOOKUP(B36,Sept!A:E,5,FALSE)</f>
        <v>8705.8881434784016</v>
      </c>
      <c r="AD36" s="3">
        <f t="shared" si="1"/>
        <v>720.75660994959799</v>
      </c>
      <c r="AE36" s="3">
        <f>VLOOKUP(B36,Oct!A:E,5,FALSE)</f>
        <v>9426.6447534279996</v>
      </c>
      <c r="AF36" s="3">
        <f t="shared" si="10"/>
        <v>732.41858399920056</v>
      </c>
      <c r="AG36" s="3">
        <f>VLOOKUP(B36,Nov!A:E,5,FALSE)</f>
        <v>10159.0633374272</v>
      </c>
      <c r="AH36" s="3">
        <f t="shared" si="11"/>
        <v>743.44977654079958</v>
      </c>
      <c r="AI36" s="3">
        <f>VLOOKUP(B36,Dec!A:E,5,FALSE)</f>
        <v>10902.513113968</v>
      </c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1:50" x14ac:dyDescent="0.2">
      <c r="B37">
        <v>7003416</v>
      </c>
      <c r="C37" t="s">
        <v>6</v>
      </c>
      <c r="D37" s="2">
        <v>44166</v>
      </c>
      <c r="E37" t="s">
        <v>21</v>
      </c>
      <c r="F37" t="s">
        <v>22</v>
      </c>
      <c r="G37" s="1">
        <v>43891</v>
      </c>
      <c r="H37" t="s">
        <v>210</v>
      </c>
      <c r="I37" t="s">
        <v>7</v>
      </c>
      <c r="J37" t="s">
        <v>218</v>
      </c>
      <c r="K37" s="3">
        <v>0</v>
      </c>
      <c r="L37" s="3">
        <f t="shared" si="2"/>
        <v>0</v>
      </c>
      <c r="M37" s="3">
        <f>VLOOKUP(B37,Jan!A:E,5,FALSE)</f>
        <v>0</v>
      </c>
      <c r="N37" s="3">
        <f t="shared" si="3"/>
        <v>0</v>
      </c>
      <c r="O37" s="3">
        <f>VLOOKUP(B37,Feb!A:E,5,FALSE)</f>
        <v>0</v>
      </c>
      <c r="P37" s="3">
        <f t="shared" si="4"/>
        <v>0</v>
      </c>
      <c r="Q37" s="3">
        <f>VLOOKUP(B37,Mar!A:E,5,FALSE)</f>
        <v>0</v>
      </c>
      <c r="R37" s="3">
        <f t="shared" si="0"/>
        <v>0</v>
      </c>
      <c r="S37" s="3">
        <f>VLOOKUP(B37,Apr!A:E,5,FALSE)</f>
        <v>0</v>
      </c>
      <c r="T37" s="3">
        <f t="shared" si="5"/>
        <v>0</v>
      </c>
      <c r="U37" s="3">
        <f>VLOOKUP(B37,May!A:E,5,FALSE)</f>
        <v>0</v>
      </c>
      <c r="V37" s="3">
        <f t="shared" si="6"/>
        <v>0</v>
      </c>
      <c r="W37" s="3">
        <f>VLOOKUP(B37,June!A:E,5,FALSE)</f>
        <v>0</v>
      </c>
      <c r="X37" s="3">
        <f t="shared" si="7"/>
        <v>0</v>
      </c>
      <c r="Y37" s="3">
        <f>VLOOKUP(B37,July!A:E,5,FALSE)</f>
        <v>0</v>
      </c>
      <c r="Z37" s="3">
        <f t="shared" si="8"/>
        <v>0</v>
      </c>
      <c r="AA37" s="3">
        <f>VLOOKUP(B37,Aug!A:E,5,FALSE)</f>
        <v>0</v>
      </c>
      <c r="AB37" s="3">
        <f t="shared" si="9"/>
        <v>0</v>
      </c>
      <c r="AC37" s="3">
        <f>VLOOKUP(B37,Sept!A:E,5,FALSE)</f>
        <v>0</v>
      </c>
      <c r="AD37" s="3">
        <f t="shared" si="1"/>
        <v>0</v>
      </c>
      <c r="AE37" s="3">
        <f>VLOOKUP(B37,Oct!A:E,5,FALSE)</f>
        <v>0</v>
      </c>
      <c r="AF37" s="3">
        <f t="shared" si="10"/>
        <v>0</v>
      </c>
      <c r="AG37" s="3">
        <f>VLOOKUP(B37,Nov!A:E,5,FALSE)</f>
        <v>0</v>
      </c>
      <c r="AH37" s="3">
        <f t="shared" si="11"/>
        <v>0</v>
      </c>
      <c r="AI37" s="3">
        <f>VLOOKUP(B37,Dec!A:E,5,FALSE)</f>
        <v>0</v>
      </c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1:50" x14ac:dyDescent="0.2">
      <c r="B38">
        <v>7004932</v>
      </c>
      <c r="C38" t="s">
        <v>6</v>
      </c>
      <c r="D38" s="2">
        <v>44166</v>
      </c>
      <c r="E38" t="s">
        <v>14</v>
      </c>
      <c r="F38" t="s">
        <v>15</v>
      </c>
      <c r="G38" s="1">
        <v>43891</v>
      </c>
      <c r="H38" t="s">
        <v>35</v>
      </c>
      <c r="I38" t="s">
        <v>10</v>
      </c>
      <c r="J38" t="s">
        <v>218</v>
      </c>
      <c r="K38" s="3">
        <v>20.332928828100002</v>
      </c>
      <c r="L38" s="3">
        <f t="shared" si="2"/>
        <v>3.5410523972999997</v>
      </c>
      <c r="M38" s="3">
        <f>VLOOKUP(B38,Jan!A:E,5,FALSE)</f>
        <v>23.873981225400001</v>
      </c>
      <c r="N38" s="3">
        <f t="shared" si="3"/>
        <v>3.5580800348999979</v>
      </c>
      <c r="O38" s="3">
        <f>VLOOKUP(B38,Feb!A:E,5,FALSE)</f>
        <v>27.432061260299999</v>
      </c>
      <c r="P38" s="3">
        <f t="shared" si="4"/>
        <v>3.5832236493000025</v>
      </c>
      <c r="Q38" s="3">
        <f>VLOOKUP(B38,Mar!A:E,5,FALSE)</f>
        <v>31.015284909600002</v>
      </c>
      <c r="R38" s="3">
        <f t="shared" si="0"/>
        <v>3.6082081268999922</v>
      </c>
      <c r="S38" s="3">
        <f>VLOOKUP(B38,Apr!A:E,5,FALSE)</f>
        <v>34.623493036499994</v>
      </c>
      <c r="T38" s="3">
        <f t="shared" si="5"/>
        <v>3.6247384620000105</v>
      </c>
      <c r="U38" s="3">
        <f>VLOOKUP(B38,May!A:E,5,FALSE)</f>
        <v>38.248231498500004</v>
      </c>
      <c r="V38" s="3">
        <f t="shared" si="6"/>
        <v>3.7023773282999954</v>
      </c>
      <c r="W38" s="3">
        <f>VLOOKUP(B38,June!A:E,5,FALSE)</f>
        <v>41.9506088268</v>
      </c>
      <c r="X38" s="3">
        <f t="shared" si="7"/>
        <v>3.6590523345000037</v>
      </c>
      <c r="Y38" s="3">
        <f>VLOOKUP(B38,July!A:E,5,FALSE)</f>
        <v>45.609661161300004</v>
      </c>
      <c r="Z38" s="3">
        <f t="shared" si="8"/>
        <v>3.6708284576999972</v>
      </c>
      <c r="AA38" s="3">
        <f>VLOOKUP(B38,Aug!A:E,5,FALSE)</f>
        <v>49.280489619000001</v>
      </c>
      <c r="AB38" s="3">
        <f t="shared" si="9"/>
        <v>3.6811524575999997</v>
      </c>
      <c r="AC38" s="3">
        <f>VLOOKUP(B38,Sept!A:E,5,FALSE)</f>
        <v>52.9616420766</v>
      </c>
      <c r="AD38" s="3">
        <f t="shared" si="1"/>
        <v>3.6905614208999964</v>
      </c>
      <c r="AE38" s="3">
        <f>VLOOKUP(B38,Oct!A:E,5,FALSE)</f>
        <v>56.652203497499997</v>
      </c>
      <c r="AF38" s="3">
        <f t="shared" si="10"/>
        <v>3.6988763187000018</v>
      </c>
      <c r="AG38" s="3">
        <f>VLOOKUP(B38,Nov!A:E,5,FALSE)</f>
        <v>60.351079816199999</v>
      </c>
      <c r="AH38" s="3">
        <f t="shared" si="11"/>
        <v>3.7064154245999958</v>
      </c>
      <c r="AI38" s="3">
        <f>VLOOKUP(B38,Dec!A:E,5,FALSE)</f>
        <v>64.057495240799994</v>
      </c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</row>
    <row r="39" spans="1:50" x14ac:dyDescent="0.2">
      <c r="B39">
        <v>7003395</v>
      </c>
      <c r="C39" t="s">
        <v>6</v>
      </c>
      <c r="D39" s="2">
        <v>44166</v>
      </c>
      <c r="E39" t="s">
        <v>14</v>
      </c>
      <c r="F39" t="s">
        <v>15</v>
      </c>
      <c r="G39" s="1">
        <v>43891</v>
      </c>
      <c r="H39" t="s">
        <v>66</v>
      </c>
      <c r="I39" t="s">
        <v>11</v>
      </c>
      <c r="J39" t="s">
        <v>218</v>
      </c>
      <c r="K39" s="3">
        <v>2173.27104465</v>
      </c>
      <c r="L39" s="3">
        <f t="shared" si="2"/>
        <v>506.95038214999977</v>
      </c>
      <c r="M39" s="3">
        <f>VLOOKUP(B39,Jan!A:E,5,FALSE)</f>
        <v>2680.2214267999998</v>
      </c>
      <c r="N39" s="3">
        <f t="shared" si="3"/>
        <v>524.96045525</v>
      </c>
      <c r="O39" s="3">
        <f>VLOOKUP(B39,Feb!A:E,5,FALSE)</f>
        <v>3205.1818820499998</v>
      </c>
      <c r="P39" s="3">
        <f t="shared" si="4"/>
        <v>539.40883242000018</v>
      </c>
      <c r="Q39" s="3">
        <f>VLOOKUP(B39,Mar!A:E,5,FALSE)</f>
        <v>3744.59071447</v>
      </c>
      <c r="R39" s="3">
        <f t="shared" si="0"/>
        <v>551.17665164500022</v>
      </c>
      <c r="S39" s="3">
        <f>VLOOKUP(B39,Apr!A:E,5,FALSE)</f>
        <v>4295.7673661150002</v>
      </c>
      <c r="T39" s="3">
        <f t="shared" si="5"/>
        <v>560.89043997000044</v>
      </c>
      <c r="U39" s="3">
        <f>VLOOKUP(B39,May!A:E,5,FALSE)</f>
        <v>4856.6578060850006</v>
      </c>
      <c r="V39" s="3">
        <f t="shared" si="6"/>
        <v>562.57303097000022</v>
      </c>
      <c r="W39" s="3">
        <f>VLOOKUP(B39,June!A:E,5,FALSE)</f>
        <v>5419.2308370550008</v>
      </c>
      <c r="X39" s="3">
        <f t="shared" si="7"/>
        <v>574.86483442999906</v>
      </c>
      <c r="Y39" s="3">
        <f>VLOOKUP(B39,July!A:E,5,FALSE)</f>
        <v>5994.0956714849999</v>
      </c>
      <c r="Z39" s="3">
        <f t="shared" si="8"/>
        <v>580.63786764500037</v>
      </c>
      <c r="AA39" s="3">
        <f>VLOOKUP(B39,Aug!A:E,5,FALSE)</f>
        <v>6574.7335391300003</v>
      </c>
      <c r="AB39" s="3">
        <f t="shared" si="9"/>
        <v>585.59293940499902</v>
      </c>
      <c r="AC39" s="3">
        <f>VLOOKUP(B39,Sept!A:E,5,FALSE)</f>
        <v>7160.3264785349993</v>
      </c>
      <c r="AD39" s="3">
        <f t="shared" si="1"/>
        <v>589.87433982500079</v>
      </c>
      <c r="AE39" s="3">
        <f>VLOOKUP(B39,Oct!A:E,5,FALSE)</f>
        <v>7750.2008183600001</v>
      </c>
      <c r="AF39" s="3">
        <f t="shared" si="10"/>
        <v>593.60159635999935</v>
      </c>
      <c r="AG39" s="3">
        <f>VLOOKUP(B39,Nov!A:E,5,FALSE)</f>
        <v>8343.8024147199994</v>
      </c>
      <c r="AH39" s="3">
        <v>153.66999999999999</v>
      </c>
      <c r="AI39" s="3">
        <f>VLOOKUP(B39,Dec!A:E,5,FALSE)</f>
        <v>864.90193425999996</v>
      </c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1:50" x14ac:dyDescent="0.2">
      <c r="B40">
        <v>7003698</v>
      </c>
      <c r="C40" t="s">
        <v>6</v>
      </c>
      <c r="D40" s="2">
        <v>44166</v>
      </c>
      <c r="E40" t="s">
        <v>14</v>
      </c>
      <c r="F40" t="s">
        <v>15</v>
      </c>
      <c r="G40" s="1">
        <v>43891</v>
      </c>
      <c r="H40" t="s">
        <v>180</v>
      </c>
      <c r="I40" t="s">
        <v>13</v>
      </c>
      <c r="J40" t="s">
        <v>218</v>
      </c>
      <c r="K40" s="3">
        <v>4.4309299649999998</v>
      </c>
      <c r="L40" s="3">
        <f t="shared" si="2"/>
        <v>0.87905962099999968</v>
      </c>
      <c r="M40" s="3">
        <f>VLOOKUP(B40,Jan!A:E,5,FALSE)</f>
        <v>5.3099895859999995</v>
      </c>
      <c r="N40" s="3">
        <f t="shared" si="3"/>
        <v>0.91160524400000043</v>
      </c>
      <c r="O40" s="3">
        <f>VLOOKUP(B40,Feb!A:E,5,FALSE)</f>
        <v>6.2215948299999999</v>
      </c>
      <c r="P40" s="3">
        <f t="shared" si="4"/>
        <v>0.94190871500000029</v>
      </c>
      <c r="Q40" s="3">
        <f>VLOOKUP(B40,Mar!A:E,5,FALSE)</f>
        <v>7.1635035450000002</v>
      </c>
      <c r="R40" s="3">
        <f t="shared" si="0"/>
        <v>0.97003067700000134</v>
      </c>
      <c r="S40" s="3">
        <f>VLOOKUP(B40,Apr!A:E,5,FALSE)</f>
        <v>8.1335342220000015</v>
      </c>
      <c r="T40" s="3">
        <f t="shared" si="5"/>
        <v>0.99645627399999981</v>
      </c>
      <c r="U40" s="3">
        <f>VLOOKUP(B40,May!A:E,5,FALSE)</f>
        <v>9.1299904960000013</v>
      </c>
      <c r="V40" s="3">
        <f t="shared" si="6"/>
        <v>1.0209429339999989</v>
      </c>
      <c r="W40" s="3">
        <f>VLOOKUP(B40,June!A:E,5,FALSE)</f>
        <v>10.15093343</v>
      </c>
      <c r="X40" s="3">
        <f t="shared" si="7"/>
        <v>1.0440331659999984</v>
      </c>
      <c r="Y40" s="3">
        <f>VLOOKUP(B40,July!A:E,5,FALSE)</f>
        <v>11.194966595999999</v>
      </c>
      <c r="Z40" s="3">
        <f t="shared" si="8"/>
        <v>1.0655483190000012</v>
      </c>
      <c r="AA40" s="3">
        <f>VLOOKUP(B40,Aug!A:E,5,FALSE)</f>
        <v>12.260514915</v>
      </c>
      <c r="AB40" s="3">
        <f t="shared" si="9"/>
        <v>1.0859145330000004</v>
      </c>
      <c r="AC40" s="3">
        <f>VLOOKUP(B40,Sept!A:E,5,FALSE)</f>
        <v>13.346429448</v>
      </c>
      <c r="AD40" s="3">
        <f t="shared" si="1"/>
        <v>1.1049449619999994</v>
      </c>
      <c r="AE40" s="3">
        <f>VLOOKUP(B40,Oct!A:E,5,FALSE)</f>
        <v>14.45137441</v>
      </c>
      <c r="AF40" s="3">
        <f t="shared" si="10"/>
        <v>1.1228231740000005</v>
      </c>
      <c r="AG40" s="3">
        <f>VLOOKUP(B40,Nov!A:E,5,FALSE)</f>
        <v>15.574197584</v>
      </c>
      <c r="AH40" s="3">
        <f t="shared" si="11"/>
        <v>1.1397343759999998</v>
      </c>
      <c r="AI40" s="3">
        <f>VLOOKUP(B40,Dec!A:E,5,FALSE)</f>
        <v>16.71393196</v>
      </c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</row>
    <row r="41" spans="1:50" x14ac:dyDescent="0.2">
      <c r="B41">
        <v>7002780</v>
      </c>
      <c r="C41" t="s">
        <v>6</v>
      </c>
      <c r="D41" s="2">
        <v>44166</v>
      </c>
      <c r="E41" t="s">
        <v>21</v>
      </c>
      <c r="F41" t="s">
        <v>22</v>
      </c>
      <c r="G41" s="1">
        <v>43922</v>
      </c>
      <c r="H41" t="s">
        <v>210</v>
      </c>
      <c r="I41" t="s">
        <v>7</v>
      </c>
      <c r="J41" t="s">
        <v>218</v>
      </c>
      <c r="K41" s="3">
        <v>0</v>
      </c>
      <c r="L41" s="3">
        <f t="shared" si="2"/>
        <v>0</v>
      </c>
      <c r="M41" s="3">
        <f>VLOOKUP(B41,Jan!A:E,5,FALSE)</f>
        <v>0</v>
      </c>
      <c r="N41" s="3">
        <f t="shared" si="3"/>
        <v>0</v>
      </c>
      <c r="O41" s="3">
        <f>VLOOKUP(B41,Feb!A:E,5,FALSE)</f>
        <v>0</v>
      </c>
      <c r="P41" s="3">
        <f t="shared" si="4"/>
        <v>0</v>
      </c>
      <c r="Q41" s="3">
        <f>VLOOKUP(B41,Mar!A:E,5,FALSE)</f>
        <v>0</v>
      </c>
      <c r="R41" s="3">
        <f t="shared" si="0"/>
        <v>0</v>
      </c>
      <c r="S41" s="3">
        <f>VLOOKUP(B41,Apr!A:E,5,FALSE)</f>
        <v>0</v>
      </c>
      <c r="T41" s="3">
        <f t="shared" si="5"/>
        <v>0</v>
      </c>
      <c r="U41" s="3">
        <f>VLOOKUP(B41,May!A:E,5,FALSE)</f>
        <v>0</v>
      </c>
      <c r="V41" s="3">
        <f t="shared" si="6"/>
        <v>0</v>
      </c>
      <c r="W41" s="3">
        <f>VLOOKUP(B41,June!A:E,5,FALSE)</f>
        <v>0</v>
      </c>
      <c r="X41" s="3">
        <f t="shared" si="7"/>
        <v>0</v>
      </c>
      <c r="Y41" s="3">
        <f>VLOOKUP(B41,July!A:E,5,FALSE)</f>
        <v>0</v>
      </c>
      <c r="Z41" s="3">
        <f t="shared" si="8"/>
        <v>0</v>
      </c>
      <c r="AA41" s="3">
        <f>VLOOKUP(B41,Aug!A:E,5,FALSE)</f>
        <v>0</v>
      </c>
      <c r="AB41" s="3">
        <f t="shared" si="9"/>
        <v>0</v>
      </c>
      <c r="AC41" s="3">
        <f>VLOOKUP(B41,Sept!A:E,5,FALSE)</f>
        <v>0</v>
      </c>
      <c r="AD41" s="3">
        <f t="shared" si="1"/>
        <v>0</v>
      </c>
      <c r="AE41" s="3">
        <f>VLOOKUP(B41,Oct!A:E,5,FALSE)</f>
        <v>0</v>
      </c>
      <c r="AF41" s="3">
        <f t="shared" si="10"/>
        <v>0</v>
      </c>
      <c r="AG41" s="3">
        <f>VLOOKUP(B41,Nov!A:E,5,FALSE)</f>
        <v>0</v>
      </c>
      <c r="AH41" s="3">
        <f t="shared" si="11"/>
        <v>0</v>
      </c>
      <c r="AI41" s="3">
        <f>VLOOKUP(B41,Dec!A:E,5,FALSE)</f>
        <v>0</v>
      </c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</row>
    <row r="42" spans="1:50" x14ac:dyDescent="0.2">
      <c r="B42">
        <v>7002781</v>
      </c>
      <c r="C42" t="s">
        <v>6</v>
      </c>
      <c r="D42" s="2">
        <v>44166</v>
      </c>
      <c r="E42" t="s">
        <v>14</v>
      </c>
      <c r="F42" t="s">
        <v>15</v>
      </c>
      <c r="G42" s="1">
        <v>43922</v>
      </c>
      <c r="H42" t="s">
        <v>35</v>
      </c>
      <c r="I42" t="s">
        <v>10</v>
      </c>
      <c r="J42" t="s">
        <v>218</v>
      </c>
      <c r="K42" s="3">
        <v>17.160549948500002</v>
      </c>
      <c r="L42" s="3">
        <f t="shared" si="2"/>
        <v>2.9885712504999979</v>
      </c>
      <c r="M42" s="3">
        <f>VLOOKUP(B42,Jan!A:E,5,FALSE)</f>
        <v>20.149121199</v>
      </c>
      <c r="N42" s="3">
        <f t="shared" si="3"/>
        <v>3.002942206500002</v>
      </c>
      <c r="O42" s="3">
        <f>VLOOKUP(B42,Feb!A:E,5,FALSE)</f>
        <v>23.152063405500002</v>
      </c>
      <c r="P42" s="3">
        <f t="shared" si="4"/>
        <v>3.0241628704999997</v>
      </c>
      <c r="Q42" s="3">
        <f>VLOOKUP(B42,Mar!A:E,5,FALSE)</f>
        <v>26.176226276000001</v>
      </c>
      <c r="R42" s="3">
        <f t="shared" si="0"/>
        <v>3.0452492264999975</v>
      </c>
      <c r="S42" s="3">
        <f>VLOOKUP(B42,Apr!A:E,5,FALSE)</f>
        <v>29.221475502499999</v>
      </c>
      <c r="T42" s="3">
        <f t="shared" si="5"/>
        <v>3.0592004700000004</v>
      </c>
      <c r="U42" s="3">
        <f>VLOOKUP(B42,May!A:E,5,FALSE)</f>
        <v>32.280675972499999</v>
      </c>
      <c r="V42" s="3">
        <f t="shared" si="6"/>
        <v>3.1247259854999996</v>
      </c>
      <c r="W42" s="3">
        <f>VLOOKUP(B42,June!A:E,5,FALSE)</f>
        <v>35.405401957999999</v>
      </c>
      <c r="X42" s="3">
        <f t="shared" si="7"/>
        <v>3.0881606325000064</v>
      </c>
      <c r="Y42" s="3">
        <f>VLOOKUP(B42,July!A:E,5,FALSE)</f>
        <v>38.493562590500005</v>
      </c>
      <c r="Z42" s="3">
        <f t="shared" si="8"/>
        <v>3.0980994244999991</v>
      </c>
      <c r="AA42" s="3">
        <f>VLOOKUP(B42,Aug!A:E,5,FALSE)</f>
        <v>41.591662015000004</v>
      </c>
      <c r="AB42" s="3">
        <f t="shared" si="9"/>
        <v>3.1068126559999953</v>
      </c>
      <c r="AC42" s="3">
        <f>VLOOKUP(B42,Sept!A:E,5,FALSE)</f>
        <v>44.698474671</v>
      </c>
      <c r="AD42" s="3">
        <f t="shared" si="1"/>
        <v>3.1147536165000034</v>
      </c>
      <c r="AE42" s="3">
        <f>VLOOKUP(B42,Oct!A:E,5,FALSE)</f>
        <v>47.813228287500003</v>
      </c>
      <c r="AF42" s="3">
        <f t="shared" si="10"/>
        <v>3.1217712094999968</v>
      </c>
      <c r="AG42" s="3">
        <f>VLOOKUP(B42,Nov!A:E,5,FALSE)</f>
        <v>50.934999497</v>
      </c>
      <c r="AH42" s="3">
        <f t="shared" si="11"/>
        <v>3.1281340510000035</v>
      </c>
      <c r="AI42" s="3">
        <f>VLOOKUP(B42,Dec!A:E,5,FALSE)</f>
        <v>54.063133548000003</v>
      </c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1:50" x14ac:dyDescent="0.2">
      <c r="B43">
        <v>7003394</v>
      </c>
      <c r="C43" t="s">
        <v>6</v>
      </c>
      <c r="D43" s="2">
        <v>44166</v>
      </c>
      <c r="E43" t="s">
        <v>14</v>
      </c>
      <c r="F43" t="s">
        <v>15</v>
      </c>
      <c r="G43" s="1">
        <v>43922</v>
      </c>
      <c r="H43" t="s">
        <v>40</v>
      </c>
      <c r="I43" t="s">
        <v>10</v>
      </c>
      <c r="J43" t="s">
        <v>218</v>
      </c>
      <c r="K43" s="3">
        <v>16.262990374400001</v>
      </c>
      <c r="L43" s="3">
        <f t="shared" si="2"/>
        <v>2.8322580351999989</v>
      </c>
      <c r="M43" s="3">
        <f>VLOOKUP(B43,Jan!A:E,5,FALSE)</f>
        <v>19.0952484096</v>
      </c>
      <c r="N43" s="3">
        <f t="shared" si="3"/>
        <v>2.8458773376000011</v>
      </c>
      <c r="O43" s="3">
        <f>VLOOKUP(B43,Feb!A:E,5,FALSE)</f>
        <v>21.941125747200001</v>
      </c>
      <c r="P43" s="3">
        <f t="shared" si="4"/>
        <v>2.8659880832000013</v>
      </c>
      <c r="Q43" s="3">
        <f>VLOOKUP(B43,Mar!A:E,5,FALSE)</f>
        <v>24.807113830400002</v>
      </c>
      <c r="R43" s="3">
        <f t="shared" si="0"/>
        <v>2.8859715456000004</v>
      </c>
      <c r="S43" s="3">
        <f>VLOOKUP(B43,Apr!A:E,5,FALSE)</f>
        <v>27.693085376000003</v>
      </c>
      <c r="T43" s="3">
        <f t="shared" si="5"/>
        <v>2.899193087999997</v>
      </c>
      <c r="U43" s="3">
        <f>VLOOKUP(B43,May!A:E,5,FALSE)</f>
        <v>30.592278464</v>
      </c>
      <c r="V43" s="3">
        <f t="shared" si="6"/>
        <v>2.9612913791999951</v>
      </c>
      <c r="W43" s="3">
        <f>VLOOKUP(B43,June!A:E,5,FALSE)</f>
        <v>33.553569843199995</v>
      </c>
      <c r="X43" s="3">
        <f t="shared" si="7"/>
        <v>2.9266385280000122</v>
      </c>
      <c r="Y43" s="3">
        <f>VLOOKUP(B43,July!A:E,5,FALSE)</f>
        <v>36.480208371200007</v>
      </c>
      <c r="Z43" s="3">
        <f t="shared" si="8"/>
        <v>2.9360574847999956</v>
      </c>
      <c r="AA43" s="3">
        <f>VLOOKUP(B43,Aug!A:E,5,FALSE)</f>
        <v>39.416265856000003</v>
      </c>
      <c r="AB43" s="3">
        <f t="shared" si="9"/>
        <v>2.9443149823999946</v>
      </c>
      <c r="AC43" s="3">
        <f>VLOOKUP(B43,Sept!A:E,5,FALSE)</f>
        <v>42.360580838399997</v>
      </c>
      <c r="AD43" s="3">
        <f t="shared" si="1"/>
        <v>2.9518406016000043</v>
      </c>
      <c r="AE43" s="3">
        <f>VLOOKUP(B43,Oct!A:E,5,FALSE)</f>
        <v>45.312421440000001</v>
      </c>
      <c r="AF43" s="3">
        <f t="shared" si="10"/>
        <v>2.9584911488000003</v>
      </c>
      <c r="AG43" s="3">
        <f>VLOOKUP(B43,Nov!A:E,5,FALSE)</f>
        <v>48.270912588800002</v>
      </c>
      <c r="AH43" s="3">
        <f t="shared" si="11"/>
        <v>2.9645211903999993</v>
      </c>
      <c r="AI43" s="3">
        <f>VLOOKUP(B43,Dec!A:E,5,FALSE)</f>
        <v>51.235433779200001</v>
      </c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</row>
    <row r="44" spans="1:50" x14ac:dyDescent="0.2">
      <c r="B44">
        <v>7004905</v>
      </c>
      <c r="C44" t="s">
        <v>6</v>
      </c>
      <c r="D44" s="2">
        <v>44166</v>
      </c>
      <c r="E44" t="s">
        <v>14</v>
      </c>
      <c r="F44" t="s">
        <v>15</v>
      </c>
      <c r="G44" s="1">
        <v>43922</v>
      </c>
      <c r="H44" t="s">
        <v>66</v>
      </c>
      <c r="I44" t="s">
        <v>11</v>
      </c>
      <c r="J44" t="s">
        <v>218</v>
      </c>
      <c r="K44" s="3">
        <v>562.13150990099996</v>
      </c>
      <c r="L44" s="3">
        <f t="shared" si="2"/>
        <v>131.12620465100008</v>
      </c>
      <c r="M44" s="3">
        <f>VLOOKUP(B44,Jan!A:E,5,FALSE)</f>
        <v>693.25771455200004</v>
      </c>
      <c r="N44" s="3">
        <f t="shared" si="3"/>
        <v>135.78463398499991</v>
      </c>
      <c r="O44" s="3">
        <f>VLOOKUP(B44,Feb!A:E,5,FALSE)</f>
        <v>829.04234853699995</v>
      </c>
      <c r="P44" s="3">
        <f t="shared" si="4"/>
        <v>139.52180615880013</v>
      </c>
      <c r="Q44" s="3">
        <f>VLOOKUP(B44,Mar!A:E,5,FALSE)</f>
        <v>968.56415469580008</v>
      </c>
      <c r="R44" s="3">
        <f t="shared" si="0"/>
        <v>142.56563357530001</v>
      </c>
      <c r="S44" s="3">
        <f>VLOOKUP(B44,Apr!A:E,5,FALSE)</f>
        <v>1111.1297882711001</v>
      </c>
      <c r="T44" s="3">
        <f t="shared" si="5"/>
        <v>145.07817176579988</v>
      </c>
      <c r="U44" s="3">
        <f>VLOOKUP(B44,May!A:E,5,FALSE)</f>
        <v>1256.2079600369</v>
      </c>
      <c r="V44" s="3">
        <f t="shared" si="6"/>
        <v>145.51338550579999</v>
      </c>
      <c r="W44" s="3">
        <f>VLOOKUP(B44,June!A:E,5,FALSE)</f>
        <v>1401.7213455427</v>
      </c>
      <c r="X44" s="3">
        <f t="shared" si="7"/>
        <v>148.69274505020007</v>
      </c>
      <c r="Y44" s="3">
        <f>VLOOKUP(B44,July!A:E,5,FALSE)</f>
        <v>1550.4140905929</v>
      </c>
      <c r="Z44" s="3">
        <f t="shared" si="8"/>
        <v>150.18597981530002</v>
      </c>
      <c r="AA44" s="3">
        <f>VLOOKUP(B44,Aug!A:E,5,FALSE)</f>
        <v>1700.6000704082001</v>
      </c>
      <c r="AB44" s="3">
        <f t="shared" si="9"/>
        <v>151.46764322169997</v>
      </c>
      <c r="AC44" s="3">
        <f>VLOOKUP(B44,Sept!A:E,5,FALSE)</f>
        <v>1852.0677136299</v>
      </c>
      <c r="AD44" s="3">
        <f t="shared" si="1"/>
        <v>152.57505690050016</v>
      </c>
      <c r="AE44" s="3">
        <f>VLOOKUP(B44,Oct!A:E,5,FALSE)</f>
        <v>2004.6427705304002</v>
      </c>
      <c r="AF44" s="3">
        <f t="shared" si="10"/>
        <v>153.53913745039949</v>
      </c>
      <c r="AG44" s="3">
        <f>VLOOKUP(B44,Nov!A:E,5,FALSE)</f>
        <v>2158.1819079807997</v>
      </c>
      <c r="AH44" s="3">
        <v>39.75</v>
      </c>
      <c r="AI44" s="3">
        <f>VLOOKUP(B44,Dec!A:E,5,FALSE)</f>
        <v>223.71283665640001</v>
      </c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</row>
    <row r="45" spans="1:50" x14ac:dyDescent="0.2">
      <c r="B45">
        <v>923213</v>
      </c>
      <c r="C45" t="s">
        <v>6</v>
      </c>
      <c r="D45" s="2">
        <v>44166</v>
      </c>
      <c r="E45" t="s">
        <v>8</v>
      </c>
      <c r="F45" t="s">
        <v>9</v>
      </c>
      <c r="G45" s="1">
        <v>43951</v>
      </c>
      <c r="H45" t="s">
        <v>211</v>
      </c>
      <c r="I45" t="s">
        <v>7</v>
      </c>
      <c r="J45" t="s">
        <v>218</v>
      </c>
      <c r="K45" s="3">
        <v>0</v>
      </c>
      <c r="L45" s="3">
        <f t="shared" si="2"/>
        <v>0</v>
      </c>
      <c r="M45" s="3">
        <f>VLOOKUP(B45,Jan!A:E,5,FALSE)</f>
        <v>0</v>
      </c>
      <c r="N45" s="3">
        <f t="shared" si="3"/>
        <v>0</v>
      </c>
      <c r="O45" s="3">
        <f>VLOOKUP(B45,Feb!A:E,5,FALSE)</f>
        <v>0</v>
      </c>
      <c r="P45" s="3">
        <f t="shared" si="4"/>
        <v>0</v>
      </c>
      <c r="Q45" s="3">
        <f>VLOOKUP(B45,Mar!A:E,5,FALSE)</f>
        <v>0</v>
      </c>
      <c r="R45" s="3">
        <f t="shared" si="0"/>
        <v>0</v>
      </c>
      <c r="S45" s="3">
        <f>VLOOKUP(B45,Apr!A:E,5,FALSE)</f>
        <v>0</v>
      </c>
      <c r="T45" s="3">
        <f t="shared" si="5"/>
        <v>0</v>
      </c>
      <c r="U45" s="3">
        <f>VLOOKUP(B45,May!A:E,5,FALSE)</f>
        <v>0</v>
      </c>
      <c r="V45" s="3">
        <f t="shared" si="6"/>
        <v>0</v>
      </c>
      <c r="W45" s="3">
        <f>VLOOKUP(B45,June!A:E,5,FALSE)</f>
        <v>0</v>
      </c>
      <c r="X45" s="3">
        <f t="shared" si="7"/>
        <v>0</v>
      </c>
      <c r="Y45" s="3">
        <f>VLOOKUP(B45,July!A:E,5,FALSE)</f>
        <v>0</v>
      </c>
      <c r="Z45" s="3">
        <f t="shared" si="8"/>
        <v>0</v>
      </c>
      <c r="AA45" s="3">
        <f>VLOOKUP(B45,Aug!A:E,5,FALSE)</f>
        <v>0</v>
      </c>
      <c r="AB45" s="3">
        <f t="shared" si="9"/>
        <v>0</v>
      </c>
      <c r="AC45" s="3">
        <f>VLOOKUP(B45,Sept!A:E,5,FALSE)</f>
        <v>0</v>
      </c>
      <c r="AD45" s="3">
        <f t="shared" si="1"/>
        <v>0</v>
      </c>
      <c r="AE45" s="3">
        <f>VLOOKUP(B45,Oct!A:E,5,FALSE)</f>
        <v>0</v>
      </c>
      <c r="AF45" s="3">
        <f t="shared" si="10"/>
        <v>0</v>
      </c>
      <c r="AG45" s="3">
        <f>VLOOKUP(B45,Nov!A:E,5,FALSE)</f>
        <v>0</v>
      </c>
      <c r="AH45" s="3">
        <f t="shared" si="11"/>
        <v>0</v>
      </c>
      <c r="AI45" s="3">
        <f>VLOOKUP(B45,Dec!A:E,5,FALSE)</f>
        <v>0</v>
      </c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</row>
    <row r="46" spans="1:50" x14ac:dyDescent="0.2">
      <c r="B46">
        <v>923216</v>
      </c>
      <c r="C46" t="s">
        <v>6</v>
      </c>
      <c r="D46" s="2">
        <v>44166</v>
      </c>
      <c r="E46" t="s">
        <v>8</v>
      </c>
      <c r="F46" t="s">
        <v>9</v>
      </c>
      <c r="G46" s="1">
        <v>43951</v>
      </c>
      <c r="H46" t="s">
        <v>214</v>
      </c>
      <c r="I46" t="s">
        <v>10</v>
      </c>
      <c r="J46" t="s">
        <v>218</v>
      </c>
      <c r="K46" s="3">
        <v>288.21618176749996</v>
      </c>
      <c r="L46" s="3">
        <f t="shared" si="2"/>
        <v>72.417862587700029</v>
      </c>
      <c r="M46" s="3">
        <f>VLOOKUP(B46,Jan!A:E,5,FALSE)</f>
        <v>360.63404435519999</v>
      </c>
      <c r="N46" s="3">
        <f t="shared" si="3"/>
        <v>77.827023418500062</v>
      </c>
      <c r="O46" s="3">
        <f>VLOOKUP(B46,Feb!A:E,5,FALSE)</f>
        <v>438.46106777370005</v>
      </c>
      <c r="P46" s="3">
        <f t="shared" si="4"/>
        <v>81.943702487899941</v>
      </c>
      <c r="Q46" s="3">
        <f>VLOOKUP(B46,Mar!A:E,5,FALSE)</f>
        <v>520.40477026159999</v>
      </c>
      <c r="R46" s="3">
        <f t="shared" si="0"/>
        <v>86.388215134399957</v>
      </c>
      <c r="S46" s="3">
        <f>VLOOKUP(B46,Apr!A:E,5,FALSE)</f>
        <v>606.79298539599995</v>
      </c>
      <c r="T46" s="3">
        <f t="shared" si="5"/>
        <v>94.00446355400004</v>
      </c>
      <c r="U46" s="3">
        <f>VLOOKUP(B46,May!A:E,5,FALSE)</f>
        <v>700.79744894999999</v>
      </c>
      <c r="V46" s="3">
        <f t="shared" si="6"/>
        <v>67.836249810000027</v>
      </c>
      <c r="W46" s="3">
        <f>VLOOKUP(B46,June!A:E,5,FALSE)</f>
        <v>768.63369876000002</v>
      </c>
      <c r="X46" s="3">
        <f t="shared" si="7"/>
        <v>67.042434149999963</v>
      </c>
      <c r="Y46" s="3">
        <f>VLOOKUP(B46,July!A:E,5,FALSE)</f>
        <v>835.67613290999998</v>
      </c>
      <c r="Z46" s="3">
        <f t="shared" si="8"/>
        <v>67.25820039000007</v>
      </c>
      <c r="AA46" s="3">
        <f>VLOOKUP(B46,Aug!A:E,5,FALSE)</f>
        <v>902.93433330000005</v>
      </c>
      <c r="AB46" s="3">
        <f t="shared" si="9"/>
        <v>67.447360319999916</v>
      </c>
      <c r="AC46" s="3">
        <f>VLOOKUP(B46,Sept!A:E,5,FALSE)</f>
        <v>970.38169361999996</v>
      </c>
      <c r="AD46" s="3">
        <f t="shared" si="1"/>
        <v>67.619754630000102</v>
      </c>
      <c r="AE46" s="3">
        <f>VLOOKUP(B46,Oct!A:E,5,FALSE)</f>
        <v>1038.0014482500001</v>
      </c>
      <c r="AF46" s="3">
        <f t="shared" si="10"/>
        <v>67.772103089999973</v>
      </c>
      <c r="AG46" s="3">
        <f>VLOOKUP(B46,Nov!A:E,5,FALSE)</f>
        <v>1105.77355134</v>
      </c>
      <c r="AH46" s="3">
        <f t="shared" si="11"/>
        <v>67.910237219999999</v>
      </c>
      <c r="AI46" s="3">
        <f>VLOOKUP(B46,Dec!A:E,5,FALSE)</f>
        <v>1173.68378856</v>
      </c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</row>
    <row r="47" spans="1:50" x14ac:dyDescent="0.2">
      <c r="B47">
        <v>1274831</v>
      </c>
      <c r="C47" t="s">
        <v>6</v>
      </c>
      <c r="D47" s="2">
        <v>44166</v>
      </c>
      <c r="E47" t="s">
        <v>8</v>
      </c>
      <c r="F47" t="s">
        <v>9</v>
      </c>
      <c r="G47" s="1">
        <v>43951</v>
      </c>
      <c r="H47" t="s">
        <v>213</v>
      </c>
      <c r="I47" t="s">
        <v>10</v>
      </c>
      <c r="J47" t="s">
        <v>218</v>
      </c>
      <c r="K47" s="3">
        <v>1769.8786199787</v>
      </c>
      <c r="L47" s="3">
        <f t="shared" si="2"/>
        <v>308.23070218709972</v>
      </c>
      <c r="M47" s="3">
        <f>VLOOKUP(B47,Jan!A:E,5,FALSE)</f>
        <v>2078.1093221657998</v>
      </c>
      <c r="N47" s="3">
        <f t="shared" si="3"/>
        <v>399.10823116290021</v>
      </c>
      <c r="O47" s="3">
        <f>VLOOKUP(B47,Feb!A:E,5,FALSE)</f>
        <v>2477.2175533287</v>
      </c>
      <c r="P47" s="3">
        <f t="shared" si="4"/>
        <v>378.17520449609992</v>
      </c>
      <c r="Q47" s="3">
        <f>VLOOKUP(B47,Mar!A:E,5,FALSE)</f>
        <v>2855.3927578247999</v>
      </c>
      <c r="R47" s="3">
        <f t="shared" si="0"/>
        <v>332.18625539970026</v>
      </c>
      <c r="S47" s="3">
        <f>VLOOKUP(B47,Apr!A:E,5,FALSE)</f>
        <v>3187.5790132245002</v>
      </c>
      <c r="T47" s="3">
        <f t="shared" si="5"/>
        <v>333.7081050060001</v>
      </c>
      <c r="U47" s="3">
        <f>VLOOKUP(B47,May!A:E,5,FALSE)</f>
        <v>3521.2871182305003</v>
      </c>
      <c r="V47" s="3">
        <f t="shared" si="6"/>
        <v>340.8558535178995</v>
      </c>
      <c r="W47" s="3">
        <f>VLOOKUP(B47,June!A:E,5,FALSE)</f>
        <v>3862.1429717483998</v>
      </c>
      <c r="X47" s="3">
        <f t="shared" si="7"/>
        <v>336.86717909850086</v>
      </c>
      <c r="Y47" s="3">
        <f>VLOOKUP(B47,July!A:E,5,FALSE)</f>
        <v>4199.0101508469006</v>
      </c>
      <c r="Z47" s="3">
        <f t="shared" si="8"/>
        <v>337.95133670009909</v>
      </c>
      <c r="AA47" s="3">
        <f>VLOOKUP(B47,Aug!A:E,5,FALSE)</f>
        <v>4536.9614875469997</v>
      </c>
      <c r="AB47" s="3">
        <f t="shared" si="9"/>
        <v>338.90180594879985</v>
      </c>
      <c r="AC47" s="3">
        <f>VLOOKUP(B47,Sept!A:E,5,FALSE)</f>
        <v>4875.8632934957996</v>
      </c>
      <c r="AD47" s="3">
        <f t="shared" si="1"/>
        <v>339.76803322170053</v>
      </c>
      <c r="AE47" s="3">
        <f>VLOOKUP(B47,Oct!A:E,5,FALSE)</f>
        <v>5215.6313267175001</v>
      </c>
      <c r="AF47" s="3">
        <f t="shared" si="10"/>
        <v>340.53353639309989</v>
      </c>
      <c r="AG47" s="3">
        <f>VLOOKUP(B47,Nov!A:E,5,FALSE)</f>
        <v>5556.1648631106</v>
      </c>
      <c r="AH47" s="3">
        <f t="shared" si="11"/>
        <v>341.22761701980016</v>
      </c>
      <c r="AI47" s="3">
        <f>VLOOKUP(B47,Dec!A:E,5,FALSE)</f>
        <v>5897.3924801304001</v>
      </c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</row>
    <row r="48" spans="1:50" s="23" customFormat="1" x14ac:dyDescent="0.2">
      <c r="A48" s="23" t="s">
        <v>229</v>
      </c>
      <c r="B48" s="23">
        <v>1949348</v>
      </c>
      <c r="C48" s="23" t="s">
        <v>6</v>
      </c>
      <c r="D48" s="24">
        <v>44166</v>
      </c>
      <c r="E48" s="23" t="s">
        <v>8</v>
      </c>
      <c r="F48" s="23" t="s">
        <v>9</v>
      </c>
      <c r="G48" s="25">
        <v>43951</v>
      </c>
      <c r="H48" s="23" t="s">
        <v>215</v>
      </c>
      <c r="I48" s="23" t="s">
        <v>11</v>
      </c>
      <c r="J48" s="23" t="s">
        <v>218</v>
      </c>
      <c r="K48" s="26">
        <v>626.66493396599992</v>
      </c>
      <c r="L48" s="26">
        <f t="shared" si="2"/>
        <v>146.17966246600008</v>
      </c>
      <c r="M48" s="26">
        <f>VLOOKUP(B48,Jan!A:E,5,FALSE)</f>
        <v>772.844596432</v>
      </c>
      <c r="N48" s="26">
        <f t="shared" si="3"/>
        <v>151.37288551000006</v>
      </c>
      <c r="O48" s="26">
        <f>VLOOKUP(B48,Feb!A:E,5,FALSE)</f>
        <v>924.21748194200006</v>
      </c>
      <c r="P48" s="26">
        <f t="shared" si="4"/>
        <v>155.53908988079991</v>
      </c>
      <c r="Q48" s="26">
        <f>VLOOKUP(B48,Mar!A:E,5,FALSE)</f>
        <v>1079.7565718228</v>
      </c>
      <c r="R48" s="26">
        <f t="shared" si="0"/>
        <v>158.93235261979999</v>
      </c>
      <c r="S48" s="26">
        <f>VLOOKUP(B48,Apr!A:E,5,FALSE)</f>
        <v>1238.6889244426</v>
      </c>
      <c r="T48" s="26">
        <f t="shared" si="5"/>
        <v>161.73333344280013</v>
      </c>
      <c r="U48" s="26">
        <f>VLOOKUP(B48,May!A:E,5,FALSE)</f>
        <v>1400.4222578854001</v>
      </c>
      <c r="V48" s="26">
        <f t="shared" si="6"/>
        <v>162.21851028280003</v>
      </c>
      <c r="W48" s="26">
        <f>VLOOKUP(B48,June!A:E,5,FALSE)</f>
        <v>1562.6407681682001</v>
      </c>
      <c r="X48" s="26">
        <f t="shared" si="7"/>
        <v>165.76286441320008</v>
      </c>
      <c r="Y48" s="26">
        <f>VLOOKUP(B48,July!A:E,5,FALSE)</f>
        <v>1728.4036325814002</v>
      </c>
      <c r="Z48" s="26">
        <f t="shared" si="8"/>
        <v>167.42752445979977</v>
      </c>
      <c r="AA48" s="26">
        <f>VLOOKUP(B48,Aug!A:E,5,FALSE)</f>
        <v>1895.8311570412</v>
      </c>
      <c r="AB48" s="26">
        <f t="shared" si="9"/>
        <v>168.85632448220008</v>
      </c>
      <c r="AC48" s="26">
        <f>VLOOKUP(B48,Sept!A:E,5,FALSE)</f>
        <v>2064.6874815234</v>
      </c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</row>
    <row r="49" spans="1:50" s="23" customFormat="1" ht="13.5" customHeight="1" x14ac:dyDescent="0.2">
      <c r="A49" s="23" t="s">
        <v>229</v>
      </c>
      <c r="B49" s="23">
        <v>61772468</v>
      </c>
      <c r="C49" s="23" t="s">
        <v>6</v>
      </c>
      <c r="D49" s="24"/>
      <c r="F49" s="23" t="s">
        <v>15</v>
      </c>
      <c r="G49" s="25">
        <v>44500</v>
      </c>
      <c r="I49" s="23" t="s">
        <v>11</v>
      </c>
      <c r="J49" s="23" t="s">
        <v>218</v>
      </c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>
        <f>AE49-AC48</f>
        <v>170.09087068300005</v>
      </c>
      <c r="AE49" s="26">
        <f>VLOOKUP(B49,Oct!A:E,5,FALSE)</f>
        <v>2234.7783522064001</v>
      </c>
      <c r="AF49" s="26">
        <f>AG49-AE49</f>
        <v>171.16562892640013</v>
      </c>
      <c r="AG49" s="26">
        <f>VLOOKUP(B49,Nov!A:E,5,FALSE)</f>
        <v>2405.9439811328002</v>
      </c>
      <c r="AH49" s="26">
        <v>44.31</v>
      </c>
      <c r="AI49" s="26">
        <f>VLOOKUP(B49,Dec!A:E,5,FALSE)</f>
        <v>249.39535952240001</v>
      </c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</row>
    <row r="50" spans="1:50" x14ac:dyDescent="0.2">
      <c r="B50">
        <v>923219</v>
      </c>
      <c r="C50" t="s">
        <v>6</v>
      </c>
      <c r="D50" s="2">
        <v>44166</v>
      </c>
      <c r="E50" t="s">
        <v>8</v>
      </c>
      <c r="F50" t="s">
        <v>9</v>
      </c>
      <c r="G50" s="1">
        <v>43951</v>
      </c>
      <c r="H50" t="s">
        <v>214</v>
      </c>
      <c r="I50" t="s">
        <v>13</v>
      </c>
      <c r="J50" t="s">
        <v>218</v>
      </c>
      <c r="K50" s="3">
        <v>1.5904308105</v>
      </c>
      <c r="L50" s="3">
        <f t="shared" si="2"/>
        <v>0.31552823370000005</v>
      </c>
      <c r="M50" s="3">
        <f>VLOOKUP(B50,Jan!A:E,5,FALSE)</f>
        <v>1.9059590442000001</v>
      </c>
      <c r="N50" s="3">
        <f t="shared" si="3"/>
        <v>0.32721010679999973</v>
      </c>
      <c r="O50" s="3">
        <f>VLOOKUP(B50,Feb!A:E,5,FALSE)</f>
        <v>2.2331691509999998</v>
      </c>
      <c r="P50" s="3">
        <f t="shared" si="4"/>
        <v>0.33808718550000005</v>
      </c>
      <c r="Q50" s="3">
        <f>VLOOKUP(B50,Mar!A:E,5,FALSE)</f>
        <v>2.5712563364999999</v>
      </c>
      <c r="R50" s="3">
        <f t="shared" ref="R50:R89" si="12">S50-Q50</f>
        <v>0.34818123690000036</v>
      </c>
      <c r="S50" s="3">
        <f>VLOOKUP(B50,Apr!A:E,5,FALSE)</f>
        <v>2.9194375734000002</v>
      </c>
      <c r="T50" s="3">
        <f t="shared" si="5"/>
        <v>0.35766639779999965</v>
      </c>
      <c r="U50" s="3">
        <f>VLOOKUP(B50,May!A:E,5,FALSE)</f>
        <v>3.2771039711999999</v>
      </c>
      <c r="V50" s="3">
        <f t="shared" si="6"/>
        <v>0.36645559980000009</v>
      </c>
      <c r="W50" s="3">
        <f>VLOOKUP(B50,June!A:E,5,FALSE)</f>
        <v>3.6435595709999999</v>
      </c>
      <c r="X50" s="3">
        <f t="shared" si="7"/>
        <v>0.37474357019999971</v>
      </c>
      <c r="Y50" s="3">
        <f>VLOOKUP(B50,July!A:E,5,FALSE)</f>
        <v>4.0183031411999997</v>
      </c>
      <c r="Z50" s="3">
        <f t="shared" si="8"/>
        <v>0.38246618430000101</v>
      </c>
      <c r="AA50" s="3">
        <f>VLOOKUP(B50,Aug!A:E,5,FALSE)</f>
        <v>4.4007693255000007</v>
      </c>
      <c r="AB50" s="3">
        <f t="shared" si="9"/>
        <v>0.3897764000999997</v>
      </c>
      <c r="AC50" s="3">
        <f>VLOOKUP(B50,Sept!A:E,5,FALSE)</f>
        <v>4.7905457256000004</v>
      </c>
      <c r="AD50" s="3">
        <f t="shared" ref="AD50:AD80" si="13">AE50-AC50</f>
        <v>0.39660715139999958</v>
      </c>
      <c r="AE50" s="3">
        <f>VLOOKUP(B50,Oct!A:E,5,FALSE)</f>
        <v>5.1871528769999999</v>
      </c>
      <c r="AF50" s="3">
        <f t="shared" si="10"/>
        <v>0.40302432779999986</v>
      </c>
      <c r="AG50" s="3">
        <f>VLOOKUP(B50,Nov!A:E,5,FALSE)</f>
        <v>5.5901772047999998</v>
      </c>
      <c r="AH50" s="3">
        <f t="shared" si="11"/>
        <v>0.40909440720000045</v>
      </c>
      <c r="AI50" s="3">
        <f>VLOOKUP(B50,Dec!A:E,5,FALSE)</f>
        <v>5.9992716120000003</v>
      </c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</row>
    <row r="51" spans="1:50" x14ac:dyDescent="0.2">
      <c r="B51">
        <v>6933534</v>
      </c>
      <c r="C51" t="s">
        <v>6</v>
      </c>
      <c r="D51" s="2">
        <v>44166</v>
      </c>
      <c r="E51" t="s">
        <v>14</v>
      </c>
      <c r="F51" t="s">
        <v>15</v>
      </c>
      <c r="G51" s="1">
        <v>41426</v>
      </c>
      <c r="H51" t="s">
        <v>53</v>
      </c>
      <c r="I51" t="s">
        <v>11</v>
      </c>
      <c r="J51" t="s">
        <v>223</v>
      </c>
      <c r="K51" s="3">
        <v>18267.16</v>
      </c>
      <c r="L51" s="3">
        <f t="shared" si="2"/>
        <v>0</v>
      </c>
      <c r="M51" s="3">
        <f>VLOOKUP(B51,Jan!A:E,5,FALSE)</f>
        <v>18267.16</v>
      </c>
      <c r="N51" s="3">
        <f t="shared" si="3"/>
        <v>0</v>
      </c>
      <c r="O51" s="3">
        <f>VLOOKUP(B51,Feb!A:E,5,FALSE)</f>
        <v>18267.16</v>
      </c>
      <c r="P51" s="3">
        <f t="shared" si="4"/>
        <v>0</v>
      </c>
      <c r="Q51" s="3">
        <f>VLOOKUP(B51,Mar!A:E,5,FALSE)</f>
        <v>18267.16</v>
      </c>
      <c r="R51" s="3">
        <f t="shared" si="12"/>
        <v>0</v>
      </c>
      <c r="S51" s="3">
        <f>VLOOKUP(B51,Apr!A:E,5,FALSE)</f>
        <v>18267.16</v>
      </c>
      <c r="T51" s="3">
        <f t="shared" si="5"/>
        <v>0</v>
      </c>
      <c r="U51" s="3">
        <f>VLOOKUP(B51,May!A:E,5,FALSE)</f>
        <v>18267.16</v>
      </c>
      <c r="V51" s="3">
        <f t="shared" si="6"/>
        <v>0</v>
      </c>
      <c r="W51" s="3">
        <f>VLOOKUP(B51,June!A:E,5,FALSE)</f>
        <v>18267.16</v>
      </c>
      <c r="X51" s="3">
        <f t="shared" si="7"/>
        <v>0</v>
      </c>
      <c r="Y51" s="3">
        <f>VLOOKUP(B51,July!A:E,5,FALSE)</f>
        <v>18267.16</v>
      </c>
      <c r="Z51" s="3">
        <f t="shared" si="8"/>
        <v>0</v>
      </c>
      <c r="AA51" s="3">
        <f>VLOOKUP(B51,Aug!A:E,5,FALSE)</f>
        <v>18267.16</v>
      </c>
      <c r="AB51" s="3">
        <f t="shared" si="9"/>
        <v>0</v>
      </c>
      <c r="AC51" s="3">
        <f>VLOOKUP(B51,Sept!A:E,5,FALSE)</f>
        <v>18267.16</v>
      </c>
      <c r="AD51" s="3">
        <f t="shared" si="13"/>
        <v>0</v>
      </c>
      <c r="AE51" s="3">
        <f>VLOOKUP(B51,Oct!A:E,5,FALSE)</f>
        <v>18267.16</v>
      </c>
      <c r="AF51" s="3">
        <f t="shared" si="10"/>
        <v>0</v>
      </c>
      <c r="AG51" s="3">
        <f>VLOOKUP(B51,Nov!A:E,5,FALSE)</f>
        <v>18267.16</v>
      </c>
      <c r="AH51" s="3"/>
      <c r="AI51" s="3">
        <f>VLOOKUP(B51,Dec!A:E,5,FALSE)</f>
        <v>5640.1798299108004</v>
      </c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</row>
    <row r="52" spans="1:50" x14ac:dyDescent="0.2">
      <c r="B52">
        <v>6932988</v>
      </c>
      <c r="C52" t="s">
        <v>6</v>
      </c>
      <c r="D52" s="2">
        <v>44166</v>
      </c>
      <c r="E52" t="s">
        <v>14</v>
      </c>
      <c r="F52" t="s">
        <v>15</v>
      </c>
      <c r="G52" s="1">
        <v>41609</v>
      </c>
      <c r="H52" t="s">
        <v>54</v>
      </c>
      <c r="I52" t="s">
        <v>11</v>
      </c>
      <c r="J52" t="s">
        <v>223</v>
      </c>
      <c r="K52" s="3">
        <v>10169.65</v>
      </c>
      <c r="L52" s="3">
        <f t="shared" si="2"/>
        <v>0</v>
      </c>
      <c r="M52" s="3">
        <f>VLOOKUP(B52,Jan!A:E,5,FALSE)</f>
        <v>10169.65</v>
      </c>
      <c r="N52" s="3">
        <f t="shared" si="3"/>
        <v>0</v>
      </c>
      <c r="O52" s="3">
        <f>VLOOKUP(B52,Feb!A:E,5,FALSE)</f>
        <v>10169.65</v>
      </c>
      <c r="P52" s="3">
        <f t="shared" si="4"/>
        <v>0</v>
      </c>
      <c r="Q52" s="3">
        <f>VLOOKUP(B52,Mar!A:E,5,FALSE)</f>
        <v>10169.65</v>
      </c>
      <c r="R52" s="3">
        <f t="shared" si="12"/>
        <v>0</v>
      </c>
      <c r="S52" s="3">
        <f>VLOOKUP(B52,Apr!A:E,5,FALSE)</f>
        <v>10169.65</v>
      </c>
      <c r="T52" s="3">
        <f t="shared" si="5"/>
        <v>0</v>
      </c>
      <c r="U52" s="3">
        <f>VLOOKUP(B52,May!A:E,5,FALSE)</f>
        <v>10169.65</v>
      </c>
      <c r="V52" s="3">
        <f t="shared" si="6"/>
        <v>0</v>
      </c>
      <c r="W52" s="3">
        <f>VLOOKUP(B52,June!A:E,5,FALSE)</f>
        <v>10169.65</v>
      </c>
      <c r="X52" s="3">
        <f t="shared" si="7"/>
        <v>0</v>
      </c>
      <c r="Y52" s="3">
        <f>VLOOKUP(B52,July!A:E,5,FALSE)</f>
        <v>10169.65</v>
      </c>
      <c r="Z52" s="3">
        <f t="shared" si="8"/>
        <v>0</v>
      </c>
      <c r="AA52" s="3">
        <f>VLOOKUP(B52,Aug!A:E,5,FALSE)</f>
        <v>10169.65</v>
      </c>
      <c r="AB52" s="3">
        <f t="shared" si="9"/>
        <v>0</v>
      </c>
      <c r="AC52" s="3">
        <f>VLOOKUP(B52,Sept!A:E,5,FALSE)</f>
        <v>10169.65</v>
      </c>
      <c r="AD52" s="3">
        <f t="shared" si="13"/>
        <v>0</v>
      </c>
      <c r="AE52" s="3">
        <f>VLOOKUP(B52,Oct!A:E,5,FALSE)</f>
        <v>10169.65</v>
      </c>
      <c r="AF52" s="3">
        <f t="shared" si="10"/>
        <v>0</v>
      </c>
      <c r="AG52" s="3">
        <f>VLOOKUP(B52,Nov!A:E,5,FALSE)</f>
        <v>10169.65</v>
      </c>
      <c r="AH52" s="3"/>
      <c r="AI52" s="3">
        <f>VLOOKUP(B52,Dec!A:E,5,FALSE)</f>
        <v>3139.9875408795001</v>
      </c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</row>
    <row r="53" spans="1:50" x14ac:dyDescent="0.2">
      <c r="B53">
        <v>6933411</v>
      </c>
      <c r="C53" t="s">
        <v>6</v>
      </c>
      <c r="D53" s="2">
        <v>44166</v>
      </c>
      <c r="E53" t="s">
        <v>14</v>
      </c>
      <c r="F53" t="s">
        <v>15</v>
      </c>
      <c r="G53" s="1">
        <v>38626</v>
      </c>
      <c r="H53" t="s">
        <v>196</v>
      </c>
      <c r="I53" t="s">
        <v>20</v>
      </c>
      <c r="J53" t="s">
        <v>222</v>
      </c>
      <c r="K53" s="3">
        <v>13.45000422</v>
      </c>
      <c r="L53" s="3">
        <f t="shared" si="2"/>
        <v>119.7600013726</v>
      </c>
      <c r="M53" s="3">
        <f>VLOOKUP(B53,Jan!A:E,5,FALSE)</f>
        <v>133.2100055926</v>
      </c>
      <c r="N53" s="3">
        <f t="shared" si="3"/>
        <v>118.759979539</v>
      </c>
      <c r="O53" s="3">
        <f>VLOOKUP(B53,Feb!A:E,5,FALSE)</f>
        <v>251.9699851316</v>
      </c>
      <c r="P53" s="3">
        <f t="shared" si="4"/>
        <v>117.78000758840003</v>
      </c>
      <c r="Q53" s="3">
        <f>VLOOKUP(B53,Mar!A:E,5,FALSE)</f>
        <v>369.74999272000002</v>
      </c>
      <c r="R53" s="3">
        <f t="shared" si="12"/>
        <v>116.84001480300003</v>
      </c>
      <c r="S53" s="3">
        <f>VLOOKUP(B53,Apr!A:E,5,FALSE)</f>
        <v>486.59000752300005</v>
      </c>
      <c r="T53" s="3">
        <f t="shared" si="5"/>
        <v>115.91000173379996</v>
      </c>
      <c r="U53" s="3">
        <f>VLOOKUP(B53,May!A:E,5,FALSE)</f>
        <v>602.50000925680001</v>
      </c>
      <c r="V53" s="3">
        <f t="shared" si="6"/>
        <v>115.01999797999997</v>
      </c>
      <c r="W53" s="3">
        <f>VLOOKUP(B53,June!A:E,5,FALSE)</f>
        <v>717.52000723679998</v>
      </c>
      <c r="X53" s="3">
        <f t="shared" si="7"/>
        <v>114.14000409259995</v>
      </c>
      <c r="Y53" s="3">
        <f>VLOOKUP(B53,July!A:E,5,FALSE)</f>
        <v>831.66001132939994</v>
      </c>
      <c r="Z53" s="3">
        <f t="shared" si="8"/>
        <v>113.29998937040011</v>
      </c>
      <c r="AA53" s="3">
        <f>VLOOKUP(B53,Aug!A:E,5,FALSE)</f>
        <v>944.96000069980005</v>
      </c>
      <c r="AB53" s="3">
        <f t="shared" si="9"/>
        <v>112.46998451460013</v>
      </c>
      <c r="AC53" s="3">
        <f>VLOOKUP(B53,Sept!A:E,5,FALSE)</f>
        <v>1057.4299852144002</v>
      </c>
      <c r="AD53" s="3">
        <f t="shared" si="13"/>
        <v>111.66002954179976</v>
      </c>
      <c r="AE53" s="3">
        <f>VLOOKUP(B53,Oct!A:E,5,FALSE)</f>
        <v>1169.0900147561999</v>
      </c>
      <c r="AF53" s="3">
        <f t="shared" si="10"/>
        <v>110.87998356740013</v>
      </c>
      <c r="AG53" s="3">
        <f>VLOOKUP(B53,Nov!A:E,5,FALSE)</f>
        <v>1279.9699983236001</v>
      </c>
      <c r="AH53" s="3">
        <f t="shared" si="11"/>
        <v>110.11998747599978</v>
      </c>
      <c r="AI53" s="3">
        <f>VLOOKUP(B53,Dec!A:E,5,FALSE)</f>
        <v>1390.0899857995998</v>
      </c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</row>
    <row r="54" spans="1:50" x14ac:dyDescent="0.2">
      <c r="B54">
        <v>6933993</v>
      </c>
      <c r="C54" t="s">
        <v>6</v>
      </c>
      <c r="D54" s="2">
        <v>44166</v>
      </c>
      <c r="E54" t="s">
        <v>14</v>
      </c>
      <c r="F54" t="s">
        <v>15</v>
      </c>
      <c r="G54" s="1">
        <v>38749</v>
      </c>
      <c r="H54" t="s">
        <v>190</v>
      </c>
      <c r="I54" t="s">
        <v>20</v>
      </c>
      <c r="J54" t="s">
        <v>222</v>
      </c>
      <c r="K54" s="3">
        <v>16.949411776600002</v>
      </c>
      <c r="L54" s="3">
        <f t="shared" si="2"/>
        <v>151.04408495619998</v>
      </c>
      <c r="M54" s="3">
        <f>VLOOKUP(B54,Jan!A:E,5,FALSE)</f>
        <v>167.9934967328</v>
      </c>
      <c r="N54" s="3">
        <f t="shared" si="3"/>
        <v>149.88020370539999</v>
      </c>
      <c r="O54" s="3">
        <f>VLOOKUP(B54,Feb!A:E,5,FALSE)</f>
        <v>317.87370043819999</v>
      </c>
      <c r="P54" s="3">
        <f t="shared" si="4"/>
        <v>148.7592275234</v>
      </c>
      <c r="Q54" s="3">
        <f>VLOOKUP(B54,Mar!A:E,5,FALSE)</f>
        <v>466.63292796159999</v>
      </c>
      <c r="R54" s="3">
        <f t="shared" si="12"/>
        <v>147.66888621060014</v>
      </c>
      <c r="S54" s="3">
        <f>VLOOKUP(B54,Apr!A:E,5,FALSE)</f>
        <v>614.30181417220012</v>
      </c>
      <c r="T54" s="3">
        <f t="shared" si="5"/>
        <v>146.6091391371998</v>
      </c>
      <c r="U54" s="3">
        <f>VLOOKUP(B54,May!A:E,5,FALSE)</f>
        <v>760.91095330939993</v>
      </c>
      <c r="V54" s="3">
        <f t="shared" si="6"/>
        <v>145.56783799300013</v>
      </c>
      <c r="W54" s="3">
        <f>VLOOKUP(B54,June!A:E,5,FALSE)</f>
        <v>906.47879130240005</v>
      </c>
      <c r="X54" s="3">
        <f t="shared" si="7"/>
        <v>144.56936065799994</v>
      </c>
      <c r="Y54" s="3">
        <f>VLOOKUP(B54,July!A:E,5,FALSE)</f>
        <v>1051.0481519604</v>
      </c>
      <c r="Z54" s="3">
        <f t="shared" si="8"/>
        <v>143.58924799260012</v>
      </c>
      <c r="AA54" s="3">
        <f>VLOOKUP(B54,Aug!A:E,5,FALSE)</f>
        <v>1194.6373999530001</v>
      </c>
      <c r="AB54" s="3">
        <f t="shared" si="9"/>
        <v>142.63981082619989</v>
      </c>
      <c r="AC54" s="3">
        <f>VLOOKUP(B54,Sept!A:E,5,FALSE)</f>
        <v>1337.2772107792</v>
      </c>
      <c r="AD54" s="3">
        <f t="shared" si="13"/>
        <v>141.70869769959995</v>
      </c>
      <c r="AE54" s="3">
        <f>VLOOKUP(B54,Oct!A:E,5,FALSE)</f>
        <v>1478.9859084788</v>
      </c>
      <c r="AF54" s="3">
        <f t="shared" si="10"/>
        <v>140.80826007199994</v>
      </c>
      <c r="AG54" s="3">
        <f>VLOOKUP(B54,Nov!A:E,5,FALSE)</f>
        <v>1619.7941685507999</v>
      </c>
      <c r="AH54" s="3">
        <f t="shared" si="11"/>
        <v>139.93228158400007</v>
      </c>
      <c r="AI54" s="3">
        <f>VLOOKUP(B54,Dec!A:E,5,FALSE)</f>
        <v>1759.7264501348</v>
      </c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</row>
    <row r="55" spans="1:50" x14ac:dyDescent="0.2">
      <c r="B55">
        <v>6933995</v>
      </c>
      <c r="C55" t="s">
        <v>6</v>
      </c>
      <c r="D55" s="2">
        <v>44166</v>
      </c>
      <c r="E55" t="s">
        <v>14</v>
      </c>
      <c r="F55" t="s">
        <v>15</v>
      </c>
      <c r="G55" s="1">
        <v>39052</v>
      </c>
      <c r="H55" t="s">
        <v>197</v>
      </c>
      <c r="I55" t="s">
        <v>20</v>
      </c>
      <c r="J55" t="s">
        <v>222</v>
      </c>
      <c r="K55" s="3">
        <v>10.7205661495</v>
      </c>
      <c r="L55" s="3">
        <f t="shared" si="2"/>
        <v>95.535946946500005</v>
      </c>
      <c r="M55" s="3">
        <f>VLOOKUP(B55,Jan!A:E,5,FALSE)</f>
        <v>106.25651309600001</v>
      </c>
      <c r="N55" s="3">
        <f t="shared" si="3"/>
        <v>94.799787715500017</v>
      </c>
      <c r="O55" s="3">
        <f>VLOOKUP(B55,Feb!A:E,5,FALSE)</f>
        <v>201.05630081150002</v>
      </c>
      <c r="P55" s="3">
        <f t="shared" si="4"/>
        <v>94.090766100499991</v>
      </c>
      <c r="Q55" s="3">
        <f>VLOOKUP(B55,Mar!A:E,5,FALSE)</f>
        <v>295.14706691200001</v>
      </c>
      <c r="R55" s="3">
        <f t="shared" si="12"/>
        <v>93.401121154500004</v>
      </c>
      <c r="S55" s="3">
        <f>VLOOKUP(B55,Apr!A:E,5,FALSE)</f>
        <v>388.54818806650002</v>
      </c>
      <c r="T55" s="3">
        <f t="shared" si="5"/>
        <v>92.730827178999959</v>
      </c>
      <c r="U55" s="3">
        <f>VLOOKUP(B55,May!A:E,5,FALSE)</f>
        <v>481.27901524549998</v>
      </c>
      <c r="V55" s="3">
        <f t="shared" si="6"/>
        <v>92.072200322500066</v>
      </c>
      <c r="W55" s="3">
        <f>VLOOKUP(B55,June!A:E,5,FALSE)</f>
        <v>573.35121556800004</v>
      </c>
      <c r="X55" s="3">
        <f t="shared" si="7"/>
        <v>91.4406596849999</v>
      </c>
      <c r="Y55" s="3">
        <f>VLOOKUP(B55,July!A:E,5,FALSE)</f>
        <v>664.79187525299994</v>
      </c>
      <c r="Z55" s="3">
        <f t="shared" si="8"/>
        <v>90.820734769500064</v>
      </c>
      <c r="AA55" s="3">
        <f>VLOOKUP(B55,Aug!A:E,5,FALSE)</f>
        <v>755.61261002250001</v>
      </c>
      <c r="AB55" s="3">
        <f t="shared" si="9"/>
        <v>90.220212221499992</v>
      </c>
      <c r="AC55" s="3">
        <f>VLOOKUP(B55,Sept!A:E,5,FALSE)</f>
        <v>845.832822244</v>
      </c>
      <c r="AD55" s="3">
        <f t="shared" si="13"/>
        <v>89.631279697000082</v>
      </c>
      <c r="AE55" s="3">
        <f>VLOOKUP(B55,Oct!A:E,5,FALSE)</f>
        <v>935.46410194100008</v>
      </c>
      <c r="AF55" s="3">
        <f t="shared" si="10"/>
        <v>89.061749539999937</v>
      </c>
      <c r="AG55" s="3">
        <f>VLOOKUP(B55,Nov!A:E,5,FALSE)</f>
        <v>1024.525851481</v>
      </c>
      <c r="AH55" s="3">
        <f t="shared" si="11"/>
        <v>88.507689880000044</v>
      </c>
      <c r="AI55" s="3">
        <f>VLOOKUP(B55,Dec!A:E,5,FALSE)</f>
        <v>1113.0335413610001</v>
      </c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</row>
    <row r="56" spans="1:50" x14ac:dyDescent="0.2">
      <c r="B56">
        <v>6933546</v>
      </c>
      <c r="C56" t="s">
        <v>6</v>
      </c>
      <c r="D56" s="2">
        <v>44166</v>
      </c>
      <c r="E56" t="s">
        <v>14</v>
      </c>
      <c r="F56" t="s">
        <v>15</v>
      </c>
      <c r="G56" s="1">
        <v>39600</v>
      </c>
      <c r="H56" t="s">
        <v>194</v>
      </c>
      <c r="I56" t="s">
        <v>20</v>
      </c>
      <c r="J56" t="s">
        <v>222</v>
      </c>
      <c r="K56" s="3">
        <v>3.9390701142000002</v>
      </c>
      <c r="L56" s="3">
        <f t="shared" si="2"/>
        <v>35.124877036500003</v>
      </c>
      <c r="M56" s="3">
        <f>VLOOKUP(B56,Jan!A:E,5,FALSE)</f>
        <v>39.063947150700002</v>
      </c>
      <c r="N56" s="3">
        <f t="shared" si="3"/>
        <v>34.919154396600007</v>
      </c>
      <c r="O56" s="3">
        <f>VLOOKUP(B56,Feb!A:E,5,FALSE)</f>
        <v>73.983101547300009</v>
      </c>
      <c r="P56" s="3">
        <f t="shared" si="4"/>
        <v>34.719475659899999</v>
      </c>
      <c r="Q56" s="3">
        <f>VLOOKUP(B56,Mar!A:E,5,FALSE)</f>
        <v>108.70257720720001</v>
      </c>
      <c r="R56" s="3">
        <f t="shared" si="12"/>
        <v>34.519807872299978</v>
      </c>
      <c r="S56" s="3">
        <f>VLOOKUP(B56,Apr!A:E,5,FALSE)</f>
        <v>143.22238507949999</v>
      </c>
      <c r="T56" s="3">
        <f t="shared" si="5"/>
        <v>34.338271794300027</v>
      </c>
      <c r="U56" s="3">
        <f>VLOOKUP(B56,May!A:E,5,FALSE)</f>
        <v>177.56065687380001</v>
      </c>
      <c r="V56" s="3">
        <f t="shared" si="6"/>
        <v>34.150702762199984</v>
      </c>
      <c r="W56" s="3">
        <f>VLOOKUP(B56,June!A:E,5,FALSE)</f>
        <v>211.711359636</v>
      </c>
      <c r="X56" s="3">
        <f t="shared" si="7"/>
        <v>33.975232485600003</v>
      </c>
      <c r="Y56" s="3">
        <f>VLOOKUP(B56,July!A:E,5,FALSE)</f>
        <v>245.6865921216</v>
      </c>
      <c r="Z56" s="3">
        <f t="shared" si="8"/>
        <v>33.799751259900034</v>
      </c>
      <c r="AA56" s="3">
        <f>VLOOKUP(B56,Aug!A:E,5,FALSE)</f>
        <v>279.48634338150003</v>
      </c>
      <c r="AB56" s="3">
        <f t="shared" si="9"/>
        <v>33.624280983299968</v>
      </c>
      <c r="AC56" s="3">
        <f>VLOOKUP(B56,Sept!A:E,5,FALSE)</f>
        <v>313.1106243648</v>
      </c>
      <c r="AD56" s="3">
        <f t="shared" si="13"/>
        <v>33.46696431449999</v>
      </c>
      <c r="AE56" s="3">
        <f>VLOOKUP(B56,Oct!A:E,5,FALSE)</f>
        <v>346.57758867929999</v>
      </c>
      <c r="AF56" s="3">
        <f t="shared" si="10"/>
        <v>33.303592793400014</v>
      </c>
      <c r="AG56" s="3">
        <f>VLOOKUP(B56,Nov!A:E,5,FALSE)</f>
        <v>379.88118147270001</v>
      </c>
      <c r="AH56" s="3">
        <f t="shared" si="11"/>
        <v>33.146276124599979</v>
      </c>
      <c r="AI56" s="3">
        <f>VLOOKUP(B56,Dec!A:E,5,FALSE)</f>
        <v>413.02745759729999</v>
      </c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</row>
    <row r="57" spans="1:50" x14ac:dyDescent="0.2">
      <c r="B57">
        <v>6933278</v>
      </c>
      <c r="C57" t="s">
        <v>6</v>
      </c>
      <c r="D57" s="2">
        <v>44166</v>
      </c>
      <c r="E57" t="s">
        <v>14</v>
      </c>
      <c r="F57" t="s">
        <v>15</v>
      </c>
      <c r="G57" s="1">
        <v>39661</v>
      </c>
      <c r="H57" t="s">
        <v>193</v>
      </c>
      <c r="I57" t="s">
        <v>20</v>
      </c>
      <c r="J57" t="s">
        <v>222</v>
      </c>
      <c r="K57" s="3">
        <v>2.5709312043999999</v>
      </c>
      <c r="L57" s="3">
        <f t="shared" si="2"/>
        <v>22.925116793000001</v>
      </c>
      <c r="M57" s="3">
        <f>VLOOKUP(B57,Jan!A:E,5,FALSE)</f>
        <v>25.496047997400002</v>
      </c>
      <c r="N57" s="3">
        <f t="shared" si="3"/>
        <v>22.790846841199997</v>
      </c>
      <c r="O57" s="3">
        <f>VLOOKUP(B57,Feb!A:E,5,FALSE)</f>
        <v>48.286894838599999</v>
      </c>
      <c r="P57" s="3">
        <f t="shared" si="4"/>
        <v>22.660521591799998</v>
      </c>
      <c r="Q57" s="3">
        <f>VLOOKUP(B57,Mar!A:E,5,FALSE)</f>
        <v>70.947416430399997</v>
      </c>
      <c r="R57" s="3">
        <f t="shared" si="12"/>
        <v>22.530203488600009</v>
      </c>
      <c r="S57" s="3">
        <f>VLOOKUP(B57,Apr!A:E,5,FALSE)</f>
        <v>93.477619919000006</v>
      </c>
      <c r="T57" s="3">
        <f t="shared" si="5"/>
        <v>22.411719492599985</v>
      </c>
      <c r="U57" s="3">
        <f>VLOOKUP(B57,May!A:E,5,FALSE)</f>
        <v>115.88933941159999</v>
      </c>
      <c r="V57" s="3">
        <f t="shared" si="6"/>
        <v>22.289297940400019</v>
      </c>
      <c r="W57" s="3">
        <f>VLOOKUP(B57,June!A:E,5,FALSE)</f>
        <v>138.17863735200001</v>
      </c>
      <c r="X57" s="3">
        <f t="shared" si="7"/>
        <v>22.174772939199983</v>
      </c>
      <c r="Y57" s="3">
        <f>VLOOKUP(B57,July!A:E,5,FALSE)</f>
        <v>160.35341029119999</v>
      </c>
      <c r="Z57" s="3">
        <f t="shared" si="8"/>
        <v>22.060240791799998</v>
      </c>
      <c r="AA57" s="3">
        <f>VLOOKUP(B57,Aug!A:E,5,FALSE)</f>
        <v>182.41365108299999</v>
      </c>
      <c r="AB57" s="3">
        <f t="shared" si="9"/>
        <v>21.945715790599991</v>
      </c>
      <c r="AC57" s="3">
        <f>VLOOKUP(B57,Sept!A:E,5,FALSE)</f>
        <v>204.35936687359998</v>
      </c>
      <c r="AD57" s="3">
        <f t="shared" si="13"/>
        <v>21.843039189000024</v>
      </c>
      <c r="AE57" s="3">
        <f>VLOOKUP(B57,Oct!A:E,5,FALSE)</f>
        <v>226.20240606260001</v>
      </c>
      <c r="AF57" s="3">
        <f t="shared" si="10"/>
        <v>21.736410738800004</v>
      </c>
      <c r="AG57" s="3">
        <f>VLOOKUP(B57,Nov!A:E,5,FALSE)</f>
        <v>247.93881680140001</v>
      </c>
      <c r="AH57" s="3">
        <f t="shared" si="11"/>
        <v>21.63373413719998</v>
      </c>
      <c r="AI57" s="3">
        <f>VLOOKUP(B57,Dec!A:E,5,FALSE)</f>
        <v>269.57255093859999</v>
      </c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</row>
    <row r="58" spans="1:50" x14ac:dyDescent="0.2">
      <c r="B58">
        <v>6932989</v>
      </c>
      <c r="C58" t="s">
        <v>6</v>
      </c>
      <c r="D58" s="2">
        <v>44166</v>
      </c>
      <c r="E58" t="s">
        <v>14</v>
      </c>
      <c r="F58" t="s">
        <v>15</v>
      </c>
      <c r="G58" s="1">
        <v>41334</v>
      </c>
      <c r="H58" t="s">
        <v>36</v>
      </c>
      <c r="I58" t="s">
        <v>10</v>
      </c>
      <c r="J58" t="s">
        <v>222</v>
      </c>
      <c r="K58" s="3">
        <v>15612.4396497506</v>
      </c>
      <c r="L58" s="3">
        <f t="shared" si="2"/>
        <v>274.78076582440008</v>
      </c>
      <c r="M58" s="3">
        <f>VLOOKUP(B58,Jan!A:E,5,FALSE)</f>
        <v>15887.220415575001</v>
      </c>
      <c r="N58" s="3">
        <f t="shared" si="3"/>
        <v>261.439461725</v>
      </c>
      <c r="O58" s="3">
        <f>VLOOKUP(B58,Feb!A:E,5,FALSE)</f>
        <v>16148.659877300001</v>
      </c>
      <c r="P58" s="3">
        <f t="shared" si="4"/>
        <v>257.07008789730025</v>
      </c>
      <c r="Q58" s="3">
        <f>VLOOKUP(B58,Mar!A:E,5,FALSE)</f>
        <v>16405.729965197301</v>
      </c>
      <c r="R58" s="3">
        <f t="shared" si="12"/>
        <v>254.41038050089992</v>
      </c>
      <c r="S58" s="3">
        <f>VLOOKUP(B58,Apr!A:E,5,FALSE)</f>
        <v>16660.140345698201</v>
      </c>
      <c r="T58" s="3">
        <f t="shared" si="5"/>
        <v>249.01968717909767</v>
      </c>
      <c r="U58" s="3">
        <f>VLOOKUP(B58,May!A:E,5,FALSE)</f>
        <v>16909.160032877298</v>
      </c>
      <c r="V58" s="3">
        <f t="shared" si="6"/>
        <v>270.24032352710128</v>
      </c>
      <c r="W58" s="3">
        <f>VLOOKUP(B58,June!A:E,5,FALSE)</f>
        <v>17179.4003564044</v>
      </c>
      <c r="X58" s="3">
        <f t="shared" si="7"/>
        <v>241.29003984139854</v>
      </c>
      <c r="Y58" s="3">
        <f>VLOOKUP(B58,July!A:E,5,FALSE)</f>
        <v>17420.690396245798</v>
      </c>
      <c r="Z58" s="3">
        <f t="shared" si="8"/>
        <v>237.76989877350206</v>
      </c>
      <c r="AA58" s="3">
        <f>VLOOKUP(B58,Aug!A:E,5,FALSE)</f>
        <v>17658.4602950193</v>
      </c>
      <c r="AB58" s="3">
        <f t="shared" si="9"/>
        <v>234.64993573270112</v>
      </c>
      <c r="AC58" s="3">
        <f>VLOOKUP(B58,Sept!A:E,5,FALSE)</f>
        <v>17893.110230752001</v>
      </c>
      <c r="AD58" s="3">
        <f t="shared" si="13"/>
        <v>231.83952516069621</v>
      </c>
      <c r="AE58" s="3">
        <f>VLOOKUP(B58,Oct!A:E,5,FALSE)</f>
        <v>18124.949755912698</v>
      </c>
      <c r="AF58" s="3">
        <f t="shared" si="10"/>
        <v>229.34070358690224</v>
      </c>
      <c r="AG58" s="3">
        <f>VLOOKUP(B58,Nov!A:E,5,FALSE)</f>
        <v>18354.2904594996</v>
      </c>
      <c r="AH58" s="3">
        <f t="shared" si="11"/>
        <v>227.07913768820072</v>
      </c>
      <c r="AI58" s="3">
        <f>VLOOKUP(B58,Dec!A:E,5,FALSE)</f>
        <v>18581.369597187801</v>
      </c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</row>
    <row r="59" spans="1:50" x14ac:dyDescent="0.2">
      <c r="B59">
        <v>6933837</v>
      </c>
      <c r="C59" t="s">
        <v>6</v>
      </c>
      <c r="D59" s="2">
        <v>44166</v>
      </c>
      <c r="E59" t="s">
        <v>14</v>
      </c>
      <c r="F59" t="s">
        <v>15</v>
      </c>
      <c r="G59" s="1">
        <v>41426</v>
      </c>
      <c r="H59" t="s">
        <v>42</v>
      </c>
      <c r="I59" t="s">
        <v>11</v>
      </c>
      <c r="J59" t="s">
        <v>222</v>
      </c>
      <c r="K59" s="3">
        <v>10210.52</v>
      </c>
      <c r="L59" s="3">
        <f t="shared" si="2"/>
        <v>0</v>
      </c>
      <c r="M59" s="3">
        <f>VLOOKUP(B59,Jan!A:E,5,FALSE)</f>
        <v>10210.52</v>
      </c>
      <c r="N59" s="3">
        <f t="shared" si="3"/>
        <v>0</v>
      </c>
      <c r="O59" s="3">
        <f>VLOOKUP(B59,Feb!A:E,5,FALSE)</f>
        <v>10210.52</v>
      </c>
      <c r="P59" s="3">
        <f t="shared" si="4"/>
        <v>0</v>
      </c>
      <c r="Q59" s="3">
        <f>VLOOKUP(B59,Mar!A:E,5,FALSE)</f>
        <v>10210.52</v>
      </c>
      <c r="R59" s="3">
        <f t="shared" si="12"/>
        <v>0</v>
      </c>
      <c r="S59" s="3">
        <f>VLOOKUP(B59,Apr!A:E,5,FALSE)</f>
        <v>10210.52</v>
      </c>
      <c r="T59" s="3">
        <f t="shared" si="5"/>
        <v>0</v>
      </c>
      <c r="U59" s="3">
        <f>VLOOKUP(B59,May!A:E,5,FALSE)</f>
        <v>10210.52</v>
      </c>
      <c r="V59" s="3">
        <f t="shared" si="6"/>
        <v>0</v>
      </c>
      <c r="W59" s="3">
        <f>VLOOKUP(B59,June!A:E,5,FALSE)</f>
        <v>10210.52</v>
      </c>
      <c r="X59" s="3">
        <f t="shared" si="7"/>
        <v>0</v>
      </c>
      <c r="Y59" s="3">
        <f>VLOOKUP(B59,July!A:E,5,FALSE)</f>
        <v>10210.52</v>
      </c>
      <c r="Z59" s="3">
        <f t="shared" si="8"/>
        <v>0</v>
      </c>
      <c r="AA59" s="3">
        <f>VLOOKUP(B59,Aug!A:E,5,FALSE)</f>
        <v>10210.52</v>
      </c>
      <c r="AB59" s="3">
        <f t="shared" si="9"/>
        <v>0</v>
      </c>
      <c r="AC59" s="3">
        <f>VLOOKUP(B59,Sept!A:E,5,FALSE)</f>
        <v>10210.52</v>
      </c>
      <c r="AD59" s="3">
        <f t="shared" si="13"/>
        <v>0</v>
      </c>
      <c r="AE59" s="3">
        <f>VLOOKUP(B59,Oct!A:E,5,FALSE)</f>
        <v>10210.52</v>
      </c>
      <c r="AF59" s="3">
        <f t="shared" si="10"/>
        <v>0</v>
      </c>
      <c r="AG59" s="3">
        <f>VLOOKUP(B59,Nov!A:E,5,FALSE)</f>
        <v>10210.52</v>
      </c>
      <c r="AH59" s="3"/>
      <c r="AI59" s="3">
        <f>VLOOKUP(B59,Dec!A:E,5,FALSE)</f>
        <v>3152.6065878275999</v>
      </c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</row>
    <row r="60" spans="1:50" x14ac:dyDescent="0.2">
      <c r="B60">
        <v>6933274</v>
      </c>
      <c r="C60" t="s">
        <v>6</v>
      </c>
      <c r="D60" s="2">
        <v>44166</v>
      </c>
      <c r="E60" t="s">
        <v>14</v>
      </c>
      <c r="F60" t="s">
        <v>15</v>
      </c>
      <c r="G60" s="1">
        <v>41518</v>
      </c>
      <c r="H60" t="s">
        <v>41</v>
      </c>
      <c r="I60" t="s">
        <v>11</v>
      </c>
      <c r="J60" t="s">
        <v>222</v>
      </c>
      <c r="K60" s="3">
        <v>6266.2</v>
      </c>
      <c r="L60" s="3">
        <f t="shared" si="2"/>
        <v>0</v>
      </c>
      <c r="M60" s="3">
        <f>VLOOKUP(B60,Jan!A:E,5,FALSE)</f>
        <v>6266.2</v>
      </c>
      <c r="N60" s="3">
        <f t="shared" si="3"/>
        <v>0</v>
      </c>
      <c r="O60" s="3">
        <f>VLOOKUP(B60,Feb!A:E,5,FALSE)</f>
        <v>6266.2</v>
      </c>
      <c r="P60" s="3">
        <f t="shared" si="4"/>
        <v>0</v>
      </c>
      <c r="Q60" s="3">
        <f>VLOOKUP(B60,Mar!A:E,5,FALSE)</f>
        <v>6266.2</v>
      </c>
      <c r="R60" s="3">
        <f t="shared" si="12"/>
        <v>0</v>
      </c>
      <c r="S60" s="3">
        <f>VLOOKUP(B60,Apr!A:E,5,FALSE)</f>
        <v>6266.2</v>
      </c>
      <c r="T60" s="3">
        <f t="shared" si="5"/>
        <v>0</v>
      </c>
      <c r="U60" s="3">
        <f>VLOOKUP(B60,May!A:E,5,FALSE)</f>
        <v>6266.2</v>
      </c>
      <c r="V60" s="3">
        <f t="shared" si="6"/>
        <v>0</v>
      </c>
      <c r="W60" s="3">
        <f>VLOOKUP(B60,June!A:E,5,FALSE)</f>
        <v>6266.2</v>
      </c>
      <c r="X60" s="3">
        <f t="shared" si="7"/>
        <v>0</v>
      </c>
      <c r="Y60" s="3">
        <f>VLOOKUP(B60,July!A:E,5,FALSE)</f>
        <v>6266.2</v>
      </c>
      <c r="Z60" s="3">
        <f t="shared" si="8"/>
        <v>0</v>
      </c>
      <c r="AA60" s="3">
        <f>VLOOKUP(B60,Aug!A:E,5,FALSE)</f>
        <v>6266.2</v>
      </c>
      <c r="AB60" s="3">
        <f t="shared" si="9"/>
        <v>0</v>
      </c>
      <c r="AC60" s="3">
        <f>VLOOKUP(B60,Sept!A:E,5,FALSE)</f>
        <v>6266.2</v>
      </c>
      <c r="AD60" s="3">
        <f t="shared" si="13"/>
        <v>0</v>
      </c>
      <c r="AE60" s="3">
        <f>VLOOKUP(B60,Oct!A:E,5,FALSE)</f>
        <v>6266.2</v>
      </c>
      <c r="AF60" s="3">
        <f t="shared" si="10"/>
        <v>0</v>
      </c>
      <c r="AG60" s="3">
        <f>VLOOKUP(B60,Nov!A:E,5,FALSE)</f>
        <v>6266.2</v>
      </c>
      <c r="AH60" s="3"/>
      <c r="AI60" s="3">
        <f>VLOOKUP(B60,Dec!A:E,5,FALSE)</f>
        <v>1934.7558597059999</v>
      </c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</row>
    <row r="61" spans="1:50" x14ac:dyDescent="0.2">
      <c r="B61">
        <v>6933551</v>
      </c>
      <c r="C61" t="s">
        <v>6</v>
      </c>
      <c r="D61" s="2">
        <v>44166</v>
      </c>
      <c r="E61" t="s">
        <v>14</v>
      </c>
      <c r="F61" t="s">
        <v>15</v>
      </c>
      <c r="G61" s="1">
        <v>41518</v>
      </c>
      <c r="H61" t="s">
        <v>48</v>
      </c>
      <c r="I61" t="s">
        <v>11</v>
      </c>
      <c r="J61" t="s">
        <v>222</v>
      </c>
      <c r="K61" s="3">
        <v>1556.74</v>
      </c>
      <c r="L61" s="3">
        <f t="shared" si="2"/>
        <v>0</v>
      </c>
      <c r="M61" s="3">
        <f>VLOOKUP(B61,Jan!A:E,5,FALSE)</f>
        <v>1556.74</v>
      </c>
      <c r="N61" s="3">
        <f t="shared" si="3"/>
        <v>0</v>
      </c>
      <c r="O61" s="3">
        <f>VLOOKUP(B61,Feb!A:E,5,FALSE)</f>
        <v>1556.74</v>
      </c>
      <c r="P61" s="3">
        <f t="shared" si="4"/>
        <v>0</v>
      </c>
      <c r="Q61" s="3">
        <f>VLOOKUP(B61,Mar!A:E,5,FALSE)</f>
        <v>1556.74</v>
      </c>
      <c r="R61" s="3">
        <f t="shared" si="12"/>
        <v>0</v>
      </c>
      <c r="S61" s="3">
        <f>VLOOKUP(B61,Apr!A:E,5,FALSE)</f>
        <v>1556.74</v>
      </c>
      <c r="T61" s="3">
        <f t="shared" si="5"/>
        <v>0</v>
      </c>
      <c r="U61" s="3">
        <f>VLOOKUP(B61,May!A:E,5,FALSE)</f>
        <v>1556.74</v>
      </c>
      <c r="V61" s="3">
        <f t="shared" si="6"/>
        <v>0</v>
      </c>
      <c r="W61" s="3">
        <f>VLOOKUP(B61,June!A:E,5,FALSE)</f>
        <v>1556.74</v>
      </c>
      <c r="X61" s="3">
        <f t="shared" si="7"/>
        <v>0</v>
      </c>
      <c r="Y61" s="3">
        <f>VLOOKUP(B61,July!A:E,5,FALSE)</f>
        <v>1556.74</v>
      </c>
      <c r="Z61" s="3">
        <f t="shared" si="8"/>
        <v>0</v>
      </c>
      <c r="AA61" s="3">
        <f>VLOOKUP(B61,Aug!A:E,5,FALSE)</f>
        <v>1556.74</v>
      </c>
      <c r="AB61" s="3">
        <f t="shared" si="9"/>
        <v>0</v>
      </c>
      <c r="AC61" s="3">
        <f>VLOOKUP(B61,Sept!A:E,5,FALSE)</f>
        <v>1556.74</v>
      </c>
      <c r="AD61" s="3">
        <f t="shared" si="13"/>
        <v>0</v>
      </c>
      <c r="AE61" s="3">
        <f>VLOOKUP(B61,Oct!A:E,5,FALSE)</f>
        <v>1556.74</v>
      </c>
      <c r="AF61" s="3">
        <f t="shared" si="10"/>
        <v>0</v>
      </c>
      <c r="AG61" s="3">
        <f>VLOOKUP(B61,Nov!A:E,5,FALSE)</f>
        <v>1556.74</v>
      </c>
      <c r="AH61" s="3"/>
      <c r="AI61" s="3">
        <f>VLOOKUP(B61,Dec!A:E,5,FALSE)</f>
        <v>480.66002314620005</v>
      </c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</row>
    <row r="62" spans="1:50" x14ac:dyDescent="0.2">
      <c r="B62">
        <v>6934001</v>
      </c>
      <c r="C62" t="s">
        <v>6</v>
      </c>
      <c r="D62" s="2">
        <v>44166</v>
      </c>
      <c r="E62" t="s">
        <v>14</v>
      </c>
      <c r="F62" t="s">
        <v>15</v>
      </c>
      <c r="G62" s="1">
        <v>41518</v>
      </c>
      <c r="H62" t="s">
        <v>49</v>
      </c>
      <c r="I62" t="s">
        <v>11</v>
      </c>
      <c r="J62" t="s">
        <v>222</v>
      </c>
      <c r="K62" s="3">
        <v>1556.74</v>
      </c>
      <c r="L62" s="3">
        <f t="shared" si="2"/>
        <v>0</v>
      </c>
      <c r="M62" s="3">
        <f>VLOOKUP(B62,Jan!A:E,5,FALSE)</f>
        <v>1556.74</v>
      </c>
      <c r="N62" s="3">
        <f t="shared" si="3"/>
        <v>0</v>
      </c>
      <c r="O62" s="3">
        <f>VLOOKUP(B62,Feb!A:E,5,FALSE)</f>
        <v>1556.74</v>
      </c>
      <c r="P62" s="3">
        <f t="shared" si="4"/>
        <v>0</v>
      </c>
      <c r="Q62" s="3">
        <f>VLOOKUP(B62,Mar!A:E,5,FALSE)</f>
        <v>1556.74</v>
      </c>
      <c r="R62" s="3">
        <f t="shared" si="12"/>
        <v>0</v>
      </c>
      <c r="S62" s="3">
        <f>VLOOKUP(B62,Apr!A:E,5,FALSE)</f>
        <v>1556.74</v>
      </c>
      <c r="T62" s="3">
        <f t="shared" si="5"/>
        <v>0</v>
      </c>
      <c r="U62" s="3">
        <f>VLOOKUP(B62,May!A:E,5,FALSE)</f>
        <v>1556.74</v>
      </c>
      <c r="V62" s="3">
        <f t="shared" si="6"/>
        <v>0</v>
      </c>
      <c r="W62" s="3">
        <f>VLOOKUP(B62,June!A:E,5,FALSE)</f>
        <v>1556.74</v>
      </c>
      <c r="X62" s="3">
        <f t="shared" si="7"/>
        <v>0</v>
      </c>
      <c r="Y62" s="3">
        <f>VLOOKUP(B62,July!A:E,5,FALSE)</f>
        <v>1556.74</v>
      </c>
      <c r="Z62" s="3">
        <f t="shared" si="8"/>
        <v>0</v>
      </c>
      <c r="AA62" s="3">
        <f>VLOOKUP(B62,Aug!A:E,5,FALSE)</f>
        <v>1556.74</v>
      </c>
      <c r="AB62" s="3">
        <f t="shared" si="9"/>
        <v>0</v>
      </c>
      <c r="AC62" s="3">
        <f>VLOOKUP(B62,Sept!A:E,5,FALSE)</f>
        <v>1556.74</v>
      </c>
      <c r="AD62" s="3">
        <f t="shared" si="13"/>
        <v>0</v>
      </c>
      <c r="AE62" s="3">
        <f>VLOOKUP(B62,Oct!A:E,5,FALSE)</f>
        <v>1556.74</v>
      </c>
      <c r="AF62" s="3">
        <f t="shared" si="10"/>
        <v>0</v>
      </c>
      <c r="AG62" s="3">
        <f>VLOOKUP(B62,Nov!A:E,5,FALSE)</f>
        <v>1556.74</v>
      </c>
      <c r="AH62" s="3"/>
      <c r="AI62" s="3">
        <f>VLOOKUP(B62,Dec!A:E,5,FALSE)</f>
        <v>480.66002314620005</v>
      </c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</row>
    <row r="63" spans="1:50" x14ac:dyDescent="0.2">
      <c r="B63">
        <v>6933552</v>
      </c>
      <c r="C63" t="s">
        <v>6</v>
      </c>
      <c r="D63" s="2">
        <v>44166</v>
      </c>
      <c r="E63" t="s">
        <v>14</v>
      </c>
      <c r="F63" t="s">
        <v>15</v>
      </c>
      <c r="G63" s="1">
        <v>41518</v>
      </c>
      <c r="H63" t="s">
        <v>50</v>
      </c>
      <c r="I63" t="s">
        <v>11</v>
      </c>
      <c r="J63" t="s">
        <v>222</v>
      </c>
      <c r="K63" s="3">
        <v>1556.74</v>
      </c>
      <c r="L63" s="3">
        <f t="shared" si="2"/>
        <v>0</v>
      </c>
      <c r="M63" s="3">
        <f>VLOOKUP(B63,Jan!A:E,5,FALSE)</f>
        <v>1556.74</v>
      </c>
      <c r="N63" s="3">
        <f t="shared" si="3"/>
        <v>0</v>
      </c>
      <c r="O63" s="3">
        <f>VLOOKUP(B63,Feb!A:E,5,FALSE)</f>
        <v>1556.74</v>
      </c>
      <c r="P63" s="3">
        <f t="shared" si="4"/>
        <v>0</v>
      </c>
      <c r="Q63" s="3">
        <f>VLOOKUP(B63,Mar!A:E,5,FALSE)</f>
        <v>1556.74</v>
      </c>
      <c r="R63" s="3">
        <f t="shared" si="12"/>
        <v>0</v>
      </c>
      <c r="S63" s="3">
        <f>VLOOKUP(B63,Apr!A:E,5,FALSE)</f>
        <v>1556.74</v>
      </c>
      <c r="T63" s="3">
        <f t="shared" si="5"/>
        <v>0</v>
      </c>
      <c r="U63" s="3">
        <f>VLOOKUP(B63,May!A:E,5,FALSE)</f>
        <v>1556.74</v>
      </c>
      <c r="V63" s="3">
        <f t="shared" si="6"/>
        <v>0</v>
      </c>
      <c r="W63" s="3">
        <f>VLOOKUP(B63,June!A:E,5,FALSE)</f>
        <v>1556.74</v>
      </c>
      <c r="X63" s="3">
        <f t="shared" si="7"/>
        <v>0</v>
      </c>
      <c r="Y63" s="3">
        <f>VLOOKUP(B63,July!A:E,5,FALSE)</f>
        <v>1556.74</v>
      </c>
      <c r="Z63" s="3">
        <f t="shared" si="8"/>
        <v>0</v>
      </c>
      <c r="AA63" s="3">
        <f>VLOOKUP(B63,Aug!A:E,5,FALSE)</f>
        <v>1556.74</v>
      </c>
      <c r="AB63" s="3">
        <f t="shared" si="9"/>
        <v>0</v>
      </c>
      <c r="AC63" s="3">
        <f>VLOOKUP(B63,Sept!A:E,5,FALSE)</f>
        <v>1556.74</v>
      </c>
      <c r="AD63" s="3">
        <f t="shared" si="13"/>
        <v>0</v>
      </c>
      <c r="AE63" s="3">
        <f>VLOOKUP(B63,Oct!A:E,5,FALSE)</f>
        <v>1556.74</v>
      </c>
      <c r="AF63" s="3">
        <f t="shared" si="10"/>
        <v>0</v>
      </c>
      <c r="AG63" s="3">
        <f>VLOOKUP(B63,Nov!A:E,5,FALSE)</f>
        <v>1556.74</v>
      </c>
      <c r="AH63" s="3"/>
      <c r="AI63" s="3">
        <f>VLOOKUP(B63,Dec!A:E,5,FALSE)</f>
        <v>480.66002314620005</v>
      </c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</row>
    <row r="64" spans="1:50" x14ac:dyDescent="0.2">
      <c r="B64">
        <v>6933519</v>
      </c>
      <c r="C64" t="s">
        <v>6</v>
      </c>
      <c r="D64" s="2">
        <v>44166</v>
      </c>
      <c r="E64" t="s">
        <v>14</v>
      </c>
      <c r="F64" t="s">
        <v>15</v>
      </c>
      <c r="G64" s="1">
        <v>41518</v>
      </c>
      <c r="H64" t="s">
        <v>51</v>
      </c>
      <c r="I64" t="s">
        <v>11</v>
      </c>
      <c r="J64" t="s">
        <v>222</v>
      </c>
      <c r="K64" s="3">
        <v>1556.74</v>
      </c>
      <c r="L64" s="3">
        <f t="shared" si="2"/>
        <v>0</v>
      </c>
      <c r="M64" s="3">
        <f>VLOOKUP(B64,Jan!A:E,5,FALSE)</f>
        <v>1556.74</v>
      </c>
      <c r="N64" s="3">
        <f t="shared" si="3"/>
        <v>0</v>
      </c>
      <c r="O64" s="3">
        <f>VLOOKUP(B64,Feb!A:E,5,FALSE)</f>
        <v>1556.74</v>
      </c>
      <c r="P64" s="3">
        <f t="shared" si="4"/>
        <v>0</v>
      </c>
      <c r="Q64" s="3">
        <f>VLOOKUP(B64,Mar!A:E,5,FALSE)</f>
        <v>1556.74</v>
      </c>
      <c r="R64" s="3">
        <f t="shared" si="12"/>
        <v>0</v>
      </c>
      <c r="S64" s="3">
        <f>VLOOKUP(B64,Apr!A:E,5,FALSE)</f>
        <v>1556.74</v>
      </c>
      <c r="T64" s="3">
        <f t="shared" si="5"/>
        <v>0</v>
      </c>
      <c r="U64" s="3">
        <f>VLOOKUP(B64,May!A:E,5,FALSE)</f>
        <v>1556.74</v>
      </c>
      <c r="V64" s="3">
        <f t="shared" si="6"/>
        <v>0</v>
      </c>
      <c r="W64" s="3">
        <f>VLOOKUP(B64,June!A:E,5,FALSE)</f>
        <v>1556.74</v>
      </c>
      <c r="X64" s="3">
        <f t="shared" si="7"/>
        <v>0</v>
      </c>
      <c r="Y64" s="3">
        <f>VLOOKUP(B64,July!A:E,5,FALSE)</f>
        <v>1556.74</v>
      </c>
      <c r="Z64" s="3">
        <f t="shared" si="8"/>
        <v>0</v>
      </c>
      <c r="AA64" s="3">
        <f>VLOOKUP(B64,Aug!A:E,5,FALSE)</f>
        <v>1556.74</v>
      </c>
      <c r="AB64" s="3">
        <f t="shared" si="9"/>
        <v>0</v>
      </c>
      <c r="AC64" s="3">
        <f>VLOOKUP(B64,Sept!A:E,5,FALSE)</f>
        <v>1556.74</v>
      </c>
      <c r="AD64" s="3">
        <f t="shared" si="13"/>
        <v>0</v>
      </c>
      <c r="AE64" s="3">
        <f>VLOOKUP(B64,Oct!A:E,5,FALSE)</f>
        <v>1556.74</v>
      </c>
      <c r="AF64" s="3">
        <f t="shared" si="10"/>
        <v>0</v>
      </c>
      <c r="AG64" s="3">
        <f>VLOOKUP(B64,Nov!A:E,5,FALSE)</f>
        <v>1556.74</v>
      </c>
      <c r="AH64" s="3"/>
      <c r="AI64" s="3">
        <f>VLOOKUP(B64,Dec!A:E,5,FALSE)</f>
        <v>480.66002314620005</v>
      </c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</row>
    <row r="65" spans="1:50" x14ac:dyDescent="0.2">
      <c r="B65">
        <v>6933966</v>
      </c>
      <c r="C65" t="s">
        <v>6</v>
      </c>
      <c r="D65" s="2">
        <v>44166</v>
      </c>
      <c r="E65" t="s">
        <v>14</v>
      </c>
      <c r="F65" t="s">
        <v>15</v>
      </c>
      <c r="G65" s="1">
        <v>41518</v>
      </c>
      <c r="H65" t="s">
        <v>52</v>
      </c>
      <c r="I65" t="s">
        <v>11</v>
      </c>
      <c r="J65" t="s">
        <v>222</v>
      </c>
      <c r="K65" s="3">
        <v>1556.74</v>
      </c>
      <c r="L65" s="3">
        <f t="shared" si="2"/>
        <v>0</v>
      </c>
      <c r="M65" s="3">
        <f>VLOOKUP(B65,Jan!A:E,5,FALSE)</f>
        <v>1556.74</v>
      </c>
      <c r="N65" s="3">
        <f t="shared" si="3"/>
        <v>0</v>
      </c>
      <c r="O65" s="3">
        <f>VLOOKUP(B65,Feb!A:E,5,FALSE)</f>
        <v>1556.74</v>
      </c>
      <c r="P65" s="3">
        <f t="shared" si="4"/>
        <v>0</v>
      </c>
      <c r="Q65" s="3">
        <f>VLOOKUP(B65,Mar!A:E,5,FALSE)</f>
        <v>1556.74</v>
      </c>
      <c r="R65" s="3">
        <f t="shared" si="12"/>
        <v>0</v>
      </c>
      <c r="S65" s="3">
        <f>VLOOKUP(B65,Apr!A:E,5,FALSE)</f>
        <v>1556.74</v>
      </c>
      <c r="T65" s="3">
        <f t="shared" si="5"/>
        <v>0</v>
      </c>
      <c r="U65" s="3">
        <f>VLOOKUP(B65,May!A:E,5,FALSE)</f>
        <v>1556.74</v>
      </c>
      <c r="V65" s="3">
        <f t="shared" si="6"/>
        <v>0</v>
      </c>
      <c r="W65" s="3">
        <f>VLOOKUP(B65,June!A:E,5,FALSE)</f>
        <v>1556.74</v>
      </c>
      <c r="X65" s="3">
        <f t="shared" si="7"/>
        <v>0</v>
      </c>
      <c r="Y65" s="3">
        <f>VLOOKUP(B65,July!A:E,5,FALSE)</f>
        <v>1556.74</v>
      </c>
      <c r="Z65" s="3">
        <f t="shared" si="8"/>
        <v>0</v>
      </c>
      <c r="AA65" s="3">
        <f>VLOOKUP(B65,Aug!A:E,5,FALSE)</f>
        <v>1556.74</v>
      </c>
      <c r="AB65" s="3">
        <f t="shared" si="9"/>
        <v>0</v>
      </c>
      <c r="AC65" s="3">
        <f>VLOOKUP(B65,Sept!A:E,5,FALSE)</f>
        <v>1556.74</v>
      </c>
      <c r="AD65" s="3">
        <f t="shared" si="13"/>
        <v>0</v>
      </c>
      <c r="AE65" s="3">
        <f>VLOOKUP(B65,Oct!A:E,5,FALSE)</f>
        <v>1556.74</v>
      </c>
      <c r="AF65" s="3">
        <f t="shared" si="10"/>
        <v>0</v>
      </c>
      <c r="AG65" s="3">
        <f>VLOOKUP(B65,Nov!A:E,5,FALSE)</f>
        <v>1556.74</v>
      </c>
      <c r="AH65" s="3"/>
      <c r="AI65" s="3">
        <f>VLOOKUP(B65,Dec!A:E,5,FALSE)</f>
        <v>480.66002314620005</v>
      </c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</row>
    <row r="66" spans="1:50" x14ac:dyDescent="0.2">
      <c r="B66">
        <v>6933396</v>
      </c>
      <c r="C66" t="s">
        <v>6</v>
      </c>
      <c r="D66" s="2">
        <v>44166</v>
      </c>
      <c r="E66" t="s">
        <v>14</v>
      </c>
      <c r="F66" t="s">
        <v>15</v>
      </c>
      <c r="G66" s="1">
        <v>41640</v>
      </c>
      <c r="H66" t="s">
        <v>60</v>
      </c>
      <c r="I66" t="s">
        <v>11</v>
      </c>
      <c r="J66" t="s">
        <v>222</v>
      </c>
      <c r="K66" s="3">
        <v>237.99</v>
      </c>
      <c r="L66" s="3">
        <f t="shared" si="2"/>
        <v>0</v>
      </c>
      <c r="M66" s="3">
        <f>VLOOKUP(B66,Jan!A:E,5,FALSE)</f>
        <v>237.99</v>
      </c>
      <c r="N66" s="3">
        <f t="shared" si="3"/>
        <v>0</v>
      </c>
      <c r="O66" s="3">
        <f>VLOOKUP(B66,Feb!A:E,5,FALSE)</f>
        <v>237.99</v>
      </c>
      <c r="P66" s="3">
        <f t="shared" si="4"/>
        <v>0</v>
      </c>
      <c r="Q66" s="3">
        <f>VLOOKUP(B66,Mar!A:E,5,FALSE)</f>
        <v>237.99</v>
      </c>
      <c r="R66" s="3">
        <f t="shared" si="12"/>
        <v>0</v>
      </c>
      <c r="S66" s="3">
        <f>VLOOKUP(B66,Apr!A:E,5,FALSE)</f>
        <v>237.99</v>
      </c>
      <c r="T66" s="3">
        <f t="shared" si="5"/>
        <v>0</v>
      </c>
      <c r="U66" s="3">
        <f>VLOOKUP(B66,May!A:E,5,FALSE)</f>
        <v>237.99</v>
      </c>
      <c r="V66" s="3">
        <f t="shared" si="6"/>
        <v>0</v>
      </c>
      <c r="W66" s="3">
        <f>VLOOKUP(B66,June!A:E,5,FALSE)</f>
        <v>237.99</v>
      </c>
      <c r="X66" s="3">
        <f t="shared" si="7"/>
        <v>0</v>
      </c>
      <c r="Y66" s="3">
        <f>VLOOKUP(B66,July!A:E,5,FALSE)</f>
        <v>237.99</v>
      </c>
      <c r="Z66" s="3">
        <f t="shared" si="8"/>
        <v>0</v>
      </c>
      <c r="AA66" s="3">
        <f>VLOOKUP(B66,Aug!A:E,5,FALSE)</f>
        <v>237.99</v>
      </c>
      <c r="AB66" s="3">
        <f t="shared" si="9"/>
        <v>0</v>
      </c>
      <c r="AC66" s="3">
        <f>VLOOKUP(B66,Sept!A:E,5,FALSE)</f>
        <v>237.99</v>
      </c>
      <c r="AD66" s="3">
        <f t="shared" si="13"/>
        <v>0</v>
      </c>
      <c r="AE66" s="3">
        <f>VLOOKUP(B66,Oct!A:E,5,FALSE)</f>
        <v>237.99</v>
      </c>
      <c r="AF66" s="3">
        <f t="shared" si="10"/>
        <v>0</v>
      </c>
      <c r="AG66" s="3">
        <f>VLOOKUP(B66,Nov!A:E,5,FALSE)</f>
        <v>237.99</v>
      </c>
      <c r="AH66" s="3"/>
      <c r="AI66" s="3">
        <f>VLOOKUP(B66,Dec!A:E,5,FALSE)</f>
        <v>64.836786610800004</v>
      </c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</row>
    <row r="67" spans="1:50" x14ac:dyDescent="0.2">
      <c r="B67">
        <v>6933841</v>
      </c>
      <c r="C67" t="s">
        <v>6</v>
      </c>
      <c r="D67" s="2">
        <v>44166</v>
      </c>
      <c r="E67" t="s">
        <v>14</v>
      </c>
      <c r="F67" t="s">
        <v>15</v>
      </c>
      <c r="G67" s="1">
        <v>41640</v>
      </c>
      <c r="H67" t="s">
        <v>64</v>
      </c>
      <c r="I67" t="s">
        <v>11</v>
      </c>
      <c r="J67" t="s">
        <v>222</v>
      </c>
      <c r="K67" s="3">
        <v>1555.76</v>
      </c>
      <c r="L67" s="3">
        <f t="shared" si="2"/>
        <v>0</v>
      </c>
      <c r="M67" s="3">
        <f>VLOOKUP(B67,Jan!A:E,5,FALSE)</f>
        <v>1555.76</v>
      </c>
      <c r="N67" s="3">
        <f t="shared" si="3"/>
        <v>0</v>
      </c>
      <c r="O67" s="3">
        <f>VLOOKUP(B67,Feb!A:E,5,FALSE)</f>
        <v>1555.76</v>
      </c>
      <c r="P67" s="3">
        <f t="shared" si="4"/>
        <v>0</v>
      </c>
      <c r="Q67" s="3">
        <f>VLOOKUP(B67,Mar!A:E,5,FALSE)</f>
        <v>1555.76</v>
      </c>
      <c r="R67" s="3">
        <f t="shared" si="12"/>
        <v>0</v>
      </c>
      <c r="S67" s="3">
        <f>VLOOKUP(B67,Apr!A:E,5,FALSE)</f>
        <v>1555.76</v>
      </c>
      <c r="T67" s="3">
        <f t="shared" si="5"/>
        <v>0</v>
      </c>
      <c r="U67" s="3">
        <f>VLOOKUP(B67,May!A:E,5,FALSE)</f>
        <v>1555.76</v>
      </c>
      <c r="V67" s="3">
        <f t="shared" si="6"/>
        <v>0</v>
      </c>
      <c r="W67" s="3">
        <f>VLOOKUP(B67,June!A:E,5,FALSE)</f>
        <v>1555.76</v>
      </c>
      <c r="X67" s="3">
        <f t="shared" si="7"/>
        <v>0</v>
      </c>
      <c r="Y67" s="3">
        <f>VLOOKUP(B67,July!A:E,5,FALSE)</f>
        <v>1555.76</v>
      </c>
      <c r="Z67" s="3">
        <f t="shared" si="8"/>
        <v>0</v>
      </c>
      <c r="AA67" s="3">
        <f>VLOOKUP(B67,Aug!A:E,5,FALSE)</f>
        <v>1555.76</v>
      </c>
      <c r="AB67" s="3">
        <f t="shared" si="9"/>
        <v>0</v>
      </c>
      <c r="AC67" s="3">
        <f>VLOOKUP(B67,Sept!A:E,5,FALSE)</f>
        <v>1555.76</v>
      </c>
      <c r="AD67" s="3">
        <f t="shared" si="13"/>
        <v>0</v>
      </c>
      <c r="AE67" s="3">
        <f>VLOOKUP(B67,Oct!A:E,5,FALSE)</f>
        <v>1555.76</v>
      </c>
      <c r="AF67" s="3">
        <f t="shared" si="10"/>
        <v>0</v>
      </c>
      <c r="AG67" s="3">
        <f>VLOOKUP(B67,Nov!A:E,5,FALSE)</f>
        <v>1555.76</v>
      </c>
      <c r="AH67" s="3"/>
      <c r="AI67" s="3">
        <f>VLOOKUP(B67,Dec!A:E,5,FALSE)</f>
        <v>423.84335113920002</v>
      </c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</row>
    <row r="68" spans="1:50" x14ac:dyDescent="0.2">
      <c r="B68">
        <v>6933992</v>
      </c>
      <c r="C68" t="s">
        <v>6</v>
      </c>
      <c r="D68" s="2">
        <v>44166</v>
      </c>
      <c r="E68" t="s">
        <v>14</v>
      </c>
      <c r="F68" t="s">
        <v>15</v>
      </c>
      <c r="G68" s="1">
        <v>41883</v>
      </c>
      <c r="H68" t="s">
        <v>62</v>
      </c>
      <c r="I68" t="s">
        <v>11</v>
      </c>
      <c r="J68" t="s">
        <v>222</v>
      </c>
      <c r="K68" s="3">
        <v>1604.97</v>
      </c>
      <c r="L68" s="3">
        <f t="shared" si="2"/>
        <v>0</v>
      </c>
      <c r="M68" s="3">
        <f>VLOOKUP(B68,Jan!A:E,5,FALSE)</f>
        <v>1604.97</v>
      </c>
      <c r="N68" s="3">
        <f t="shared" si="3"/>
        <v>0</v>
      </c>
      <c r="O68" s="3">
        <f>VLOOKUP(B68,Feb!A:E,5,FALSE)</f>
        <v>1604.97</v>
      </c>
      <c r="P68" s="3">
        <f t="shared" si="4"/>
        <v>0</v>
      </c>
      <c r="Q68" s="3">
        <f>VLOOKUP(B68,Mar!A:E,5,FALSE)</f>
        <v>1604.97</v>
      </c>
      <c r="R68" s="3">
        <f t="shared" si="12"/>
        <v>0</v>
      </c>
      <c r="S68" s="3">
        <f>VLOOKUP(B68,Apr!A:E,5,FALSE)</f>
        <v>1604.97</v>
      </c>
      <c r="T68" s="3">
        <f t="shared" si="5"/>
        <v>0</v>
      </c>
      <c r="U68" s="3">
        <f>VLOOKUP(B68,May!A:E,5,FALSE)</f>
        <v>1604.97</v>
      </c>
      <c r="V68" s="3">
        <f t="shared" si="6"/>
        <v>0</v>
      </c>
      <c r="W68" s="3">
        <f>VLOOKUP(B68,June!A:E,5,FALSE)</f>
        <v>1604.97</v>
      </c>
      <c r="X68" s="3">
        <f t="shared" si="7"/>
        <v>0</v>
      </c>
      <c r="Y68" s="3">
        <f>VLOOKUP(B68,July!A:E,5,FALSE)</f>
        <v>1604.97</v>
      </c>
      <c r="Z68" s="3">
        <f t="shared" si="8"/>
        <v>0</v>
      </c>
      <c r="AA68" s="3">
        <f>VLOOKUP(B68,Aug!A:E,5,FALSE)</f>
        <v>1604.97</v>
      </c>
      <c r="AB68" s="3">
        <f t="shared" si="9"/>
        <v>0</v>
      </c>
      <c r="AC68" s="3">
        <f>VLOOKUP(B68,Sept!A:E,5,FALSE)</f>
        <v>1604.97</v>
      </c>
      <c r="AD68" s="3">
        <f t="shared" si="13"/>
        <v>0</v>
      </c>
      <c r="AE68" s="3">
        <f>VLOOKUP(B68,Oct!A:E,5,FALSE)</f>
        <v>1604.97</v>
      </c>
      <c r="AF68" s="3">
        <f t="shared" si="10"/>
        <v>0</v>
      </c>
      <c r="AG68" s="3">
        <f>VLOOKUP(B68,Nov!A:E,5,FALSE)</f>
        <v>1604.97</v>
      </c>
      <c r="AH68" s="3"/>
      <c r="AI68" s="3">
        <f>VLOOKUP(B68,Dec!A:E,5,FALSE)</f>
        <v>437.2498735524</v>
      </c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</row>
    <row r="69" spans="1:50" x14ac:dyDescent="0.2">
      <c r="B69">
        <v>6933251</v>
      </c>
      <c r="C69" t="s">
        <v>6</v>
      </c>
      <c r="D69" s="2">
        <v>44166</v>
      </c>
      <c r="E69" t="s">
        <v>14</v>
      </c>
      <c r="F69" t="s">
        <v>15</v>
      </c>
      <c r="G69" s="1">
        <v>42217</v>
      </c>
      <c r="H69" t="s">
        <v>186</v>
      </c>
      <c r="I69" t="s">
        <v>20</v>
      </c>
      <c r="J69" t="s">
        <v>222</v>
      </c>
      <c r="K69" s="3">
        <v>2.3350836123000001</v>
      </c>
      <c r="L69" s="3">
        <f t="shared" si="2"/>
        <v>21.028061766899999</v>
      </c>
      <c r="M69" s="3">
        <f>VLOOKUP(B69,Jan!A:E,5,FALSE)</f>
        <v>23.363145379199999</v>
      </c>
      <c r="N69" s="3">
        <f t="shared" si="3"/>
        <v>21.250838641100003</v>
      </c>
      <c r="O69" s="3">
        <f>VLOOKUP(B69,Feb!A:E,5,FALSE)</f>
        <v>44.613984020300002</v>
      </c>
      <c r="P69" s="3">
        <f t="shared" si="4"/>
        <v>21.466752440800001</v>
      </c>
      <c r="Q69" s="3">
        <f>VLOOKUP(B69,Mar!A:E,5,FALSE)</f>
        <v>66.080736461100003</v>
      </c>
      <c r="R69" s="3">
        <f t="shared" si="12"/>
        <v>21.676482093800004</v>
      </c>
      <c r="S69" s="3">
        <f>VLOOKUP(B69,Apr!A:E,5,FALSE)</f>
        <v>87.757218554900007</v>
      </c>
      <c r="T69" s="3">
        <f t="shared" si="5"/>
        <v>21.879998081499991</v>
      </c>
      <c r="U69" s="3">
        <f>VLOOKUP(B69,May!A:E,5,FALSE)</f>
        <v>109.6372166364</v>
      </c>
      <c r="V69" s="3">
        <f t="shared" si="6"/>
        <v>22.079396224500002</v>
      </c>
      <c r="W69" s="3">
        <f>VLOOKUP(B69,June!A:E,5,FALSE)</f>
        <v>131.7166128609</v>
      </c>
      <c r="X69" s="3">
        <f t="shared" si="7"/>
        <v>22.271931292999994</v>
      </c>
      <c r="Y69" s="3">
        <f>VLOOKUP(B69,July!A:E,5,FALSE)</f>
        <v>153.98854415389999</v>
      </c>
      <c r="Z69" s="3">
        <f t="shared" si="8"/>
        <v>22.459640070400013</v>
      </c>
      <c r="AA69" s="3">
        <f>VLOOKUP(B69,Aug!A:E,5,FALSE)</f>
        <v>176.44818422430001</v>
      </c>
      <c r="AB69" s="3">
        <f t="shared" si="9"/>
        <v>22.643231003099999</v>
      </c>
      <c r="AC69" s="3">
        <f>VLOOKUP(B69,Sept!A:E,5,FALSE)</f>
        <v>199.09141522740001</v>
      </c>
      <c r="AD69" s="3">
        <f t="shared" si="13"/>
        <v>22.821316716899986</v>
      </c>
      <c r="AE69" s="3">
        <f>VLOOKUP(B69,Oct!A:E,5,FALSE)</f>
        <v>221.91273194429999</v>
      </c>
      <c r="AF69" s="3">
        <f t="shared" si="10"/>
        <v>22.994590898900015</v>
      </c>
      <c r="AG69" s="3">
        <f>VLOOKUP(B69,Nov!A:E,5,FALSE)</f>
        <v>244.90732284320001</v>
      </c>
      <c r="AH69" s="3">
        <f t="shared" si="11"/>
        <v>23.16305354909997</v>
      </c>
      <c r="AI69" s="3">
        <f>VLOOKUP(B69,Dec!A:E,5,FALSE)</f>
        <v>268.07037639229998</v>
      </c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</row>
    <row r="70" spans="1:50" x14ac:dyDescent="0.2">
      <c r="B70">
        <v>6932978</v>
      </c>
      <c r="C70" t="s">
        <v>6</v>
      </c>
      <c r="D70" s="2">
        <v>44166</v>
      </c>
      <c r="E70" t="s">
        <v>14</v>
      </c>
      <c r="F70" t="s">
        <v>15</v>
      </c>
      <c r="G70" s="1">
        <v>42217</v>
      </c>
      <c r="H70" t="s">
        <v>187</v>
      </c>
      <c r="I70" t="s">
        <v>20</v>
      </c>
      <c r="J70" t="s">
        <v>222</v>
      </c>
      <c r="K70" s="3">
        <v>2.3042957517000002</v>
      </c>
      <c r="L70" s="3">
        <f t="shared" ref="L70:L133" si="14">M70-K70</f>
        <v>20.750808725100001</v>
      </c>
      <c r="M70" s="3">
        <f>VLOOKUP(B70,Jan!A:E,5,FALSE)</f>
        <v>23.0551044768</v>
      </c>
      <c r="N70" s="3">
        <f t="shared" ref="N70:N133" si="15">O70-M70</f>
        <v>20.970648306899999</v>
      </c>
      <c r="O70" s="3">
        <f>VLOOKUP(B70,Feb!A:E,5,FALSE)</f>
        <v>44.0257527837</v>
      </c>
      <c r="P70" s="3">
        <f t="shared" ref="P70:P133" si="16">Q70-O70</f>
        <v>21.183715303200003</v>
      </c>
      <c r="Q70" s="3">
        <f>VLOOKUP(B70,Mar!A:E,5,FALSE)</f>
        <v>65.209468086900003</v>
      </c>
      <c r="R70" s="3">
        <f t="shared" si="12"/>
        <v>21.390679690200002</v>
      </c>
      <c r="S70" s="3">
        <f>VLOOKUP(B70,Apr!A:E,5,FALSE)</f>
        <v>86.600147777100005</v>
      </c>
      <c r="T70" s="3">
        <f t="shared" ref="T70:T133" si="17">U70-S70</f>
        <v>21.591512338499996</v>
      </c>
      <c r="U70" s="3">
        <f>VLOOKUP(B70,May!A:E,5,FALSE)</f>
        <v>108.1916601156</v>
      </c>
      <c r="V70" s="3">
        <f t="shared" ref="V70:V133" si="18">W70-U70</f>
        <v>21.788281435500011</v>
      </c>
      <c r="W70" s="3">
        <f>VLOOKUP(B70,June!A:E,5,FALSE)</f>
        <v>129.97994155110001</v>
      </c>
      <c r="X70" s="3">
        <f t="shared" ref="X70:X133" si="19">Y70-W70</f>
        <v>21.978277947000009</v>
      </c>
      <c r="Y70" s="3">
        <f>VLOOKUP(B70,July!A:E,5,FALSE)</f>
        <v>151.95821949810002</v>
      </c>
      <c r="Z70" s="3">
        <f t="shared" ref="Z70:Z133" si="20">AA70-Y70</f>
        <v>22.163511801599981</v>
      </c>
      <c r="AA70" s="3">
        <f>VLOOKUP(B70,Aug!A:E,5,FALSE)</f>
        <v>174.1217312997</v>
      </c>
      <c r="AB70" s="3">
        <f t="shared" ref="AB70:AB133" si="21">AC70-AA70</f>
        <v>22.344682104900016</v>
      </c>
      <c r="AC70" s="3">
        <f>VLOOKUP(B70,Sept!A:E,5,FALSE)</f>
        <v>196.46641340460002</v>
      </c>
      <c r="AD70" s="3">
        <f t="shared" si="13"/>
        <v>22.520419775100009</v>
      </c>
      <c r="AE70" s="3">
        <f>VLOOKUP(B70,Oct!A:E,5,FALSE)</f>
        <v>218.98683317970003</v>
      </c>
      <c r="AF70" s="3">
        <f t="shared" ref="AF70:AF133" si="22">AG70-AE70</f>
        <v>22.691409353099999</v>
      </c>
      <c r="AG70" s="3">
        <f>VLOOKUP(B70,Nov!A:E,5,FALSE)</f>
        <v>241.67824253280003</v>
      </c>
      <c r="AH70" s="3">
        <f t="shared" ref="AH70:AH133" si="23">AI70-AG70</f>
        <v>22.857650838899986</v>
      </c>
      <c r="AI70" s="3">
        <f>VLOOKUP(B70,Dec!A:E,5,FALSE)</f>
        <v>264.53589337170001</v>
      </c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</row>
    <row r="71" spans="1:50" x14ac:dyDescent="0.2">
      <c r="B71">
        <v>6933252</v>
      </c>
      <c r="C71" t="s">
        <v>6</v>
      </c>
      <c r="D71" s="2">
        <v>44166</v>
      </c>
      <c r="E71" t="s">
        <v>14</v>
      </c>
      <c r="F71" t="s">
        <v>15</v>
      </c>
      <c r="G71" s="1">
        <v>42217</v>
      </c>
      <c r="H71" t="s">
        <v>188</v>
      </c>
      <c r="I71" t="s">
        <v>20</v>
      </c>
      <c r="J71" t="s">
        <v>222</v>
      </c>
      <c r="K71" s="3">
        <v>1.645236189</v>
      </c>
      <c r="L71" s="3">
        <f t="shared" si="14"/>
        <v>14.815798467000002</v>
      </c>
      <c r="M71" s="3">
        <f>VLOOKUP(B71,Jan!A:E,5,FALSE)</f>
        <v>16.461034656000002</v>
      </c>
      <c r="N71" s="3">
        <f t="shared" si="15"/>
        <v>14.972760972999996</v>
      </c>
      <c r="O71" s="3">
        <f>VLOOKUP(B71,Feb!A:E,5,FALSE)</f>
        <v>31.433795628999999</v>
      </c>
      <c r="P71" s="3">
        <f t="shared" si="16"/>
        <v>15.124887944000005</v>
      </c>
      <c r="Q71" s="3">
        <f>VLOOKUP(B71,Mar!A:E,5,FALSE)</f>
        <v>46.558683573000003</v>
      </c>
      <c r="R71" s="3">
        <f t="shared" si="12"/>
        <v>15.272657733999992</v>
      </c>
      <c r="S71" s="3">
        <f>VLOOKUP(B71,Apr!A:E,5,FALSE)</f>
        <v>61.831341306999995</v>
      </c>
      <c r="T71" s="3">
        <f t="shared" si="17"/>
        <v>15.416049545</v>
      </c>
      <c r="U71" s="3">
        <f>VLOOKUP(B71,May!A:E,5,FALSE)</f>
        <v>77.247390851999995</v>
      </c>
      <c r="V71" s="3">
        <f t="shared" si="18"/>
        <v>15.556540034999998</v>
      </c>
      <c r="W71" s="3">
        <f>VLOOKUP(B71,June!A:E,5,FALSE)</f>
        <v>92.803930886999993</v>
      </c>
      <c r="X71" s="3">
        <f t="shared" si="19"/>
        <v>15.692194990000019</v>
      </c>
      <c r="Y71" s="3">
        <f>VLOOKUP(B71,July!A:E,5,FALSE)</f>
        <v>108.49612587700001</v>
      </c>
      <c r="Z71" s="3">
        <f t="shared" si="20"/>
        <v>15.824449471999998</v>
      </c>
      <c r="AA71" s="3">
        <f>VLOOKUP(B71,Aug!A:E,5,FALSE)</f>
        <v>124.32057534900001</v>
      </c>
      <c r="AB71" s="3">
        <f t="shared" si="21"/>
        <v>15.953802632999995</v>
      </c>
      <c r="AC71" s="3">
        <f>VLOOKUP(B71,Sept!A:E,5,FALSE)</f>
        <v>140.274377982</v>
      </c>
      <c r="AD71" s="3">
        <f t="shared" si="13"/>
        <v>16.079276966999998</v>
      </c>
      <c r="AE71" s="3">
        <f>VLOOKUP(B71,Oct!A:E,5,FALSE)</f>
        <v>156.353654949</v>
      </c>
      <c r="AF71" s="3">
        <f t="shared" si="22"/>
        <v>16.201361227000007</v>
      </c>
      <c r="AG71" s="3">
        <f>VLOOKUP(B71,Nov!A:E,5,FALSE)</f>
        <v>172.55501617600001</v>
      </c>
      <c r="AH71" s="3">
        <f t="shared" si="23"/>
        <v>16.320055413000006</v>
      </c>
      <c r="AI71" s="3">
        <f>VLOOKUP(B71,Dec!A:E,5,FALSE)</f>
        <v>188.87507158900002</v>
      </c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</row>
    <row r="72" spans="1:50" x14ac:dyDescent="0.2">
      <c r="B72">
        <v>6933545</v>
      </c>
      <c r="C72" t="s">
        <v>6</v>
      </c>
      <c r="D72" s="2">
        <v>44166</v>
      </c>
      <c r="E72" t="s">
        <v>14</v>
      </c>
      <c r="F72" t="s">
        <v>15</v>
      </c>
      <c r="G72" s="1">
        <v>42217</v>
      </c>
      <c r="H72" t="s">
        <v>189</v>
      </c>
      <c r="I72" t="s">
        <v>20</v>
      </c>
      <c r="J72" t="s">
        <v>222</v>
      </c>
      <c r="K72" s="3">
        <v>8.7981611733000005</v>
      </c>
      <c r="L72" s="3">
        <f t="shared" si="14"/>
        <v>79.229829549899989</v>
      </c>
      <c r="M72" s="3">
        <f>VLOOKUP(B72,Jan!A:E,5,FALSE)</f>
        <v>88.027990723199991</v>
      </c>
      <c r="N72" s="3">
        <f t="shared" si="15"/>
        <v>80.069211418100025</v>
      </c>
      <c r="O72" s="3">
        <f>VLOOKUP(B72,Feb!A:E,5,FALSE)</f>
        <v>168.09720214130002</v>
      </c>
      <c r="P72" s="3">
        <f t="shared" si="16"/>
        <v>80.882734496799969</v>
      </c>
      <c r="Q72" s="3">
        <f>VLOOKUP(B72,Mar!A:E,5,FALSE)</f>
        <v>248.97993663809999</v>
      </c>
      <c r="R72" s="3">
        <f t="shared" si="12"/>
        <v>81.672956859800053</v>
      </c>
      <c r="S72" s="3">
        <f>VLOOKUP(B72,Apr!A:E,5,FALSE)</f>
        <v>330.65289349790004</v>
      </c>
      <c r="T72" s="3">
        <f t="shared" si="17"/>
        <v>82.4397672865</v>
      </c>
      <c r="U72" s="3">
        <f>VLOOKUP(B72,May!A:E,5,FALSE)</f>
        <v>413.09266078440004</v>
      </c>
      <c r="V72" s="3">
        <f t="shared" si="18"/>
        <v>83.191062439500001</v>
      </c>
      <c r="W72" s="3">
        <f>VLOOKUP(B72,June!A:E,5,FALSE)</f>
        <v>496.28372322390004</v>
      </c>
      <c r="X72" s="3">
        <f t="shared" si="19"/>
        <v>83.916498803000025</v>
      </c>
      <c r="Y72" s="3">
        <f>VLOOKUP(B72,July!A:E,5,FALSE)</f>
        <v>580.20022202690006</v>
      </c>
      <c r="Z72" s="3">
        <f t="shared" si="20"/>
        <v>84.623750598399965</v>
      </c>
      <c r="AA72" s="3">
        <f>VLOOKUP(B72,Aug!A:E,5,FALSE)</f>
        <v>664.82397262530003</v>
      </c>
      <c r="AB72" s="3">
        <f t="shared" si="21"/>
        <v>85.315487120099988</v>
      </c>
      <c r="AC72" s="3">
        <f>VLOOKUP(B72,Sept!A:E,5,FALSE)</f>
        <v>750.13945974540002</v>
      </c>
      <c r="AD72" s="3">
        <f t="shared" si="13"/>
        <v>85.986480999899982</v>
      </c>
      <c r="AE72" s="3">
        <f>VLOOKUP(B72,Oct!A:E,5,FALSE)</f>
        <v>836.1259407453</v>
      </c>
      <c r="AF72" s="3">
        <f t="shared" si="22"/>
        <v>86.639345921900031</v>
      </c>
      <c r="AG72" s="3">
        <f>VLOOKUP(B72,Nov!A:E,5,FALSE)</f>
        <v>922.76528666720003</v>
      </c>
      <c r="AH72" s="3">
        <f t="shared" si="23"/>
        <v>87.274081886099907</v>
      </c>
      <c r="AI72" s="3">
        <f>VLOOKUP(B72,Dec!A:E,5,FALSE)</f>
        <v>1010.0393685532999</v>
      </c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</row>
    <row r="73" spans="1:50" x14ac:dyDescent="0.2">
      <c r="B73">
        <v>6933994</v>
      </c>
      <c r="C73" t="s">
        <v>6</v>
      </c>
      <c r="D73" s="2">
        <v>44166</v>
      </c>
      <c r="E73" t="s">
        <v>14</v>
      </c>
      <c r="F73" t="s">
        <v>15</v>
      </c>
      <c r="G73" s="1">
        <v>42217</v>
      </c>
      <c r="H73" t="s">
        <v>195</v>
      </c>
      <c r="I73" t="s">
        <v>20</v>
      </c>
      <c r="J73" t="s">
        <v>222</v>
      </c>
      <c r="K73" s="3">
        <v>5.2182892341000002</v>
      </c>
      <c r="L73" s="3">
        <f t="shared" si="14"/>
        <v>46.992111012300001</v>
      </c>
      <c r="M73" s="3">
        <f>VLOOKUP(B73,Jan!A:E,5,FALSE)</f>
        <v>52.210400246399999</v>
      </c>
      <c r="N73" s="3">
        <f t="shared" si="15"/>
        <v>47.489957923700004</v>
      </c>
      <c r="O73" s="3">
        <f>VLOOKUP(B73,Feb!A:E,5,FALSE)</f>
        <v>99.700358170100003</v>
      </c>
      <c r="P73" s="3">
        <f t="shared" si="16"/>
        <v>47.972467693600009</v>
      </c>
      <c r="Q73" s="3">
        <f>VLOOKUP(B73,Mar!A:E,5,FALSE)</f>
        <v>147.67282586370001</v>
      </c>
      <c r="R73" s="3">
        <f t="shared" si="12"/>
        <v>48.441157544600003</v>
      </c>
      <c r="S73" s="3">
        <f>VLOOKUP(B73,Apr!A:E,5,FALSE)</f>
        <v>196.11398340830002</v>
      </c>
      <c r="T73" s="3">
        <f t="shared" si="17"/>
        <v>48.895961510499973</v>
      </c>
      <c r="U73" s="3">
        <f>VLOOKUP(B73,May!A:E,5,FALSE)</f>
        <v>245.00994491879999</v>
      </c>
      <c r="V73" s="3">
        <f t="shared" si="18"/>
        <v>49.341563191500029</v>
      </c>
      <c r="W73" s="3">
        <f>VLOOKUP(B73,June!A:E,5,FALSE)</f>
        <v>294.35150811030002</v>
      </c>
      <c r="X73" s="3">
        <f t="shared" si="19"/>
        <v>49.771827730999973</v>
      </c>
      <c r="Y73" s="3">
        <f>VLOOKUP(B73,July!A:E,5,FALSE)</f>
        <v>344.12333584129999</v>
      </c>
      <c r="Z73" s="3">
        <f t="shared" si="20"/>
        <v>50.191306796800006</v>
      </c>
      <c r="AA73" s="3">
        <f>VLOOKUP(B73,Aug!A:E,5,FALSE)</f>
        <v>394.3146426381</v>
      </c>
      <c r="AB73" s="3">
        <f t="shared" si="21"/>
        <v>50.601583577700012</v>
      </c>
      <c r="AC73" s="3">
        <f>VLOOKUP(B73,Sept!A:E,5,FALSE)</f>
        <v>444.91622621580001</v>
      </c>
      <c r="AD73" s="3">
        <f t="shared" si="13"/>
        <v>50.999557662299992</v>
      </c>
      <c r="AE73" s="3">
        <f>VLOOKUP(B73,Oct!A:E,5,FALSE)</f>
        <v>495.9157838781</v>
      </c>
      <c r="AF73" s="3">
        <f t="shared" si="22"/>
        <v>51.386779256300088</v>
      </c>
      <c r="AG73" s="3">
        <f>VLOOKUP(B73,Nov!A:E,5,FALSE)</f>
        <v>547.30256313440009</v>
      </c>
      <c r="AH73" s="3">
        <f t="shared" si="23"/>
        <v>51.763248359700015</v>
      </c>
      <c r="AI73" s="3">
        <f>VLOOKUP(B73,Dec!A:E,5,FALSE)</f>
        <v>599.0658114941001</v>
      </c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</row>
    <row r="74" spans="1:50" x14ac:dyDescent="0.2">
      <c r="B74">
        <v>6933117</v>
      </c>
      <c r="C74" t="s">
        <v>6</v>
      </c>
      <c r="D74" s="2">
        <v>44166</v>
      </c>
      <c r="E74" t="s">
        <v>14</v>
      </c>
      <c r="F74" t="s">
        <v>15</v>
      </c>
      <c r="G74" s="1">
        <v>42217</v>
      </c>
      <c r="H74" t="s">
        <v>199</v>
      </c>
      <c r="I74" t="s">
        <v>20</v>
      </c>
      <c r="J74" t="s">
        <v>222</v>
      </c>
      <c r="K74" s="3">
        <v>5.6073775464000004</v>
      </c>
      <c r="L74" s="3">
        <f t="shared" si="14"/>
        <v>50.495956879200001</v>
      </c>
      <c r="M74" s="3">
        <f>VLOOKUP(B74,Jan!A:E,5,FALSE)</f>
        <v>56.103334425600003</v>
      </c>
      <c r="N74" s="3">
        <f t="shared" si="15"/>
        <v>51.030924464799988</v>
      </c>
      <c r="O74" s="3">
        <f>VLOOKUP(B74,Feb!A:E,5,FALSE)</f>
        <v>107.13425889039999</v>
      </c>
      <c r="P74" s="3">
        <f t="shared" si="16"/>
        <v>51.54941133440002</v>
      </c>
      <c r="Q74" s="3">
        <f>VLOOKUP(B74,Mar!A:E,5,FALSE)</f>
        <v>158.68367022480001</v>
      </c>
      <c r="R74" s="3">
        <f t="shared" si="12"/>
        <v>52.053047838400005</v>
      </c>
      <c r="S74" s="3">
        <f>VLOOKUP(B74,Apr!A:E,5,FALSE)</f>
        <v>210.73671806320002</v>
      </c>
      <c r="T74" s="3">
        <f t="shared" si="17"/>
        <v>52.541763091999968</v>
      </c>
      <c r="U74" s="3">
        <f>VLOOKUP(B74,May!A:E,5,FALSE)</f>
        <v>263.27848115519998</v>
      </c>
      <c r="V74" s="3">
        <f t="shared" si="18"/>
        <v>53.020589916000063</v>
      </c>
      <c r="W74" s="3">
        <f>VLOOKUP(B74,June!A:E,5,FALSE)</f>
        <v>316.29907107120005</v>
      </c>
      <c r="X74" s="3">
        <f t="shared" si="19"/>
        <v>53.482936023999969</v>
      </c>
      <c r="Y74" s="3">
        <f>VLOOKUP(B74,July!A:E,5,FALSE)</f>
        <v>369.78200709520002</v>
      </c>
      <c r="Z74" s="3">
        <f t="shared" si="20"/>
        <v>53.933692467200046</v>
      </c>
      <c r="AA74" s="3">
        <f>VLOOKUP(B74,Aug!A:E,5,FALSE)</f>
        <v>423.71569956240006</v>
      </c>
      <c r="AB74" s="3">
        <f t="shared" si="21"/>
        <v>54.374560480799971</v>
      </c>
      <c r="AC74" s="3">
        <f>VLOOKUP(B74,Sept!A:E,5,FALSE)</f>
        <v>478.09026004320003</v>
      </c>
      <c r="AD74" s="3">
        <f t="shared" si="13"/>
        <v>54.802208479199976</v>
      </c>
      <c r="AE74" s="3">
        <f>VLOOKUP(B74,Oct!A:E,5,FALSE)</f>
        <v>532.89246852240001</v>
      </c>
      <c r="AF74" s="3">
        <f t="shared" si="22"/>
        <v>55.218302255200001</v>
      </c>
      <c r="AG74" s="3">
        <f>VLOOKUP(B74,Nov!A:E,5,FALSE)</f>
        <v>588.11077077760001</v>
      </c>
      <c r="AH74" s="3">
        <f t="shared" si="23"/>
        <v>55.62284180879999</v>
      </c>
      <c r="AI74" s="3">
        <f>VLOOKUP(B74,Dec!A:E,5,FALSE)</f>
        <v>643.7336125864</v>
      </c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</row>
    <row r="75" spans="1:50" x14ac:dyDescent="0.2">
      <c r="B75">
        <v>6933111</v>
      </c>
      <c r="C75" t="s">
        <v>6</v>
      </c>
      <c r="D75" s="2">
        <v>44166</v>
      </c>
      <c r="E75" t="s">
        <v>14</v>
      </c>
      <c r="F75" t="s">
        <v>15</v>
      </c>
      <c r="G75" s="1">
        <v>42278</v>
      </c>
      <c r="H75" t="s">
        <v>191</v>
      </c>
      <c r="I75" t="s">
        <v>20</v>
      </c>
      <c r="J75" t="s">
        <v>222</v>
      </c>
      <c r="K75" s="3">
        <v>0.97488036089999996</v>
      </c>
      <c r="L75" s="3">
        <f t="shared" si="14"/>
        <v>8.7790622726999992</v>
      </c>
      <c r="M75" s="3">
        <f>VLOOKUP(B75,Jan!A:E,5,FALSE)</f>
        <v>9.7539426335999995</v>
      </c>
      <c r="N75" s="3">
        <f t="shared" si="15"/>
        <v>8.8720699913000001</v>
      </c>
      <c r="O75" s="3">
        <f>VLOOKUP(B75,Feb!A:E,5,FALSE)</f>
        <v>18.6260126249</v>
      </c>
      <c r="P75" s="3">
        <f t="shared" si="16"/>
        <v>8.9622124264000007</v>
      </c>
      <c r="Q75" s="3">
        <f>VLOOKUP(B75,Mar!A:E,5,FALSE)</f>
        <v>27.5882250513</v>
      </c>
      <c r="R75" s="3">
        <f t="shared" si="12"/>
        <v>9.0497730254000004</v>
      </c>
      <c r="S75" s="3">
        <f>VLOOKUP(B75,Apr!A:E,5,FALSE)</f>
        <v>36.637998076700001</v>
      </c>
      <c r="T75" s="3">
        <f t="shared" si="17"/>
        <v>9.1347394645000008</v>
      </c>
      <c r="U75" s="3">
        <f>VLOOKUP(B75,May!A:E,5,FALSE)</f>
        <v>45.772737541200001</v>
      </c>
      <c r="V75" s="3">
        <f t="shared" si="18"/>
        <v>9.2179867334999983</v>
      </c>
      <c r="W75" s="3">
        <f>VLOOKUP(B75,June!A:E,5,FALSE)</f>
        <v>54.9907242747</v>
      </c>
      <c r="X75" s="3">
        <f t="shared" si="19"/>
        <v>9.2983687189999955</v>
      </c>
      <c r="Y75" s="3">
        <f>VLOOKUP(B75,July!A:E,5,FALSE)</f>
        <v>64.289092993699995</v>
      </c>
      <c r="Z75" s="3">
        <f t="shared" si="20"/>
        <v>9.3767357632000028</v>
      </c>
      <c r="AA75" s="3">
        <f>VLOOKUP(B75,Aug!A:E,5,FALSE)</f>
        <v>73.665828756899998</v>
      </c>
      <c r="AB75" s="3">
        <f t="shared" si="21"/>
        <v>9.4533836373000071</v>
      </c>
      <c r="AC75" s="3">
        <f>VLOOKUP(B75,Sept!A:E,5,FALSE)</f>
        <v>83.119212394200005</v>
      </c>
      <c r="AD75" s="3">
        <f t="shared" si="13"/>
        <v>9.5277331226999991</v>
      </c>
      <c r="AE75" s="3">
        <f>VLOOKUP(B75,Oct!A:E,5,FALSE)</f>
        <v>92.646945516900004</v>
      </c>
      <c r="AF75" s="3">
        <f t="shared" si="22"/>
        <v>9.6000738287000047</v>
      </c>
      <c r="AG75" s="3">
        <f>VLOOKUP(B75,Nov!A:E,5,FALSE)</f>
        <v>102.24701934560001</v>
      </c>
      <c r="AH75" s="3">
        <f t="shared" si="23"/>
        <v>9.6704057552999814</v>
      </c>
      <c r="AI75" s="3">
        <f>VLOOKUP(B75,Dec!A:E,5,FALSE)</f>
        <v>111.91742510089999</v>
      </c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</row>
    <row r="76" spans="1:50" x14ac:dyDescent="0.2">
      <c r="B76">
        <v>6933843</v>
      </c>
      <c r="C76" t="s">
        <v>6</v>
      </c>
      <c r="D76" s="2">
        <v>44166</v>
      </c>
      <c r="E76" t="s">
        <v>14</v>
      </c>
      <c r="F76" t="s">
        <v>15</v>
      </c>
      <c r="G76" s="1">
        <v>42278</v>
      </c>
      <c r="H76" t="s">
        <v>192</v>
      </c>
      <c r="I76" t="s">
        <v>20</v>
      </c>
      <c r="J76" t="s">
        <v>222</v>
      </c>
      <c r="K76" s="3">
        <v>7.0767780299999998</v>
      </c>
      <c r="L76" s="3">
        <f t="shared" si="14"/>
        <v>63.728307090000001</v>
      </c>
      <c r="M76" s="3">
        <f>VLOOKUP(B76,Jan!A:E,5,FALSE)</f>
        <v>70.805085120000001</v>
      </c>
      <c r="N76" s="3">
        <f t="shared" si="15"/>
        <v>64.403461709999988</v>
      </c>
      <c r="O76" s="3">
        <f>VLOOKUP(B76,Feb!A:E,5,FALSE)</f>
        <v>135.20854682999999</v>
      </c>
      <c r="P76" s="3">
        <f t="shared" si="16"/>
        <v>65.057816880000019</v>
      </c>
      <c r="Q76" s="3">
        <f>VLOOKUP(B76,Mar!A:E,5,FALSE)</f>
        <v>200.26636371000001</v>
      </c>
      <c r="R76" s="3">
        <f t="shared" si="12"/>
        <v>65.693430180000007</v>
      </c>
      <c r="S76" s="3">
        <f>VLOOKUP(B76,Apr!A:E,5,FALSE)</f>
        <v>265.95979389000001</v>
      </c>
      <c r="T76" s="3">
        <f t="shared" si="17"/>
        <v>66.310212149999984</v>
      </c>
      <c r="U76" s="3">
        <f>VLOOKUP(B76,May!A:E,5,FALSE)</f>
        <v>332.27000604</v>
      </c>
      <c r="V76" s="3">
        <f t="shared" si="18"/>
        <v>66.914514450000013</v>
      </c>
      <c r="W76" s="3">
        <f>VLOOKUP(B76,June!A:E,5,FALSE)</f>
        <v>399.18452049000001</v>
      </c>
      <c r="X76" s="3">
        <f t="shared" si="19"/>
        <v>67.498017300000015</v>
      </c>
      <c r="Y76" s="3">
        <f>VLOOKUP(B76,July!A:E,5,FALSE)</f>
        <v>466.68253779000003</v>
      </c>
      <c r="Z76" s="3">
        <f t="shared" si="20"/>
        <v>68.066893440000001</v>
      </c>
      <c r="AA76" s="3">
        <f>VLOOKUP(B76,Aug!A:E,5,FALSE)</f>
        <v>534.74943123000003</v>
      </c>
      <c r="AB76" s="3">
        <f t="shared" si="21"/>
        <v>68.623289909999926</v>
      </c>
      <c r="AC76" s="3">
        <f>VLOOKUP(B76,Sept!A:E,5,FALSE)</f>
        <v>603.37272113999995</v>
      </c>
      <c r="AD76" s="3">
        <f t="shared" si="13"/>
        <v>69.163002090000077</v>
      </c>
      <c r="AE76" s="3">
        <f>VLOOKUP(B76,Oct!A:E,5,FALSE)</f>
        <v>672.53572323000003</v>
      </c>
      <c r="AF76" s="3">
        <f t="shared" si="22"/>
        <v>69.688132289999999</v>
      </c>
      <c r="AG76" s="3">
        <f>VLOOKUP(B76,Nov!A:E,5,FALSE)</f>
        <v>742.22385552000003</v>
      </c>
      <c r="AH76" s="3">
        <f t="shared" si="23"/>
        <v>70.198680509999917</v>
      </c>
      <c r="AI76" s="3">
        <f>VLOOKUP(B76,Dec!A:E,5,FALSE)</f>
        <v>812.42253602999995</v>
      </c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</row>
    <row r="77" spans="1:50" x14ac:dyDescent="0.2">
      <c r="B77">
        <v>6932994</v>
      </c>
      <c r="C77" t="s">
        <v>6</v>
      </c>
      <c r="D77" s="2">
        <v>44166</v>
      </c>
      <c r="E77" t="s">
        <v>14</v>
      </c>
      <c r="F77" t="s">
        <v>15</v>
      </c>
      <c r="G77" s="1">
        <v>42856</v>
      </c>
      <c r="H77" t="s">
        <v>124</v>
      </c>
      <c r="I77" t="s">
        <v>12</v>
      </c>
      <c r="J77" t="s">
        <v>220</v>
      </c>
      <c r="K77" s="3">
        <v>23630.022448263</v>
      </c>
      <c r="L77" s="3">
        <f t="shared" si="14"/>
        <v>-2736.0443066879998</v>
      </c>
      <c r="M77" s="3">
        <f>VLOOKUP(B77,Jan!A:E,5,FALSE)</f>
        <v>20893.978141575</v>
      </c>
      <c r="N77" s="3">
        <f t="shared" si="15"/>
        <v>-2618.1276394349989</v>
      </c>
      <c r="O77" s="3">
        <f>VLOOKUP(B77,Feb!A:E,5,FALSE)</f>
        <v>18275.850502140001</v>
      </c>
      <c r="P77" s="3">
        <f t="shared" si="16"/>
        <v>-2600.1410676780015</v>
      </c>
      <c r="Q77" s="3">
        <f>VLOOKUP(B77,Mar!A:E,5,FALSE)</f>
        <v>15675.709434462</v>
      </c>
      <c r="R77" s="3">
        <f t="shared" si="12"/>
        <v>-2583.4367348790001</v>
      </c>
      <c r="S77" s="3">
        <f>VLOOKUP(B77,Apr!A:E,5,FALSE)</f>
        <v>13092.272699583</v>
      </c>
      <c r="T77" s="3">
        <f t="shared" si="17"/>
        <v>-2567.9723694239983</v>
      </c>
      <c r="U77" s="3">
        <f>VLOOKUP(B77,May!A:E,5,FALSE)</f>
        <v>10524.300330159002</v>
      </c>
      <c r="V77" s="3">
        <f t="shared" si="18"/>
        <v>-2625.6308509200016</v>
      </c>
      <c r="W77" s="3">
        <f>VLOOKUP(B77,June!A:E,5,FALSE)</f>
        <v>7898.6694792389999</v>
      </c>
      <c r="X77" s="3">
        <f t="shared" si="19"/>
        <v>-2338.0288798019992</v>
      </c>
      <c r="Y77" s="3">
        <f>VLOOKUP(B77,July!A:E,5,FALSE)</f>
        <v>5560.6405994370007</v>
      </c>
      <c r="Z77" s="44">
        <v>-2384.02</v>
      </c>
      <c r="AA77" s="3">
        <f>VLOOKUP(B77,Aug!A:E,5,FALSE)</f>
        <v>3383.6595237060001</v>
      </c>
      <c r="AB77" s="3">
        <f>AC77-AA77</f>
        <v>-2075.4164778270001</v>
      </c>
      <c r="AC77" s="3">
        <f>VLOOKUP(B77,Sept!A:E,5,FALSE)</f>
        <v>1308.243045879</v>
      </c>
      <c r="AD77" s="3">
        <f t="shared" si="13"/>
        <v>-2061.6852485459999</v>
      </c>
      <c r="AE77" s="3">
        <f>VLOOKUP(B77,Oct!A:E,5,FALSE)</f>
        <v>-753.44220266700006</v>
      </c>
      <c r="AF77" s="3">
        <f t="shared" si="22"/>
        <v>-1969.0610970030002</v>
      </c>
      <c r="AG77" s="3">
        <f>VLOOKUP(B77,Nov!A:E,5,FALSE)</f>
        <v>-2722.5032996700002</v>
      </c>
      <c r="AH77" s="3">
        <f t="shared" si="23"/>
        <v>-1924.1263713210001</v>
      </c>
      <c r="AI77" s="3">
        <f>VLOOKUP(B77,Dec!A:E,5,FALSE)</f>
        <v>-4646.6296709910002</v>
      </c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</row>
    <row r="78" spans="1:50" x14ac:dyDescent="0.2">
      <c r="B78">
        <v>6933277</v>
      </c>
      <c r="C78" t="s">
        <v>6</v>
      </c>
      <c r="D78" s="2">
        <v>44166</v>
      </c>
      <c r="E78" t="s">
        <v>14</v>
      </c>
      <c r="F78" t="s">
        <v>15</v>
      </c>
      <c r="G78" s="1">
        <v>43282</v>
      </c>
      <c r="H78" t="s">
        <v>126</v>
      </c>
      <c r="I78" t="s">
        <v>12</v>
      </c>
      <c r="J78" t="s">
        <v>220</v>
      </c>
      <c r="K78" s="3">
        <v>681.27993783599993</v>
      </c>
      <c r="L78" s="3">
        <f t="shared" si="14"/>
        <v>-73.279950437399975</v>
      </c>
      <c r="M78" s="3">
        <f>VLOOKUP(B78,Jan!A:E,5,FALSE)</f>
        <v>607.99998739859996</v>
      </c>
      <c r="N78" s="3">
        <f t="shared" si="15"/>
        <v>-71.510022843799902</v>
      </c>
      <c r="O78" s="3">
        <f>VLOOKUP(B78,Feb!A:E,5,FALSE)</f>
        <v>536.48996455480005</v>
      </c>
      <c r="P78" s="3">
        <f t="shared" si="16"/>
        <v>-72.48996668820007</v>
      </c>
      <c r="Q78" s="3">
        <f>VLOOKUP(B78,Mar!A:E,5,FALSE)</f>
        <v>463.99999786659998</v>
      </c>
      <c r="R78" s="3">
        <f t="shared" si="12"/>
        <v>-73.409908167199944</v>
      </c>
      <c r="S78" s="3">
        <f>VLOOKUP(B78,Apr!A:E,5,FALSE)</f>
        <v>390.59008969940004</v>
      </c>
      <c r="T78" s="3">
        <f t="shared" si="17"/>
        <v>-74.250225654200051</v>
      </c>
      <c r="U78" s="3">
        <f>VLOOKUP(B78,May!A:E,5,FALSE)</f>
        <v>316.33986404519999</v>
      </c>
      <c r="V78" s="3">
        <f t="shared" si="18"/>
        <v>-77.229869183399984</v>
      </c>
      <c r="W78" s="3">
        <f>VLOOKUP(B78,June!A:E,5,FALSE)</f>
        <v>239.1099948618</v>
      </c>
      <c r="X78" s="3">
        <f t="shared" si="19"/>
        <v>-69.630043518400015</v>
      </c>
      <c r="Y78" s="3">
        <f>VLOOKUP(B78,July!A:E,5,FALSE)</f>
        <v>169.47995134339999</v>
      </c>
      <c r="Z78" s="44">
        <v>-71.930000000000007</v>
      </c>
      <c r="AA78" s="3">
        <f>VLOOKUP(B78,Aug!A:E,5,FALSE)</f>
        <v>103.8001109424</v>
      </c>
      <c r="AB78" s="3">
        <f>AC78-AA78</f>
        <v>-63.420225256599998</v>
      </c>
      <c r="AC78" s="3">
        <f>VLOOKUP(B78,Sept!A:E,5,FALSE)</f>
        <v>40.379885685799998</v>
      </c>
      <c r="AD78" s="3">
        <f t="shared" si="13"/>
        <v>-63.770002078600001</v>
      </c>
      <c r="AE78" s="3">
        <f>VLOOKUP(B78,Oct!A:E,5,FALSE)</f>
        <v>-23.3901163928</v>
      </c>
      <c r="AF78" s="3">
        <f t="shared" si="22"/>
        <v>-61.6198699232</v>
      </c>
      <c r="AG78" s="3">
        <f>VLOOKUP(B78,Nov!A:E,5,FALSE)</f>
        <v>-85.009986315999996</v>
      </c>
      <c r="AH78" s="3">
        <f t="shared" si="23"/>
        <v>-60.869982541400006</v>
      </c>
      <c r="AI78" s="3">
        <f>VLOOKUP(B78,Dec!A:E,5,FALSE)</f>
        <v>-145.8799688574</v>
      </c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</row>
    <row r="79" spans="1:50" x14ac:dyDescent="0.2">
      <c r="B79">
        <v>6934057</v>
      </c>
      <c r="C79" t="s">
        <v>6</v>
      </c>
      <c r="D79" s="2">
        <v>44166</v>
      </c>
      <c r="E79" t="s">
        <v>14</v>
      </c>
      <c r="F79" t="s">
        <v>15</v>
      </c>
      <c r="G79" s="1">
        <v>43678</v>
      </c>
      <c r="H79" t="s">
        <v>125</v>
      </c>
      <c r="I79" t="s">
        <v>12</v>
      </c>
      <c r="J79" t="s">
        <v>220</v>
      </c>
      <c r="K79" s="3">
        <v>799.32020380200004</v>
      </c>
      <c r="L79" s="3">
        <f t="shared" si="14"/>
        <v>-70.640415967500076</v>
      </c>
      <c r="M79" s="3">
        <f>VLOOKUP(B79,Jan!A:E,5,FALSE)</f>
        <v>728.67978783449996</v>
      </c>
      <c r="N79" s="3">
        <f t="shared" si="15"/>
        <v>-73.009832368000048</v>
      </c>
      <c r="O79" s="3">
        <f>VLOOKUP(B79,Feb!A:E,5,FALSE)</f>
        <v>655.66995546649991</v>
      </c>
      <c r="P79" s="3">
        <f t="shared" si="16"/>
        <v>-78.279712496499883</v>
      </c>
      <c r="Q79" s="3">
        <f>VLOOKUP(B79,Mar!A:E,5,FALSE)</f>
        <v>577.39024297000003</v>
      </c>
      <c r="R79" s="3">
        <f t="shared" si="12"/>
        <v>-83.180361813000047</v>
      </c>
      <c r="S79" s="3">
        <f>VLOOKUP(B79,Apr!A:E,5,FALSE)</f>
        <v>494.20988115699998</v>
      </c>
      <c r="T79" s="3">
        <f t="shared" si="17"/>
        <v>-87.710112105999997</v>
      </c>
      <c r="U79" s="3">
        <f>VLOOKUP(B79,May!A:E,5,FALSE)</f>
        <v>406.49976905099999</v>
      </c>
      <c r="V79" s="3">
        <f t="shared" si="18"/>
        <v>-94.790001711999992</v>
      </c>
      <c r="W79" s="3">
        <f>VLOOKUP(B79,June!A:E,5,FALSE)</f>
        <v>311.709767339</v>
      </c>
      <c r="X79" s="3">
        <f t="shared" si="19"/>
        <v>-87.789630187499966</v>
      </c>
      <c r="Y79" s="3">
        <f>VLOOKUP(B79,July!A:E,5,FALSE)</f>
        <v>223.92013715150003</v>
      </c>
      <c r="Z79" s="44">
        <v>-93.14</v>
      </c>
      <c r="AA79" s="3">
        <f>VLOOKUP(B79,Aug!A:E,5,FALSE)</f>
        <v>138.87026631750001</v>
      </c>
      <c r="AB79" s="3">
        <f>AC79-AA79</f>
        <v>-84.20019511000001</v>
      </c>
      <c r="AC79" s="3">
        <f>VLOOKUP(B79,Sept!A:E,5,FALSE)</f>
        <v>54.670071207500001</v>
      </c>
      <c r="AD79" s="3">
        <f t="shared" si="13"/>
        <v>-86.690278809000006</v>
      </c>
      <c r="AE79" s="3">
        <f>VLOOKUP(B79,Oct!A:E,5,FALSE)</f>
        <v>-32.020207601500005</v>
      </c>
      <c r="AF79" s="3">
        <f t="shared" si="22"/>
        <v>-85.559787482499999</v>
      </c>
      <c r="AG79" s="3">
        <f>VLOOKUP(B79,Nov!A:E,5,FALSE)</f>
        <v>-117.579995084</v>
      </c>
      <c r="AH79" s="3">
        <f t="shared" si="23"/>
        <v>-86.169796820999991</v>
      </c>
      <c r="AI79" s="3">
        <f>VLOOKUP(B79,Dec!A:E,5,FALSE)</f>
        <v>-203.749791905</v>
      </c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</row>
    <row r="80" spans="1:50" s="13" customFormat="1" x14ac:dyDescent="0.2">
      <c r="A80" s="13" t="s">
        <v>232</v>
      </c>
      <c r="B80" s="13">
        <v>7003415</v>
      </c>
      <c r="C80" s="13" t="s">
        <v>6</v>
      </c>
      <c r="D80" s="2">
        <v>44166</v>
      </c>
      <c r="E80" s="13" t="s">
        <v>14</v>
      </c>
      <c r="F80" s="13" t="s">
        <v>15</v>
      </c>
      <c r="G80" s="15">
        <v>43922</v>
      </c>
      <c r="H80" s="13" t="s">
        <v>125</v>
      </c>
      <c r="I80" s="13" t="s">
        <v>12</v>
      </c>
      <c r="J80" s="13" t="s">
        <v>220</v>
      </c>
      <c r="K80" s="4">
        <v>95.452233173500005</v>
      </c>
      <c r="L80" s="4">
        <f t="shared" si="14"/>
        <v>0.7257384234999904</v>
      </c>
      <c r="M80" s="4">
        <f>VLOOKUP(B80,Jan!A:E,5,FALSE)</f>
        <v>96.177971596999996</v>
      </c>
      <c r="N80" s="4">
        <f t="shared" si="15"/>
        <v>-2.2188511009999985</v>
      </c>
      <c r="O80" s="4">
        <f>VLOOKUP(B80,Feb!A:E,5,FALSE)</f>
        <v>93.959120495999997</v>
      </c>
      <c r="P80" s="4">
        <f t="shared" si="16"/>
        <v>-5.3086679959999969</v>
      </c>
      <c r="Q80" s="4">
        <f>VLOOKUP(B80,Mar!A:E,5,FALSE)</f>
        <v>88.6504525</v>
      </c>
      <c r="R80" s="4">
        <f t="shared" si="12"/>
        <v>-8.1723764335000055</v>
      </c>
      <c r="S80" s="4">
        <f>VLOOKUP(B80,Apr!A:E,5,FALSE)</f>
        <v>80.478076066499995</v>
      </c>
      <c r="T80" s="4">
        <f t="shared" si="17"/>
        <v>-10.830495506999995</v>
      </c>
      <c r="U80" s="4">
        <f>VLOOKUP(B80,May!A:E,5,FALSE)</f>
        <v>69.6475805595</v>
      </c>
      <c r="V80" s="4">
        <f t="shared" si="18"/>
        <v>-13.810146783500002</v>
      </c>
      <c r="W80" s="4">
        <f>VLOOKUP(B80,June!A:E,5,FALSE)</f>
        <v>55.837433775999997</v>
      </c>
      <c r="X80" s="4">
        <f t="shared" si="19"/>
        <v>-14.122116690499993</v>
      </c>
      <c r="Y80" s="4">
        <f>VLOOKUP(B80,July!A:E,5,FALSE)</f>
        <v>41.715317085500004</v>
      </c>
      <c r="Z80" s="44">
        <v>144.41999999999999</v>
      </c>
      <c r="AA80" s="4">
        <f>VLOOKUP(B80,Aug!A:E,5,FALSE)</f>
        <v>173.58948704800002</v>
      </c>
      <c r="AB80" s="4">
        <f>AC80-AA80</f>
        <v>-103.09909220710003</v>
      </c>
      <c r="AC80" s="4">
        <f>VLOOKUP(B80,Sept!A:E,5,FALSE)</f>
        <v>70.490394840899995</v>
      </c>
      <c r="AD80" s="4">
        <f t="shared" si="13"/>
        <v>-112.9609577711</v>
      </c>
      <c r="AE80" s="4">
        <f>VLOOKUP(B80,Oct!A:E,5,FALSE)</f>
        <v>-42.470562930199996</v>
      </c>
      <c r="AF80" s="4">
        <f t="shared" si="22"/>
        <v>-123.09891517899999</v>
      </c>
      <c r="AG80" s="4">
        <f>VLOOKUP(B80,Nov!A:E,5,FALSE)</f>
        <v>-165.56947810919999</v>
      </c>
      <c r="AH80" s="4">
        <f t="shared" si="23"/>
        <v>-127.05019035580003</v>
      </c>
      <c r="AI80" s="4">
        <f>VLOOKUP(B80,Dec!A:E,5,FALSE)</f>
        <v>-292.61966846500002</v>
      </c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</row>
    <row r="81" spans="1:50" s="13" customFormat="1" x14ac:dyDescent="0.2">
      <c r="A81" s="32" t="s">
        <v>232</v>
      </c>
      <c r="B81" s="13">
        <v>1274828</v>
      </c>
      <c r="C81" s="13" t="s">
        <v>6</v>
      </c>
      <c r="D81" s="2">
        <v>44166</v>
      </c>
      <c r="E81" s="13" t="s">
        <v>8</v>
      </c>
      <c r="F81" s="13" t="s">
        <v>9</v>
      </c>
      <c r="G81" s="15">
        <v>43951</v>
      </c>
      <c r="H81" s="13" t="s">
        <v>216</v>
      </c>
      <c r="I81" s="13" t="s">
        <v>12</v>
      </c>
      <c r="J81" s="13" t="s">
        <v>220</v>
      </c>
      <c r="K81" s="4">
        <v>228.4675047179</v>
      </c>
      <c r="L81" s="4">
        <f t="shared" si="14"/>
        <v>40.774667741900032</v>
      </c>
      <c r="M81" s="4">
        <f>VLOOKUP(B81,Jan!A:E,5,FALSE)</f>
        <v>269.24217245980003</v>
      </c>
      <c r="N81" s="4">
        <f t="shared" si="15"/>
        <v>-6.2114877334000198</v>
      </c>
      <c r="O81" s="4">
        <f>VLOOKUP(B81,Feb!A:E,5,FALSE)</f>
        <v>263.03068472640001</v>
      </c>
      <c r="P81" s="4">
        <f t="shared" si="16"/>
        <v>-14.861171226400018</v>
      </c>
      <c r="Q81" s="4">
        <f>VLOOKUP(B81,Mar!A:E,5,FALSE)</f>
        <v>248.16951349999999</v>
      </c>
      <c r="R81" s="4">
        <f t="shared" si="12"/>
        <v>-22.877883038899995</v>
      </c>
      <c r="S81" s="4">
        <f>VLOOKUP(B81,Apr!A:E,5,FALSE)</f>
        <v>225.2916304611</v>
      </c>
      <c r="T81" s="4">
        <f t="shared" si="17"/>
        <v>-30.319064653800012</v>
      </c>
      <c r="U81" s="4">
        <f>VLOOKUP(B81,May!A:E,5,FALSE)</f>
        <v>194.97256580729999</v>
      </c>
      <c r="V81" s="4">
        <f t="shared" si="18"/>
        <v>-38.660348728899976</v>
      </c>
      <c r="W81" s="4">
        <f>VLOOKUP(B81,June!A:E,5,FALSE)</f>
        <v>156.31221707840001</v>
      </c>
      <c r="X81" s="4">
        <f t="shared" si="19"/>
        <v>-39.533682342700018</v>
      </c>
      <c r="Y81" s="4">
        <f>VLOOKUP(B81,July!A:E,5,FALSE)</f>
        <v>116.77853473569999</v>
      </c>
      <c r="Z81" s="4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</row>
    <row r="82" spans="1:50" x14ac:dyDescent="0.2">
      <c r="B82">
        <v>6933704</v>
      </c>
      <c r="C82" t="s">
        <v>6</v>
      </c>
      <c r="D82" s="2">
        <v>44166</v>
      </c>
      <c r="E82" t="s">
        <v>14</v>
      </c>
      <c r="F82" t="s">
        <v>15</v>
      </c>
      <c r="G82" s="1">
        <v>40909</v>
      </c>
      <c r="H82" t="s">
        <v>37</v>
      </c>
      <c r="I82" t="s">
        <v>10</v>
      </c>
      <c r="J82" t="s">
        <v>219</v>
      </c>
      <c r="K82" s="3">
        <v>4080.1904744364001</v>
      </c>
      <c r="L82" s="3">
        <f t="shared" si="14"/>
        <v>66.442126022800039</v>
      </c>
      <c r="M82" s="3">
        <f>VLOOKUP(B82,Jan!A:E,5,FALSE)</f>
        <v>4146.6326004592001</v>
      </c>
      <c r="N82" s="3">
        <f t="shared" si="15"/>
        <v>62.898173406699243</v>
      </c>
      <c r="O82" s="3">
        <f>VLOOKUP(B82,Feb!A:E,5,FALSE)</f>
        <v>4209.5307738658994</v>
      </c>
      <c r="P82" s="3">
        <f t="shared" si="16"/>
        <v>61.703941444500742</v>
      </c>
      <c r="Q82" s="3">
        <f>VLOOKUP(B82,Mar!A:E,5,FALSE)</f>
        <v>4271.2347153104001</v>
      </c>
      <c r="R82" s="3">
        <f t="shared" si="12"/>
        <v>60.959601035500782</v>
      </c>
      <c r="S82" s="3">
        <f>VLOOKUP(B82,Apr!A:E,5,FALSE)</f>
        <v>4332.1943163459009</v>
      </c>
      <c r="T82" s="3">
        <f t="shared" si="17"/>
        <v>59.517412142098692</v>
      </c>
      <c r="U82" s="3">
        <f>VLOOKUP(B82,May!A:E,5,FALSE)</f>
        <v>4391.7117284879996</v>
      </c>
      <c r="V82" s="3">
        <f t="shared" si="18"/>
        <v>64.973638667001069</v>
      </c>
      <c r="W82" s="3">
        <f>VLOOKUP(B82,June!A:E,5,FALSE)</f>
        <v>4456.6853671550007</v>
      </c>
      <c r="X82" s="3">
        <f t="shared" si="19"/>
        <v>57.422223034999661</v>
      </c>
      <c r="Y82" s="3">
        <f>VLOOKUP(B82,July!A:E,5,FALSE)</f>
        <v>4514.1075901900003</v>
      </c>
      <c r="Z82" s="3">
        <f t="shared" si="20"/>
        <v>56.469373388399617</v>
      </c>
      <c r="AA82" s="3">
        <f>VLOOKUP(B82,Aug!A:E,5,FALSE)</f>
        <v>4570.5769635784</v>
      </c>
      <c r="AB82" s="3">
        <f t="shared" si="21"/>
        <v>55.633927591799875</v>
      </c>
      <c r="AC82" s="3">
        <f>VLOOKUP(B82,Sept!A:E,5,FALSE)</f>
        <v>4626.2108911701998</v>
      </c>
      <c r="AD82" s="3">
        <f t="shared" ref="AD82:AD99" si="24">AE82-AC82</f>
        <v>54.876672759300163</v>
      </c>
      <c r="AE82" s="3">
        <f>VLOOKUP(B82,Oct!A:E,5,FALSE)</f>
        <v>4681.0875639295</v>
      </c>
      <c r="AF82" s="3">
        <f t="shared" si="22"/>
        <v>54.19807850629968</v>
      </c>
      <c r="AG82" s="3">
        <f>VLOOKUP(B82,Nov!A:E,5,FALSE)</f>
        <v>4735.2856424357997</v>
      </c>
      <c r="AH82" s="3">
        <f t="shared" si="23"/>
        <v>1238.3211006018009</v>
      </c>
      <c r="AI82" s="3">
        <f>VLOOKUP(B82,Dec!A:E,5,FALSE)</f>
        <v>5973.6067430376006</v>
      </c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</row>
    <row r="83" spans="1:50" x14ac:dyDescent="0.2">
      <c r="B83">
        <v>6933099</v>
      </c>
      <c r="C83" t="s">
        <v>6</v>
      </c>
      <c r="D83" s="2">
        <v>44166</v>
      </c>
      <c r="E83" t="s">
        <v>14</v>
      </c>
      <c r="F83" t="s">
        <v>15</v>
      </c>
      <c r="G83" s="1">
        <v>40969</v>
      </c>
      <c r="H83" t="s">
        <v>55</v>
      </c>
      <c r="I83" t="s">
        <v>11</v>
      </c>
      <c r="J83" t="s">
        <v>219</v>
      </c>
      <c r="K83" s="3">
        <v>49817.99</v>
      </c>
      <c r="L83" s="3">
        <f t="shared" si="14"/>
        <v>0</v>
      </c>
      <c r="M83" s="3">
        <f>VLOOKUP(B83,Jan!A:E,5,FALSE)</f>
        <v>49817.99</v>
      </c>
      <c r="N83" s="3">
        <f t="shared" si="15"/>
        <v>0</v>
      </c>
      <c r="O83" s="3">
        <f>VLOOKUP(B83,Feb!A:E,5,FALSE)</f>
        <v>49817.99</v>
      </c>
      <c r="P83" s="3">
        <f t="shared" si="16"/>
        <v>0</v>
      </c>
      <c r="Q83" s="3">
        <f>VLOOKUP(B83,Mar!A:E,5,FALSE)</f>
        <v>49817.99</v>
      </c>
      <c r="R83" s="3">
        <f t="shared" si="12"/>
        <v>0</v>
      </c>
      <c r="S83" s="3">
        <f>VLOOKUP(B83,Apr!A:E,5,FALSE)</f>
        <v>49817.99</v>
      </c>
      <c r="T83" s="3">
        <f t="shared" si="17"/>
        <v>0</v>
      </c>
      <c r="U83" s="3">
        <f>VLOOKUP(B83,May!A:E,5,FALSE)</f>
        <v>49817.99</v>
      </c>
      <c r="V83" s="3">
        <f t="shared" si="18"/>
        <v>0</v>
      </c>
      <c r="W83" s="3">
        <f>VLOOKUP(B83,June!A:E,5,FALSE)</f>
        <v>49817.99</v>
      </c>
      <c r="X83" s="3">
        <f t="shared" si="19"/>
        <v>0</v>
      </c>
      <c r="Y83" s="3">
        <f>VLOOKUP(B83,July!A:E,5,FALSE)</f>
        <v>49817.99</v>
      </c>
      <c r="Z83" s="3">
        <f t="shared" si="20"/>
        <v>0</v>
      </c>
      <c r="AA83" s="3">
        <f>VLOOKUP(B83,Aug!A:E,5,FALSE)</f>
        <v>49817.99</v>
      </c>
      <c r="AB83" s="3">
        <f t="shared" si="21"/>
        <v>0</v>
      </c>
      <c r="AC83" s="3">
        <f>VLOOKUP(B83,Sept!A:E,5,FALSE)</f>
        <v>49817.99</v>
      </c>
      <c r="AD83" s="3">
        <f t="shared" si="24"/>
        <v>0</v>
      </c>
      <c r="AE83" s="3">
        <f>VLOOKUP(B83,Oct!A:E,5,FALSE)</f>
        <v>49817.99</v>
      </c>
      <c r="AF83" s="3">
        <f t="shared" si="22"/>
        <v>0</v>
      </c>
      <c r="AG83" s="3">
        <f>VLOOKUP(B83,Nov!A:E,5,FALSE)</f>
        <v>49817.99</v>
      </c>
      <c r="AH83" s="3"/>
      <c r="AI83" s="3">
        <f>VLOOKUP(B83,Dec!A:E,5,FALSE)</f>
        <v>17191.4625008857</v>
      </c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</row>
    <row r="84" spans="1:50" x14ac:dyDescent="0.2">
      <c r="B84">
        <v>6933279</v>
      </c>
      <c r="C84" t="s">
        <v>6</v>
      </c>
      <c r="D84" s="2">
        <v>44166</v>
      </c>
      <c r="E84" t="s">
        <v>14</v>
      </c>
      <c r="F84" t="s">
        <v>15</v>
      </c>
      <c r="G84" s="1">
        <v>40969</v>
      </c>
      <c r="H84" t="s">
        <v>123</v>
      </c>
      <c r="I84" t="s">
        <v>17</v>
      </c>
      <c r="J84" t="s">
        <v>219</v>
      </c>
      <c r="K84" s="3">
        <v>-122284.49290464001</v>
      </c>
      <c r="L84" s="3">
        <f t="shared" si="14"/>
        <v>1999.1444721600128</v>
      </c>
      <c r="M84" s="3">
        <f>VLOOKUP(B84,Jan!A:E,5,FALSE)</f>
        <v>-120285.34843247999</v>
      </c>
      <c r="N84" s="3">
        <f t="shared" si="15"/>
        <v>1990.9141507199965</v>
      </c>
      <c r="O84" s="3">
        <f>VLOOKUP(B84,Feb!A:E,5,FALSE)</f>
        <v>-118294.43428176</v>
      </c>
      <c r="P84" s="3">
        <f t="shared" si="16"/>
        <v>1982.9563564799901</v>
      </c>
      <c r="Q84" s="3">
        <f>VLOOKUP(B84,Mar!A:E,5,FALSE)</f>
        <v>-116311.47792528001</v>
      </c>
      <c r="R84" s="3">
        <f t="shared" si="12"/>
        <v>1975.2529209600034</v>
      </c>
      <c r="S84" s="3">
        <f>VLOOKUP(B84,Apr!A:E,5,FALSE)</f>
        <v>-114336.22500432</v>
      </c>
      <c r="T84" s="3">
        <f t="shared" si="17"/>
        <v>1967.7826476000046</v>
      </c>
      <c r="U84" s="3">
        <f>VLOOKUP(B84,May!A:E,5,FALSE)</f>
        <v>-112368.44235672</v>
      </c>
      <c r="V84" s="3">
        <f t="shared" si="18"/>
        <v>1960.5485644800065</v>
      </c>
      <c r="W84" s="3">
        <f>VLOOKUP(B84,June!A:E,5,FALSE)</f>
        <v>-110407.89379223999</v>
      </c>
      <c r="X84" s="3">
        <f t="shared" si="19"/>
        <v>1953.5506715999945</v>
      </c>
      <c r="Y84" s="3">
        <f>VLOOKUP(B84,July!A:E,5,FALSE)</f>
        <v>-108454.34312064</v>
      </c>
      <c r="Z84" s="3">
        <f t="shared" si="20"/>
        <v>1946.7556600800017</v>
      </c>
      <c r="AA84" s="3">
        <f>VLOOKUP(B84,Aug!A:E,5,FALSE)</f>
        <v>-106507.58746056</v>
      </c>
      <c r="AB84" s="3">
        <f t="shared" si="21"/>
        <v>1940.1695860799955</v>
      </c>
      <c r="AC84" s="3">
        <f>VLOOKUP(B84,Sept!A:E,5,FALSE)</f>
        <v>-104567.41787448</v>
      </c>
      <c r="AD84" s="3">
        <f t="shared" si="24"/>
        <v>1933.7833653599955</v>
      </c>
      <c r="AE84" s="3">
        <f>VLOOKUP(B84,Oct!A:E,5,FALSE)</f>
        <v>-102633.63450912001</v>
      </c>
      <c r="AF84" s="3">
        <f t="shared" si="22"/>
        <v>1927.5818575200101</v>
      </c>
      <c r="AG84" s="3">
        <f>VLOOKUP(B84,Nov!A:E,5,FALSE)</f>
        <v>-100706.0526516</v>
      </c>
      <c r="AH84" s="3">
        <v>-460.51</v>
      </c>
      <c r="AI84" s="3">
        <f>VLOOKUP(B84,Dec!A:E,5,FALSE)</f>
        <v>-179737.85659896</v>
      </c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</row>
    <row r="85" spans="1:50" x14ac:dyDescent="0.2">
      <c r="B85">
        <v>6933410</v>
      </c>
      <c r="C85" t="s">
        <v>6</v>
      </c>
      <c r="D85" s="2">
        <v>44166</v>
      </c>
      <c r="E85" t="s">
        <v>14</v>
      </c>
      <c r="F85" t="s">
        <v>15</v>
      </c>
      <c r="G85" s="1">
        <v>41030</v>
      </c>
      <c r="H85" t="s">
        <v>63</v>
      </c>
      <c r="I85" t="s">
        <v>11</v>
      </c>
      <c r="J85" t="s">
        <v>219</v>
      </c>
      <c r="K85" s="3">
        <v>38933.090000000004</v>
      </c>
      <c r="L85" s="3">
        <f t="shared" si="14"/>
        <v>0</v>
      </c>
      <c r="M85" s="3">
        <f>VLOOKUP(B85,Jan!A:E,5,FALSE)</f>
        <v>38933.090000000004</v>
      </c>
      <c r="N85" s="3">
        <f t="shared" si="15"/>
        <v>0</v>
      </c>
      <c r="O85" s="3">
        <f>VLOOKUP(B85,Feb!A:E,5,FALSE)</f>
        <v>38933.090000000004</v>
      </c>
      <c r="P85" s="3">
        <f t="shared" si="16"/>
        <v>0</v>
      </c>
      <c r="Q85" s="3">
        <f>VLOOKUP(B85,Mar!A:E,5,FALSE)</f>
        <v>38933.090000000004</v>
      </c>
      <c r="R85" s="3">
        <f t="shared" si="12"/>
        <v>0</v>
      </c>
      <c r="S85" s="3">
        <f>VLOOKUP(B85,Apr!A:E,5,FALSE)</f>
        <v>38933.090000000004</v>
      </c>
      <c r="T85" s="3">
        <f t="shared" si="17"/>
        <v>0</v>
      </c>
      <c r="U85" s="3">
        <f>VLOOKUP(B85,May!A:E,5,FALSE)</f>
        <v>38933.090000000004</v>
      </c>
      <c r="V85" s="3">
        <f t="shared" si="18"/>
        <v>0</v>
      </c>
      <c r="W85" s="3">
        <f>VLOOKUP(B85,June!A:E,5,FALSE)</f>
        <v>38933.090000000004</v>
      </c>
      <c r="X85" s="3">
        <f t="shared" si="19"/>
        <v>0</v>
      </c>
      <c r="Y85" s="3">
        <f>VLOOKUP(B85,July!A:E,5,FALSE)</f>
        <v>38933.090000000004</v>
      </c>
      <c r="Z85" s="3">
        <f t="shared" si="20"/>
        <v>0</v>
      </c>
      <c r="AA85" s="3">
        <f>VLOOKUP(B85,Aug!A:E,5,FALSE)</f>
        <v>38933.090000000004</v>
      </c>
      <c r="AB85" s="3">
        <f t="shared" si="21"/>
        <v>0</v>
      </c>
      <c r="AC85" s="3">
        <f>VLOOKUP(B85,Sept!A:E,5,FALSE)</f>
        <v>38933.090000000004</v>
      </c>
      <c r="AD85" s="3">
        <f t="shared" si="24"/>
        <v>0</v>
      </c>
      <c r="AE85" s="3">
        <f>VLOOKUP(B85,Oct!A:E,5,FALSE)</f>
        <v>38933.090000000004</v>
      </c>
      <c r="AF85" s="3">
        <f t="shared" si="22"/>
        <v>0</v>
      </c>
      <c r="AG85" s="3">
        <f>VLOOKUP(B85,Nov!A:E,5,FALSE)</f>
        <v>38933.090000000004</v>
      </c>
      <c r="AH85" s="3"/>
      <c r="AI85" s="3">
        <f>VLOOKUP(B85,Dec!A:E,5,FALSE)</f>
        <v>13435.2421038787</v>
      </c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</row>
    <row r="86" spans="1:50" x14ac:dyDescent="0.2">
      <c r="B86">
        <v>6933002</v>
      </c>
      <c r="C86" t="s">
        <v>6</v>
      </c>
      <c r="D86" s="2">
        <v>44166</v>
      </c>
      <c r="E86" t="s">
        <v>14</v>
      </c>
      <c r="F86" t="s">
        <v>15</v>
      </c>
      <c r="G86" s="1">
        <v>41061</v>
      </c>
      <c r="H86" t="s">
        <v>39</v>
      </c>
      <c r="I86" t="s">
        <v>10</v>
      </c>
      <c r="J86" t="s">
        <v>219</v>
      </c>
      <c r="K86" s="3">
        <v>2171.3095470600001</v>
      </c>
      <c r="L86" s="3">
        <f t="shared" si="14"/>
        <v>35.357766619999893</v>
      </c>
      <c r="M86" s="3">
        <f>VLOOKUP(B86,Jan!A:E,5,FALSE)</f>
        <v>2206.66731368</v>
      </c>
      <c r="N86" s="3">
        <f t="shared" si="15"/>
        <v>33.471820804999879</v>
      </c>
      <c r="O86" s="3">
        <f>VLOOKUP(B86,Feb!A:E,5,FALSE)</f>
        <v>2240.1391344849999</v>
      </c>
      <c r="P86" s="3">
        <f t="shared" si="16"/>
        <v>32.836299675000191</v>
      </c>
      <c r="Q86" s="3">
        <f>VLOOKUP(B86,Mar!A:E,5,FALSE)</f>
        <v>2272.9754341600001</v>
      </c>
      <c r="R86" s="3">
        <f t="shared" si="12"/>
        <v>32.440192324999771</v>
      </c>
      <c r="S86" s="3">
        <f>VLOOKUP(B86,Apr!A:E,5,FALSE)</f>
        <v>2305.4156264849998</v>
      </c>
      <c r="T86" s="3">
        <f t="shared" si="17"/>
        <v>31.672718714999974</v>
      </c>
      <c r="U86" s="3">
        <f>VLOOKUP(B86,May!A:E,5,FALSE)</f>
        <v>2337.0883451999998</v>
      </c>
      <c r="V86" s="3">
        <f t="shared" si="18"/>
        <v>34.576298050000332</v>
      </c>
      <c r="W86" s="3">
        <f>VLOOKUP(B86,June!A:E,5,FALSE)</f>
        <v>2371.6646432500002</v>
      </c>
      <c r="X86" s="3">
        <f t="shared" si="19"/>
        <v>30.557745249999698</v>
      </c>
      <c r="Y86" s="3">
        <f>VLOOKUP(B86,July!A:E,5,FALSE)</f>
        <v>2402.2223884999999</v>
      </c>
      <c r="Z86" s="3">
        <f t="shared" si="20"/>
        <v>30.050677860000178</v>
      </c>
      <c r="AA86" s="3">
        <f>VLOOKUP(B86,Aug!A:E,5,FALSE)</f>
        <v>2432.27306636</v>
      </c>
      <c r="AB86" s="3">
        <f t="shared" si="21"/>
        <v>29.606087969999862</v>
      </c>
      <c r="AC86" s="3">
        <f>VLOOKUP(B86,Sept!A:E,5,FALSE)</f>
        <v>2461.8791543299999</v>
      </c>
      <c r="AD86" s="3">
        <f t="shared" si="24"/>
        <v>29.203108095000061</v>
      </c>
      <c r="AE86" s="3">
        <f>VLOOKUP(B86,Oct!A:E,5,FALSE)</f>
        <v>2491.082262425</v>
      </c>
      <c r="AF86" s="3">
        <f t="shared" si="22"/>
        <v>28.841988144999959</v>
      </c>
      <c r="AG86" s="3">
        <f>VLOOKUP(B86,Nov!A:E,5,FALSE)</f>
        <v>2519.9242505699999</v>
      </c>
      <c r="AH86" s="3">
        <f t="shared" si="23"/>
        <v>28.518979469999977</v>
      </c>
      <c r="AI86" s="3">
        <f>VLOOKUP(B86,Dec!A:E,5,FALSE)</f>
        <v>2548.4432300399999</v>
      </c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</row>
    <row r="87" spans="1:50" x14ac:dyDescent="0.2">
      <c r="B87">
        <v>6933539</v>
      </c>
      <c r="C87" t="s">
        <v>6</v>
      </c>
      <c r="D87" s="2">
        <v>44166</v>
      </c>
      <c r="E87" t="s">
        <v>14</v>
      </c>
      <c r="F87" t="s">
        <v>15</v>
      </c>
      <c r="G87" s="1">
        <v>41061</v>
      </c>
      <c r="H87" t="s">
        <v>59</v>
      </c>
      <c r="I87" t="s">
        <v>11</v>
      </c>
      <c r="J87" t="s">
        <v>219</v>
      </c>
      <c r="K87" s="3">
        <v>13745.03</v>
      </c>
      <c r="L87" s="3">
        <f t="shared" si="14"/>
        <v>0</v>
      </c>
      <c r="M87" s="3">
        <f>VLOOKUP(B87,Jan!A:E,5,FALSE)</f>
        <v>13745.03</v>
      </c>
      <c r="N87" s="3">
        <f t="shared" si="15"/>
        <v>0</v>
      </c>
      <c r="O87" s="3">
        <f>VLOOKUP(B87,Feb!A:E,5,FALSE)</f>
        <v>13745.03</v>
      </c>
      <c r="P87" s="3">
        <f t="shared" si="16"/>
        <v>0</v>
      </c>
      <c r="Q87" s="3">
        <f>VLOOKUP(B87,Mar!A:E,5,FALSE)</f>
        <v>13745.03</v>
      </c>
      <c r="R87" s="3">
        <f t="shared" si="12"/>
        <v>0</v>
      </c>
      <c r="S87" s="3">
        <f>VLOOKUP(B87,Apr!A:E,5,FALSE)</f>
        <v>13745.03</v>
      </c>
      <c r="T87" s="3">
        <f t="shared" si="17"/>
        <v>0</v>
      </c>
      <c r="U87" s="3">
        <f>VLOOKUP(B87,May!A:E,5,FALSE)</f>
        <v>13745.03</v>
      </c>
      <c r="V87" s="3">
        <f t="shared" si="18"/>
        <v>0</v>
      </c>
      <c r="W87" s="3">
        <f>VLOOKUP(B87,June!A:E,5,FALSE)</f>
        <v>13745.03</v>
      </c>
      <c r="X87" s="3">
        <f t="shared" si="19"/>
        <v>0</v>
      </c>
      <c r="Y87" s="3">
        <f>VLOOKUP(B87,July!A:E,5,FALSE)</f>
        <v>13745.03</v>
      </c>
      <c r="Z87" s="3">
        <f t="shared" si="20"/>
        <v>0</v>
      </c>
      <c r="AA87" s="3">
        <f>VLOOKUP(B87,Aug!A:E,5,FALSE)</f>
        <v>13745.03</v>
      </c>
      <c r="AB87" s="3">
        <f t="shared" si="21"/>
        <v>0</v>
      </c>
      <c r="AC87" s="3">
        <f>VLOOKUP(B87,Sept!A:E,5,FALSE)</f>
        <v>13745.03</v>
      </c>
      <c r="AD87" s="3">
        <f t="shared" si="24"/>
        <v>0</v>
      </c>
      <c r="AE87" s="3">
        <f>VLOOKUP(B87,Oct!A:E,5,FALSE)</f>
        <v>13745.03</v>
      </c>
      <c r="AF87" s="3">
        <f t="shared" si="22"/>
        <v>0</v>
      </c>
      <c r="AG87" s="3">
        <f>VLOOKUP(B87,Nov!A:E,5,FALSE)</f>
        <v>13745.03</v>
      </c>
      <c r="AH87" s="3"/>
      <c r="AI87" s="3">
        <f>VLOOKUP(B87,Dec!A:E,5,FALSE)</f>
        <v>4743.2095879129001</v>
      </c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</row>
    <row r="88" spans="1:50" x14ac:dyDescent="0.2">
      <c r="B88">
        <v>6934002</v>
      </c>
      <c r="C88" t="s">
        <v>6</v>
      </c>
      <c r="D88" s="2">
        <v>44166</v>
      </c>
      <c r="E88" t="s">
        <v>14</v>
      </c>
      <c r="F88" t="s">
        <v>15</v>
      </c>
      <c r="G88" s="1">
        <v>41061</v>
      </c>
      <c r="H88" t="s">
        <v>121</v>
      </c>
      <c r="I88" t="s">
        <v>17</v>
      </c>
      <c r="J88" t="s">
        <v>219</v>
      </c>
      <c r="K88" s="3">
        <v>-7526.8316783704004</v>
      </c>
      <c r="L88" s="3">
        <f t="shared" si="14"/>
        <v>123.05095752760099</v>
      </c>
      <c r="M88" s="3">
        <f>VLOOKUP(B88,Jan!A:E,5,FALSE)</f>
        <v>-7403.7807208427994</v>
      </c>
      <c r="N88" s="3">
        <f t="shared" si="15"/>
        <v>122.54436635919865</v>
      </c>
      <c r="O88" s="3">
        <f>VLOOKUP(B88,Feb!A:E,5,FALSE)</f>
        <v>-7281.2363544836007</v>
      </c>
      <c r="P88" s="3">
        <f t="shared" si="16"/>
        <v>122.0545497328003</v>
      </c>
      <c r="Q88" s="3">
        <f>VLOOKUP(B88,Mar!A:E,5,FALSE)</f>
        <v>-7159.1818047508004</v>
      </c>
      <c r="R88" s="3">
        <f t="shared" si="12"/>
        <v>121.58038934560045</v>
      </c>
      <c r="S88" s="3">
        <f>VLOOKUP(B88,Apr!A:E,5,FALSE)</f>
        <v>-7037.6014154052</v>
      </c>
      <c r="T88" s="3">
        <f t="shared" si="17"/>
        <v>121.12058051099939</v>
      </c>
      <c r="U88" s="3">
        <f>VLOOKUP(B88,May!A:E,5,FALSE)</f>
        <v>-6916.4808348942006</v>
      </c>
      <c r="V88" s="3">
        <f t="shared" si="18"/>
        <v>120.67530961280045</v>
      </c>
      <c r="W88" s="3">
        <f>VLOOKUP(B88,June!A:E,5,FALSE)</f>
        <v>-6795.8055252814002</v>
      </c>
      <c r="X88" s="3">
        <f t="shared" si="19"/>
        <v>120.24457665099999</v>
      </c>
      <c r="Y88" s="3">
        <f>VLOOKUP(B88,July!A:E,5,FALSE)</f>
        <v>-6675.5609486304002</v>
      </c>
      <c r="Z88" s="3">
        <f t="shared" si="20"/>
        <v>119.82633140379949</v>
      </c>
      <c r="AA88" s="3">
        <f>VLOOKUP(B88,Aug!A:E,5,FALSE)</f>
        <v>-6555.7346172266007</v>
      </c>
      <c r="AB88" s="3">
        <f t="shared" si="21"/>
        <v>119.42094663880016</v>
      </c>
      <c r="AC88" s="3">
        <f>VLOOKUP(B88,Sept!A:E,5,FALSE)</f>
        <v>-6436.3136705878005</v>
      </c>
      <c r="AD88" s="3">
        <f t="shared" si="24"/>
        <v>119.02786320460109</v>
      </c>
      <c r="AE88" s="3">
        <f>VLOOKUP(B88,Oct!A:E,5,FALSE)</f>
        <v>-6317.2858073831994</v>
      </c>
      <c r="AF88" s="3">
        <f t="shared" si="22"/>
        <v>118.64614918219922</v>
      </c>
      <c r="AG88" s="3">
        <f>VLOOKUP(B88,Nov!A:E,5,FALSE)</f>
        <v>-6198.6396582010002</v>
      </c>
      <c r="AH88" s="3">
        <v>-28.35</v>
      </c>
      <c r="AI88" s="3">
        <f>VLOOKUP(B88,Dec!A:E,5,FALSE)</f>
        <v>-11063.190112800601</v>
      </c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</row>
    <row r="89" spans="1:50" x14ac:dyDescent="0.2">
      <c r="B89">
        <v>6933981</v>
      </c>
      <c r="C89" t="s">
        <v>6</v>
      </c>
      <c r="D89" s="2">
        <v>44166</v>
      </c>
      <c r="E89" t="s">
        <v>14</v>
      </c>
      <c r="F89" t="s">
        <v>15</v>
      </c>
      <c r="G89" s="1">
        <v>41122</v>
      </c>
      <c r="H89" t="s">
        <v>56</v>
      </c>
      <c r="I89" t="s">
        <v>11</v>
      </c>
      <c r="J89" t="s">
        <v>219</v>
      </c>
      <c r="K89" s="3">
        <v>-5324.76</v>
      </c>
      <c r="L89" s="3">
        <f t="shared" si="14"/>
        <v>0</v>
      </c>
      <c r="M89" s="3">
        <f>VLOOKUP(B89,Jan!A:E,5,FALSE)</f>
        <v>-5324.76</v>
      </c>
      <c r="N89" s="3">
        <f t="shared" si="15"/>
        <v>0</v>
      </c>
      <c r="O89" s="3">
        <f>VLOOKUP(B89,Feb!A:E,5,FALSE)</f>
        <v>-5324.76</v>
      </c>
      <c r="P89" s="3">
        <f t="shared" si="16"/>
        <v>0</v>
      </c>
      <c r="Q89" s="3">
        <f>VLOOKUP(B89,Mar!A:E,5,FALSE)</f>
        <v>-5324.76</v>
      </c>
      <c r="R89" s="3">
        <f t="shared" si="12"/>
        <v>0</v>
      </c>
      <c r="S89" s="3">
        <f>VLOOKUP(B89,Apr!A:E,5,FALSE)</f>
        <v>-5324.76</v>
      </c>
      <c r="T89" s="3">
        <f t="shared" si="17"/>
        <v>0</v>
      </c>
      <c r="U89" s="3">
        <f>VLOOKUP(B89,May!A:E,5,FALSE)</f>
        <v>-5324.76</v>
      </c>
      <c r="V89" s="3">
        <f t="shared" si="18"/>
        <v>0</v>
      </c>
      <c r="W89" s="3">
        <f>VLOOKUP(B89,June!A:E,5,FALSE)</f>
        <v>-5324.76</v>
      </c>
      <c r="X89" s="3">
        <f t="shared" si="19"/>
        <v>0</v>
      </c>
      <c r="Y89" s="3">
        <f>VLOOKUP(B89,July!A:E,5,FALSE)</f>
        <v>-5324.76</v>
      </c>
      <c r="Z89" s="3">
        <f t="shared" si="20"/>
        <v>0</v>
      </c>
      <c r="AA89" s="3">
        <f>VLOOKUP(B89,Aug!A:E,5,FALSE)</f>
        <v>-5324.76</v>
      </c>
      <c r="AB89" s="3">
        <f t="shared" si="21"/>
        <v>0</v>
      </c>
      <c r="AC89" s="3">
        <f>VLOOKUP(B89,Sept!A:E,5,FALSE)</f>
        <v>-5324.76</v>
      </c>
      <c r="AD89" s="3">
        <f t="shared" si="24"/>
        <v>0</v>
      </c>
      <c r="AE89" s="3">
        <f>VLOOKUP(B89,Oct!A:E,5,FALSE)</f>
        <v>-5324.76</v>
      </c>
      <c r="AF89" s="3">
        <f t="shared" si="22"/>
        <v>0</v>
      </c>
      <c r="AG89" s="3">
        <f>VLOOKUP(B89,Nov!A:E,5,FALSE)</f>
        <v>-5324.76</v>
      </c>
      <c r="AH89" s="3"/>
      <c r="AI89" s="3">
        <f>VLOOKUP(B89,Dec!A:E,5,FALSE)</f>
        <v>-1837.4970942468001</v>
      </c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</row>
    <row r="90" spans="1:50" x14ac:dyDescent="0.2">
      <c r="B90">
        <v>6933408</v>
      </c>
      <c r="C90" t="s">
        <v>6</v>
      </c>
      <c r="D90" s="2">
        <v>44166</v>
      </c>
      <c r="E90" t="s">
        <v>14</v>
      </c>
      <c r="F90" t="s">
        <v>15</v>
      </c>
      <c r="G90" s="1">
        <v>41122</v>
      </c>
      <c r="H90" t="s">
        <v>93</v>
      </c>
      <c r="I90" t="s">
        <v>16</v>
      </c>
      <c r="J90" t="s">
        <v>219</v>
      </c>
      <c r="K90" s="3">
        <v>-13917.407850554</v>
      </c>
      <c r="L90" s="3">
        <f t="shared" si="14"/>
        <v>-46.170860033998906</v>
      </c>
      <c r="M90" s="3">
        <f>VLOOKUP(B90,Jan!A:E,5,FALSE)</f>
        <v>-13963.578710587999</v>
      </c>
      <c r="N90" s="3">
        <f t="shared" si="15"/>
        <v>-46.060284842000328</v>
      </c>
      <c r="O90" s="3">
        <f>VLOOKUP(B90,Feb!A:E,5,FALSE)</f>
        <v>-14009.638995429999</v>
      </c>
      <c r="P90" s="44">
        <f>N90</f>
        <v>-46.060284842000328</v>
      </c>
      <c r="Q90" s="3">
        <f>VLOOKUP(B90,Mar!A:E,5,FALSE)</f>
        <v>-14544.704156579999</v>
      </c>
      <c r="R90" s="44">
        <v>-93.56</v>
      </c>
      <c r="S90" s="3">
        <f>VLOOKUP(B90,Apr!A:E,5,FALSE)</f>
        <v>-26950.588505750002</v>
      </c>
      <c r="T90" s="3">
        <f t="shared" si="17"/>
        <v>-100.82158772399634</v>
      </c>
      <c r="U90" s="3">
        <f>VLOOKUP(B90,May!A:E,5,FALSE)</f>
        <v>-27051.410093473998</v>
      </c>
      <c r="V90" s="3">
        <f t="shared" si="18"/>
        <v>-100.71454905200153</v>
      </c>
      <c r="W90" s="3">
        <f>VLOOKUP(B90,June!A:E,5,FALSE)</f>
        <v>-27152.124642526</v>
      </c>
      <c r="X90" s="3">
        <f t="shared" si="19"/>
        <v>-100.61275621800087</v>
      </c>
      <c r="Y90" s="3">
        <f>VLOOKUP(B90,July!A:E,5,FALSE)</f>
        <v>-27252.737398744001</v>
      </c>
      <c r="Z90" s="3">
        <f t="shared" si="20"/>
        <v>-100.516209221998</v>
      </c>
      <c r="AA90" s="3">
        <f>VLOOKUP(B90,Aug!A:E,5,FALSE)</f>
        <v>-27353.253607965999</v>
      </c>
      <c r="AB90" s="3">
        <v>-142.80000000000001</v>
      </c>
      <c r="AC90" s="3">
        <f>VLOOKUP(B90,Sept!A:E,5,FALSE)</f>
        <v>-45651.265379589997</v>
      </c>
      <c r="AD90" s="3">
        <f t="shared" si="24"/>
        <v>-167.45687439000176</v>
      </c>
      <c r="AE90" s="3">
        <f>VLOOKUP(B90,Oct!A:E,5,FALSE)</f>
        <v>-45818.722253979999</v>
      </c>
      <c r="AF90" s="3">
        <f t="shared" si="22"/>
        <v>-167.45681544800027</v>
      </c>
      <c r="AG90" s="3">
        <f>VLOOKUP(B90,Nov!A:E,5,FALSE)</f>
        <v>-45986.179069427999</v>
      </c>
      <c r="AH90" s="3">
        <v>1908.69</v>
      </c>
      <c r="AI90" s="3">
        <f>VLOOKUP(B90,Dec!A:E,5,FALSE)</f>
        <v>12445.219705464</v>
      </c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</row>
    <row r="91" spans="1:50" x14ac:dyDescent="0.2">
      <c r="B91">
        <v>6933553</v>
      </c>
      <c r="C91" t="s">
        <v>6</v>
      </c>
      <c r="D91" s="2">
        <v>44166</v>
      </c>
      <c r="E91" t="s">
        <v>14</v>
      </c>
      <c r="F91" t="s">
        <v>15</v>
      </c>
      <c r="G91" s="1">
        <v>41122</v>
      </c>
      <c r="H91" t="s">
        <v>122</v>
      </c>
      <c r="I91" t="s">
        <v>17</v>
      </c>
      <c r="J91" t="s">
        <v>219</v>
      </c>
      <c r="K91" s="3">
        <v>-344.03518135360002</v>
      </c>
      <c r="L91" s="3">
        <f t="shared" si="14"/>
        <v>5.6243928783999877</v>
      </c>
      <c r="M91" s="3">
        <f>VLOOKUP(B91,Jan!A:E,5,FALSE)</f>
        <v>-338.41078847520004</v>
      </c>
      <c r="N91" s="3">
        <f t="shared" si="15"/>
        <v>5.6012376927999981</v>
      </c>
      <c r="O91" s="3">
        <f>VLOOKUP(B91,Feb!A:E,5,FALSE)</f>
        <v>-332.80955078240004</v>
      </c>
      <c r="P91" s="3">
        <f t="shared" si="16"/>
        <v>5.5788492352000389</v>
      </c>
      <c r="Q91" s="3">
        <f>VLOOKUP(B91,Mar!A:E,5,FALSE)</f>
        <v>-327.2307015472</v>
      </c>
      <c r="R91" s="3">
        <f>S91-Q91</f>
        <v>5.5571763904000022</v>
      </c>
      <c r="S91" s="3">
        <f>VLOOKUP(B91,Apr!A:E,5,FALSE)</f>
        <v>-321.6735251568</v>
      </c>
      <c r="T91" s="3">
        <f t="shared" si="17"/>
        <v>5.536159524000027</v>
      </c>
      <c r="U91" s="3">
        <f>VLOOKUP(B91,May!A:E,5,FALSE)</f>
        <v>-316.13736563279997</v>
      </c>
      <c r="V91" s="3">
        <f t="shared" si="18"/>
        <v>5.5158071551999797</v>
      </c>
      <c r="W91" s="3">
        <f>VLOOKUP(B91,June!A:E,5,FALSE)</f>
        <v>-310.62155847759999</v>
      </c>
      <c r="X91" s="3">
        <f t="shared" si="19"/>
        <v>5.496119283999974</v>
      </c>
      <c r="Y91" s="3">
        <f>VLOOKUP(B91,July!A:E,5,FALSE)</f>
        <v>-305.12543919360002</v>
      </c>
      <c r="Z91" s="3">
        <f t="shared" si="20"/>
        <v>5.4770021992000579</v>
      </c>
      <c r="AA91" s="3">
        <f>VLOOKUP(B91,Aug!A:E,5,FALSE)</f>
        <v>-299.64843699439996</v>
      </c>
      <c r="AB91" s="3">
        <f t="shared" si="21"/>
        <v>5.4584729391999645</v>
      </c>
      <c r="AC91" s="3">
        <f>VLOOKUP(B91,Sept!A:E,5,FALSE)</f>
        <v>-294.18996405519999</v>
      </c>
      <c r="AD91" s="3">
        <f t="shared" si="24"/>
        <v>5.4405059463999805</v>
      </c>
      <c r="AE91" s="3">
        <f>VLOOKUP(B91,Oct!A:E,5,FALSE)</f>
        <v>-288.74945810880001</v>
      </c>
      <c r="AF91" s="3">
        <f t="shared" si="22"/>
        <v>5.423058624800035</v>
      </c>
      <c r="AG91" s="3">
        <f>VLOOKUP(B91,Nov!A:E,5,FALSE)</f>
        <v>-283.32639948399998</v>
      </c>
      <c r="AH91" s="3">
        <v>-1.3</v>
      </c>
      <c r="AI91" s="3">
        <f>VLOOKUP(B91,Dec!A:E,5,FALSE)</f>
        <v>-505.67446961040002</v>
      </c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</row>
    <row r="92" spans="1:50" x14ac:dyDescent="0.2">
      <c r="B92">
        <v>6933392</v>
      </c>
      <c r="C92" t="s">
        <v>6</v>
      </c>
      <c r="D92" s="2">
        <v>44166</v>
      </c>
      <c r="E92" t="s">
        <v>14</v>
      </c>
      <c r="F92" t="s">
        <v>15</v>
      </c>
      <c r="G92" s="1">
        <v>41153</v>
      </c>
      <c r="H92" t="s">
        <v>58</v>
      </c>
      <c r="I92" t="s">
        <v>11</v>
      </c>
      <c r="J92" t="s">
        <v>219</v>
      </c>
      <c r="K92" s="3">
        <v>14047.62</v>
      </c>
      <c r="L92" s="3">
        <f t="shared" si="14"/>
        <v>0</v>
      </c>
      <c r="M92" s="3">
        <f>VLOOKUP(B92,Jan!A:E,5,FALSE)</f>
        <v>14047.62</v>
      </c>
      <c r="N92" s="3">
        <f t="shared" si="15"/>
        <v>0</v>
      </c>
      <c r="O92" s="3">
        <f>VLOOKUP(B92,Feb!A:E,5,FALSE)</f>
        <v>14047.62</v>
      </c>
      <c r="P92" s="3">
        <f t="shared" si="16"/>
        <v>0</v>
      </c>
      <c r="Q92" s="3">
        <f>VLOOKUP(B92,Mar!A:E,5,FALSE)</f>
        <v>14047.62</v>
      </c>
      <c r="R92" s="3">
        <f>S92-Q92</f>
        <v>0</v>
      </c>
      <c r="S92" s="3">
        <f>VLOOKUP(B92,Apr!A:E,5,FALSE)</f>
        <v>14047.62</v>
      </c>
      <c r="T92" s="3">
        <f t="shared" si="17"/>
        <v>0</v>
      </c>
      <c r="U92" s="3">
        <f>VLOOKUP(B92,May!A:E,5,FALSE)</f>
        <v>14047.62</v>
      </c>
      <c r="V92" s="3">
        <f t="shared" si="18"/>
        <v>0</v>
      </c>
      <c r="W92" s="3">
        <f>VLOOKUP(B92,June!A:E,5,FALSE)</f>
        <v>14047.62</v>
      </c>
      <c r="X92" s="3">
        <f t="shared" si="19"/>
        <v>0</v>
      </c>
      <c r="Y92" s="3">
        <f>VLOOKUP(B92,July!A:E,5,FALSE)</f>
        <v>14047.62</v>
      </c>
      <c r="Z92" s="3">
        <f t="shared" si="20"/>
        <v>0</v>
      </c>
      <c r="AA92" s="3">
        <f>VLOOKUP(B92,Aug!A:E,5,FALSE)</f>
        <v>14047.62</v>
      </c>
      <c r="AB92" s="3">
        <f t="shared" si="21"/>
        <v>0</v>
      </c>
      <c r="AC92" s="3">
        <f>VLOOKUP(B92,Sept!A:E,5,FALSE)</f>
        <v>14047.62</v>
      </c>
      <c r="AD92" s="3">
        <f t="shared" si="24"/>
        <v>0</v>
      </c>
      <c r="AE92" s="3">
        <f>VLOOKUP(B92,Oct!A:E,5,FALSE)</f>
        <v>14047.62</v>
      </c>
      <c r="AF92" s="3">
        <f t="shared" si="22"/>
        <v>0</v>
      </c>
      <c r="AG92" s="3">
        <f>VLOOKUP(B92,Nov!A:E,5,FALSE)</f>
        <v>14047.62</v>
      </c>
      <c r="AH92" s="3"/>
      <c r="AI92" s="3">
        <f>VLOOKUP(B92,Dec!A:E,5,FALSE)</f>
        <v>4847.6289881765997</v>
      </c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</row>
    <row r="93" spans="1:50" x14ac:dyDescent="0.2">
      <c r="B93">
        <v>6933692</v>
      </c>
      <c r="C93" t="s">
        <v>6</v>
      </c>
      <c r="D93" s="2">
        <v>44166</v>
      </c>
      <c r="E93" t="s">
        <v>14</v>
      </c>
      <c r="F93" t="s">
        <v>15</v>
      </c>
      <c r="G93" s="1">
        <v>41153</v>
      </c>
      <c r="H93" t="s">
        <v>94</v>
      </c>
      <c r="I93" t="s">
        <v>16</v>
      </c>
      <c r="J93" t="s">
        <v>219</v>
      </c>
      <c r="K93" s="3">
        <v>-1534.7825155</v>
      </c>
      <c r="L93" s="3">
        <f t="shared" si="14"/>
        <v>-5.0916254999999637</v>
      </c>
      <c r="M93" s="3">
        <f>VLOOKUP(B93,Jan!A:E,5,FALSE)</f>
        <v>-1539.874141</v>
      </c>
      <c r="N93" s="3">
        <f t="shared" si="15"/>
        <v>-5.0794315000000552</v>
      </c>
      <c r="O93" s="3">
        <f>VLOOKUP(B93,Feb!A:E,5,FALSE)</f>
        <v>-1544.9535725000001</v>
      </c>
      <c r="P93" s="44">
        <f>N93</f>
        <v>-5.0794315000000552</v>
      </c>
      <c r="Q93" s="3">
        <f>VLOOKUP(B93,Mar!A:E,5,FALSE)</f>
        <v>-1603.959435</v>
      </c>
      <c r="R93" s="44">
        <v>-10.32</v>
      </c>
      <c r="S93" s="3">
        <f>VLOOKUP(B93,Apr!A:E,5,FALSE)</f>
        <v>-2972.0543124999999</v>
      </c>
      <c r="T93" s="3">
        <f t="shared" si="17"/>
        <v>-11.118393000000196</v>
      </c>
      <c r="U93" s="3">
        <f>VLOOKUP(B93,May!A:E,5,FALSE)</f>
        <v>-2983.1727055000001</v>
      </c>
      <c r="V93" s="3">
        <f t="shared" si="18"/>
        <v>-11.106588999999985</v>
      </c>
      <c r="W93" s="3">
        <f>VLOOKUP(B93,June!A:E,5,FALSE)</f>
        <v>-2994.2792945000001</v>
      </c>
      <c r="X93" s="3">
        <f t="shared" si="19"/>
        <v>-11.095363500000076</v>
      </c>
      <c r="Y93" s="3">
        <f>VLOOKUP(B93,July!A:E,5,FALSE)</f>
        <v>-3005.3746580000002</v>
      </c>
      <c r="Z93" s="3">
        <f t="shared" si="20"/>
        <v>-11.084716500000013</v>
      </c>
      <c r="AA93" s="3">
        <f>VLOOKUP(B93,Aug!A:E,5,FALSE)</f>
        <v>-3016.4593745000002</v>
      </c>
      <c r="AB93" s="3">
        <v>-15.75</v>
      </c>
      <c r="AC93" s="3">
        <f>VLOOKUP(B93,Sept!A:E,5,FALSE)</f>
        <v>-5034.3256924999996</v>
      </c>
      <c r="AD93" s="3">
        <f t="shared" si="24"/>
        <v>-18.466792500000338</v>
      </c>
      <c r="AE93" s="3">
        <f>VLOOKUP(B93,Oct!A:E,5,FALSE)</f>
        <v>-5052.7924849999999</v>
      </c>
      <c r="AF93" s="3">
        <f t="shared" si="22"/>
        <v>-18.466785999999956</v>
      </c>
      <c r="AG93" s="3">
        <f>VLOOKUP(B93,Nov!A:E,5,FALSE)</f>
        <v>-5071.2592709999999</v>
      </c>
      <c r="AH93" s="3">
        <v>210.49</v>
      </c>
      <c r="AI93" s="3">
        <f>VLOOKUP(B93,Dec!A:E,5,FALSE)</f>
        <v>1372.4326980000001</v>
      </c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</row>
    <row r="94" spans="1:50" x14ac:dyDescent="0.2">
      <c r="B94">
        <v>6933536</v>
      </c>
      <c r="C94" t="s">
        <v>6</v>
      </c>
      <c r="D94" s="2">
        <v>44166</v>
      </c>
      <c r="E94" t="s">
        <v>14</v>
      </c>
      <c r="F94" t="s">
        <v>15</v>
      </c>
      <c r="G94" s="1">
        <v>41183</v>
      </c>
      <c r="H94" t="s">
        <v>57</v>
      </c>
      <c r="I94" t="s">
        <v>11</v>
      </c>
      <c r="J94" t="s">
        <v>219</v>
      </c>
      <c r="K94" s="3">
        <v>-1017.6</v>
      </c>
      <c r="L94" s="3">
        <f t="shared" si="14"/>
        <v>0</v>
      </c>
      <c r="M94" s="3">
        <f>VLOOKUP(B94,Jan!A:E,5,FALSE)</f>
        <v>-1017.6</v>
      </c>
      <c r="N94" s="3">
        <f t="shared" si="15"/>
        <v>0</v>
      </c>
      <c r="O94" s="3">
        <f>VLOOKUP(B94,Feb!A:E,5,FALSE)</f>
        <v>-1017.6</v>
      </c>
      <c r="P94" s="3">
        <f t="shared" si="16"/>
        <v>0</v>
      </c>
      <c r="Q94" s="3">
        <f>VLOOKUP(B94,Mar!A:E,5,FALSE)</f>
        <v>-1017.6</v>
      </c>
      <c r="R94" s="3">
        <f t="shared" ref="R94:R99" si="25">S94-Q94</f>
        <v>0</v>
      </c>
      <c r="S94" s="3">
        <f>VLOOKUP(B94,Apr!A:E,5,FALSE)</f>
        <v>-1017.6</v>
      </c>
      <c r="T94" s="3">
        <f t="shared" si="17"/>
        <v>0</v>
      </c>
      <c r="U94" s="3">
        <f>VLOOKUP(B94,May!A:E,5,FALSE)</f>
        <v>-1017.6</v>
      </c>
      <c r="V94" s="3">
        <f t="shared" si="18"/>
        <v>0</v>
      </c>
      <c r="W94" s="3">
        <f>VLOOKUP(B94,June!A:E,5,FALSE)</f>
        <v>-1017.6</v>
      </c>
      <c r="X94" s="3">
        <f t="shared" si="19"/>
        <v>0</v>
      </c>
      <c r="Y94" s="3">
        <f>VLOOKUP(B94,July!A:E,5,FALSE)</f>
        <v>-1017.6</v>
      </c>
      <c r="Z94" s="3">
        <f t="shared" si="20"/>
        <v>0</v>
      </c>
      <c r="AA94" s="3">
        <f>VLOOKUP(B94,Aug!A:E,5,FALSE)</f>
        <v>-1017.6</v>
      </c>
      <c r="AB94" s="3">
        <f t="shared" si="21"/>
        <v>0</v>
      </c>
      <c r="AC94" s="3">
        <f>VLOOKUP(B94,Sept!A:E,5,FALSE)</f>
        <v>-1017.6</v>
      </c>
      <c r="AD94" s="3">
        <f t="shared" si="24"/>
        <v>0</v>
      </c>
      <c r="AE94" s="3">
        <f>VLOOKUP(B94,Oct!A:E,5,FALSE)</f>
        <v>-1017.6</v>
      </c>
      <c r="AF94" s="3">
        <f t="shared" si="22"/>
        <v>0</v>
      </c>
      <c r="AG94" s="3">
        <f>VLOOKUP(B94,Nov!A:E,5,FALSE)</f>
        <v>-1017.6</v>
      </c>
      <c r="AH94" s="3"/>
      <c r="AI94" s="3">
        <f>VLOOKUP(B94,Dec!A:E,5,FALSE)</f>
        <v>-351.15893356800001</v>
      </c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</row>
    <row r="95" spans="1:50" x14ac:dyDescent="0.2">
      <c r="B95">
        <v>6933110</v>
      </c>
      <c r="C95" t="s">
        <v>6</v>
      </c>
      <c r="D95" s="2">
        <v>44166</v>
      </c>
      <c r="E95" t="s">
        <v>14</v>
      </c>
      <c r="F95" t="s">
        <v>15</v>
      </c>
      <c r="G95" s="1">
        <v>42095</v>
      </c>
      <c r="H95" t="s">
        <v>46</v>
      </c>
      <c r="I95" t="s">
        <v>11</v>
      </c>
      <c r="J95" t="s">
        <v>219</v>
      </c>
      <c r="K95" s="3">
        <v>8492.84</v>
      </c>
      <c r="L95" s="3">
        <f t="shared" si="14"/>
        <v>0</v>
      </c>
      <c r="M95" s="3">
        <f>VLOOKUP(B95,Jan!A:E,5,FALSE)</f>
        <v>8492.84</v>
      </c>
      <c r="N95" s="3">
        <f t="shared" si="15"/>
        <v>0</v>
      </c>
      <c r="O95" s="3">
        <f>VLOOKUP(B95,Feb!A:E,5,FALSE)</f>
        <v>8492.84</v>
      </c>
      <c r="P95" s="3">
        <f t="shared" si="16"/>
        <v>0</v>
      </c>
      <c r="Q95" s="3">
        <f>VLOOKUP(B95,Mar!A:E,5,FALSE)</f>
        <v>8492.84</v>
      </c>
      <c r="R95" s="3">
        <f t="shared" si="25"/>
        <v>0</v>
      </c>
      <c r="S95" s="3">
        <f>VLOOKUP(B95,Apr!A:E,5,FALSE)</f>
        <v>8492.84</v>
      </c>
      <c r="T95" s="3">
        <f t="shared" si="17"/>
        <v>0</v>
      </c>
      <c r="U95" s="3">
        <f>VLOOKUP(B95,May!A:E,5,FALSE)</f>
        <v>8492.84</v>
      </c>
      <c r="V95" s="3">
        <f t="shared" si="18"/>
        <v>0</v>
      </c>
      <c r="W95" s="3">
        <f>VLOOKUP(B95,June!A:E,5,FALSE)</f>
        <v>8492.84</v>
      </c>
      <c r="X95" s="3">
        <f t="shared" si="19"/>
        <v>0</v>
      </c>
      <c r="Y95" s="3">
        <f>VLOOKUP(B95,July!A:E,5,FALSE)</f>
        <v>8492.84</v>
      </c>
      <c r="Z95" s="3">
        <f t="shared" si="20"/>
        <v>0</v>
      </c>
      <c r="AA95" s="3">
        <f>VLOOKUP(B95,Aug!A:E,5,FALSE)</f>
        <v>8492.84</v>
      </c>
      <c r="AB95" s="3">
        <f t="shared" si="21"/>
        <v>0</v>
      </c>
      <c r="AC95" s="3">
        <f>VLOOKUP(B95,Sept!A:E,5,FALSE)</f>
        <v>8492.84</v>
      </c>
      <c r="AD95" s="3">
        <f t="shared" si="24"/>
        <v>0</v>
      </c>
      <c r="AE95" s="3">
        <f>VLOOKUP(B95,Oct!A:E,5,FALSE)</f>
        <v>8492.84</v>
      </c>
      <c r="AF95" s="3">
        <f t="shared" si="22"/>
        <v>0</v>
      </c>
      <c r="AG95" s="3">
        <f>VLOOKUP(B95,Nov!A:E,5,FALSE)</f>
        <v>8492.84</v>
      </c>
      <c r="AH95" s="3"/>
      <c r="AI95" s="3">
        <f>VLOOKUP(B95,Dec!A:E,5,FALSE)</f>
        <v>2005.2532849536001</v>
      </c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</row>
    <row r="96" spans="1:50" x14ac:dyDescent="0.2">
      <c r="B96">
        <v>7003417</v>
      </c>
      <c r="C96" t="s">
        <v>6</v>
      </c>
      <c r="D96" s="2">
        <v>44166</v>
      </c>
      <c r="E96" t="s">
        <v>14</v>
      </c>
      <c r="F96" t="s">
        <v>15</v>
      </c>
      <c r="G96" s="1">
        <v>43831</v>
      </c>
      <c r="H96" t="s">
        <v>61</v>
      </c>
      <c r="I96" t="s">
        <v>11</v>
      </c>
      <c r="J96" t="s">
        <v>219</v>
      </c>
      <c r="K96" s="3">
        <v>5812.9397324880001</v>
      </c>
      <c r="L96" s="3">
        <f t="shared" si="14"/>
        <v>1355.9615704880007</v>
      </c>
      <c r="M96" s="3">
        <f>VLOOKUP(B96,Jan!A:E,5,FALSE)</f>
        <v>7168.9013029760008</v>
      </c>
      <c r="N96" s="3">
        <f t="shared" si="15"/>
        <v>1404.1338726800004</v>
      </c>
      <c r="O96" s="3">
        <f>VLOOKUP(B96,Feb!A:E,5,FALSE)</f>
        <v>8573.0351756560012</v>
      </c>
      <c r="P96" s="3">
        <f t="shared" si="16"/>
        <v>1442.7795565343986</v>
      </c>
      <c r="Q96" s="3">
        <f>VLOOKUP(B96,Mar!A:E,5,FALSE)</f>
        <v>10015.8147321904</v>
      </c>
      <c r="R96" s="3">
        <f t="shared" si="25"/>
        <v>1474.2554389863999</v>
      </c>
      <c r="S96" s="3">
        <f>VLOOKUP(B96,Apr!A:E,5,FALSE)</f>
        <v>11490.0701711768</v>
      </c>
      <c r="T96" s="3">
        <f t="shared" si="17"/>
        <v>1500.2373183504005</v>
      </c>
      <c r="U96" s="3">
        <f>VLOOKUP(B96,May!A:E,5,FALSE)</f>
        <v>12990.3074895272</v>
      </c>
      <c r="V96" s="3">
        <f t="shared" si="18"/>
        <v>1504.7378154704002</v>
      </c>
      <c r="W96" s="3">
        <f>VLOOKUP(B96,June!A:E,5,FALSE)</f>
        <v>14495.0453049976</v>
      </c>
      <c r="X96" s="3">
        <f t="shared" si="19"/>
        <v>1537.6152206575989</v>
      </c>
      <c r="Y96" s="3">
        <f>VLOOKUP(B96,July!A:E,5,FALSE)</f>
        <v>16032.660525655199</v>
      </c>
      <c r="Z96" s="3">
        <f t="shared" si="20"/>
        <v>1553.0565961063985</v>
      </c>
      <c r="AA96" s="3">
        <f>VLOOKUP(B96,Aug!A:E,5,FALSE)</f>
        <v>17585.717121761598</v>
      </c>
      <c r="AB96" s="3">
        <f t="shared" si="21"/>
        <v>1566.3101355496037</v>
      </c>
      <c r="AC96" s="3">
        <f>VLOOKUP(B96,Sept!A:E,5,FALSE)</f>
        <v>19152.027257311202</v>
      </c>
      <c r="AD96" s="3">
        <f t="shared" si="24"/>
        <v>1577.7617778439962</v>
      </c>
      <c r="AE96" s="3">
        <f>VLOOKUP(B96,Oct!A:E,5,FALSE)</f>
        <v>20729.789035155198</v>
      </c>
      <c r="AF96" s="3">
        <f t="shared" si="22"/>
        <v>1587.7312281152044</v>
      </c>
      <c r="AG96" s="3">
        <f>VLOOKUP(B96,Nov!A:E,5,FALSE)</f>
        <v>22317.520263270402</v>
      </c>
      <c r="AH96" s="3">
        <v>411.02</v>
      </c>
      <c r="AI96" s="3">
        <f>VLOOKUP(B96,Dec!A:E,5,FALSE)</f>
        <v>2313.3896854432001</v>
      </c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</row>
    <row r="97" spans="2:50" x14ac:dyDescent="0.2">
      <c r="B97">
        <v>7003102</v>
      </c>
      <c r="C97" t="s">
        <v>6</v>
      </c>
      <c r="D97" s="2">
        <v>44166</v>
      </c>
      <c r="E97" t="s">
        <v>14</v>
      </c>
      <c r="F97" t="s">
        <v>15</v>
      </c>
      <c r="G97" s="1">
        <v>43862</v>
      </c>
      <c r="H97" t="s">
        <v>61</v>
      </c>
      <c r="I97" t="s">
        <v>11</v>
      </c>
      <c r="J97" t="s">
        <v>219</v>
      </c>
      <c r="K97" s="3">
        <v>3640.5558769499999</v>
      </c>
      <c r="L97" s="3">
        <f t="shared" si="14"/>
        <v>849.21813944999985</v>
      </c>
      <c r="M97" s="3">
        <f>VLOOKUP(B97,Jan!A:E,5,FALSE)</f>
        <v>4489.7740163999997</v>
      </c>
      <c r="N97" s="3">
        <f t="shared" si="15"/>
        <v>879.38772074999997</v>
      </c>
      <c r="O97" s="3">
        <f>VLOOKUP(B97,Feb!A:E,5,FALSE)</f>
        <v>5369.1617371499997</v>
      </c>
      <c r="P97" s="3">
        <f t="shared" si="16"/>
        <v>903.59092566000072</v>
      </c>
      <c r="Q97" s="3">
        <f>VLOOKUP(B97,Mar!A:E,5,FALSE)</f>
        <v>6272.7526628100004</v>
      </c>
      <c r="R97" s="3">
        <f t="shared" si="25"/>
        <v>923.30379283499951</v>
      </c>
      <c r="S97" s="3">
        <f>VLOOKUP(B97,Apr!A:E,5,FALSE)</f>
        <v>7196.0564556449999</v>
      </c>
      <c r="T97" s="3">
        <f t="shared" si="17"/>
        <v>939.57584931000019</v>
      </c>
      <c r="U97" s="3">
        <f>VLOOKUP(B97,May!A:E,5,FALSE)</f>
        <v>8135.6323049550001</v>
      </c>
      <c r="V97" s="3">
        <f t="shared" si="18"/>
        <v>942.39444231000107</v>
      </c>
      <c r="W97" s="3">
        <f>VLOOKUP(B97,June!A:E,5,FALSE)</f>
        <v>9078.0267472650012</v>
      </c>
      <c r="X97" s="3">
        <f t="shared" si="19"/>
        <v>962.98506188999818</v>
      </c>
      <c r="Y97" s="3">
        <f>VLOOKUP(B97,July!A:E,5,FALSE)</f>
        <v>10041.011809154999</v>
      </c>
      <c r="Z97" s="3">
        <f t="shared" si="20"/>
        <v>972.65576083500127</v>
      </c>
      <c r="AA97" s="3">
        <f>VLOOKUP(B97,Aug!A:E,5,FALSE)</f>
        <v>11013.667569990001</v>
      </c>
      <c r="AB97" s="3">
        <f t="shared" si="21"/>
        <v>980.95625131499946</v>
      </c>
      <c r="AC97" s="3">
        <f>VLOOKUP(B97,Sept!A:E,5,FALSE)</f>
        <v>11994.623821305</v>
      </c>
      <c r="AD97" s="3">
        <f t="shared" si="24"/>
        <v>988.12824097500015</v>
      </c>
      <c r="AE97" s="3">
        <f>VLOOKUP(B97,Oct!A:E,5,FALSE)</f>
        <v>12982.75206228</v>
      </c>
      <c r="AF97" s="3">
        <f t="shared" si="22"/>
        <v>994.37195627999972</v>
      </c>
      <c r="AG97" s="3">
        <f>VLOOKUP(B97,Nov!A:E,5,FALSE)</f>
        <v>13977.12401856</v>
      </c>
      <c r="AH97" s="3">
        <v>257.42</v>
      </c>
      <c r="AI97" s="3">
        <f>VLOOKUP(B97,Dec!A:E,5,FALSE)</f>
        <v>1448.8408279800001</v>
      </c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</row>
    <row r="98" spans="2:50" x14ac:dyDescent="0.2">
      <c r="B98">
        <v>7003418</v>
      </c>
      <c r="C98" t="s">
        <v>6</v>
      </c>
      <c r="D98" s="2">
        <v>44166</v>
      </c>
      <c r="E98" t="s">
        <v>14</v>
      </c>
      <c r="F98" t="s">
        <v>15</v>
      </c>
      <c r="G98" s="1">
        <v>43891</v>
      </c>
      <c r="H98" t="s">
        <v>61</v>
      </c>
      <c r="I98" t="s">
        <v>11</v>
      </c>
      <c r="J98" t="s">
        <v>219</v>
      </c>
      <c r="K98" s="3">
        <v>59.066531898000001</v>
      </c>
      <c r="L98" s="3">
        <f t="shared" si="14"/>
        <v>13.778217398000002</v>
      </c>
      <c r="M98" s="3">
        <f>VLOOKUP(B98,Jan!A:E,5,FALSE)</f>
        <v>72.844749296000003</v>
      </c>
      <c r="N98" s="3">
        <f t="shared" si="15"/>
        <v>14.267706529999998</v>
      </c>
      <c r="O98" s="3">
        <f>VLOOKUP(B98,Feb!A:E,5,FALSE)</f>
        <v>87.112455826000001</v>
      </c>
      <c r="P98" s="3">
        <f t="shared" si="16"/>
        <v>14.660393642399995</v>
      </c>
      <c r="Q98" s="3">
        <f>VLOOKUP(B98,Mar!A:E,5,FALSE)</f>
        <v>101.7728494684</v>
      </c>
      <c r="R98" s="3">
        <f t="shared" si="25"/>
        <v>14.980226859400005</v>
      </c>
      <c r="S98" s="3">
        <f>VLOOKUP(B98,Apr!A:E,5,FALSE)</f>
        <v>116.7530763278</v>
      </c>
      <c r="T98" s="3">
        <f t="shared" si="17"/>
        <v>15.244234328399997</v>
      </c>
      <c r="U98" s="3">
        <f>VLOOKUP(B98,May!A:E,5,FALSE)</f>
        <v>131.9973106562</v>
      </c>
      <c r="V98" s="3">
        <f t="shared" si="18"/>
        <v>15.28996484839999</v>
      </c>
      <c r="W98" s="3">
        <f>VLOOKUP(B98,June!A:E,5,FALSE)</f>
        <v>147.28727550459999</v>
      </c>
      <c r="X98" s="3">
        <f t="shared" si="19"/>
        <v>15.624039239599995</v>
      </c>
      <c r="Y98" s="3">
        <f>VLOOKUP(B98,July!A:E,5,FALSE)</f>
        <v>162.91131474419998</v>
      </c>
      <c r="Z98" s="3">
        <f t="shared" si="20"/>
        <v>15.780942379400017</v>
      </c>
      <c r="AA98" s="3">
        <f>VLOOKUP(B98,Aug!A:E,5,FALSE)</f>
        <v>178.6922571236</v>
      </c>
      <c r="AB98" s="3">
        <f t="shared" si="21"/>
        <v>15.915614446599989</v>
      </c>
      <c r="AC98" s="3">
        <f>VLOOKUP(B98,Sept!A:E,5,FALSE)</f>
        <v>194.60787157019999</v>
      </c>
      <c r="AD98" s="3">
        <f t="shared" si="24"/>
        <v>16.031977049000005</v>
      </c>
      <c r="AE98" s="3">
        <f>VLOOKUP(B98,Oct!A:E,5,FALSE)</f>
        <v>210.6398486192</v>
      </c>
      <c r="AF98" s="3">
        <f t="shared" si="22"/>
        <v>16.133278779200026</v>
      </c>
      <c r="AG98" s="3">
        <f>VLOOKUP(B98,Nov!A:E,5,FALSE)</f>
        <v>226.77312739840002</v>
      </c>
      <c r="AH98" s="3">
        <v>4.18</v>
      </c>
      <c r="AI98" s="3">
        <f>VLOOKUP(B98,Dec!A:E,5,FALSE)</f>
        <v>23.506850567200001</v>
      </c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</row>
    <row r="99" spans="2:50" x14ac:dyDescent="0.2">
      <c r="B99">
        <v>7004609</v>
      </c>
      <c r="C99" t="s">
        <v>6</v>
      </c>
      <c r="D99" s="2">
        <v>44166</v>
      </c>
      <c r="E99" t="s">
        <v>14</v>
      </c>
      <c r="F99" t="s">
        <v>15</v>
      </c>
      <c r="G99" s="1">
        <v>43922</v>
      </c>
      <c r="H99" t="s">
        <v>61</v>
      </c>
      <c r="I99" t="s">
        <v>11</v>
      </c>
      <c r="J99" t="s">
        <v>219</v>
      </c>
      <c r="K99" s="3">
        <v>722.14181655000004</v>
      </c>
      <c r="L99" s="3">
        <f t="shared" si="14"/>
        <v>168.45117904999995</v>
      </c>
      <c r="M99" s="3">
        <f>VLOOKUP(B99,Jan!A:E,5,FALSE)</f>
        <v>890.59299559999999</v>
      </c>
      <c r="N99" s="3">
        <f t="shared" si="15"/>
        <v>174.43562674999998</v>
      </c>
      <c r="O99" s="3">
        <f>VLOOKUP(B99,Feb!A:E,5,FALSE)</f>
        <v>1065.02862235</v>
      </c>
      <c r="P99" s="3">
        <f t="shared" si="16"/>
        <v>179.23658214000011</v>
      </c>
      <c r="Q99" s="3">
        <f>VLOOKUP(B99,Mar!A:E,5,FALSE)</f>
        <v>1244.2652044900001</v>
      </c>
      <c r="R99" s="3">
        <f t="shared" si="25"/>
        <v>183.14683271500007</v>
      </c>
      <c r="S99" s="3">
        <f>VLOOKUP(B99,Apr!A:E,5,FALSE)</f>
        <v>1427.4120372050002</v>
      </c>
      <c r="T99" s="3">
        <f t="shared" si="17"/>
        <v>186.37456298999973</v>
      </c>
      <c r="U99" s="3">
        <f>VLOOKUP(B99,May!A:E,5,FALSE)</f>
        <v>1613.7866001949999</v>
      </c>
      <c r="V99" s="3">
        <f t="shared" si="18"/>
        <v>186.93365999000002</v>
      </c>
      <c r="W99" s="3">
        <f>VLOOKUP(B99,June!A:E,5,FALSE)</f>
        <v>1800.7202601849999</v>
      </c>
      <c r="X99" s="3">
        <f t="shared" si="19"/>
        <v>191.01802181000016</v>
      </c>
      <c r="Y99" s="3">
        <f>VLOOKUP(B99,July!A:E,5,FALSE)</f>
        <v>1991.7382819950001</v>
      </c>
      <c r="Z99" s="3">
        <f t="shared" si="20"/>
        <v>192.93630471499978</v>
      </c>
      <c r="AA99" s="3">
        <f>VLOOKUP(B99,Aug!A:E,5,FALSE)</f>
        <v>2184.6745867099999</v>
      </c>
      <c r="AB99" s="3">
        <f t="shared" si="21"/>
        <v>194.58279263500026</v>
      </c>
      <c r="AC99" s="3">
        <f>VLOOKUP(B99,Sept!A:E,5,FALSE)</f>
        <v>2379.2573793450001</v>
      </c>
      <c r="AD99" s="3">
        <f t="shared" si="24"/>
        <v>196.0054307749997</v>
      </c>
      <c r="AE99" s="3">
        <f>VLOOKUP(B99,Oct!A:E,5,FALSE)</f>
        <v>2575.2628101199998</v>
      </c>
      <c r="AF99" s="3">
        <f t="shared" si="22"/>
        <v>197.2439361200004</v>
      </c>
      <c r="AG99" s="3">
        <f>VLOOKUP(B99,Nov!A:E,5,FALSE)</f>
        <v>2772.5067462400002</v>
      </c>
      <c r="AH99" s="3">
        <v>51.06</v>
      </c>
      <c r="AI99" s="3">
        <f>VLOOKUP(B99,Dec!A:E,5,FALSE)</f>
        <v>287.39252542000003</v>
      </c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</row>
    <row r="100" spans="2:50" s="17" customFormat="1" x14ac:dyDescent="0.2">
      <c r="B100" s="17">
        <v>6933543</v>
      </c>
      <c r="C100" s="17" t="s">
        <v>6</v>
      </c>
      <c r="D100" s="18">
        <v>44166</v>
      </c>
      <c r="E100" s="17" t="s">
        <v>14</v>
      </c>
      <c r="F100" s="17" t="s">
        <v>15</v>
      </c>
      <c r="G100" s="19">
        <v>40575</v>
      </c>
      <c r="H100" s="17" t="s">
        <v>70</v>
      </c>
      <c r="I100" s="17" t="s">
        <v>16</v>
      </c>
      <c r="J100" s="17" t="s">
        <v>221</v>
      </c>
      <c r="K100" s="5">
        <v>-3626.2658467640003</v>
      </c>
      <c r="L100" s="5">
        <f t="shared" si="14"/>
        <v>-8.3120875776999128</v>
      </c>
      <c r="M100" s="5">
        <f>VLOOKUP(B100,Jan!A:E,5,FALSE)</f>
        <v>-3634.5779343417003</v>
      </c>
      <c r="N100" s="5">
        <f t="shared" si="15"/>
        <v>-8.3300334542996097</v>
      </c>
      <c r="O100" s="5">
        <f>VLOOKUP(B100,Feb!A:E,5,FALSE)</f>
        <v>-3642.9079677959999</v>
      </c>
      <c r="P100" s="44"/>
      <c r="Q100" s="5"/>
      <c r="R100" s="44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</row>
    <row r="101" spans="2:50" s="17" customFormat="1" x14ac:dyDescent="0.2">
      <c r="B101" s="17">
        <v>6933406</v>
      </c>
      <c r="C101" s="17" t="s">
        <v>6</v>
      </c>
      <c r="D101" s="18">
        <v>44166</v>
      </c>
      <c r="E101" s="17" t="s">
        <v>14</v>
      </c>
      <c r="F101" s="17" t="s">
        <v>15</v>
      </c>
      <c r="G101" s="19">
        <v>40575</v>
      </c>
      <c r="H101" s="17" t="s">
        <v>71</v>
      </c>
      <c r="I101" s="17" t="s">
        <v>16</v>
      </c>
      <c r="J101" s="17" t="s">
        <v>221</v>
      </c>
      <c r="K101" s="5">
        <v>-588.07306641600007</v>
      </c>
      <c r="L101" s="5">
        <f t="shared" si="14"/>
        <v>-1.3479747587998645</v>
      </c>
      <c r="M101" s="5">
        <f>VLOOKUP(B101,Jan!A:E,5,FALSE)</f>
        <v>-589.42104117479994</v>
      </c>
      <c r="N101" s="5">
        <f t="shared" si="15"/>
        <v>-1.3508850492000875</v>
      </c>
      <c r="O101" s="5">
        <f>VLOOKUP(B101,Feb!A:E,5,FALSE)</f>
        <v>-590.77192622400003</v>
      </c>
      <c r="P101" s="44"/>
      <c r="Q101" s="5"/>
      <c r="R101" s="44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</row>
    <row r="102" spans="2:50" s="17" customFormat="1" x14ac:dyDescent="0.2">
      <c r="B102" s="17">
        <v>6932997</v>
      </c>
      <c r="C102" s="17" t="s">
        <v>6</v>
      </c>
      <c r="D102" s="18">
        <v>44166</v>
      </c>
      <c r="E102" s="17" t="s">
        <v>14</v>
      </c>
      <c r="F102" s="17" t="s">
        <v>15</v>
      </c>
      <c r="G102" s="19">
        <v>40575</v>
      </c>
      <c r="H102" s="17" t="s">
        <v>74</v>
      </c>
      <c r="I102" s="17" t="s">
        <v>16</v>
      </c>
      <c r="J102" s="17" t="s">
        <v>221</v>
      </c>
      <c r="K102" s="5">
        <v>-5503.0380718719998</v>
      </c>
      <c r="L102" s="5">
        <f t="shared" si="14"/>
        <v>-12.614004689600733</v>
      </c>
      <c r="M102" s="5">
        <f>VLOOKUP(B102,Jan!A:E,5,FALSE)</f>
        <v>-5515.6520765616006</v>
      </c>
      <c r="N102" s="5">
        <f t="shared" si="15"/>
        <v>-12.641238446399257</v>
      </c>
      <c r="O102" s="5">
        <f>VLOOKUP(B102,Feb!A:E,5,FALSE)</f>
        <v>-5528.2933150079998</v>
      </c>
      <c r="P102" s="44"/>
      <c r="Q102" s="5"/>
      <c r="R102" s="44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</row>
    <row r="103" spans="2:50" s="17" customFormat="1" x14ac:dyDescent="0.2">
      <c r="B103" s="17">
        <v>6933405</v>
      </c>
      <c r="C103" s="17" t="s">
        <v>6</v>
      </c>
      <c r="D103" s="18">
        <v>44166</v>
      </c>
      <c r="E103" s="17" t="s">
        <v>14</v>
      </c>
      <c r="F103" s="17" t="s">
        <v>15</v>
      </c>
      <c r="G103" s="19">
        <v>40634</v>
      </c>
      <c r="H103" s="17" t="s">
        <v>68</v>
      </c>
      <c r="I103" s="17" t="s">
        <v>16</v>
      </c>
      <c r="J103" s="17" t="s">
        <v>221</v>
      </c>
      <c r="K103" s="5">
        <v>-96418.543005488013</v>
      </c>
      <c r="L103" s="5">
        <f t="shared" si="14"/>
        <v>-221.0095474083937</v>
      </c>
      <c r="M103" s="5">
        <f>VLOOKUP(B103,Jan!A:E,5,FALSE)</f>
        <v>-96639.552552896406</v>
      </c>
      <c r="N103" s="5">
        <f t="shared" si="15"/>
        <v>-221.48670913559909</v>
      </c>
      <c r="O103" s="5">
        <f>VLOOKUP(B103,Feb!A:E,5,FALSE)</f>
        <v>-96861.039262032005</v>
      </c>
      <c r="P103" s="44">
        <f>N103-8.33</f>
        <v>-229.8167091355991</v>
      </c>
      <c r="Q103" s="5">
        <f>VLOOKUP(B103,Mar!A:E,5,FALSE)</f>
        <v>-100461.35638914921</v>
      </c>
      <c r="R103" s="44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</row>
    <row r="104" spans="2:50" s="17" customFormat="1" x14ac:dyDescent="0.2">
      <c r="B104" s="17">
        <v>6933828</v>
      </c>
      <c r="C104" s="17" t="s">
        <v>6</v>
      </c>
      <c r="D104" s="18">
        <v>44166</v>
      </c>
      <c r="E104" s="17" t="s">
        <v>14</v>
      </c>
      <c r="F104" s="17" t="s">
        <v>15</v>
      </c>
      <c r="G104" s="19">
        <v>40634</v>
      </c>
      <c r="H104" s="17" t="s">
        <v>111</v>
      </c>
      <c r="I104" s="17" t="s">
        <v>16</v>
      </c>
      <c r="J104" s="17" t="s">
        <v>221</v>
      </c>
      <c r="K104" s="5">
        <v>-50931.708842432003</v>
      </c>
      <c r="L104" s="5">
        <f t="shared" si="14"/>
        <v>-116.74511529759911</v>
      </c>
      <c r="M104" s="5">
        <f>VLOOKUP(B104,Jan!A:E,5,FALSE)</f>
        <v>-51048.453957729602</v>
      </c>
      <c r="N104" s="5">
        <f t="shared" si="15"/>
        <v>-116.99716911840369</v>
      </c>
      <c r="O104" s="5">
        <f>VLOOKUP(B104,Feb!A:E,5,FALSE)</f>
        <v>-51165.451126848006</v>
      </c>
      <c r="P104" s="44">
        <f>N104-1.35</f>
        <v>-118.34716911840368</v>
      </c>
      <c r="Q104" s="5">
        <f>VLOOKUP(B104,Mar!A:E,5,FALSE)</f>
        <v>-53067.266876628804</v>
      </c>
      <c r="R104" s="44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</row>
    <row r="105" spans="2:50" s="17" customFormat="1" x14ac:dyDescent="0.2">
      <c r="B105" s="17">
        <v>6933275</v>
      </c>
      <c r="C105" s="17" t="s">
        <v>6</v>
      </c>
      <c r="D105" s="18">
        <v>44166</v>
      </c>
      <c r="E105" s="17" t="s">
        <v>14</v>
      </c>
      <c r="F105" s="17" t="s">
        <v>15</v>
      </c>
      <c r="G105" s="19">
        <v>40695</v>
      </c>
      <c r="H105" s="17" t="s">
        <v>69</v>
      </c>
      <c r="I105" s="17" t="s">
        <v>16</v>
      </c>
      <c r="J105" s="17" t="s">
        <v>221</v>
      </c>
      <c r="K105" s="5">
        <v>14677.178471384001</v>
      </c>
      <c r="L105" s="5">
        <f t="shared" si="14"/>
        <v>33.642870656198284</v>
      </c>
      <c r="M105" s="5">
        <f>VLOOKUP(B105,Jan!A:E,5,FALSE)</f>
        <v>14710.821342040199</v>
      </c>
      <c r="N105" s="5">
        <f t="shared" si="15"/>
        <v>33.715505935801048</v>
      </c>
      <c r="O105" s="5">
        <f>VLOOKUP(B105,Feb!A:E,5,FALSE)</f>
        <v>14744.536847976</v>
      </c>
      <c r="P105" s="44">
        <f>N105-12.64</f>
        <v>21.075505935801047</v>
      </c>
      <c r="Q105" s="5">
        <f>VLOOKUP(B105,Mar!A:E,5,FALSE)</f>
        <v>15292.590110150601</v>
      </c>
      <c r="R105" s="44">
        <v>31.54</v>
      </c>
      <c r="S105" s="5">
        <f>VLOOKUP(B105,Apr!A:E,5,FALSE)</f>
        <v>28308.963747729598</v>
      </c>
      <c r="T105" s="5">
        <f t="shared" si="17"/>
        <v>78.89515039640537</v>
      </c>
      <c r="U105" s="5">
        <f>VLOOKUP(B105,May!A:E,5,FALSE)</f>
        <v>28387.858898126004</v>
      </c>
      <c r="V105" s="5">
        <f t="shared" si="18"/>
        <v>79.08602656759831</v>
      </c>
      <c r="W105" s="5">
        <f>VLOOKUP(B105,June!A:E,5,FALSE)</f>
        <v>28466.944924693602</v>
      </c>
      <c r="X105" s="5">
        <f t="shared" si="19"/>
        <v>79.272731493798346</v>
      </c>
      <c r="Y105" s="5">
        <f>VLOOKUP(B105,July!A:E,5,FALSE)</f>
        <v>28546.2176561874</v>
      </c>
      <c r="Z105" s="5">
        <f t="shared" si="20"/>
        <v>79.454430926001805</v>
      </c>
      <c r="AA105" s="5">
        <f>VLOOKUP(B105,Aug!A:E,5,FALSE)</f>
        <v>28625.672087113402</v>
      </c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</row>
    <row r="106" spans="2:50" s="17" customFormat="1" x14ac:dyDescent="0.2">
      <c r="B106" s="17">
        <v>6933691</v>
      </c>
      <c r="C106" s="17" t="s">
        <v>6</v>
      </c>
      <c r="D106" s="18">
        <v>44166</v>
      </c>
      <c r="E106" s="17" t="s">
        <v>14</v>
      </c>
      <c r="F106" s="17" t="s">
        <v>15</v>
      </c>
      <c r="G106" s="19">
        <v>40695</v>
      </c>
      <c r="H106" s="17" t="s">
        <v>72</v>
      </c>
      <c r="I106" s="17" t="s">
        <v>16</v>
      </c>
      <c r="J106" s="17" t="s">
        <v>221</v>
      </c>
      <c r="K106" s="5">
        <v>-11900.140378939999</v>
      </c>
      <c r="L106" s="5">
        <f t="shared" si="14"/>
        <v>-27.277373804499803</v>
      </c>
      <c r="M106" s="5">
        <f>VLOOKUP(B106,Jan!A:E,5,FALSE)</f>
        <v>-11927.417752744499</v>
      </c>
      <c r="N106" s="5">
        <f t="shared" si="15"/>
        <v>-27.336265915500917</v>
      </c>
      <c r="O106" s="5">
        <f>VLOOKUP(B106,Feb!A:E,5,FALSE)</f>
        <v>-11954.75401866</v>
      </c>
      <c r="P106" s="44">
        <f t="shared" ref="P106:P121" si="26">N106</f>
        <v>-27.336265915500917</v>
      </c>
      <c r="Q106" s="5">
        <f>VLOOKUP(B106,Mar!A:E,5,FALSE)</f>
        <v>-12399.1112749085</v>
      </c>
      <c r="R106" s="44">
        <v>-40.909999999999997</v>
      </c>
      <c r="S106" s="5">
        <f>VLOOKUP(B106,Apr!A:E,5,FALSE)</f>
        <v>-22952.684212235999</v>
      </c>
      <c r="T106" s="5">
        <f t="shared" si="17"/>
        <v>-63.967564799000684</v>
      </c>
      <c r="U106" s="5">
        <f>VLOOKUP(B106,May!A:E,5,FALSE)</f>
        <v>-23016.651777035</v>
      </c>
      <c r="V106" s="5">
        <f t="shared" si="18"/>
        <v>-64.122325691001606</v>
      </c>
      <c r="W106" s="5">
        <f>VLOOKUP(B106,June!A:E,5,FALSE)</f>
        <v>-23080.774102726002</v>
      </c>
      <c r="X106" s="5">
        <f t="shared" si="19"/>
        <v>-64.273704570499831</v>
      </c>
      <c r="Y106" s="5">
        <f>VLOOKUP(B106,July!A:E,5,FALSE)</f>
        <v>-23145.047807296502</v>
      </c>
      <c r="Z106" s="5">
        <f t="shared" si="20"/>
        <v>-64.421025034997001</v>
      </c>
      <c r="AA106" s="5">
        <f>VLOOKUP(B106,Aug!A:E,5,FALSE)</f>
        <v>-23209.468832331499</v>
      </c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</row>
    <row r="107" spans="2:50" s="17" customFormat="1" x14ac:dyDescent="0.2">
      <c r="B107" s="17">
        <v>6933531</v>
      </c>
      <c r="C107" s="17" t="s">
        <v>6</v>
      </c>
      <c r="D107" s="18">
        <v>44166</v>
      </c>
      <c r="E107" s="17" t="s">
        <v>14</v>
      </c>
      <c r="F107" s="17" t="s">
        <v>15</v>
      </c>
      <c r="G107" s="19">
        <v>40695</v>
      </c>
      <c r="H107" s="17" t="s">
        <v>75</v>
      </c>
      <c r="I107" s="17" t="s">
        <v>16</v>
      </c>
      <c r="J107" s="17" t="s">
        <v>221</v>
      </c>
      <c r="K107" s="5">
        <v>-8794.4157830759996</v>
      </c>
      <c r="L107" s="5">
        <f t="shared" si="14"/>
        <v>-20.158465284299382</v>
      </c>
      <c r="M107" s="5">
        <f>VLOOKUP(B107,Jan!A:E,5,FALSE)</f>
        <v>-8814.574248360299</v>
      </c>
      <c r="N107" s="5">
        <f t="shared" si="15"/>
        <v>-20.201987603701127</v>
      </c>
      <c r="O107" s="5">
        <f>VLOOKUP(B107,Feb!A:E,5,FALSE)</f>
        <v>-8834.7762359640001</v>
      </c>
      <c r="P107" s="44">
        <f t="shared" si="26"/>
        <v>-20.201987603701127</v>
      </c>
      <c r="Q107" s="5">
        <f>VLOOKUP(B107,Mar!A:E,5,FALSE)</f>
        <v>-9163.1641661259</v>
      </c>
      <c r="R107" s="44">
        <v>-30.23</v>
      </c>
      <c r="S107" s="5">
        <f>VLOOKUP(B107,Apr!A:E,5,FALSE)</f>
        <v>-16962.442615994398</v>
      </c>
      <c r="T107" s="5">
        <f t="shared" si="17"/>
        <v>-47.273170194603154</v>
      </c>
      <c r="U107" s="5">
        <f>VLOOKUP(B107,May!A:E,5,FALSE)</f>
        <v>-17009.715786189001</v>
      </c>
      <c r="V107" s="5">
        <f t="shared" si="18"/>
        <v>-47.387541251398943</v>
      </c>
      <c r="W107" s="5">
        <f>VLOOKUP(B107,June!A:E,5,FALSE)</f>
        <v>-17057.1033274404</v>
      </c>
      <c r="X107" s="5">
        <f t="shared" si="19"/>
        <v>-47.499412940698676</v>
      </c>
      <c r="Y107" s="5">
        <f>VLOOKUP(B107,July!A:E,5,FALSE)</f>
        <v>-17104.602740381099</v>
      </c>
      <c r="Z107" s="5">
        <f t="shared" si="20"/>
        <v>-47.60828538900023</v>
      </c>
      <c r="AA107" s="5">
        <f>VLOOKUP(B107,Aug!A:E,5,FALSE)</f>
        <v>-17152.211025770099</v>
      </c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</row>
    <row r="108" spans="2:50" s="17" customFormat="1" x14ac:dyDescent="0.2">
      <c r="B108" s="17">
        <v>6933098</v>
      </c>
      <c r="C108" s="17" t="s">
        <v>6</v>
      </c>
      <c r="D108" s="18">
        <v>44166</v>
      </c>
      <c r="E108" s="17" t="s">
        <v>14</v>
      </c>
      <c r="F108" s="17" t="s">
        <v>15</v>
      </c>
      <c r="G108" s="19">
        <v>40695</v>
      </c>
      <c r="H108" s="17" t="s">
        <v>112</v>
      </c>
      <c r="I108" s="17" t="s">
        <v>16</v>
      </c>
      <c r="J108" s="17" t="s">
        <v>221</v>
      </c>
      <c r="K108" s="5">
        <v>4528.5109584000002</v>
      </c>
      <c r="L108" s="5">
        <f t="shared" si="14"/>
        <v>10.380204119999689</v>
      </c>
      <c r="M108" s="5">
        <f>VLOOKUP(B108,Jan!A:E,5,FALSE)</f>
        <v>4538.8911625199999</v>
      </c>
      <c r="N108" s="5">
        <f t="shared" si="15"/>
        <v>10.402615080000032</v>
      </c>
      <c r="O108" s="5">
        <f>VLOOKUP(B108,Feb!A:E,5,FALSE)</f>
        <v>4549.2937775999999</v>
      </c>
      <c r="P108" s="44">
        <f t="shared" si="26"/>
        <v>10.402615080000032</v>
      </c>
      <c r="Q108" s="5">
        <f>VLOOKUP(B108,Mar!A:E,5,FALSE)</f>
        <v>4718.3906655600003</v>
      </c>
      <c r="R108" s="44">
        <v>15.57</v>
      </c>
      <c r="S108" s="5">
        <f>VLOOKUP(B108,Apr!A:E,5,FALSE)</f>
        <v>8734.4752809599995</v>
      </c>
      <c r="T108" s="5">
        <f t="shared" si="17"/>
        <v>24.342386640000768</v>
      </c>
      <c r="U108" s="5">
        <f>VLOOKUP(B108,May!A:E,5,FALSE)</f>
        <v>8758.8176676000003</v>
      </c>
      <c r="V108" s="5">
        <f t="shared" si="18"/>
        <v>24.401279759998943</v>
      </c>
      <c r="W108" s="5">
        <f>VLOOKUP(B108,June!A:E,5,FALSE)</f>
        <v>8783.2189473599992</v>
      </c>
      <c r="X108" s="5">
        <f t="shared" si="19"/>
        <v>24.458885880001617</v>
      </c>
      <c r="Y108" s="5">
        <f>VLOOKUP(B108,July!A:E,5,FALSE)</f>
        <v>8807.6778332400008</v>
      </c>
      <c r="Z108" s="5">
        <f t="shared" si="20"/>
        <v>24.514947599998777</v>
      </c>
      <c r="AA108" s="5">
        <f>VLOOKUP(B108,Aug!A:E,5,FALSE)</f>
        <v>8832.1927808399996</v>
      </c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</row>
    <row r="109" spans="2:50" s="17" customFormat="1" x14ac:dyDescent="0.2">
      <c r="B109" s="17">
        <v>6933675</v>
      </c>
      <c r="C109" s="17" t="s">
        <v>6</v>
      </c>
      <c r="D109" s="18">
        <v>44166</v>
      </c>
      <c r="E109" s="17" t="s">
        <v>14</v>
      </c>
      <c r="F109" s="17" t="s">
        <v>15</v>
      </c>
      <c r="G109" s="19">
        <v>40725</v>
      </c>
      <c r="H109" s="17" t="s">
        <v>76</v>
      </c>
      <c r="I109" s="17" t="s">
        <v>16</v>
      </c>
      <c r="J109" s="17" t="s">
        <v>221</v>
      </c>
      <c r="K109" s="5">
        <v>-11772.333977008</v>
      </c>
      <c r="L109" s="5">
        <f t="shared" si="14"/>
        <v>-26.984417344399844</v>
      </c>
      <c r="M109" s="5">
        <f>VLOOKUP(B109,Jan!A:E,5,FALSE)</f>
        <v>-11799.3183943524</v>
      </c>
      <c r="N109" s="5">
        <f t="shared" si="15"/>
        <v>-27.042676959599703</v>
      </c>
      <c r="O109" s="5">
        <f>VLOOKUP(B109,Feb!A:E,5,FALSE)</f>
        <v>-11826.361071312</v>
      </c>
      <c r="P109" s="44">
        <f t="shared" si="26"/>
        <v>-27.042676959599703</v>
      </c>
      <c r="Q109" s="5">
        <f>VLOOKUP(B109,Mar!A:E,5,FALSE)</f>
        <v>-12265.945971917201</v>
      </c>
      <c r="R109" s="44">
        <v>-40.47</v>
      </c>
      <c r="S109" s="5">
        <f>VLOOKUP(B109,Apr!A:E,5,FALSE)</f>
        <v>-22706.174516515202</v>
      </c>
      <c r="T109" s="5">
        <f t="shared" si="17"/>
        <v>-63.280559096798243</v>
      </c>
      <c r="U109" s="5">
        <f>VLOOKUP(B109,May!A:E,5,FALSE)</f>
        <v>-22769.455075612001</v>
      </c>
      <c r="V109" s="5">
        <f t="shared" si="18"/>
        <v>-63.433657871199102</v>
      </c>
      <c r="W109" s="5">
        <f>VLOOKUP(B109,June!A:E,5,FALSE)</f>
        <v>-22832.8887334832</v>
      </c>
      <c r="X109" s="5">
        <f t="shared" si="19"/>
        <v>-63.583410955601721</v>
      </c>
      <c r="Y109" s="5">
        <f>VLOOKUP(B109,July!A:E,5,FALSE)</f>
        <v>-22896.472144438801</v>
      </c>
      <c r="Z109" s="5">
        <f t="shared" si="20"/>
        <v>-63.729149211998447</v>
      </c>
      <c r="AA109" s="5">
        <f>VLOOKUP(B109,Aug!A:E,5,FALSE)</f>
        <v>-22960.2012936508</v>
      </c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</row>
    <row r="110" spans="2:50" s="17" customFormat="1" x14ac:dyDescent="0.2">
      <c r="B110" s="17">
        <v>6933980</v>
      </c>
      <c r="C110" s="17" t="s">
        <v>6</v>
      </c>
      <c r="D110" s="18">
        <v>44166</v>
      </c>
      <c r="E110" s="17" t="s">
        <v>14</v>
      </c>
      <c r="F110" s="17" t="s">
        <v>15</v>
      </c>
      <c r="G110" s="19">
        <v>40725</v>
      </c>
      <c r="H110" s="17" t="s">
        <v>79</v>
      </c>
      <c r="I110" s="17" t="s">
        <v>16</v>
      </c>
      <c r="J110" s="17" t="s">
        <v>221</v>
      </c>
      <c r="K110" s="5">
        <v>-20748.074927887999</v>
      </c>
      <c r="L110" s="5">
        <f t="shared" si="14"/>
        <v>-47.558514228399872</v>
      </c>
      <c r="M110" s="5">
        <f>VLOOKUP(B110,Jan!A:E,5,FALSE)</f>
        <v>-20795.633442116399</v>
      </c>
      <c r="N110" s="5">
        <f t="shared" si="15"/>
        <v>-47.661193515603372</v>
      </c>
      <c r="O110" s="5">
        <f>VLOOKUP(B110,Feb!A:E,5,FALSE)</f>
        <v>-20843.294635632003</v>
      </c>
      <c r="P110" s="44">
        <f t="shared" si="26"/>
        <v>-47.661193515603372</v>
      </c>
      <c r="Q110" s="5">
        <f>VLOOKUP(B110,Mar!A:E,5,FALSE)</f>
        <v>-21618.038239809201</v>
      </c>
      <c r="R110" s="44">
        <v>-71.319999999999993</v>
      </c>
      <c r="S110" s="5">
        <f>VLOOKUP(B110,Apr!A:E,5,FALSE)</f>
        <v>-40018.3524451872</v>
      </c>
      <c r="T110" s="5">
        <f t="shared" si="17"/>
        <v>-111.52841774479748</v>
      </c>
      <c r="U110" s="5">
        <f>VLOOKUP(B110,May!A:E,5,FALSE)</f>
        <v>-40129.880862931997</v>
      </c>
      <c r="V110" s="5">
        <f t="shared" si="18"/>
        <v>-111.79824570319761</v>
      </c>
      <c r="W110" s="5">
        <f>VLOOKUP(B110,June!A:E,5,FALSE)</f>
        <v>-40241.679108635195</v>
      </c>
      <c r="X110" s="5">
        <f t="shared" si="19"/>
        <v>-112.06217707160249</v>
      </c>
      <c r="Y110" s="5">
        <f>VLOOKUP(B110,July!A:E,5,FALSE)</f>
        <v>-40353.741285706797</v>
      </c>
      <c r="Z110" s="5">
        <f t="shared" si="20"/>
        <v>-112.31903253200289</v>
      </c>
      <c r="AA110" s="5">
        <f>VLOOKUP(B110,Aug!A:E,5,FALSE)</f>
        <v>-40466.0603182388</v>
      </c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</row>
    <row r="111" spans="2:50" s="17" customFormat="1" x14ac:dyDescent="0.2">
      <c r="B111" s="17">
        <v>6933827</v>
      </c>
      <c r="C111" s="17" t="s">
        <v>6</v>
      </c>
      <c r="D111" s="18">
        <v>44166</v>
      </c>
      <c r="E111" s="17" t="s">
        <v>14</v>
      </c>
      <c r="F111" s="17" t="s">
        <v>15</v>
      </c>
      <c r="G111" s="19">
        <v>40725</v>
      </c>
      <c r="H111" s="17" t="s">
        <v>80</v>
      </c>
      <c r="I111" s="17" t="s">
        <v>16</v>
      </c>
      <c r="J111" s="17" t="s">
        <v>221</v>
      </c>
      <c r="K111" s="5">
        <v>-14602.653326008</v>
      </c>
      <c r="L111" s="5">
        <f t="shared" si="14"/>
        <v>-33.472044919401014</v>
      </c>
      <c r="M111" s="5">
        <f>VLOOKUP(B111,Jan!A:E,5,FALSE)</f>
        <v>-14636.125370927401</v>
      </c>
      <c r="N111" s="5">
        <f t="shared" si="15"/>
        <v>-33.544311384599496</v>
      </c>
      <c r="O111" s="5">
        <f>VLOOKUP(B111,Feb!A:E,5,FALSE)</f>
        <v>-14669.669682312</v>
      </c>
      <c r="P111" s="44">
        <f t="shared" si="26"/>
        <v>-33.544311384599496</v>
      </c>
      <c r="Q111" s="5">
        <f>VLOOKUP(B111,Mar!A:E,5,FALSE)</f>
        <v>-15214.940137892201</v>
      </c>
      <c r="R111" s="44">
        <v>-50.19</v>
      </c>
      <c r="S111" s="5">
        <f>VLOOKUP(B111,Apr!A:E,5,FALSE)</f>
        <v>-28165.221567115201</v>
      </c>
      <c r="T111" s="5">
        <f t="shared" si="17"/>
        <v>-78.494550746800087</v>
      </c>
      <c r="U111" s="5">
        <f>VLOOKUP(B111,May!A:E,5,FALSE)</f>
        <v>-28243.716117862001</v>
      </c>
      <c r="V111" s="5">
        <f t="shared" si="18"/>
        <v>-78.684457721199578</v>
      </c>
      <c r="W111" s="5">
        <f>VLOOKUP(B111,June!A:E,5,FALSE)</f>
        <v>-28322.4005755832</v>
      </c>
      <c r="X111" s="5">
        <f t="shared" si="19"/>
        <v>-78.870214630598639</v>
      </c>
      <c r="Y111" s="5">
        <f>VLOOKUP(B111,July!A:E,5,FALSE)</f>
        <v>-28401.270790213799</v>
      </c>
      <c r="Z111" s="5">
        <f t="shared" si="20"/>
        <v>-79.050991462001548</v>
      </c>
      <c r="AA111" s="5">
        <f>VLOOKUP(B111,Aug!A:E,5,FALSE)</f>
        <v>-28480.321781675801</v>
      </c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</row>
    <row r="112" spans="2:50" s="17" customFormat="1" x14ac:dyDescent="0.2">
      <c r="B112" s="17">
        <v>6933683</v>
      </c>
      <c r="C112" s="17" t="s">
        <v>6</v>
      </c>
      <c r="D112" s="18">
        <v>44166</v>
      </c>
      <c r="E112" s="17" t="s">
        <v>14</v>
      </c>
      <c r="F112" s="17" t="s">
        <v>15</v>
      </c>
      <c r="G112" s="19">
        <v>40787</v>
      </c>
      <c r="H112" s="17" t="s">
        <v>82</v>
      </c>
      <c r="I112" s="17" t="s">
        <v>16</v>
      </c>
      <c r="J112" s="17" t="s">
        <v>221</v>
      </c>
      <c r="K112" s="5">
        <v>-36297.466777396003</v>
      </c>
      <c r="L112" s="5">
        <f t="shared" si="14"/>
        <v>-83.20066301029874</v>
      </c>
      <c r="M112" s="5">
        <f>VLOOKUP(B112,Jan!A:E,5,FALSE)</f>
        <v>-36380.667440406301</v>
      </c>
      <c r="N112" s="5">
        <f t="shared" si="15"/>
        <v>-83.380294037699059</v>
      </c>
      <c r="O112" s="5">
        <f>VLOOKUP(B112,Feb!A:E,5,FALSE)</f>
        <v>-36464.047734444001</v>
      </c>
      <c r="P112" s="44">
        <f t="shared" si="26"/>
        <v>-83.380294037699059</v>
      </c>
      <c r="Q112" s="5">
        <f>VLOOKUP(B112,Mar!A:E,5,FALSE)</f>
        <v>-37819.413489163904</v>
      </c>
      <c r="R112" s="44">
        <v>-124.77</v>
      </c>
      <c r="S112" s="5">
        <f>VLOOKUP(B112,Apr!A:E,5,FALSE)</f>
        <v>-70009.6188882024</v>
      </c>
      <c r="T112" s="5">
        <f t="shared" si="17"/>
        <v>-195.11203096660029</v>
      </c>
      <c r="U112" s="5">
        <f>VLOOKUP(B112,May!A:E,5,FALSE)</f>
        <v>-70204.730919169</v>
      </c>
      <c r="V112" s="5">
        <f t="shared" si="18"/>
        <v>-195.58407819940476</v>
      </c>
      <c r="W112" s="5">
        <f>VLOOKUP(B112,June!A:E,5,FALSE)</f>
        <v>-70400.314997368405</v>
      </c>
      <c r="X112" s="5">
        <f t="shared" si="19"/>
        <v>-196.04580971469113</v>
      </c>
      <c r="Y112" s="5">
        <f>VLOOKUP(B112,July!A:E,5,FALSE)</f>
        <v>-70596.360807083096</v>
      </c>
      <c r="Z112" s="5">
        <f t="shared" si="20"/>
        <v>-196.495162369014</v>
      </c>
      <c r="AA112" s="5">
        <f>VLOOKUP(B112,Aug!A:E,5,FALSE)</f>
        <v>-70792.85596945211</v>
      </c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</row>
    <row r="113" spans="2:50" s="17" customFormat="1" x14ac:dyDescent="0.2">
      <c r="B113" s="17">
        <v>6933532</v>
      </c>
      <c r="C113" s="17" t="s">
        <v>6</v>
      </c>
      <c r="D113" s="18">
        <v>44166</v>
      </c>
      <c r="E113" s="17" t="s">
        <v>14</v>
      </c>
      <c r="F113" s="17" t="s">
        <v>15</v>
      </c>
      <c r="G113" s="19">
        <v>40878</v>
      </c>
      <c r="H113" s="17" t="s">
        <v>77</v>
      </c>
      <c r="I113" s="17" t="s">
        <v>16</v>
      </c>
      <c r="J113" s="17" t="s">
        <v>221</v>
      </c>
      <c r="K113" s="5">
        <v>-13104.576510299999</v>
      </c>
      <c r="L113" s="5">
        <f t="shared" si="14"/>
        <v>-30.038169352501427</v>
      </c>
      <c r="M113" s="5">
        <f>VLOOKUP(B113,Jan!A:E,5,FALSE)</f>
        <v>-13134.614679652501</v>
      </c>
      <c r="N113" s="5">
        <f t="shared" si="15"/>
        <v>-30.103022047498598</v>
      </c>
      <c r="O113" s="5">
        <f>VLOOKUP(B113,Feb!A:E,5,FALSE)</f>
        <v>-13164.717701699999</v>
      </c>
      <c r="P113" s="44">
        <f t="shared" si="26"/>
        <v>-30.103022047498598</v>
      </c>
      <c r="Q113" s="5">
        <f>VLOOKUP(B113,Mar!A:E,5,FALSE)</f>
        <v>-13654.0492118325</v>
      </c>
      <c r="R113" s="44">
        <v>-45.05</v>
      </c>
      <c r="S113" s="5">
        <f>VLOOKUP(B113,Apr!A:E,5,FALSE)</f>
        <v>-25275.769595819998</v>
      </c>
      <c r="T113" s="5">
        <f t="shared" si="17"/>
        <v>-70.441845255001681</v>
      </c>
      <c r="U113" s="5">
        <f>VLOOKUP(B113,May!A:E,5,FALSE)</f>
        <v>-25346.211441075</v>
      </c>
      <c r="V113" s="5">
        <f t="shared" si="18"/>
        <v>-70.612269795001339</v>
      </c>
      <c r="W113" s="5">
        <f>VLOOKUP(B113,June!A:E,5,FALSE)</f>
        <v>-25416.823710870001</v>
      </c>
      <c r="X113" s="5">
        <f t="shared" si="19"/>
        <v>-70.778970022500289</v>
      </c>
      <c r="Y113" s="5">
        <f>VLOOKUP(B113,July!A:E,5,FALSE)</f>
        <v>-25487.602680892502</v>
      </c>
      <c r="Z113" s="5">
        <f t="shared" si="20"/>
        <v>-70.941201074998389</v>
      </c>
      <c r="AA113" s="5">
        <f>VLOOKUP(B113,Aug!A:E,5,FALSE)</f>
        <v>-25558.5438819675</v>
      </c>
      <c r="AB113" s="5">
        <v>-100.79</v>
      </c>
      <c r="AC113" s="5">
        <f>VLOOKUP(B113,Sept!A:E,5,FALSE)</f>
        <v>-42618.183299910001</v>
      </c>
      <c r="AD113" s="5">
        <f t="shared" ref="AD113:AD144" si="27">AE113-AC113</f>
        <v>-119.07262678499683</v>
      </c>
      <c r="AE113" s="5">
        <f>VLOOKUP(B113,Oct!A:E,5,FALSE)</f>
        <v>-42737.255926694997</v>
      </c>
      <c r="AF113" s="5">
        <f t="shared" si="22"/>
        <v>-119.45752206750331</v>
      </c>
      <c r="AG113" s="5">
        <f>VLOOKUP(B113,Nov!A:E,5,FALSE)</f>
        <v>-42856.713448762501</v>
      </c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</row>
    <row r="114" spans="2:50" s="17" customFormat="1" x14ac:dyDescent="0.2">
      <c r="B114" s="17">
        <v>6933533</v>
      </c>
      <c r="C114" s="17" t="s">
        <v>6</v>
      </c>
      <c r="D114" s="18">
        <v>44166</v>
      </c>
      <c r="E114" s="17" t="s">
        <v>14</v>
      </c>
      <c r="F114" s="17" t="s">
        <v>15</v>
      </c>
      <c r="G114" s="19">
        <v>40878</v>
      </c>
      <c r="H114" s="17" t="s">
        <v>78</v>
      </c>
      <c r="I114" s="17" t="s">
        <v>16</v>
      </c>
      <c r="J114" s="17" t="s">
        <v>221</v>
      </c>
      <c r="K114" s="5">
        <v>-12206.738515972</v>
      </c>
      <c r="L114" s="5">
        <f t="shared" si="14"/>
        <v>-27.980154757100536</v>
      </c>
      <c r="M114" s="5">
        <f>VLOOKUP(B114,Jan!A:E,5,FALSE)</f>
        <v>-12234.7186707291</v>
      </c>
      <c r="N114" s="5">
        <f t="shared" si="15"/>
        <v>-28.04056417890024</v>
      </c>
      <c r="O114" s="5">
        <f>VLOOKUP(B114,Feb!A:E,5,FALSE)</f>
        <v>-12262.759234908001</v>
      </c>
      <c r="P114" s="44">
        <f t="shared" si="26"/>
        <v>-28.04056417890024</v>
      </c>
      <c r="Q114" s="5">
        <f>VLOOKUP(B114,Mar!A:E,5,FALSE)</f>
        <v>-12718.5650205523</v>
      </c>
      <c r="R114" s="44">
        <v>-41.96</v>
      </c>
      <c r="S114" s="5">
        <f>VLOOKUP(B114,Apr!A:E,5,FALSE)</f>
        <v>-23544.042800896801</v>
      </c>
      <c r="T114" s="5">
        <f t="shared" si="17"/>
        <v>-65.615640836200328</v>
      </c>
      <c r="U114" s="5">
        <f>VLOOKUP(B114,May!A:E,5,FALSE)</f>
        <v>-23609.658441733001</v>
      </c>
      <c r="V114" s="5">
        <f t="shared" si="18"/>
        <v>-65.774389025798882</v>
      </c>
      <c r="W114" s="5">
        <f>VLOOKUP(B114,June!A:E,5,FALSE)</f>
        <v>-23675.4328307588</v>
      </c>
      <c r="X114" s="5">
        <f t="shared" si="19"/>
        <v>-65.929668067899911</v>
      </c>
      <c r="Y114" s="5">
        <f>VLOOKUP(B114,July!A:E,5,FALSE)</f>
        <v>-23741.3624988267</v>
      </c>
      <c r="Z114" s="5">
        <f t="shared" si="20"/>
        <v>-66.080784132998815</v>
      </c>
      <c r="AA114" s="5">
        <f>VLOOKUP(B114,Aug!A:E,5,FALSE)</f>
        <v>-23807.443282959699</v>
      </c>
      <c r="AB114" s="5">
        <v>-93.88</v>
      </c>
      <c r="AC114" s="5">
        <f>VLOOKUP(B114,Sept!A:E,5,FALSE)</f>
        <v>-39698.270230928407</v>
      </c>
      <c r="AD114" s="5">
        <f t="shared" si="27"/>
        <v>-110.91456625339197</v>
      </c>
      <c r="AE114" s="5">
        <f>VLOOKUP(B114,Oct!A:E,5,FALSE)</f>
        <v>-39809.184797181799</v>
      </c>
      <c r="AF114" s="5">
        <f t="shared" si="22"/>
        <v>-111.27309108370537</v>
      </c>
      <c r="AG114" s="5">
        <f>VLOOKUP(B114,Nov!A:E,5,FALSE)</f>
        <v>-39920.457888265504</v>
      </c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</row>
    <row r="115" spans="2:50" s="17" customFormat="1" x14ac:dyDescent="0.2">
      <c r="B115" s="17">
        <v>6933676</v>
      </c>
      <c r="C115" s="17" t="s">
        <v>6</v>
      </c>
      <c r="D115" s="18">
        <v>44166</v>
      </c>
      <c r="E115" s="17" t="s">
        <v>14</v>
      </c>
      <c r="F115" s="17" t="s">
        <v>15</v>
      </c>
      <c r="G115" s="19">
        <v>40878</v>
      </c>
      <c r="H115" s="17" t="s">
        <v>81</v>
      </c>
      <c r="I115" s="17" t="s">
        <v>16</v>
      </c>
      <c r="J115" s="17" t="s">
        <v>221</v>
      </c>
      <c r="K115" s="5">
        <v>-33594.689931088004</v>
      </c>
      <c r="L115" s="5">
        <f t="shared" si="14"/>
        <v>-77.00538698839955</v>
      </c>
      <c r="M115" s="5">
        <f>VLOOKUP(B115,Jan!A:E,5,FALSE)</f>
        <v>-33671.695318076403</v>
      </c>
      <c r="N115" s="5">
        <f t="shared" si="15"/>
        <v>-77.171642355599033</v>
      </c>
      <c r="O115" s="5">
        <f>VLOOKUP(B115,Feb!A:E,5,FALSE)</f>
        <v>-33748.866960432002</v>
      </c>
      <c r="P115" s="44">
        <f t="shared" si="26"/>
        <v>-77.171642355599033</v>
      </c>
      <c r="Q115" s="5">
        <f>VLOOKUP(B115,Mar!A:E,5,FALSE)</f>
        <v>-35003.3096616892</v>
      </c>
      <c r="R115" s="44">
        <v>-115.48</v>
      </c>
      <c r="S115" s="5">
        <f>VLOOKUP(B115,Apr!A:E,5,FALSE)</f>
        <v>-64796.5725312672</v>
      </c>
      <c r="T115" s="5">
        <f t="shared" si="17"/>
        <v>-180.58362646480236</v>
      </c>
      <c r="U115" s="5">
        <f>VLOOKUP(B115,May!A:E,5,FALSE)</f>
        <v>-64977.156157732003</v>
      </c>
      <c r="V115" s="5">
        <f t="shared" si="18"/>
        <v>-181.02052418319363</v>
      </c>
      <c r="W115" s="5">
        <f>VLOOKUP(B115,June!A:E,5,FALSE)</f>
        <v>-65158.176681915196</v>
      </c>
      <c r="X115" s="5">
        <f t="shared" si="19"/>
        <v>-181.44787431160512</v>
      </c>
      <c r="Y115" s="5">
        <f>VLOOKUP(B115,July!A:E,5,FALSE)</f>
        <v>-65339.624556226801</v>
      </c>
      <c r="Z115" s="5">
        <f t="shared" si="20"/>
        <v>-181.8637673320045</v>
      </c>
      <c r="AA115" s="5">
        <f>VLOOKUP(B115,Aug!A:E,5,FALSE)</f>
        <v>-65521.488323558806</v>
      </c>
      <c r="AB115" s="5">
        <v>-258.37</v>
      </c>
      <c r="AC115" s="5">
        <f>VLOOKUP(B115,Sept!A:E,5,FALSE)</f>
        <v>-109255.3164355536</v>
      </c>
      <c r="AD115" s="5">
        <f t="shared" si="27"/>
        <v>-305.25274685359909</v>
      </c>
      <c r="AE115" s="5">
        <f>VLOOKUP(B115,Oct!A:E,5,FALSE)</f>
        <v>-109560.5691824072</v>
      </c>
      <c r="AF115" s="5">
        <f t="shared" si="22"/>
        <v>-306.23945845480193</v>
      </c>
      <c r="AG115" s="5">
        <f>VLOOKUP(B115,Nov!A:E,5,FALSE)</f>
        <v>-109866.808640862</v>
      </c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</row>
    <row r="116" spans="2:50" x14ac:dyDescent="0.2">
      <c r="B116">
        <v>6933839</v>
      </c>
      <c r="C116" t="s">
        <v>6</v>
      </c>
      <c r="D116" s="2">
        <v>44166</v>
      </c>
      <c r="E116" t="s">
        <v>14</v>
      </c>
      <c r="F116" t="s">
        <v>15</v>
      </c>
      <c r="G116" s="1">
        <v>40969</v>
      </c>
      <c r="H116" t="s">
        <v>95</v>
      </c>
      <c r="I116" t="s">
        <v>16</v>
      </c>
      <c r="J116" t="s">
        <v>221</v>
      </c>
      <c r="K116" s="3">
        <v>-49399.572585624497</v>
      </c>
      <c r="L116" s="3">
        <f t="shared" si="14"/>
        <v>-163.88258331450925</v>
      </c>
      <c r="M116" s="3">
        <f>VLOOKUP(B116,Jan!A:E,5,FALSE)</f>
        <v>-49563.455168939006</v>
      </c>
      <c r="N116" s="3">
        <f t="shared" si="15"/>
        <v>-163.49009878849756</v>
      </c>
      <c r="O116" s="3">
        <f>VLOOKUP(B116,Feb!A:E,5,FALSE)</f>
        <v>-49726.945267727504</v>
      </c>
      <c r="P116" s="44">
        <f t="shared" si="26"/>
        <v>-163.49009878849756</v>
      </c>
      <c r="Q116" s="3">
        <f>VLOOKUP(B116,Mar!A:E,5,FALSE)</f>
        <v>-51626.148808364997</v>
      </c>
      <c r="R116" s="44">
        <v>-244.64</v>
      </c>
      <c r="S116" s="3">
        <f>VLOOKUP(B116,Apr!A:E,5,FALSE)</f>
        <v>-95660.597678187492</v>
      </c>
      <c r="T116" s="3">
        <f t="shared" si="17"/>
        <v>-357.86429444701935</v>
      </c>
      <c r="U116" s="3">
        <f>VLOOKUP(B116,May!A:E,5,FALSE)</f>
        <v>-96018.461972634512</v>
      </c>
      <c r="V116" s="3">
        <f t="shared" si="18"/>
        <v>-357.48436273098923</v>
      </c>
      <c r="W116" s="3">
        <f>VLOOKUP(B116,June!A:E,5,FALSE)</f>
        <v>-96375.946335365501</v>
      </c>
      <c r="X116" s="3">
        <f t="shared" si="19"/>
        <v>-357.12305101648963</v>
      </c>
      <c r="Y116" s="3">
        <f>VLOOKUP(B116,July!A:E,5,FALSE)</f>
        <v>-96733.069386381991</v>
      </c>
      <c r="Z116" s="3">
        <f t="shared" si="20"/>
        <v>-356.78035930350597</v>
      </c>
      <c r="AA116" s="3">
        <f>VLOOKUP(B116,Aug!A:E,5,FALSE)</f>
        <v>-97089.849745685497</v>
      </c>
      <c r="AB116" s="3">
        <v>-506.88</v>
      </c>
      <c r="AC116" s="3">
        <f>VLOOKUP(B116,Sept!A:E,5,FALSE)</f>
        <v>-162038.29204120752</v>
      </c>
      <c r="AD116" s="3">
        <f t="shared" si="27"/>
        <v>-594.38496810750803</v>
      </c>
      <c r="AE116" s="3">
        <f>VLOOKUP(B116,Oct!A:E,5,FALSE)</f>
        <v>-162632.67700931503</v>
      </c>
      <c r="AF116" s="3">
        <f t="shared" si="22"/>
        <v>-594.38475889398251</v>
      </c>
      <c r="AG116" s="3">
        <f>VLOOKUP(B116,Nov!A:E,5,FALSE)</f>
        <v>-163227.06176820901</v>
      </c>
      <c r="AH116" s="3">
        <v>6774.85</v>
      </c>
      <c r="AI116" s="3">
        <f>VLOOKUP(B116,Dec!A:E,5,FALSE)</f>
        <v>44174.068963541999</v>
      </c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</row>
    <row r="117" spans="2:50" x14ac:dyDescent="0.2">
      <c r="B117">
        <v>6933404</v>
      </c>
      <c r="C117" t="s">
        <v>6</v>
      </c>
      <c r="D117" s="2">
        <v>44166</v>
      </c>
      <c r="E117" t="s">
        <v>14</v>
      </c>
      <c r="F117" t="s">
        <v>15</v>
      </c>
      <c r="G117" s="1">
        <v>41000</v>
      </c>
      <c r="H117" t="s">
        <v>67</v>
      </c>
      <c r="I117" t="s">
        <v>16</v>
      </c>
      <c r="J117" t="s">
        <v>221</v>
      </c>
      <c r="K117" s="3">
        <v>-8385.1071831440004</v>
      </c>
      <c r="L117" s="3">
        <f t="shared" si="14"/>
        <v>-27.817508423999243</v>
      </c>
      <c r="M117" s="3">
        <f>VLOOKUP(B117,Jan!A:E,5,FALSE)</f>
        <v>-8412.9246915679996</v>
      </c>
      <c r="N117" s="3">
        <f t="shared" si="15"/>
        <v>-27.750887911999598</v>
      </c>
      <c r="O117" s="3">
        <f>VLOOKUP(B117,Feb!A:E,5,FALSE)</f>
        <v>-8440.6755794799992</v>
      </c>
      <c r="P117" s="44">
        <f t="shared" si="26"/>
        <v>-27.750887911999598</v>
      </c>
      <c r="Q117" s="3">
        <f>VLOOKUP(B117,Mar!A:E,5,FALSE)</f>
        <v>-8763.04730088</v>
      </c>
      <c r="R117" s="44">
        <v>-41.53</v>
      </c>
      <c r="S117" s="3">
        <f>VLOOKUP(B117,Apr!A:E,5,FALSE)</f>
        <v>-16237.475807000001</v>
      </c>
      <c r="T117" s="3">
        <f t="shared" si="17"/>
        <v>-60.74405726400073</v>
      </c>
      <c r="U117" s="3">
        <f>VLOOKUP(B117,May!A:E,5,FALSE)</f>
        <v>-16298.219864264001</v>
      </c>
      <c r="V117" s="3">
        <f t="shared" si="18"/>
        <v>-60.67956747199969</v>
      </c>
      <c r="W117" s="3">
        <f>VLOOKUP(B117,June!A:E,5,FALSE)</f>
        <v>-16358.899431736001</v>
      </c>
      <c r="X117" s="3">
        <f t="shared" si="19"/>
        <v>-60.618238248000125</v>
      </c>
      <c r="Y117" s="3">
        <f>VLOOKUP(B117,July!A:E,5,FALSE)</f>
        <v>-16419.517669984001</v>
      </c>
      <c r="Z117" s="3">
        <f t="shared" si="20"/>
        <v>-60.560069592000218</v>
      </c>
      <c r="AA117" s="3">
        <f>VLOOKUP(B117,Aug!A:E,5,FALSE)</f>
        <v>-16480.077739576001</v>
      </c>
      <c r="AB117" s="3">
        <v>-86.04</v>
      </c>
      <c r="AC117" s="3">
        <f>VLOOKUP(B117,Sept!A:E,5,FALSE)</f>
        <v>-27504.45753724</v>
      </c>
      <c r="AD117" s="3">
        <f t="shared" si="27"/>
        <v>-100.89119004000167</v>
      </c>
      <c r="AE117" s="3">
        <f>VLOOKUP(B117,Oct!A:E,5,FALSE)</f>
        <v>-27605.348727280001</v>
      </c>
      <c r="AF117" s="3">
        <f t="shared" si="22"/>
        <v>-100.89115452799888</v>
      </c>
      <c r="AG117" s="3">
        <f>VLOOKUP(B117,Nov!A:E,5,FALSE)</f>
        <v>-27706.239881808</v>
      </c>
      <c r="AH117" s="3">
        <v>1149.97</v>
      </c>
      <c r="AI117" s="3">
        <f>VLOOKUP(B117,Dec!A:E,5,FALSE)</f>
        <v>7498.1276879039997</v>
      </c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</row>
    <row r="118" spans="2:50" x14ac:dyDescent="0.2">
      <c r="B118">
        <v>6933544</v>
      </c>
      <c r="C118" t="s">
        <v>6</v>
      </c>
      <c r="D118" s="2">
        <v>44166</v>
      </c>
      <c r="E118" t="s">
        <v>14</v>
      </c>
      <c r="F118" t="s">
        <v>15</v>
      </c>
      <c r="G118" s="1">
        <v>41030</v>
      </c>
      <c r="H118" t="s">
        <v>97</v>
      </c>
      <c r="I118" t="s">
        <v>16</v>
      </c>
      <c r="J118" t="s">
        <v>221</v>
      </c>
      <c r="K118" s="3">
        <v>-4003.6808940107003</v>
      </c>
      <c r="L118" s="3">
        <f t="shared" si="14"/>
        <v>-13.282170944699828</v>
      </c>
      <c r="M118" s="3">
        <f>VLOOKUP(B118,Jan!A:E,5,FALSE)</f>
        <v>-4016.9630649554001</v>
      </c>
      <c r="N118" s="3">
        <f t="shared" si="15"/>
        <v>-13.250361301099929</v>
      </c>
      <c r="O118" s="3">
        <f>VLOOKUP(B118,Feb!A:E,5,FALSE)</f>
        <v>-4030.2134262565</v>
      </c>
      <c r="P118" s="44">
        <f t="shared" si="26"/>
        <v>-13.250361301099929</v>
      </c>
      <c r="Q118" s="3">
        <f>VLOOKUP(B118,Mar!A:E,5,FALSE)</f>
        <v>-4184.1379347390002</v>
      </c>
      <c r="R118" s="44">
        <v>-19.829999999999998</v>
      </c>
      <c r="S118" s="3">
        <f>VLOOKUP(B118,Apr!A:E,5,FALSE)</f>
        <v>-7752.9923274124994</v>
      </c>
      <c r="T118" s="3">
        <f t="shared" si="17"/>
        <v>-29.003782084200793</v>
      </c>
      <c r="U118" s="3">
        <f>VLOOKUP(B118,May!A:E,5,FALSE)</f>
        <v>-7781.9961094967002</v>
      </c>
      <c r="V118" s="3">
        <f t="shared" si="18"/>
        <v>-28.972989806599799</v>
      </c>
      <c r="W118" s="3">
        <f>VLOOKUP(B118,June!A:E,5,FALSE)</f>
        <v>-7810.9690993033</v>
      </c>
      <c r="X118" s="3">
        <f t="shared" si="19"/>
        <v>-28.943706621899764</v>
      </c>
      <c r="Y118" s="3">
        <f>VLOOKUP(B118,July!A:E,5,FALSE)</f>
        <v>-7839.9128059251998</v>
      </c>
      <c r="Z118" s="3">
        <f t="shared" si="20"/>
        <v>-28.91593253010069</v>
      </c>
      <c r="AA118" s="3">
        <f>VLOOKUP(B118,Aug!A:E,5,FALSE)</f>
        <v>-7868.8287384553005</v>
      </c>
      <c r="AB118" s="3">
        <v>-41.08</v>
      </c>
      <c r="AC118" s="3">
        <f>VLOOKUP(B118,Sept!A:E,5,FALSE)</f>
        <v>-13132.696903784501</v>
      </c>
      <c r="AD118" s="3">
        <f t="shared" si="27"/>
        <v>-48.1730431244996</v>
      </c>
      <c r="AE118" s="3">
        <f>VLOOKUP(B118,Oct!A:E,5,FALSE)</f>
        <v>-13180.869946909001</v>
      </c>
      <c r="AF118" s="3">
        <f t="shared" si="22"/>
        <v>-48.173026168400611</v>
      </c>
      <c r="AG118" s="3">
        <f>VLOOKUP(B118,Nov!A:E,5,FALSE)</f>
        <v>-13229.042973077401</v>
      </c>
      <c r="AH118" s="3">
        <v>549.08000000000004</v>
      </c>
      <c r="AI118" s="3">
        <f>VLOOKUP(B118,Dec!A:E,5,FALSE)</f>
        <v>3580.1701647012001</v>
      </c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</row>
    <row r="119" spans="2:50" x14ac:dyDescent="0.2">
      <c r="B119">
        <v>6933693</v>
      </c>
      <c r="C119" t="s">
        <v>6</v>
      </c>
      <c r="D119" s="2">
        <v>44166</v>
      </c>
      <c r="E119" t="s">
        <v>14</v>
      </c>
      <c r="F119" t="s">
        <v>15</v>
      </c>
      <c r="G119" s="1">
        <v>41214</v>
      </c>
      <c r="H119" t="s">
        <v>96</v>
      </c>
      <c r="I119" t="s">
        <v>16</v>
      </c>
      <c r="J119" t="s">
        <v>221</v>
      </c>
      <c r="K119" s="3">
        <v>-2063.4088379156001</v>
      </c>
      <c r="L119" s="3">
        <f t="shared" si="14"/>
        <v>-6.8453379876000326</v>
      </c>
      <c r="M119" s="3">
        <f>VLOOKUP(B119,Jan!A:E,5,FALSE)</f>
        <v>-2070.2541759032001</v>
      </c>
      <c r="N119" s="3">
        <f t="shared" si="15"/>
        <v>-6.8289439987997866</v>
      </c>
      <c r="O119" s="3">
        <f>VLOOKUP(B119,Feb!A:E,5,FALSE)</f>
        <v>-2077.0831199019999</v>
      </c>
      <c r="P119" s="44">
        <f t="shared" si="26"/>
        <v>-6.8289439987997866</v>
      </c>
      <c r="Q119" s="3">
        <f>VLOOKUP(B119,Mar!A:E,5,FALSE)</f>
        <v>-2156.4124170119999</v>
      </c>
      <c r="R119" s="44">
        <v>-10.220000000000001</v>
      </c>
      <c r="S119" s="3">
        <f>VLOOKUP(B119,Apr!A:E,5,FALSE)</f>
        <v>-3995.7212655500002</v>
      </c>
      <c r="T119" s="3">
        <f t="shared" si="17"/>
        <v>-14.947909653600163</v>
      </c>
      <c r="U119" s="3">
        <f>VLOOKUP(B119,May!A:E,5,FALSE)</f>
        <v>-4010.6691752036004</v>
      </c>
      <c r="V119" s="3">
        <f t="shared" si="18"/>
        <v>-14.932039992799673</v>
      </c>
      <c r="W119" s="3">
        <f>VLOOKUP(B119,June!A:E,5,FALSE)</f>
        <v>-4025.6012151964001</v>
      </c>
      <c r="X119" s="3">
        <f t="shared" si="19"/>
        <v>-14.916948085200147</v>
      </c>
      <c r="Y119" s="3">
        <f>VLOOKUP(B119,July!A:E,5,FALSE)</f>
        <v>-4040.5181632816002</v>
      </c>
      <c r="Z119" s="3">
        <f t="shared" si="20"/>
        <v>-14.902633930799766</v>
      </c>
      <c r="AA119" s="3">
        <f>VLOOKUP(B119,Aug!A:E,5,FALSE)</f>
        <v>-4055.4207972124</v>
      </c>
      <c r="AB119" s="3">
        <v>-21.17</v>
      </c>
      <c r="AC119" s="3">
        <f>VLOOKUP(B119,Sept!A:E,5,FALSE)</f>
        <v>-6768.302363326</v>
      </c>
      <c r="AD119" s="3">
        <f t="shared" si="27"/>
        <v>-24.827324046000285</v>
      </c>
      <c r="AE119" s="3">
        <f>VLOOKUP(B119,Oct!A:E,5,FALSE)</f>
        <v>-6793.1296873720003</v>
      </c>
      <c r="AF119" s="3">
        <f t="shared" si="22"/>
        <v>-24.827315307199569</v>
      </c>
      <c r="AG119" s="3">
        <f>VLOOKUP(B119,Nov!A:E,5,FALSE)</f>
        <v>-6817.9570026791998</v>
      </c>
      <c r="AH119" s="3">
        <v>282.98</v>
      </c>
      <c r="AI119" s="3">
        <f>VLOOKUP(B119,Dec!A:E,5,FALSE)</f>
        <v>1845.1407478896001</v>
      </c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</row>
    <row r="120" spans="2:50" x14ac:dyDescent="0.2">
      <c r="B120">
        <v>6933842</v>
      </c>
      <c r="C120" t="s">
        <v>6</v>
      </c>
      <c r="D120" s="2">
        <v>44166</v>
      </c>
      <c r="E120" t="s">
        <v>14</v>
      </c>
      <c r="F120" t="s">
        <v>15</v>
      </c>
      <c r="G120" s="1">
        <v>41760</v>
      </c>
      <c r="H120" t="s">
        <v>116</v>
      </c>
      <c r="I120" t="s">
        <v>16</v>
      </c>
      <c r="J120" t="s">
        <v>221</v>
      </c>
      <c r="K120" s="3">
        <v>-5294.1000059199996</v>
      </c>
      <c r="L120" s="3">
        <f t="shared" si="14"/>
        <v>-33.429989640000713</v>
      </c>
      <c r="M120" s="3">
        <f>VLOOKUP(B120,Jan!A:E,5,FALSE)</f>
        <v>-5327.5299955600003</v>
      </c>
      <c r="N120" s="3">
        <f t="shared" si="15"/>
        <v>-33.190005439999368</v>
      </c>
      <c r="O120" s="3">
        <f>VLOOKUP(B120,Feb!A:E,5,FALSE)</f>
        <v>-5360.7200009999997</v>
      </c>
      <c r="P120" s="44">
        <f t="shared" si="26"/>
        <v>-33.190005439999368</v>
      </c>
      <c r="Q120" s="3">
        <f>VLOOKUP(B120,Mar!A:E,5,FALSE)</f>
        <v>-5581.36000848</v>
      </c>
      <c r="R120" s="44">
        <v>-49.66</v>
      </c>
      <c r="S120" s="3">
        <f>VLOOKUP(B120,Apr!A:E,5,FALSE)</f>
        <v>-10370.8699978</v>
      </c>
      <c r="T120" s="3">
        <f t="shared" si="17"/>
        <v>-67.279988279999088</v>
      </c>
      <c r="U120" s="3">
        <f>VLOOKUP(B120,May!A:E,5,FALSE)</f>
        <v>-10438.14998608</v>
      </c>
      <c r="V120" s="3">
        <f t="shared" si="18"/>
        <v>-66.910028520000196</v>
      </c>
      <c r="W120" s="3">
        <f>VLOOKUP(B120,June!A:E,5,FALSE)</f>
        <v>-10505.0600146</v>
      </c>
      <c r="X120" s="3">
        <f t="shared" si="19"/>
        <v>-66.559977040000376</v>
      </c>
      <c r="Y120" s="3">
        <f>VLOOKUP(B120,July!A:E,5,FALSE)</f>
        <v>-10571.61999164</v>
      </c>
      <c r="Z120" s="3">
        <f t="shared" si="20"/>
        <v>-66.23000976000003</v>
      </c>
      <c r="AA120" s="3">
        <f>VLOOKUP(B120,Aug!A:E,5,FALSE)</f>
        <v>-10637.8500014</v>
      </c>
      <c r="AB120" s="3">
        <v>-94.09</v>
      </c>
      <c r="AC120" s="3">
        <f>VLOOKUP(B120,Sept!A:E,5,FALSE)</f>
        <v>-17798.6999894</v>
      </c>
      <c r="AD120" s="3">
        <f t="shared" si="27"/>
        <v>-109.28000868000163</v>
      </c>
      <c r="AE120" s="3">
        <f>VLOOKUP(B120,Oct!A:E,5,FALSE)</f>
        <v>-17907.979998080002</v>
      </c>
      <c r="AF120" s="3">
        <f t="shared" si="22"/>
        <v>-108.84000343999651</v>
      </c>
      <c r="AG120" s="3">
        <f>VLOOKUP(B120,Nov!A:E,5,FALSE)</f>
        <v>-18016.820001519998</v>
      </c>
      <c r="AH120" s="3">
        <v>1240.57</v>
      </c>
      <c r="AI120" s="3">
        <f>VLOOKUP(B120,Dec!A:E,5,FALSE)</f>
        <v>5504.6799988800003</v>
      </c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</row>
    <row r="121" spans="2:50" x14ac:dyDescent="0.2">
      <c r="B121">
        <v>6933407</v>
      </c>
      <c r="C121" t="s">
        <v>6</v>
      </c>
      <c r="D121" s="2">
        <v>44166</v>
      </c>
      <c r="E121" t="s">
        <v>14</v>
      </c>
      <c r="F121" t="s">
        <v>15</v>
      </c>
      <c r="G121" s="1">
        <v>42095</v>
      </c>
      <c r="H121" t="s">
        <v>73</v>
      </c>
      <c r="I121" t="s">
        <v>16</v>
      </c>
      <c r="J121" t="s">
        <v>221</v>
      </c>
      <c r="K121" s="3">
        <v>-8119.3800239459997</v>
      </c>
      <c r="L121" s="3">
        <f t="shared" si="14"/>
        <v>-70.07999295800073</v>
      </c>
      <c r="M121" s="3">
        <f>VLOOKUP(B121,Jan!A:E,5,FALSE)</f>
        <v>-8189.4600169040004</v>
      </c>
      <c r="N121" s="3">
        <f t="shared" si="15"/>
        <v>-69.459973576998891</v>
      </c>
      <c r="O121" s="3">
        <f>VLOOKUP(B121,Feb!A:E,5,FALSE)</f>
        <v>-8258.9199904809993</v>
      </c>
      <c r="P121" s="44">
        <f t="shared" si="26"/>
        <v>-69.459973576998891</v>
      </c>
      <c r="Q121" s="3">
        <f>VLOOKUP(B121,Mar!A:E,5,FALSE)</f>
        <v>-8617.5900157880005</v>
      </c>
      <c r="R121" s="44">
        <v>-103.94</v>
      </c>
      <c r="S121" s="3">
        <f>VLOOKUP(B121,Apr!A:E,5,FALSE)</f>
        <v>-16046.559991798002</v>
      </c>
      <c r="T121" s="3">
        <f t="shared" si="17"/>
        <v>-137.41998597899874</v>
      </c>
      <c r="U121" s="3">
        <f>VLOOKUP(B121,May!A:E,5,FALSE)</f>
        <v>-16183.979977777</v>
      </c>
      <c r="V121" s="3">
        <f t="shared" si="18"/>
        <v>-136.53000015799989</v>
      </c>
      <c r="W121" s="3">
        <f>VLOOKUP(B121,June!A:E,5,FALSE)</f>
        <v>-16320.509977935</v>
      </c>
      <c r="X121" s="3">
        <f t="shared" si="19"/>
        <v>-135.63002345300083</v>
      </c>
      <c r="Y121" s="3">
        <f>VLOOKUP(B121,July!A:E,5,FALSE)</f>
        <v>-16456.140001388001</v>
      </c>
      <c r="Z121" s="3">
        <f t="shared" si="20"/>
        <v>-134.72999360500035</v>
      </c>
      <c r="AA121" s="3">
        <f>VLOOKUP(B121,Aug!A:E,5,FALSE)</f>
        <v>-16590.869994993001</v>
      </c>
      <c r="AB121" s="3">
        <v>-191.41</v>
      </c>
      <c r="AC121" s="3">
        <f>VLOOKUP(B121,Sept!A:E,5,FALSE)</f>
        <v>-27810.719987798999</v>
      </c>
      <c r="AD121" s="3">
        <f t="shared" si="27"/>
        <v>-221.66003757300132</v>
      </c>
      <c r="AE121" s="3">
        <f>VLOOKUP(B121,Oct!A:E,5,FALSE)</f>
        <v>-28032.380025372</v>
      </c>
      <c r="AF121" s="3">
        <f t="shared" si="22"/>
        <v>-220.36999124800059</v>
      </c>
      <c r="AG121" s="3">
        <f>VLOOKUP(B121,Nov!A:E,5,FALSE)</f>
        <v>-28252.750016620001</v>
      </c>
      <c r="AH121" s="3">
        <v>2511.8000000000002</v>
      </c>
      <c r="AI121" s="3">
        <f>VLOOKUP(B121,Dec!A:E,5,FALSE)</f>
        <v>9355.5899922249992</v>
      </c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</row>
    <row r="122" spans="2:50" x14ac:dyDescent="0.2">
      <c r="B122">
        <v>6934019</v>
      </c>
      <c r="C122" t="s">
        <v>6</v>
      </c>
      <c r="D122" s="2">
        <v>44166</v>
      </c>
      <c r="E122" t="s">
        <v>14</v>
      </c>
      <c r="F122" t="s">
        <v>15</v>
      </c>
      <c r="G122" s="1">
        <v>43800</v>
      </c>
      <c r="H122" t="s">
        <v>65</v>
      </c>
      <c r="I122" t="s">
        <v>11</v>
      </c>
      <c r="J122" s="31" t="s">
        <v>218</v>
      </c>
      <c r="K122" s="3">
        <v>-48452.032012999996</v>
      </c>
      <c r="L122" s="3">
        <f t="shared" si="14"/>
        <v>-5611.3339651600036</v>
      </c>
      <c r="M122" s="3">
        <f>VLOOKUP(B122,Jan!A:E,5,FALSE)</f>
        <v>-54063.36597816</v>
      </c>
      <c r="N122" s="3">
        <f t="shared" si="15"/>
        <v>-5484.9485151999979</v>
      </c>
      <c r="O122" s="3">
        <f>VLOOKUP(B122,Feb!A:E,5,FALSE)</f>
        <v>-59548.314493359998</v>
      </c>
      <c r="P122" s="3">
        <f t="shared" si="16"/>
        <v>-5383.5584572000007</v>
      </c>
      <c r="Q122" s="3">
        <f>VLOOKUP(B122,Mar!A:E,5,FALSE)</f>
        <v>-64931.872950559999</v>
      </c>
      <c r="R122" s="3">
        <f t="shared" ref="R122:R153" si="28">S122-Q122</f>
        <v>-5300.9765793600018</v>
      </c>
      <c r="S122" s="3">
        <f>VLOOKUP(B122,Apr!A:E,5,FALSE)</f>
        <v>-70232.84952992</v>
      </c>
      <c r="T122" s="3">
        <f t="shared" si="17"/>
        <v>-5232.811081959997</v>
      </c>
      <c r="U122" s="3">
        <f>VLOOKUP(B122,May!A:E,5,FALSE)</f>
        <v>-75465.660611879997</v>
      </c>
      <c r="V122" s="3">
        <f t="shared" si="18"/>
        <v>-5080.4204681999981</v>
      </c>
      <c r="W122" s="3">
        <f>VLOOKUP(B122,June!A:E,5,FALSE)</f>
        <v>-80546.081080079995</v>
      </c>
      <c r="X122" s="3">
        <f t="shared" si="19"/>
        <v>-5117.6746790400066</v>
      </c>
      <c r="Y122" s="3">
        <f>VLOOKUP(B122,July!A:E,5,FALSE)</f>
        <v>-85663.755759120002</v>
      </c>
      <c r="Z122" s="3">
        <f t="shared" si="20"/>
        <v>-5076.55950648</v>
      </c>
      <c r="AA122" s="3">
        <f>VLOOKUP(B122,Aug!A:E,5,FALSE)</f>
        <v>-90740.315265600002</v>
      </c>
      <c r="AB122" s="3">
        <f t="shared" si="21"/>
        <v>-5041.2918094000051</v>
      </c>
      <c r="AC122" s="3">
        <f>VLOOKUP(B122,Sept!A:E,5,FALSE)</f>
        <v>-95781.607075000007</v>
      </c>
      <c r="AD122" s="3">
        <f t="shared" si="27"/>
        <v>-5010.799295039993</v>
      </c>
      <c r="AE122" s="3">
        <f>VLOOKUP(B122,Oct!A:E,5,FALSE)</f>
        <v>-100792.40637004</v>
      </c>
      <c r="AF122" s="3">
        <f t="shared" si="22"/>
        <v>-4984.2680117999989</v>
      </c>
      <c r="AG122" s="3">
        <f>VLOOKUP(B122,Nov!A:E,5,FALSE)</f>
        <v>-105776.67438184</v>
      </c>
      <c r="AH122" s="3">
        <v>-1290.29</v>
      </c>
      <c r="AI122" s="3">
        <f>VLOOKUP(B122,Dec!A:E,5,FALSE)</f>
        <v>-10712.540869799999</v>
      </c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</row>
    <row r="123" spans="2:50" x14ac:dyDescent="0.2">
      <c r="B123">
        <v>7004260</v>
      </c>
      <c r="C123" t="s">
        <v>6</v>
      </c>
      <c r="D123" s="2">
        <v>44166</v>
      </c>
      <c r="E123" t="s">
        <v>14</v>
      </c>
      <c r="F123" t="s">
        <v>15</v>
      </c>
      <c r="G123" s="1">
        <v>43831</v>
      </c>
      <c r="H123" t="s">
        <v>65</v>
      </c>
      <c r="I123" t="s">
        <v>11</v>
      </c>
      <c r="J123" s="31" t="s">
        <v>218</v>
      </c>
      <c r="K123" s="3">
        <v>16150.6753716</v>
      </c>
      <c r="L123" s="3">
        <f t="shared" si="14"/>
        <v>3767.4044716000008</v>
      </c>
      <c r="M123" s="3">
        <f>VLOOKUP(B123,Jan!A:E,5,FALSE)</f>
        <v>19918.079843200001</v>
      </c>
      <c r="N123" s="3">
        <f t="shared" si="15"/>
        <v>3901.2464259999979</v>
      </c>
      <c r="O123" s="3">
        <f>VLOOKUP(B123,Feb!A:E,5,FALSE)</f>
        <v>23819.326269199999</v>
      </c>
      <c r="P123" s="3">
        <f t="shared" si="16"/>
        <v>4008.6196180799998</v>
      </c>
      <c r="Q123" s="3">
        <f>VLOOKUP(B123,Mar!A:E,5,FALSE)</f>
        <v>27827.945887279999</v>
      </c>
      <c r="R123" s="3">
        <f t="shared" si="28"/>
        <v>4096.0722294799998</v>
      </c>
      <c r="S123" s="3">
        <f>VLOOKUP(B123,Apr!A:E,5,FALSE)</f>
        <v>31924.018116759999</v>
      </c>
      <c r="T123" s="3">
        <f t="shared" si="17"/>
        <v>4168.2602992799984</v>
      </c>
      <c r="U123" s="3">
        <f>VLOOKUP(B123,May!A:E,5,FALSE)</f>
        <v>36092.278416039997</v>
      </c>
      <c r="V123" s="3">
        <f t="shared" si="18"/>
        <v>4180.7644832799997</v>
      </c>
      <c r="W123" s="3">
        <f>VLOOKUP(B123,June!A:E,5,FALSE)</f>
        <v>40273.042899319997</v>
      </c>
      <c r="X123" s="3">
        <f t="shared" si="19"/>
        <v>4272.111086320001</v>
      </c>
      <c r="Y123" s="3">
        <f>VLOOKUP(B123,July!A:E,5,FALSE)</f>
        <v>44545.153985639998</v>
      </c>
      <c r="Z123" s="3">
        <f t="shared" si="20"/>
        <v>4315.0134134800028</v>
      </c>
      <c r="AA123" s="3">
        <f>VLOOKUP(B123,Aug!A:E,5,FALSE)</f>
        <v>48860.16739912</v>
      </c>
      <c r="AB123" s="3">
        <f t="shared" si="21"/>
        <v>4351.837055719996</v>
      </c>
      <c r="AC123" s="3">
        <f>VLOOKUP(B123,Sept!A:E,5,FALSE)</f>
        <v>53212.004454839996</v>
      </c>
      <c r="AD123" s="3">
        <f t="shared" si="27"/>
        <v>4383.6543058000025</v>
      </c>
      <c r="AE123" s="3">
        <f>VLOOKUP(B123,Oct!A:E,5,FALSE)</f>
        <v>57595.658760639999</v>
      </c>
      <c r="AF123" s="3">
        <f t="shared" si="22"/>
        <v>4411.353432640004</v>
      </c>
      <c r="AG123" s="3">
        <f>VLOOKUP(B123,Nov!A:E,5,FALSE)</f>
        <v>62007.012193280003</v>
      </c>
      <c r="AH123" s="3">
        <v>1141.98</v>
      </c>
      <c r="AI123" s="3">
        <f>VLOOKUP(B123,Dec!A:E,5,FALSE)</f>
        <v>6427.5233422399997</v>
      </c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</row>
    <row r="124" spans="2:50" x14ac:dyDescent="0.2">
      <c r="B124">
        <v>6933250</v>
      </c>
      <c r="C124" t="s">
        <v>6</v>
      </c>
      <c r="D124" s="2">
        <v>44166</v>
      </c>
      <c r="E124" t="s">
        <v>14</v>
      </c>
      <c r="F124" t="s">
        <v>15</v>
      </c>
      <c r="G124" s="1">
        <v>40422</v>
      </c>
      <c r="H124" t="s">
        <v>173</v>
      </c>
      <c r="I124" t="s">
        <v>19</v>
      </c>
      <c r="J124" t="s">
        <v>225</v>
      </c>
      <c r="K124" s="3">
        <v>16232.3329069845</v>
      </c>
      <c r="L124" s="3">
        <f t="shared" si="14"/>
        <v>232.10921754149786</v>
      </c>
      <c r="M124" s="3">
        <f>VLOOKUP(B124,Jan!A:E,5,FALSE)</f>
        <v>16464.442124525998</v>
      </c>
      <c r="N124" s="3">
        <f t="shared" si="15"/>
        <v>230.92795291700168</v>
      </c>
      <c r="O124" s="3">
        <f>VLOOKUP(B124,Feb!A:E,5,FALSE)</f>
        <v>16695.370077443</v>
      </c>
      <c r="P124" s="3">
        <f t="shared" si="16"/>
        <v>229.79860905600071</v>
      </c>
      <c r="Q124" s="3">
        <f>VLOOKUP(B124,Mar!A:E,5,FALSE)</f>
        <v>16925.168686499001</v>
      </c>
      <c r="R124" s="3">
        <f t="shared" si="28"/>
        <v>228.70316165199984</v>
      </c>
      <c r="S124" s="3">
        <f>VLOOKUP(B124,Apr!A:E,5,FALSE)</f>
        <v>17153.871848151</v>
      </c>
      <c r="T124" s="3">
        <f t="shared" si="17"/>
        <v>227.65909697249663</v>
      </c>
      <c r="U124" s="3">
        <f>VLOOKUP(B124,May!A:E,5,FALSE)</f>
        <v>17381.530945123497</v>
      </c>
      <c r="V124" s="3">
        <f t="shared" si="18"/>
        <v>226.65377110100235</v>
      </c>
      <c r="W124" s="3">
        <f>VLOOKUP(B124,June!A:E,5,FALSE)</f>
        <v>17608.184716224499</v>
      </c>
      <c r="X124" s="3">
        <f t="shared" si="19"/>
        <v>225.68234168650088</v>
      </c>
      <c r="Y124" s="3">
        <f>VLOOKUP(B124,July!A:E,5,FALSE)</f>
        <v>17833.867057911</v>
      </c>
      <c r="Z124" s="3">
        <f t="shared" si="20"/>
        <v>224.74938206050138</v>
      </c>
      <c r="AA124" s="3">
        <f>VLOOKUP(B124,Aug!A:E,5,FALSE)</f>
        <v>18058.616439971502</v>
      </c>
      <c r="AB124" s="3">
        <f t="shared" si="21"/>
        <v>223.85112594999737</v>
      </c>
      <c r="AC124" s="3">
        <f>VLOOKUP(B124,Sept!A:E,5,FALSE)</f>
        <v>18282.467565921499</v>
      </c>
      <c r="AD124" s="3">
        <f t="shared" si="27"/>
        <v>222.98676629650072</v>
      </c>
      <c r="AE124" s="3">
        <f>VLOOKUP(B124,Oct!A:E,5,FALSE)</f>
        <v>18505.454332218</v>
      </c>
      <c r="AF124" s="3">
        <f t="shared" si="22"/>
        <v>222.15226780750163</v>
      </c>
      <c r="AG124" s="3">
        <f>VLOOKUP(B124,Nov!A:E,5,FALSE)</f>
        <v>18727.606600025501</v>
      </c>
      <c r="AH124" s="3">
        <f t="shared" si="23"/>
        <v>221.35193479499867</v>
      </c>
      <c r="AI124" s="3">
        <f>VLOOKUP(B124,Dec!A:E,5,FALSE)</f>
        <v>18948.9585348205</v>
      </c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</row>
    <row r="125" spans="2:50" x14ac:dyDescent="0.2">
      <c r="B125">
        <v>6933518</v>
      </c>
      <c r="C125" t="s">
        <v>6</v>
      </c>
      <c r="D125" s="2">
        <v>44166</v>
      </c>
      <c r="E125" t="s">
        <v>14</v>
      </c>
      <c r="F125" t="s">
        <v>15</v>
      </c>
      <c r="G125" s="1">
        <v>40513</v>
      </c>
      <c r="H125" t="s">
        <v>172</v>
      </c>
      <c r="I125" t="s">
        <v>19</v>
      </c>
      <c r="J125" t="s">
        <v>225</v>
      </c>
      <c r="K125" s="3">
        <v>21704.097050861401</v>
      </c>
      <c r="L125" s="3">
        <f t="shared" si="14"/>
        <v>310.35101440979633</v>
      </c>
      <c r="M125" s="3">
        <f>VLOOKUP(B125,Jan!A:E,5,FALSE)</f>
        <v>22014.448065271197</v>
      </c>
      <c r="N125" s="3">
        <f t="shared" si="15"/>
        <v>308.77155678040072</v>
      </c>
      <c r="O125" s="3">
        <f>VLOOKUP(B125,Feb!A:E,5,FALSE)</f>
        <v>22323.219622051598</v>
      </c>
      <c r="P125" s="3">
        <f t="shared" si="16"/>
        <v>307.26152190720313</v>
      </c>
      <c r="Q125" s="3">
        <f>VLOOKUP(B125,Mar!A:E,5,FALSE)</f>
        <v>22630.481143958801</v>
      </c>
      <c r="R125" s="3">
        <f t="shared" si="28"/>
        <v>305.79680966239903</v>
      </c>
      <c r="S125" s="3">
        <f>VLOOKUP(B125,Apr!A:E,5,FALSE)</f>
        <v>22936.2779536212</v>
      </c>
      <c r="T125" s="3">
        <f t="shared" si="17"/>
        <v>304.40080076700178</v>
      </c>
      <c r="U125" s="3">
        <f>VLOOKUP(B125,May!A:E,5,FALSE)</f>
        <v>23240.678754388202</v>
      </c>
      <c r="V125" s="3">
        <f t="shared" si="18"/>
        <v>303.05658916119864</v>
      </c>
      <c r="W125" s="3">
        <f>VLOOKUP(B125,June!A:E,5,FALSE)</f>
        <v>23543.735343549401</v>
      </c>
      <c r="X125" s="3">
        <f t="shared" si="19"/>
        <v>301.7577001837999</v>
      </c>
      <c r="Y125" s="3">
        <f>VLOOKUP(B125,July!A:E,5,FALSE)</f>
        <v>23845.4930437332</v>
      </c>
      <c r="Z125" s="3">
        <f t="shared" si="20"/>
        <v>300.51024879259785</v>
      </c>
      <c r="AA125" s="3">
        <f>VLOOKUP(B125,Aug!A:E,5,FALSE)</f>
        <v>24146.003292525798</v>
      </c>
      <c r="AB125" s="3">
        <f t="shared" si="21"/>
        <v>299.30919914000333</v>
      </c>
      <c r="AC125" s="3">
        <f>VLOOKUP(B125,Sept!A:E,5,FALSE)</f>
        <v>24445.312491665802</v>
      </c>
      <c r="AD125" s="3">
        <f t="shared" si="27"/>
        <v>298.15347211579865</v>
      </c>
      <c r="AE125" s="3">
        <f>VLOOKUP(B125,Oct!A:E,5,FALSE)</f>
        <v>24743.4659637816</v>
      </c>
      <c r="AF125" s="3">
        <f t="shared" si="22"/>
        <v>297.03767216900087</v>
      </c>
      <c r="AG125" s="3">
        <f>VLOOKUP(B125,Nov!A:E,5,FALSE)</f>
        <v>25040.503635950601</v>
      </c>
      <c r="AH125" s="3">
        <f t="shared" si="23"/>
        <v>295.96755455400125</v>
      </c>
      <c r="AI125" s="3">
        <f>VLOOKUP(B125,Dec!A:E,5,FALSE)</f>
        <v>25336.471190504602</v>
      </c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</row>
    <row r="126" spans="2:50" x14ac:dyDescent="0.2">
      <c r="B126">
        <v>6933669</v>
      </c>
      <c r="C126" t="s">
        <v>6</v>
      </c>
      <c r="D126" s="2">
        <v>44166</v>
      </c>
      <c r="E126" t="s">
        <v>14</v>
      </c>
      <c r="F126" t="s">
        <v>15</v>
      </c>
      <c r="G126" s="1">
        <v>40603</v>
      </c>
      <c r="H126" t="s">
        <v>174</v>
      </c>
      <c r="I126" t="s">
        <v>19</v>
      </c>
      <c r="J126" t="s">
        <v>225</v>
      </c>
      <c r="K126" s="3">
        <v>20068.697607530397</v>
      </c>
      <c r="L126" s="3">
        <f t="shared" si="14"/>
        <v>303.84249435360471</v>
      </c>
      <c r="M126" s="3">
        <f>VLOOKUP(B126,Jan!A:E,5,FALSE)</f>
        <v>20372.540101884002</v>
      </c>
      <c r="N126" s="3">
        <f t="shared" si="15"/>
        <v>302.58489917519546</v>
      </c>
      <c r="O126" s="3">
        <f>VLOOKUP(B126,Feb!A:E,5,FALSE)</f>
        <v>20675.125001059198</v>
      </c>
      <c r="P126" s="3">
        <f t="shared" si="16"/>
        <v>301.38207794640402</v>
      </c>
      <c r="Q126" s="3">
        <f>VLOOKUP(B126,Mar!A:E,5,FALSE)</f>
        <v>20976.507079005602</v>
      </c>
      <c r="R126" s="3">
        <f t="shared" si="28"/>
        <v>300.22336996559898</v>
      </c>
      <c r="S126" s="3">
        <f>VLOOKUP(B126,Apr!A:E,5,FALSE)</f>
        <v>21276.730448971201</v>
      </c>
      <c r="T126" s="3">
        <f t="shared" si="17"/>
        <v>299.10914284320097</v>
      </c>
      <c r="U126" s="3">
        <f>VLOOKUP(B126,May!A:E,5,FALSE)</f>
        <v>21575.839591814402</v>
      </c>
      <c r="V126" s="3">
        <f t="shared" si="18"/>
        <v>298.04417551439838</v>
      </c>
      <c r="W126" s="3">
        <f>VLOOKUP(B126,June!A:E,5,FALSE)</f>
        <v>21873.8837673288</v>
      </c>
      <c r="X126" s="3">
        <f t="shared" si="19"/>
        <v>297.01266073199804</v>
      </c>
      <c r="Y126" s="3">
        <f>VLOOKUP(B126,July!A:E,5,FALSE)</f>
        <v>22170.896428060798</v>
      </c>
      <c r="Z126" s="3">
        <f t="shared" si="20"/>
        <v>296.02525919760228</v>
      </c>
      <c r="AA126" s="3">
        <f>VLOOKUP(B126,Aug!A:E,5,FALSE)</f>
        <v>22466.9216872584</v>
      </c>
      <c r="AB126" s="3">
        <f t="shared" si="21"/>
        <v>295.06542844319847</v>
      </c>
      <c r="AC126" s="3">
        <f>VLOOKUP(B126,Sept!A:E,5,FALSE)</f>
        <v>22761.987115701599</v>
      </c>
      <c r="AD126" s="3">
        <f t="shared" si="27"/>
        <v>294.14934332640405</v>
      </c>
      <c r="AE126" s="3">
        <f>VLOOKUP(B126,Oct!A:E,5,FALSE)</f>
        <v>23056.136459028003</v>
      </c>
      <c r="AF126" s="3">
        <f t="shared" si="22"/>
        <v>293.26671075599734</v>
      </c>
      <c r="AG126" s="3">
        <f>VLOOKUP(B126,Nov!A:E,5,FALSE)</f>
        <v>23349.403169784</v>
      </c>
      <c r="AH126" s="3">
        <f t="shared" si="23"/>
        <v>292.41164896560076</v>
      </c>
      <c r="AI126" s="3">
        <f>VLOOKUP(B126,Dec!A:E,5,FALSE)</f>
        <v>23641.814818749601</v>
      </c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</row>
    <row r="127" spans="2:50" x14ac:dyDescent="0.2">
      <c r="B127">
        <v>6933380</v>
      </c>
      <c r="C127" t="s">
        <v>6</v>
      </c>
      <c r="D127" s="2">
        <v>44166</v>
      </c>
      <c r="E127" t="s">
        <v>14</v>
      </c>
      <c r="F127" t="s">
        <v>15</v>
      </c>
      <c r="G127" s="1">
        <v>40695</v>
      </c>
      <c r="H127" t="s">
        <v>171</v>
      </c>
      <c r="I127" t="s">
        <v>19</v>
      </c>
      <c r="J127" t="s">
        <v>225</v>
      </c>
      <c r="K127" s="3">
        <v>16308.822112288499</v>
      </c>
      <c r="L127" s="3">
        <f t="shared" si="14"/>
        <v>246.917527358999</v>
      </c>
      <c r="M127" s="3">
        <f>VLOOKUP(B127,Jan!A:E,5,FALSE)</f>
        <v>16555.739639647498</v>
      </c>
      <c r="N127" s="3">
        <f t="shared" si="15"/>
        <v>245.89554295050402</v>
      </c>
      <c r="O127" s="3">
        <f>VLOOKUP(B127,Feb!A:E,5,FALSE)</f>
        <v>16801.635182598002</v>
      </c>
      <c r="P127" s="3">
        <f t="shared" si="16"/>
        <v>244.91807057849655</v>
      </c>
      <c r="Q127" s="3">
        <f>VLOOKUP(B127,Mar!A:E,5,FALSE)</f>
        <v>17046.553253176498</v>
      </c>
      <c r="R127" s="3">
        <f t="shared" si="28"/>
        <v>243.97644682650207</v>
      </c>
      <c r="S127" s="3">
        <f>VLOOKUP(B127,Apr!A:E,5,FALSE)</f>
        <v>17290.529700003</v>
      </c>
      <c r="T127" s="3">
        <f t="shared" si="17"/>
        <v>243.07097043300018</v>
      </c>
      <c r="U127" s="3">
        <f>VLOOKUP(B127,May!A:E,5,FALSE)</f>
        <v>17533.600670436001</v>
      </c>
      <c r="V127" s="3">
        <f t="shared" si="18"/>
        <v>242.20552499849873</v>
      </c>
      <c r="W127" s="3">
        <f>VLOOKUP(B127,June!A:E,5,FALSE)</f>
        <v>17775.806195434499</v>
      </c>
      <c r="X127" s="3">
        <f t="shared" si="19"/>
        <v>241.36726476750118</v>
      </c>
      <c r="Y127" s="3">
        <f>VLOOKUP(B127,July!A:E,5,FALSE)</f>
        <v>18017.173460202001</v>
      </c>
      <c r="Z127" s="3">
        <f t="shared" si="20"/>
        <v>240.56485315649843</v>
      </c>
      <c r="AA127" s="3">
        <f>VLOOKUP(B127,Aug!A:E,5,FALSE)</f>
        <v>18257.738313358499</v>
      </c>
      <c r="AB127" s="3">
        <f t="shared" si="21"/>
        <v>239.78484693300197</v>
      </c>
      <c r="AC127" s="3">
        <f>VLOOKUP(B127,Sept!A:E,5,FALSE)</f>
        <v>18497.523160291501</v>
      </c>
      <c r="AD127" s="3">
        <f t="shared" si="27"/>
        <v>239.04039059099887</v>
      </c>
      <c r="AE127" s="3">
        <f>VLOOKUP(B127,Oct!A:E,5,FALSE)</f>
        <v>18736.5635508825</v>
      </c>
      <c r="AF127" s="3">
        <f t="shared" si="22"/>
        <v>238.32311945249967</v>
      </c>
      <c r="AG127" s="3">
        <f>VLOOKUP(B127,Nov!A:E,5,FALSE)</f>
        <v>18974.886670335</v>
      </c>
      <c r="AH127" s="3">
        <f t="shared" si="23"/>
        <v>237.62825370150313</v>
      </c>
      <c r="AI127" s="3">
        <f>VLOOKUP(B127,Dec!A:E,5,FALSE)</f>
        <v>19212.514924036503</v>
      </c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</row>
    <row r="128" spans="2:50" x14ac:dyDescent="0.2">
      <c r="B128">
        <v>6933096</v>
      </c>
      <c r="C128" t="s">
        <v>6</v>
      </c>
      <c r="D128" s="2">
        <v>44166</v>
      </c>
      <c r="E128" t="s">
        <v>14</v>
      </c>
      <c r="F128" t="s">
        <v>15</v>
      </c>
      <c r="G128" s="1">
        <v>41395</v>
      </c>
      <c r="H128" t="s">
        <v>175</v>
      </c>
      <c r="I128" t="s">
        <v>19</v>
      </c>
      <c r="J128" t="s">
        <v>225</v>
      </c>
      <c r="K128" s="3">
        <v>11954.993885227199</v>
      </c>
      <c r="L128" s="3">
        <f t="shared" si="14"/>
        <v>209.14284745050281</v>
      </c>
      <c r="M128" s="3">
        <f>VLOOKUP(B128,Jan!A:E,5,FALSE)</f>
        <v>12164.136732677702</v>
      </c>
      <c r="N128" s="3">
        <f t="shared" si="15"/>
        <v>208.73481661619917</v>
      </c>
      <c r="O128" s="3">
        <f>VLOOKUP(B128,Feb!A:E,5,FALSE)</f>
        <v>12372.871549293901</v>
      </c>
      <c r="P128" s="3">
        <f t="shared" si="16"/>
        <v>208.34675737950056</v>
      </c>
      <c r="Q128" s="3">
        <f>VLOOKUP(B128,Mar!A:E,5,FALSE)</f>
        <v>12581.218306673401</v>
      </c>
      <c r="R128" s="3">
        <f t="shared" si="28"/>
        <v>207.97811497379917</v>
      </c>
      <c r="S128" s="3">
        <f>VLOOKUP(B128,Apr!A:E,5,FALSE)</f>
        <v>12789.196421647201</v>
      </c>
      <c r="T128" s="3">
        <f t="shared" si="17"/>
        <v>207.61945836689847</v>
      </c>
      <c r="U128" s="3">
        <f>VLOOKUP(B128,May!A:E,5,FALSE)</f>
        <v>12996.815880014099</v>
      </c>
      <c r="V128" s="3">
        <f t="shared" si="18"/>
        <v>207.27078755880029</v>
      </c>
      <c r="W128" s="3">
        <f>VLOOKUP(B128,June!A:E,5,FALSE)</f>
        <v>13204.086667572899</v>
      </c>
      <c r="X128" s="3">
        <f t="shared" si="19"/>
        <v>206.94153358170115</v>
      </c>
      <c r="Y128" s="3">
        <f>VLOOKUP(B128,July!A:E,5,FALSE)</f>
        <v>13411.028201154601</v>
      </c>
      <c r="Z128" s="3">
        <f t="shared" si="20"/>
        <v>206.62698091949824</v>
      </c>
      <c r="AA128" s="3">
        <f>VLOOKUP(B128,Aug!A:E,5,FALSE)</f>
        <v>13617.655182074099</v>
      </c>
      <c r="AB128" s="3">
        <f t="shared" si="21"/>
        <v>206.31769854000231</v>
      </c>
      <c r="AC128" s="3">
        <f>VLOOKUP(B128,Sept!A:E,5,FALSE)</f>
        <v>13823.972880614101</v>
      </c>
      <c r="AD128" s="3">
        <f t="shared" si="27"/>
        <v>206.01784719269926</v>
      </c>
      <c r="AE128" s="3">
        <f>VLOOKUP(B128,Oct!A:E,5,FALSE)</f>
        <v>14029.9907278068</v>
      </c>
      <c r="AF128" s="3">
        <f t="shared" si="22"/>
        <v>205.73769005970098</v>
      </c>
      <c r="AG128" s="3">
        <f>VLOOKUP(B128,Nov!A:E,5,FALSE)</f>
        <v>14235.728417866501</v>
      </c>
      <c r="AH128" s="3">
        <f t="shared" si="23"/>
        <v>205.46280320939877</v>
      </c>
      <c r="AI128" s="3">
        <f>VLOOKUP(B128,Dec!A:E,5,FALSE)</f>
        <v>14441.1912210759</v>
      </c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</row>
    <row r="129" spans="2:50" x14ac:dyDescent="0.2">
      <c r="B129">
        <v>6933695</v>
      </c>
      <c r="C129" t="s">
        <v>6</v>
      </c>
      <c r="D129" s="2">
        <v>44166</v>
      </c>
      <c r="E129" t="s">
        <v>14</v>
      </c>
      <c r="F129" t="s">
        <v>15</v>
      </c>
      <c r="G129" s="1">
        <v>41456</v>
      </c>
      <c r="H129" t="s">
        <v>136</v>
      </c>
      <c r="I129" t="s">
        <v>18</v>
      </c>
      <c r="J129" t="s">
        <v>225</v>
      </c>
      <c r="K129" s="3">
        <v>15672.432611243601</v>
      </c>
      <c r="L129" s="3">
        <f t="shared" si="14"/>
        <v>470.02256309760014</v>
      </c>
      <c r="M129" s="3">
        <f>VLOOKUP(B129,Jan!A:E,5,FALSE)</f>
        <v>16142.455174341201</v>
      </c>
      <c r="N129" s="3">
        <f t="shared" si="15"/>
        <v>467.92839557000116</v>
      </c>
      <c r="O129" s="3">
        <f>VLOOKUP(B129,Feb!A:E,5,FALSE)</f>
        <v>16610.383569911202</v>
      </c>
      <c r="P129" s="3">
        <f t="shared" si="16"/>
        <v>465.92296859679846</v>
      </c>
      <c r="Q129" s="3">
        <f>VLOOKUP(B129,Mar!A:E,5,FALSE)</f>
        <v>17076.306538508001</v>
      </c>
      <c r="R129" s="3">
        <f t="shared" si="28"/>
        <v>463.99724378819883</v>
      </c>
      <c r="S129" s="3">
        <f>VLOOKUP(B129,Apr!A:E,5,FALSE)</f>
        <v>17540.3037822962</v>
      </c>
      <c r="T129" s="3">
        <f t="shared" si="17"/>
        <v>462.16025953400094</v>
      </c>
      <c r="U129" s="3">
        <f>VLOOKUP(B129,May!A:E,5,FALSE)</f>
        <v>18002.464041830201</v>
      </c>
      <c r="V129" s="3">
        <f t="shared" si="18"/>
        <v>460.3884612426009</v>
      </c>
      <c r="W129" s="3">
        <f>VLOOKUP(B129,June!A:E,5,FALSE)</f>
        <v>18462.852503072801</v>
      </c>
      <c r="X129" s="3">
        <f t="shared" si="19"/>
        <v>458.69636511580029</v>
      </c>
      <c r="Y129" s="3">
        <f>VLOOKUP(B129,July!A:E,5,FALSE)</f>
        <v>18921.548868188602</v>
      </c>
      <c r="Z129" s="3">
        <f t="shared" si="20"/>
        <v>457.06507270220027</v>
      </c>
      <c r="AA129" s="3">
        <f>VLOOKUP(B129,Aug!A:E,5,FALSE)</f>
        <v>19378.613940890802</v>
      </c>
      <c r="AB129" s="3">
        <f t="shared" si="21"/>
        <v>455.5038962822</v>
      </c>
      <c r="AC129" s="3">
        <f>VLOOKUP(B129,Sept!A:E,5,FALSE)</f>
        <v>19834.117837173002</v>
      </c>
      <c r="AD129" s="3">
        <f t="shared" si="27"/>
        <v>453.993937404397</v>
      </c>
      <c r="AE129" s="3">
        <f>VLOOKUP(B129,Oct!A:E,5,FALSE)</f>
        <v>20288.111774577399</v>
      </c>
      <c r="AF129" s="3">
        <f t="shared" si="22"/>
        <v>452.55409452020103</v>
      </c>
      <c r="AG129" s="3">
        <f>VLOOKUP(B129,Nov!A:E,5,FALSE)</f>
        <v>20740.6658690976</v>
      </c>
      <c r="AH129" s="3">
        <f t="shared" si="23"/>
        <v>451.15670467900054</v>
      </c>
      <c r="AI129" s="3">
        <f>VLOOKUP(B129,Dec!A:E,5,FALSE)</f>
        <v>21191.822573776601</v>
      </c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</row>
    <row r="130" spans="2:50" x14ac:dyDescent="0.2">
      <c r="B130">
        <v>6933089</v>
      </c>
      <c r="C130" t="s">
        <v>6</v>
      </c>
      <c r="D130" s="2">
        <v>44166</v>
      </c>
      <c r="E130" t="s">
        <v>14</v>
      </c>
      <c r="F130" t="s">
        <v>15</v>
      </c>
      <c r="G130" s="1">
        <v>41456</v>
      </c>
      <c r="H130" t="s">
        <v>137</v>
      </c>
      <c r="I130" t="s">
        <v>18</v>
      </c>
      <c r="J130" t="s">
        <v>225</v>
      </c>
      <c r="K130" s="3">
        <v>17855.627618263999</v>
      </c>
      <c r="L130" s="3">
        <f t="shared" si="14"/>
        <v>535.49746022399995</v>
      </c>
      <c r="M130" s="3">
        <f>VLOOKUP(B130,Jan!A:E,5,FALSE)</f>
        <v>18391.125078487999</v>
      </c>
      <c r="N130" s="3">
        <f t="shared" si="15"/>
        <v>533.11157180000009</v>
      </c>
      <c r="O130" s="3">
        <f>VLOOKUP(B130,Feb!A:E,5,FALSE)</f>
        <v>18924.236650288</v>
      </c>
      <c r="P130" s="3">
        <f t="shared" si="16"/>
        <v>530.8267856320017</v>
      </c>
      <c r="Q130" s="3">
        <f>VLOOKUP(B130,Mar!A:E,5,FALSE)</f>
        <v>19455.063435920001</v>
      </c>
      <c r="R130" s="3">
        <f t="shared" si="28"/>
        <v>528.63280426799611</v>
      </c>
      <c r="S130" s="3">
        <f>VLOOKUP(B130,Apr!A:E,5,FALSE)</f>
        <v>19983.696240187997</v>
      </c>
      <c r="T130" s="3">
        <f t="shared" si="17"/>
        <v>526.53992516000289</v>
      </c>
      <c r="U130" s="3">
        <f>VLOOKUP(B130,May!A:E,5,FALSE)</f>
        <v>20510.236165348</v>
      </c>
      <c r="V130" s="3">
        <f t="shared" si="18"/>
        <v>524.52131252400068</v>
      </c>
      <c r="W130" s="3">
        <f>VLOOKUP(B130,June!A:E,5,FALSE)</f>
        <v>21034.757477872001</v>
      </c>
      <c r="X130" s="3">
        <f t="shared" si="19"/>
        <v>522.59350469200217</v>
      </c>
      <c r="Y130" s="3">
        <f>VLOOKUP(B130,July!A:E,5,FALSE)</f>
        <v>21557.350982564003</v>
      </c>
      <c r="Z130" s="3">
        <f t="shared" si="20"/>
        <v>520.73497062800016</v>
      </c>
      <c r="AA130" s="3">
        <f>VLOOKUP(B130,Aug!A:E,5,FALSE)</f>
        <v>22078.085953192003</v>
      </c>
      <c r="AB130" s="3">
        <f t="shared" si="21"/>
        <v>518.9563198279975</v>
      </c>
      <c r="AC130" s="3">
        <f>VLOOKUP(B130,Sept!A:E,5,FALSE)</f>
        <v>22597.042273020001</v>
      </c>
      <c r="AD130" s="3">
        <f t="shared" si="27"/>
        <v>517.23602125599791</v>
      </c>
      <c r="AE130" s="3">
        <f>VLOOKUP(B130,Oct!A:E,5,FALSE)</f>
        <v>23114.278294275999</v>
      </c>
      <c r="AF130" s="3">
        <f t="shared" si="22"/>
        <v>515.59560594800132</v>
      </c>
      <c r="AG130" s="3">
        <f>VLOOKUP(B130,Nov!A:E,5,FALSE)</f>
        <v>23629.873900224</v>
      </c>
      <c r="AH130" s="3">
        <f t="shared" si="23"/>
        <v>514.00355746000059</v>
      </c>
      <c r="AI130" s="3">
        <f>VLOOKUP(B130,Dec!A:E,5,FALSE)</f>
        <v>24143.877457684001</v>
      </c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</row>
    <row r="131" spans="2:50" x14ac:dyDescent="0.2">
      <c r="B131">
        <v>6933965</v>
      </c>
      <c r="C131" t="s">
        <v>6</v>
      </c>
      <c r="D131" s="2">
        <v>44166</v>
      </c>
      <c r="E131" t="s">
        <v>14</v>
      </c>
      <c r="F131" t="s">
        <v>15</v>
      </c>
      <c r="G131" s="1">
        <v>41518</v>
      </c>
      <c r="H131" t="s">
        <v>168</v>
      </c>
      <c r="I131" t="s">
        <v>19</v>
      </c>
      <c r="J131" t="s">
        <v>225</v>
      </c>
      <c r="K131" s="3">
        <v>-1.29297552E-2</v>
      </c>
      <c r="L131" s="3">
        <f t="shared" si="14"/>
        <v>-2.2619549999999995E-4</v>
      </c>
      <c r="M131" s="3">
        <f>VLOOKUP(B131,Jan!A:E,5,FALSE)</f>
        <v>-1.31559507E-2</v>
      </c>
      <c r="N131" s="3">
        <f t="shared" si="15"/>
        <v>-2.2575419999999909E-4</v>
      </c>
      <c r="O131" s="3">
        <f>VLOOKUP(B131,Feb!A:E,5,FALSE)</f>
        <v>-1.3381704899999999E-2</v>
      </c>
      <c r="P131" s="3">
        <f t="shared" si="16"/>
        <v>-2.2533450000000038E-4</v>
      </c>
      <c r="Q131" s="3">
        <f>VLOOKUP(B131,Mar!A:E,5,FALSE)</f>
        <v>-1.36070394E-2</v>
      </c>
      <c r="R131" s="3">
        <f t="shared" si="28"/>
        <v>-2.2493580000000103E-4</v>
      </c>
      <c r="S131" s="3">
        <f>VLOOKUP(B131,Apr!A:E,5,FALSE)</f>
        <v>-1.3831975200000001E-2</v>
      </c>
      <c r="T131" s="3">
        <f t="shared" si="17"/>
        <v>-2.2454789999999843E-4</v>
      </c>
      <c r="U131" s="3">
        <f>VLOOKUP(B131,May!A:E,5,FALSE)</f>
        <v>-1.4056523099999999E-2</v>
      </c>
      <c r="V131" s="3">
        <f t="shared" si="18"/>
        <v>-2.2417080000000124E-4</v>
      </c>
      <c r="W131" s="3">
        <f>VLOOKUP(B131,June!A:E,5,FALSE)</f>
        <v>-1.42806939E-2</v>
      </c>
      <c r="X131" s="3">
        <f t="shared" si="19"/>
        <v>-2.2381469999999994E-4</v>
      </c>
      <c r="Y131" s="3">
        <f>VLOOKUP(B131,July!A:E,5,FALSE)</f>
        <v>-1.45045086E-2</v>
      </c>
      <c r="Z131" s="3">
        <f t="shared" si="20"/>
        <v>-2.2347450000000102E-4</v>
      </c>
      <c r="AA131" s="3">
        <f>VLOOKUP(B131,Aug!A:E,5,FALSE)</f>
        <v>-1.4727983100000001E-2</v>
      </c>
      <c r="AB131" s="3">
        <f t="shared" si="21"/>
        <v>-2.2314000000000014E-4</v>
      </c>
      <c r="AC131" s="3">
        <f>VLOOKUP(B131,Sept!A:E,5,FALSE)</f>
        <v>-1.4951123100000002E-2</v>
      </c>
      <c r="AD131" s="3">
        <f t="shared" si="27"/>
        <v>-2.2281570000000014E-4</v>
      </c>
      <c r="AE131" s="3">
        <f>VLOOKUP(B131,Oct!A:E,5,FALSE)</f>
        <v>-1.5173938800000002E-2</v>
      </c>
      <c r="AF131" s="3">
        <f t="shared" si="22"/>
        <v>-2.2251270000000004E-4</v>
      </c>
      <c r="AG131" s="3">
        <f>VLOOKUP(B131,Nov!A:E,5,FALSE)</f>
        <v>-1.5396451500000002E-2</v>
      </c>
      <c r="AH131" s="3">
        <f t="shared" si="23"/>
        <v>-2.222153999999997E-4</v>
      </c>
      <c r="AI131" s="3">
        <f>VLOOKUP(B131,Dec!A:E,5,FALSE)</f>
        <v>-1.5618666900000001E-2</v>
      </c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</row>
    <row r="132" spans="2:50" x14ac:dyDescent="0.2">
      <c r="B132">
        <v>6932975</v>
      </c>
      <c r="C132" t="s">
        <v>6</v>
      </c>
      <c r="D132" s="2">
        <v>44166</v>
      </c>
      <c r="E132" t="s">
        <v>14</v>
      </c>
      <c r="F132" t="s">
        <v>15</v>
      </c>
      <c r="G132" s="1">
        <v>41579</v>
      </c>
      <c r="H132" t="s">
        <v>161</v>
      </c>
      <c r="I132" t="s">
        <v>19</v>
      </c>
      <c r="J132" t="s">
        <v>225</v>
      </c>
      <c r="K132" s="3">
        <v>12377.128842915201</v>
      </c>
      <c r="L132" s="3">
        <f t="shared" si="14"/>
        <v>216.52775353299876</v>
      </c>
      <c r="M132" s="3">
        <f>VLOOKUP(B132,Jan!A:E,5,FALSE)</f>
        <v>12593.6565964482</v>
      </c>
      <c r="N132" s="3">
        <f t="shared" si="15"/>
        <v>216.10531498920136</v>
      </c>
      <c r="O132" s="3">
        <f>VLOOKUP(B132,Feb!A:E,5,FALSE)</f>
        <v>12809.761911437401</v>
      </c>
      <c r="P132" s="3">
        <f t="shared" si="16"/>
        <v>215.70355324699995</v>
      </c>
      <c r="Q132" s="3">
        <f>VLOOKUP(B132,Mar!A:E,5,FALSE)</f>
        <v>13025.465464684401</v>
      </c>
      <c r="R132" s="3">
        <f t="shared" si="28"/>
        <v>215.32189395079877</v>
      </c>
      <c r="S132" s="3">
        <f>VLOOKUP(B132,Apr!A:E,5,FALSE)</f>
        <v>13240.7873586352</v>
      </c>
      <c r="T132" s="3">
        <f t="shared" si="17"/>
        <v>214.95057305539922</v>
      </c>
      <c r="U132" s="3">
        <f>VLOOKUP(B132,May!A:E,5,FALSE)</f>
        <v>13455.737931690599</v>
      </c>
      <c r="V132" s="3">
        <f t="shared" si="18"/>
        <v>214.5895905608013</v>
      </c>
      <c r="W132" s="3">
        <f>VLOOKUP(B132,June!A:E,5,FALSE)</f>
        <v>13670.3275222514</v>
      </c>
      <c r="X132" s="3">
        <f t="shared" si="19"/>
        <v>214.24871051219998</v>
      </c>
      <c r="Y132" s="3">
        <f>VLOOKUP(B132,July!A:E,5,FALSE)</f>
        <v>13884.5762327636</v>
      </c>
      <c r="Z132" s="3">
        <f t="shared" si="20"/>
        <v>213.92305088699868</v>
      </c>
      <c r="AA132" s="3">
        <f>VLOOKUP(B132,Aug!A:E,5,FALSE)</f>
        <v>14098.499283650599</v>
      </c>
      <c r="AB132" s="3">
        <f t="shared" si="21"/>
        <v>213.60284764000062</v>
      </c>
      <c r="AC132" s="3">
        <f>VLOOKUP(B132,Sept!A:E,5,FALSE)</f>
        <v>14312.1021312906</v>
      </c>
      <c r="AD132" s="3">
        <f t="shared" si="27"/>
        <v>213.29240843819935</v>
      </c>
      <c r="AE132" s="3">
        <f>VLOOKUP(B132,Oct!A:E,5,FALSE)</f>
        <v>14525.394539728799</v>
      </c>
      <c r="AF132" s="3">
        <f t="shared" si="22"/>
        <v>213.00235886019982</v>
      </c>
      <c r="AG132" s="3">
        <f>VLOOKUP(B132,Nov!A:E,5,FALSE)</f>
        <v>14738.396898588999</v>
      </c>
      <c r="AH132" s="3">
        <f t="shared" si="23"/>
        <v>212.71776566040171</v>
      </c>
      <c r="AI132" s="3">
        <f>VLOOKUP(B132,Dec!A:E,5,FALSE)</f>
        <v>14951.1146642494</v>
      </c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</row>
    <row r="133" spans="2:50" x14ac:dyDescent="0.2">
      <c r="B133">
        <v>6932977</v>
      </c>
      <c r="C133" t="s">
        <v>6</v>
      </c>
      <c r="D133" s="2">
        <v>44166</v>
      </c>
      <c r="E133" t="s">
        <v>14</v>
      </c>
      <c r="F133" t="s">
        <v>15</v>
      </c>
      <c r="G133" s="1">
        <v>41760</v>
      </c>
      <c r="H133" t="s">
        <v>139</v>
      </c>
      <c r="I133" t="s">
        <v>18</v>
      </c>
      <c r="J133" t="s">
        <v>225</v>
      </c>
      <c r="K133" s="3">
        <v>12397.99375</v>
      </c>
      <c r="L133" s="3">
        <f t="shared" si="14"/>
        <v>393.40925000000061</v>
      </c>
      <c r="M133" s="3">
        <f>VLOOKUP(B133,Jan!A:E,5,FALSE)</f>
        <v>12791.403</v>
      </c>
      <c r="N133" s="3">
        <f t="shared" si="15"/>
        <v>392.52074999999968</v>
      </c>
      <c r="O133" s="3">
        <f>VLOOKUP(B133,Feb!A:E,5,FALSE)</f>
        <v>13183.92375</v>
      </c>
      <c r="P133" s="3">
        <f t="shared" si="16"/>
        <v>391.67150000000038</v>
      </c>
      <c r="Q133" s="3">
        <f>VLOOKUP(B133,Mar!A:E,5,FALSE)</f>
        <v>13575.59525</v>
      </c>
      <c r="R133" s="3">
        <f t="shared" si="28"/>
        <v>390.85575000000063</v>
      </c>
      <c r="S133" s="3">
        <f>VLOOKUP(B133,Apr!A:E,5,FALSE)</f>
        <v>13966.451000000001</v>
      </c>
      <c r="T133" s="3">
        <f t="shared" si="17"/>
        <v>390.07324999999946</v>
      </c>
      <c r="U133" s="3">
        <f>VLOOKUP(B133,May!A:E,5,FALSE)</f>
        <v>14356.52425</v>
      </c>
      <c r="V133" s="3">
        <f t="shared" si="18"/>
        <v>389.32449999999881</v>
      </c>
      <c r="W133" s="3">
        <f>VLOOKUP(B133,June!A:E,5,FALSE)</f>
        <v>14745.848749999999</v>
      </c>
      <c r="X133" s="3">
        <f t="shared" si="19"/>
        <v>388.60600000000159</v>
      </c>
      <c r="Y133" s="3">
        <f>VLOOKUP(B133,July!A:E,5,FALSE)</f>
        <v>15134.454750000001</v>
      </c>
      <c r="Z133" s="3">
        <f t="shared" si="20"/>
        <v>387.91424999999981</v>
      </c>
      <c r="AA133" s="3">
        <f>VLOOKUP(B133,Aug!A:E,5,FALSE)</f>
        <v>15522.369000000001</v>
      </c>
      <c r="AB133" s="3">
        <f t="shared" si="21"/>
        <v>387.25124999999935</v>
      </c>
      <c r="AC133" s="3">
        <f>VLOOKUP(B133,Sept!A:E,5,FALSE)</f>
        <v>15909.62025</v>
      </c>
      <c r="AD133" s="3">
        <f t="shared" si="27"/>
        <v>386.61325000000033</v>
      </c>
      <c r="AE133" s="3">
        <f>VLOOKUP(B133,Oct!A:E,5,FALSE)</f>
        <v>16296.2335</v>
      </c>
      <c r="AF133" s="3">
        <f t="shared" si="22"/>
        <v>385.99899999999798</v>
      </c>
      <c r="AG133" s="3">
        <f>VLOOKUP(B133,Nov!A:E,5,FALSE)</f>
        <v>16682.232499999998</v>
      </c>
      <c r="AH133" s="3">
        <f t="shared" si="23"/>
        <v>385.40950000000157</v>
      </c>
      <c r="AI133" s="3">
        <f>VLOOKUP(B133,Dec!A:E,5,FALSE)</f>
        <v>17067.642</v>
      </c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</row>
    <row r="134" spans="2:50" x14ac:dyDescent="0.2">
      <c r="B134">
        <v>6933389</v>
      </c>
      <c r="C134" t="s">
        <v>6</v>
      </c>
      <c r="D134" s="2">
        <v>44166</v>
      </c>
      <c r="E134" t="s">
        <v>14</v>
      </c>
      <c r="F134" t="s">
        <v>15</v>
      </c>
      <c r="G134" s="1">
        <v>41760</v>
      </c>
      <c r="H134" t="s">
        <v>140</v>
      </c>
      <c r="I134" t="s">
        <v>18</v>
      </c>
      <c r="J134" t="s">
        <v>225</v>
      </c>
      <c r="K134" s="3">
        <v>12957.282125655001</v>
      </c>
      <c r="L134" s="3">
        <f t="shared" ref="L134:L170" si="29">M134-K134</f>
        <v>411.156413358598</v>
      </c>
      <c r="M134" s="3">
        <f>VLOOKUP(B134,Jan!A:E,5,FALSE)</f>
        <v>13368.438539013599</v>
      </c>
      <c r="N134" s="3">
        <f t="shared" ref="N134:N170" si="30">O134-M134</f>
        <v>410.22783205740052</v>
      </c>
      <c r="O134" s="3">
        <f>VLOOKUP(B134,Feb!A:E,5,FALSE)</f>
        <v>13778.666371071</v>
      </c>
      <c r="P134" s="3">
        <f t="shared" ref="P134:P170" si="31">Q134-O134</f>
        <v>409.34027137080011</v>
      </c>
      <c r="Q134" s="3">
        <f>VLOOKUP(B134,Mar!A:E,5,FALSE)</f>
        <v>14188.0066424418</v>
      </c>
      <c r="R134" s="3">
        <f t="shared" si="28"/>
        <v>408.48772190939962</v>
      </c>
      <c r="S134" s="3">
        <f>VLOOKUP(B134,Apr!A:E,5,FALSE)</f>
        <v>14596.4943643512</v>
      </c>
      <c r="T134" s="3">
        <f t="shared" ref="T134:T170" si="32">U134-S134</f>
        <v>407.66992239540014</v>
      </c>
      <c r="U134" s="3">
        <f>VLOOKUP(B134,May!A:E,5,FALSE)</f>
        <v>15004.1642867466</v>
      </c>
      <c r="V134" s="3">
        <f t="shared" ref="V134:V174" si="33">W134-U134</f>
        <v>406.88739538440132</v>
      </c>
      <c r="W134" s="3">
        <f>VLOOKUP(B134,June!A:E,5,FALSE)</f>
        <v>15411.051682131001</v>
      </c>
      <c r="X134" s="3">
        <f t="shared" ref="X134:X174" si="34">Y134-W134</f>
        <v>406.1364829872</v>
      </c>
      <c r="Y134" s="3">
        <f>VLOOKUP(B134,July!A:E,5,FALSE)</f>
        <v>15817.188165118201</v>
      </c>
      <c r="Z134" s="3">
        <f t="shared" ref="Z134:Z172" si="35">AA134-Y134</f>
        <v>405.41352731459847</v>
      </c>
      <c r="AA134" s="3">
        <f>VLOOKUP(B134,Aug!A:E,5,FALSE)</f>
        <v>16222.6016924328</v>
      </c>
      <c r="AB134" s="3">
        <f t="shared" ref="AB134:AB172" si="36">AC134-AA134</f>
        <v>404.72061858899906</v>
      </c>
      <c r="AC134" s="3">
        <f>VLOOKUP(B134,Sept!A:E,5,FALSE)</f>
        <v>16627.322311021799</v>
      </c>
      <c r="AD134" s="3">
        <f t="shared" si="27"/>
        <v>404.05383764340149</v>
      </c>
      <c r="AE134" s="3">
        <f>VLOOKUP(B134,Oct!A:E,5,FALSE)</f>
        <v>17031.3761486652</v>
      </c>
      <c r="AF134" s="3">
        <f t="shared" ref="AF134:AF177" si="37">AG134-AE134</f>
        <v>403.4118780887984</v>
      </c>
      <c r="AG134" s="3">
        <f>VLOOKUP(B134,Nov!A:E,5,FALSE)</f>
        <v>17434.788026753999</v>
      </c>
      <c r="AH134" s="3">
        <f t="shared" ref="AH134:AH177" si="38">AI134-AG134</f>
        <v>402.79578503640369</v>
      </c>
      <c r="AI134" s="3">
        <f>VLOOKUP(B134,Dec!A:E,5,FALSE)</f>
        <v>17837.583811790402</v>
      </c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</row>
    <row r="135" spans="2:50" x14ac:dyDescent="0.2">
      <c r="B135">
        <v>6933978</v>
      </c>
      <c r="C135" t="s">
        <v>6</v>
      </c>
      <c r="D135" s="2">
        <v>44166</v>
      </c>
      <c r="E135" t="s">
        <v>14</v>
      </c>
      <c r="F135" t="s">
        <v>15</v>
      </c>
      <c r="G135" s="1">
        <v>41760</v>
      </c>
      <c r="H135" t="s">
        <v>141</v>
      </c>
      <c r="I135" t="s">
        <v>18</v>
      </c>
      <c r="J135" t="s">
        <v>225</v>
      </c>
      <c r="K135" s="3">
        <v>379.40340473750001</v>
      </c>
      <c r="L135" s="3">
        <f t="shared" si="29"/>
        <v>12.039109868499963</v>
      </c>
      <c r="M135" s="3">
        <f>VLOOKUP(B135,Jan!A:E,5,FALSE)</f>
        <v>391.44251460599997</v>
      </c>
      <c r="N135" s="3">
        <f t="shared" si="30"/>
        <v>12.011919991500008</v>
      </c>
      <c r="O135" s="3">
        <f>VLOOKUP(B135,Feb!A:E,5,FALSE)</f>
        <v>403.45443459749998</v>
      </c>
      <c r="P135" s="3">
        <f t="shared" si="31"/>
        <v>11.985931243000039</v>
      </c>
      <c r="Q135" s="3">
        <f>VLOOKUP(B135,Mar!A:E,5,FALSE)</f>
        <v>415.44036584050002</v>
      </c>
      <c r="R135" s="3">
        <f t="shared" si="28"/>
        <v>11.960967661500035</v>
      </c>
      <c r="S135" s="3">
        <f>VLOOKUP(B135,Apr!A:E,5,FALSE)</f>
        <v>427.40133350200006</v>
      </c>
      <c r="T135" s="3">
        <f t="shared" si="32"/>
        <v>11.937021596499903</v>
      </c>
      <c r="U135" s="3">
        <f>VLOOKUP(B135,May!A:E,5,FALSE)</f>
        <v>439.33835509849996</v>
      </c>
      <c r="V135" s="3">
        <f t="shared" si="33"/>
        <v>11.91410834900006</v>
      </c>
      <c r="W135" s="3">
        <f>VLOOKUP(B135,June!A:E,5,FALSE)</f>
        <v>451.25246344750002</v>
      </c>
      <c r="X135" s="3">
        <f t="shared" si="34"/>
        <v>11.892120811999973</v>
      </c>
      <c r="Y135" s="3">
        <f>VLOOKUP(B135,July!A:E,5,FALSE)</f>
        <v>463.14458425949999</v>
      </c>
      <c r="Z135" s="3">
        <f t="shared" si="35"/>
        <v>11.870951878500023</v>
      </c>
      <c r="AA135" s="3">
        <f>VLOOKUP(B135,Aug!A:E,5,FALSE)</f>
        <v>475.01553613800002</v>
      </c>
      <c r="AB135" s="3">
        <f t="shared" si="36"/>
        <v>11.8506627525</v>
      </c>
      <c r="AC135" s="3">
        <f>VLOOKUP(B135,Sept!A:E,5,FALSE)</f>
        <v>486.86619889050002</v>
      </c>
      <c r="AD135" s="3">
        <f t="shared" si="27"/>
        <v>11.831138676499961</v>
      </c>
      <c r="AE135" s="3">
        <f>VLOOKUP(B135,Oct!A:E,5,FALSE)</f>
        <v>498.69733756699998</v>
      </c>
      <c r="AF135" s="3">
        <f t="shared" si="37"/>
        <v>11.812341398000001</v>
      </c>
      <c r="AG135" s="3">
        <f>VLOOKUP(B135,Nov!A:E,5,FALSE)</f>
        <v>510.50967896499998</v>
      </c>
      <c r="AH135" s="3">
        <f t="shared" si="38"/>
        <v>11.79430151899993</v>
      </c>
      <c r="AI135" s="3">
        <f>VLOOKUP(B135,Dec!A:E,5,FALSE)</f>
        <v>522.30398048399991</v>
      </c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</row>
    <row r="136" spans="2:50" x14ac:dyDescent="0.2">
      <c r="B136">
        <v>6933390</v>
      </c>
      <c r="C136" t="s">
        <v>6</v>
      </c>
      <c r="D136" s="2">
        <v>44166</v>
      </c>
      <c r="E136" t="s">
        <v>14</v>
      </c>
      <c r="F136" t="s">
        <v>15</v>
      </c>
      <c r="G136" s="1">
        <v>41760</v>
      </c>
      <c r="H136" t="s">
        <v>143</v>
      </c>
      <c r="I136" t="s">
        <v>18</v>
      </c>
      <c r="J136" t="s">
        <v>225</v>
      </c>
      <c r="K136" s="3">
        <v>13801.357376944999</v>
      </c>
      <c r="L136" s="3">
        <f t="shared" si="29"/>
        <v>437.94034455340079</v>
      </c>
      <c r="M136" s="3">
        <f>VLOOKUP(B136,Jan!A:E,5,FALSE)</f>
        <v>14239.2977214984</v>
      </c>
      <c r="N136" s="3">
        <f t="shared" si="30"/>
        <v>436.95127275059895</v>
      </c>
      <c r="O136" s="3">
        <f>VLOOKUP(B136,Feb!A:E,5,FALSE)</f>
        <v>14676.248994248999</v>
      </c>
      <c r="P136" s="3">
        <f t="shared" si="31"/>
        <v>436.00589376520111</v>
      </c>
      <c r="Q136" s="3">
        <f>VLOOKUP(B136,Mar!A:E,5,FALSE)</f>
        <v>15112.2548880142</v>
      </c>
      <c r="R136" s="3">
        <f t="shared" si="28"/>
        <v>435.09780673860041</v>
      </c>
      <c r="S136" s="3">
        <f>VLOOKUP(B136,Apr!A:E,5,FALSE)</f>
        <v>15547.352694752801</v>
      </c>
      <c r="T136" s="3">
        <f t="shared" si="32"/>
        <v>434.22673337259948</v>
      </c>
      <c r="U136" s="3">
        <f>VLOOKUP(B136,May!A:E,5,FALSE)</f>
        <v>15981.5794281254</v>
      </c>
      <c r="V136" s="3">
        <f t="shared" si="33"/>
        <v>433.39323026360034</v>
      </c>
      <c r="W136" s="3">
        <f>VLOOKUP(B136,June!A:E,5,FALSE)</f>
        <v>16414.972658389001</v>
      </c>
      <c r="X136" s="3">
        <f t="shared" si="34"/>
        <v>432.59340123680158</v>
      </c>
      <c r="Y136" s="3">
        <f>VLOOKUP(B136,July!A:E,5,FALSE)</f>
        <v>16847.566059625802</v>
      </c>
      <c r="Z136" s="3">
        <f t="shared" si="35"/>
        <v>431.82335011739997</v>
      </c>
      <c r="AA136" s="3">
        <f>VLOOKUP(B136,Aug!A:E,5,FALSE)</f>
        <v>17279.389409743202</v>
      </c>
      <c r="AB136" s="3">
        <f t="shared" si="36"/>
        <v>431.08530329099813</v>
      </c>
      <c r="AC136" s="3">
        <f>VLOOKUP(B136,Sept!A:E,5,FALSE)</f>
        <v>17710.4747130342</v>
      </c>
      <c r="AD136" s="3">
        <f t="shared" si="27"/>
        <v>430.37508628459909</v>
      </c>
      <c r="AE136" s="3">
        <f>VLOOKUP(B136,Oct!A:E,5,FALSE)</f>
        <v>18140.849799318799</v>
      </c>
      <c r="AF136" s="3">
        <f t="shared" si="37"/>
        <v>429.69130760720145</v>
      </c>
      <c r="AG136" s="3">
        <f>VLOOKUP(B136,Nov!A:E,5,FALSE)</f>
        <v>18570.541106926001</v>
      </c>
      <c r="AH136" s="3">
        <f t="shared" si="38"/>
        <v>429.03508045159833</v>
      </c>
      <c r="AI136" s="3">
        <f>VLOOKUP(B136,Dec!A:E,5,FALSE)</f>
        <v>18999.576187377599</v>
      </c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</row>
    <row r="137" spans="2:50" x14ac:dyDescent="0.2">
      <c r="B137">
        <v>6933979</v>
      </c>
      <c r="C137" t="s">
        <v>6</v>
      </c>
      <c r="D137" s="2">
        <v>44166</v>
      </c>
      <c r="E137" t="s">
        <v>14</v>
      </c>
      <c r="F137" t="s">
        <v>15</v>
      </c>
      <c r="G137" s="1">
        <v>41760</v>
      </c>
      <c r="H137" t="s">
        <v>145</v>
      </c>
      <c r="I137" t="s">
        <v>18</v>
      </c>
      <c r="J137" t="s">
        <v>225</v>
      </c>
      <c r="K137" s="3">
        <v>15965.4420636</v>
      </c>
      <c r="L137" s="3">
        <f t="shared" si="29"/>
        <v>506.61040123199928</v>
      </c>
      <c r="M137" s="3">
        <f>VLOOKUP(B137,Jan!A:E,5,FALSE)</f>
        <v>16472.052464831999</v>
      </c>
      <c r="N137" s="3">
        <f t="shared" si="30"/>
        <v>505.46624068800156</v>
      </c>
      <c r="O137" s="3">
        <f>VLOOKUP(B137,Feb!A:E,5,FALSE)</f>
        <v>16977.51870552</v>
      </c>
      <c r="P137" s="3">
        <f t="shared" si="31"/>
        <v>504.37262409599862</v>
      </c>
      <c r="Q137" s="3">
        <f>VLOOKUP(B137,Mar!A:E,5,FALSE)</f>
        <v>17481.891329615999</v>
      </c>
      <c r="R137" s="3">
        <f t="shared" si="28"/>
        <v>503.32214692799971</v>
      </c>
      <c r="S137" s="3">
        <f>VLOOKUP(B137,Apr!A:E,5,FALSE)</f>
        <v>17985.213476543999</v>
      </c>
      <c r="T137" s="3">
        <f t="shared" si="32"/>
        <v>502.31448724800066</v>
      </c>
      <c r="U137" s="3">
        <f>VLOOKUP(B137,May!A:E,5,FALSE)</f>
        <v>18487.527963791999</v>
      </c>
      <c r="V137" s="3">
        <f t="shared" si="33"/>
        <v>501.35028892799892</v>
      </c>
      <c r="W137" s="3">
        <f>VLOOKUP(B137,June!A:E,5,FALSE)</f>
        <v>18988.878252719998</v>
      </c>
      <c r="X137" s="3">
        <f t="shared" si="34"/>
        <v>500.42504486400139</v>
      </c>
      <c r="Y137" s="3">
        <f>VLOOKUP(B137,July!A:E,5,FALSE)</f>
        <v>19489.303297584</v>
      </c>
      <c r="Z137" s="3">
        <f t="shared" si="35"/>
        <v>499.53424795200044</v>
      </c>
      <c r="AA137" s="3">
        <f>VLOOKUP(B137,Aug!A:E,5,FALSE)</f>
        <v>19988.837545536</v>
      </c>
      <c r="AB137" s="3">
        <f t="shared" si="36"/>
        <v>498.68047368000043</v>
      </c>
      <c r="AC137" s="3">
        <f>VLOOKUP(B137,Sept!A:E,5,FALSE)</f>
        <v>20487.518019216001</v>
      </c>
      <c r="AD137" s="3">
        <f t="shared" si="27"/>
        <v>497.85889300799681</v>
      </c>
      <c r="AE137" s="3">
        <f>VLOOKUP(B137,Oct!A:E,5,FALSE)</f>
        <v>20985.376912223997</v>
      </c>
      <c r="AF137" s="3">
        <f t="shared" si="37"/>
        <v>497.0678962560014</v>
      </c>
      <c r="AG137" s="3">
        <f>VLOOKUP(B137,Nov!A:E,5,FALSE)</f>
        <v>21482.444808479999</v>
      </c>
      <c r="AH137" s="3">
        <f t="shared" si="38"/>
        <v>496.30877116800184</v>
      </c>
      <c r="AI137" s="3">
        <f>VLOOKUP(B137,Dec!A:E,5,FALSE)</f>
        <v>21978.753579648001</v>
      </c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</row>
    <row r="138" spans="2:50" x14ac:dyDescent="0.2">
      <c r="B138">
        <v>6933097</v>
      </c>
      <c r="C138" t="s">
        <v>6</v>
      </c>
      <c r="D138" s="2">
        <v>44166</v>
      </c>
      <c r="E138" t="s">
        <v>14</v>
      </c>
      <c r="F138" t="s">
        <v>15</v>
      </c>
      <c r="G138" s="1">
        <v>41760</v>
      </c>
      <c r="H138" t="s">
        <v>146</v>
      </c>
      <c r="I138" t="s">
        <v>18</v>
      </c>
      <c r="J138" t="s">
        <v>225</v>
      </c>
      <c r="K138" s="3">
        <v>18349.030750000002</v>
      </c>
      <c r="L138" s="3">
        <f t="shared" si="29"/>
        <v>582.24568999999974</v>
      </c>
      <c r="M138" s="3">
        <f>VLOOKUP(B138,Jan!A:E,5,FALSE)</f>
        <v>18931.276440000001</v>
      </c>
      <c r="N138" s="3">
        <f t="shared" si="30"/>
        <v>580.93070999999691</v>
      </c>
      <c r="O138" s="3">
        <f>VLOOKUP(B138,Feb!A:E,5,FALSE)</f>
        <v>19512.207149999998</v>
      </c>
      <c r="P138" s="3">
        <f t="shared" si="31"/>
        <v>579.67381999999998</v>
      </c>
      <c r="Q138" s="3">
        <f>VLOOKUP(B138,Mar!A:E,5,FALSE)</f>
        <v>20091.880969999998</v>
      </c>
      <c r="R138" s="3">
        <f t="shared" si="28"/>
        <v>578.46651000000202</v>
      </c>
      <c r="S138" s="3">
        <f>VLOOKUP(B138,Apr!A:E,5,FALSE)</f>
        <v>20670.34748</v>
      </c>
      <c r="T138" s="3">
        <f t="shared" si="32"/>
        <v>577.30841000000146</v>
      </c>
      <c r="U138" s="3">
        <f>VLOOKUP(B138,May!A:E,5,FALSE)</f>
        <v>21247.655890000002</v>
      </c>
      <c r="V138" s="3">
        <f t="shared" si="33"/>
        <v>576.2002599999978</v>
      </c>
      <c r="W138" s="3">
        <f>VLOOKUP(B138,June!A:E,5,FALSE)</f>
        <v>21823.85615</v>
      </c>
      <c r="X138" s="3">
        <f t="shared" si="34"/>
        <v>575.13688000000184</v>
      </c>
      <c r="Y138" s="3">
        <f>VLOOKUP(B138,July!A:E,5,FALSE)</f>
        <v>22398.993030000001</v>
      </c>
      <c r="Z138" s="3">
        <f t="shared" si="35"/>
        <v>574.11308999999892</v>
      </c>
      <c r="AA138" s="3">
        <f>VLOOKUP(B138,Aug!A:E,5,FALSE)</f>
        <v>22973.10612</v>
      </c>
      <c r="AB138" s="3">
        <f t="shared" si="36"/>
        <v>573.13184999999794</v>
      </c>
      <c r="AC138" s="3">
        <f>VLOOKUP(B138,Sept!A:E,5,FALSE)</f>
        <v>23546.237969999998</v>
      </c>
      <c r="AD138" s="3">
        <f t="shared" si="27"/>
        <v>572.18761000000086</v>
      </c>
      <c r="AE138" s="3">
        <f>VLOOKUP(B138,Oct!A:E,5,FALSE)</f>
        <v>24118.425579999999</v>
      </c>
      <c r="AF138" s="3">
        <f t="shared" si="37"/>
        <v>571.27851999999984</v>
      </c>
      <c r="AG138" s="3">
        <f>VLOOKUP(B138,Nov!A:E,5,FALSE)</f>
        <v>24689.704099999999</v>
      </c>
      <c r="AH138" s="3">
        <f t="shared" si="38"/>
        <v>570.40606000000116</v>
      </c>
      <c r="AI138" s="3">
        <f>VLOOKUP(B138,Dec!A:E,5,FALSE)</f>
        <v>25260.11016</v>
      </c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</row>
    <row r="139" spans="2:50" x14ac:dyDescent="0.2">
      <c r="B139">
        <v>6933549</v>
      </c>
      <c r="C139" t="s">
        <v>6</v>
      </c>
      <c r="D139" s="2">
        <v>44166</v>
      </c>
      <c r="E139" t="s">
        <v>14</v>
      </c>
      <c r="F139" t="s">
        <v>15</v>
      </c>
      <c r="G139" s="1">
        <v>41821</v>
      </c>
      <c r="H139" t="s">
        <v>149</v>
      </c>
      <c r="I139" t="s">
        <v>19</v>
      </c>
      <c r="J139" t="s">
        <v>225</v>
      </c>
      <c r="K139" s="3">
        <v>13937.5952603568</v>
      </c>
      <c r="L139" s="3">
        <f t="shared" si="29"/>
        <v>267.79867384879981</v>
      </c>
      <c r="M139" s="3">
        <f>VLOOKUP(B139,Jan!A:E,5,FALSE)</f>
        <v>14205.3939342056</v>
      </c>
      <c r="N139" s="3">
        <f t="shared" si="30"/>
        <v>267.62068816760075</v>
      </c>
      <c r="O139" s="3">
        <f>VLOOKUP(B139,Feb!A:E,5,FALSE)</f>
        <v>14473.014622373201</v>
      </c>
      <c r="P139" s="3">
        <f t="shared" si="31"/>
        <v>267.45053833400016</v>
      </c>
      <c r="Q139" s="3">
        <f>VLOOKUP(B139,Mar!A:E,5,FALSE)</f>
        <v>14740.465160707201</v>
      </c>
      <c r="R139" s="3">
        <f t="shared" si="28"/>
        <v>267.28561239879855</v>
      </c>
      <c r="S139" s="3">
        <f>VLOOKUP(B139,Apr!A:E,5,FALSE)</f>
        <v>15007.750773106</v>
      </c>
      <c r="T139" s="3">
        <f t="shared" si="32"/>
        <v>267.12665663320149</v>
      </c>
      <c r="U139" s="3">
        <f>VLOOKUP(B139,May!A:E,5,FALSE)</f>
        <v>15274.877429739201</v>
      </c>
      <c r="V139" s="3">
        <f t="shared" si="33"/>
        <v>266.97628298639938</v>
      </c>
      <c r="W139" s="3">
        <f>VLOOKUP(B139,June!A:E,5,FALSE)</f>
        <v>15541.8537127256</v>
      </c>
      <c r="X139" s="3">
        <f t="shared" si="34"/>
        <v>266.83001383120063</v>
      </c>
      <c r="Y139" s="3">
        <f>VLOOKUP(B139,July!A:E,5,FALSE)</f>
        <v>15808.683726556801</v>
      </c>
      <c r="Z139" s="3">
        <f t="shared" si="35"/>
        <v>266.68822230319893</v>
      </c>
      <c r="AA139" s="3">
        <f>VLOOKUP(B139,Aug!A:E,5,FALSE)</f>
        <v>16075.37194886</v>
      </c>
      <c r="AB139" s="3">
        <f t="shared" si="36"/>
        <v>266.55426662279933</v>
      </c>
      <c r="AC139" s="3">
        <f>VLOOKUP(B139,Sept!A:E,5,FALSE)</f>
        <v>16341.926215482799</v>
      </c>
      <c r="AD139" s="3">
        <f t="shared" si="27"/>
        <v>266.42254975600008</v>
      </c>
      <c r="AE139" s="3">
        <f>VLOOKUP(B139,Oct!A:E,5,FALSE)</f>
        <v>16608.348765238799</v>
      </c>
      <c r="AF139" s="3">
        <f t="shared" si="37"/>
        <v>266.297922465601</v>
      </c>
      <c r="AG139" s="3">
        <f>VLOOKUP(B139,Nov!A:E,5,FALSE)</f>
        <v>16874.6466877044</v>
      </c>
      <c r="AH139" s="3">
        <f t="shared" si="38"/>
        <v>266.17628025999875</v>
      </c>
      <c r="AI139" s="3">
        <f>VLOOKUP(B139,Dec!A:E,5,FALSE)</f>
        <v>17140.822967964399</v>
      </c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</row>
    <row r="140" spans="2:50" x14ac:dyDescent="0.2">
      <c r="B140">
        <v>6933698</v>
      </c>
      <c r="C140" t="s">
        <v>6</v>
      </c>
      <c r="D140" s="2">
        <v>44166</v>
      </c>
      <c r="E140" t="s">
        <v>14</v>
      </c>
      <c r="F140" t="s">
        <v>15</v>
      </c>
      <c r="G140" s="1">
        <v>41821</v>
      </c>
      <c r="H140" t="s">
        <v>157</v>
      </c>
      <c r="I140" t="s">
        <v>19</v>
      </c>
      <c r="J140" t="s">
        <v>225</v>
      </c>
      <c r="K140" s="3">
        <v>10675.220466099599</v>
      </c>
      <c r="L140" s="3">
        <f t="shared" si="29"/>
        <v>205.1150022986003</v>
      </c>
      <c r="M140" s="3">
        <f>VLOOKUP(B140,Jan!A:E,5,FALSE)</f>
        <v>10880.3354683982</v>
      </c>
      <c r="N140" s="3">
        <f t="shared" si="30"/>
        <v>204.97867774969927</v>
      </c>
      <c r="O140" s="3">
        <f>VLOOKUP(B140,Feb!A:E,5,FALSE)</f>
        <v>11085.314146147899</v>
      </c>
      <c r="P140" s="3">
        <f t="shared" si="31"/>
        <v>204.84835491050035</v>
      </c>
      <c r="Q140" s="3">
        <f>VLOOKUP(B140,Mar!A:E,5,FALSE)</f>
        <v>11290.162501058399</v>
      </c>
      <c r="R140" s="3">
        <f t="shared" si="28"/>
        <v>204.72203321110101</v>
      </c>
      <c r="S140" s="3">
        <f>VLOOKUP(B140,Apr!A:E,5,FALSE)</f>
        <v>11494.8845342695</v>
      </c>
      <c r="T140" s="3">
        <f t="shared" si="32"/>
        <v>204.60028424289885</v>
      </c>
      <c r="U140" s="3">
        <f>VLOOKUP(B140,May!A:E,5,FALSE)</f>
        <v>11699.484818512399</v>
      </c>
      <c r="V140" s="3">
        <f t="shared" si="33"/>
        <v>204.48510857580186</v>
      </c>
      <c r="W140" s="3">
        <f>VLOOKUP(B140,June!A:E,5,FALSE)</f>
        <v>11903.969927088201</v>
      </c>
      <c r="X140" s="3">
        <f t="shared" si="34"/>
        <v>204.37307666139895</v>
      </c>
      <c r="Y140" s="3">
        <f>VLOOKUP(B140,July!A:E,5,FALSE)</f>
        <v>12108.3430037496</v>
      </c>
      <c r="Z140" s="3">
        <f t="shared" si="35"/>
        <v>204.26447429539985</v>
      </c>
      <c r="AA140" s="3">
        <f>VLOOKUP(B140,Aug!A:E,5,FALSE)</f>
        <v>12312.607478045</v>
      </c>
      <c r="AB140" s="3">
        <f t="shared" si="36"/>
        <v>204.16187363910103</v>
      </c>
      <c r="AC140" s="3">
        <f>VLOOKUP(B140,Sept!A:E,5,FALSE)</f>
        <v>12516.769351684101</v>
      </c>
      <c r="AD140" s="3">
        <f t="shared" si="27"/>
        <v>204.06098775699866</v>
      </c>
      <c r="AE140" s="3">
        <f>VLOOKUP(B140,Oct!A:E,5,FALSE)</f>
        <v>12720.8303394411</v>
      </c>
      <c r="AF140" s="3">
        <f t="shared" si="37"/>
        <v>203.96553199320078</v>
      </c>
      <c r="AG140" s="3">
        <f>VLOOKUP(B140,Nov!A:E,5,FALSE)</f>
        <v>12924.7958714343</v>
      </c>
      <c r="AH140" s="3">
        <f t="shared" si="38"/>
        <v>203.87236259499878</v>
      </c>
      <c r="AI140" s="3">
        <f>VLOOKUP(B140,Dec!A:E,5,FALSE)</f>
        <v>13128.668234029299</v>
      </c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</row>
    <row r="141" spans="2:50" x14ac:dyDescent="0.2">
      <c r="B141">
        <v>6933414</v>
      </c>
      <c r="C141" t="s">
        <v>6</v>
      </c>
      <c r="D141" s="2">
        <v>44166</v>
      </c>
      <c r="E141" t="s">
        <v>14</v>
      </c>
      <c r="F141" t="s">
        <v>15</v>
      </c>
      <c r="G141" s="1">
        <v>41852</v>
      </c>
      <c r="H141" t="s">
        <v>148</v>
      </c>
      <c r="I141" t="s">
        <v>19</v>
      </c>
      <c r="J141" t="s">
        <v>225</v>
      </c>
      <c r="K141" s="3">
        <v>16295.326757081999</v>
      </c>
      <c r="L141" s="3">
        <f t="shared" si="29"/>
        <v>313.10041753700352</v>
      </c>
      <c r="M141" s="3">
        <f>VLOOKUP(B141,Jan!A:E,5,FALSE)</f>
        <v>16608.427174619002</v>
      </c>
      <c r="N141" s="3">
        <f t="shared" si="30"/>
        <v>312.89232318649738</v>
      </c>
      <c r="O141" s="3">
        <f>VLOOKUP(B141,Feb!A:E,5,FALSE)</f>
        <v>16921.3194978055</v>
      </c>
      <c r="P141" s="3">
        <f t="shared" si="31"/>
        <v>312.69339022250279</v>
      </c>
      <c r="Q141" s="3">
        <f>VLOOKUP(B141,Mar!A:E,5,FALSE)</f>
        <v>17234.012888028003</v>
      </c>
      <c r="R141" s="3">
        <f t="shared" si="28"/>
        <v>312.50056484949891</v>
      </c>
      <c r="S141" s="3">
        <f>VLOOKUP(B141,Apr!A:E,5,FALSE)</f>
        <v>17546.513452877502</v>
      </c>
      <c r="T141" s="3">
        <f t="shared" si="32"/>
        <v>312.31471958049951</v>
      </c>
      <c r="U141" s="3">
        <f>VLOOKUP(B141,May!A:E,5,FALSE)</f>
        <v>17858.828172458001</v>
      </c>
      <c r="V141" s="3">
        <f t="shared" si="33"/>
        <v>312.13890821099631</v>
      </c>
      <c r="W141" s="3">
        <f>VLOOKUP(B141,June!A:E,5,FALSE)</f>
        <v>18170.967080668997</v>
      </c>
      <c r="X141" s="3">
        <f t="shared" si="34"/>
        <v>311.9678956630014</v>
      </c>
      <c r="Y141" s="3">
        <f>VLOOKUP(B141,July!A:E,5,FALSE)</f>
        <v>18482.934976331999</v>
      </c>
      <c r="Z141" s="3">
        <f t="shared" si="35"/>
        <v>311.80211819300166</v>
      </c>
      <c r="AA141" s="3">
        <f>VLOOKUP(B141,Aug!A:E,5,FALSE)</f>
        <v>18794.737094525</v>
      </c>
      <c r="AB141" s="3">
        <f t="shared" si="36"/>
        <v>311.64550210949892</v>
      </c>
      <c r="AC141" s="3">
        <f>VLOOKUP(B141,Sept!A:E,5,FALSE)</f>
        <v>19106.382596634499</v>
      </c>
      <c r="AD141" s="3">
        <f t="shared" si="27"/>
        <v>311.49150356500104</v>
      </c>
      <c r="AE141" s="3">
        <f>VLOOKUP(B141,Oct!A:E,5,FALSE)</f>
        <v>19417.8741001995</v>
      </c>
      <c r="AF141" s="3">
        <f t="shared" si="37"/>
        <v>311.34579389399732</v>
      </c>
      <c r="AG141" s="3">
        <f>VLOOKUP(B141,Nov!A:E,5,FALSE)</f>
        <v>19729.219894093498</v>
      </c>
      <c r="AH141" s="3">
        <f t="shared" si="38"/>
        <v>311.20357427500494</v>
      </c>
      <c r="AI141" s="3">
        <f>VLOOKUP(B141,Dec!A:E,5,FALSE)</f>
        <v>20040.423468368503</v>
      </c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</row>
    <row r="142" spans="2:50" x14ac:dyDescent="0.2">
      <c r="B142">
        <v>6933697</v>
      </c>
      <c r="C142" t="s">
        <v>6</v>
      </c>
      <c r="D142" s="2">
        <v>44166</v>
      </c>
      <c r="E142" t="s">
        <v>14</v>
      </c>
      <c r="F142" t="s">
        <v>15</v>
      </c>
      <c r="G142" s="1">
        <v>41852</v>
      </c>
      <c r="H142" t="s">
        <v>156</v>
      </c>
      <c r="I142" t="s">
        <v>19</v>
      </c>
      <c r="J142" t="s">
        <v>225</v>
      </c>
      <c r="K142" s="3">
        <v>10761.0381289296</v>
      </c>
      <c r="L142" s="3">
        <f t="shared" si="29"/>
        <v>206.76391345360025</v>
      </c>
      <c r="M142" s="3">
        <f>VLOOKUP(B142,Jan!A:E,5,FALSE)</f>
        <v>10967.8020423832</v>
      </c>
      <c r="N142" s="3">
        <f t="shared" si="30"/>
        <v>206.62649299720033</v>
      </c>
      <c r="O142" s="3">
        <f>VLOOKUP(B142,Feb!A:E,5,FALSE)</f>
        <v>11174.428535380401</v>
      </c>
      <c r="P142" s="3">
        <f t="shared" si="31"/>
        <v>206.49512249799955</v>
      </c>
      <c r="Q142" s="3">
        <f>VLOOKUP(B142,Mar!A:E,5,FALSE)</f>
        <v>11380.9236578784</v>
      </c>
      <c r="R142" s="3">
        <f t="shared" si="28"/>
        <v>206.36778530360061</v>
      </c>
      <c r="S142" s="3">
        <f>VLOOKUP(B142,Apr!A:E,5,FALSE)</f>
        <v>11587.291443182001</v>
      </c>
      <c r="T142" s="3">
        <f t="shared" si="32"/>
        <v>206.24505760039938</v>
      </c>
      <c r="U142" s="3">
        <f>VLOOKUP(B142,May!A:E,5,FALSE)</f>
        <v>11793.5365007824</v>
      </c>
      <c r="V142" s="3">
        <f t="shared" si="33"/>
        <v>206.1289560408004</v>
      </c>
      <c r="W142" s="3">
        <f>VLOOKUP(B142,June!A:E,5,FALSE)</f>
        <v>11999.665456823201</v>
      </c>
      <c r="X142" s="3">
        <f t="shared" si="34"/>
        <v>206.01602350639951</v>
      </c>
      <c r="Y142" s="3">
        <f>VLOOKUP(B142,July!A:E,5,FALSE)</f>
        <v>12205.6814803296</v>
      </c>
      <c r="Z142" s="3">
        <f t="shared" si="35"/>
        <v>205.90654809039916</v>
      </c>
      <c r="AA142" s="3">
        <f>VLOOKUP(B142,Aug!A:E,5,FALSE)</f>
        <v>12411.588028419999</v>
      </c>
      <c r="AB142" s="3">
        <f t="shared" si="36"/>
        <v>205.80312263159976</v>
      </c>
      <c r="AC142" s="3">
        <f>VLOOKUP(B142,Sept!A:E,5,FALSE)</f>
        <v>12617.391151051599</v>
      </c>
      <c r="AD142" s="3">
        <f t="shared" si="27"/>
        <v>205.70142573200064</v>
      </c>
      <c r="AE142" s="3">
        <f>VLOOKUP(B142,Oct!A:E,5,FALSE)</f>
        <v>12823.0925767836</v>
      </c>
      <c r="AF142" s="3">
        <f t="shared" si="37"/>
        <v>205.60520260320118</v>
      </c>
      <c r="AG142" s="3">
        <f>VLOOKUP(B142,Nov!A:E,5,FALSE)</f>
        <v>13028.697779386801</v>
      </c>
      <c r="AH142" s="3">
        <f t="shared" si="38"/>
        <v>205.51128421999965</v>
      </c>
      <c r="AI142" s="3">
        <f>VLOOKUP(B142,Dec!A:E,5,FALSE)</f>
        <v>13234.209063606801</v>
      </c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</row>
    <row r="143" spans="2:50" x14ac:dyDescent="0.2">
      <c r="B143">
        <v>6933000</v>
      </c>
      <c r="C143" t="s">
        <v>6</v>
      </c>
      <c r="D143" s="2">
        <v>44166</v>
      </c>
      <c r="E143" t="s">
        <v>14</v>
      </c>
      <c r="F143" t="s">
        <v>15</v>
      </c>
      <c r="G143" s="1">
        <v>41852</v>
      </c>
      <c r="H143" t="s">
        <v>158</v>
      </c>
      <c r="I143" t="s">
        <v>19</v>
      </c>
      <c r="J143" t="s">
        <v>225</v>
      </c>
      <c r="K143" s="3">
        <v>10802.507016535201</v>
      </c>
      <c r="L143" s="3">
        <f t="shared" si="29"/>
        <v>207.56070177319816</v>
      </c>
      <c r="M143" s="3">
        <f>VLOOKUP(B143,Jan!A:E,5,FALSE)</f>
        <v>11010.067718308399</v>
      </c>
      <c r="N143" s="3">
        <f t="shared" si="30"/>
        <v>207.42275175140094</v>
      </c>
      <c r="O143" s="3">
        <f>VLOOKUP(B143,Feb!A:E,5,FALSE)</f>
        <v>11217.4904700598</v>
      </c>
      <c r="P143" s="3">
        <f t="shared" si="31"/>
        <v>207.29087500100104</v>
      </c>
      <c r="Q143" s="3">
        <f>VLOOKUP(B143,Mar!A:E,5,FALSE)</f>
        <v>11424.781345060801</v>
      </c>
      <c r="R143" s="3">
        <f t="shared" si="28"/>
        <v>207.16304709819997</v>
      </c>
      <c r="S143" s="3">
        <f>VLOOKUP(B143,Apr!A:E,5,FALSE)</f>
        <v>11631.944392159001</v>
      </c>
      <c r="T143" s="3">
        <f t="shared" si="32"/>
        <v>207.03984644979937</v>
      </c>
      <c r="U143" s="3">
        <f>VLOOKUP(B143,May!A:E,5,FALSE)</f>
        <v>11838.9842386088</v>
      </c>
      <c r="V143" s="3">
        <f t="shared" si="33"/>
        <v>206.92329747959957</v>
      </c>
      <c r="W143" s="3">
        <f>VLOOKUP(B143,June!A:E,5,FALSE)</f>
        <v>12045.9075360884</v>
      </c>
      <c r="X143" s="3">
        <f t="shared" si="34"/>
        <v>206.80992974680157</v>
      </c>
      <c r="Y143" s="3">
        <f>VLOOKUP(B143,July!A:E,5,FALSE)</f>
        <v>12252.717465835201</v>
      </c>
      <c r="Z143" s="3">
        <f t="shared" si="35"/>
        <v>206.70003245479893</v>
      </c>
      <c r="AA143" s="3">
        <f>VLOOKUP(B143,Aug!A:E,5,FALSE)</f>
        <v>12459.41749829</v>
      </c>
      <c r="AB143" s="3">
        <f t="shared" si="36"/>
        <v>206.59620843419907</v>
      </c>
      <c r="AC143" s="3">
        <f>VLOOKUP(B143,Sept!A:E,5,FALSE)</f>
        <v>12666.013706724199</v>
      </c>
      <c r="AD143" s="3">
        <f t="shared" si="27"/>
        <v>206.49411963400053</v>
      </c>
      <c r="AE143" s="3">
        <f>VLOOKUP(B143,Oct!A:E,5,FALSE)</f>
        <v>12872.5078263582</v>
      </c>
      <c r="AF143" s="3">
        <f t="shared" si="37"/>
        <v>206.39752569839948</v>
      </c>
      <c r="AG143" s="3">
        <f>VLOOKUP(B143,Nov!A:E,5,FALSE)</f>
        <v>13078.905352056599</v>
      </c>
      <c r="AH143" s="3">
        <f t="shared" si="38"/>
        <v>206.30324539000139</v>
      </c>
      <c r="AI143" s="3">
        <f>VLOOKUP(B143,Dec!A:E,5,FALSE)</f>
        <v>13285.208597446601</v>
      </c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</row>
    <row r="144" spans="2:50" x14ac:dyDescent="0.2">
      <c r="B144">
        <v>6933415</v>
      </c>
      <c r="C144" t="s">
        <v>6</v>
      </c>
      <c r="D144" s="2">
        <v>44166</v>
      </c>
      <c r="E144" t="s">
        <v>14</v>
      </c>
      <c r="F144" t="s">
        <v>15</v>
      </c>
      <c r="G144" s="1">
        <v>41883</v>
      </c>
      <c r="H144" t="s">
        <v>150</v>
      </c>
      <c r="I144" t="s">
        <v>19</v>
      </c>
      <c r="J144" t="s">
        <v>225</v>
      </c>
      <c r="K144" s="3">
        <v>157.87088224199999</v>
      </c>
      <c r="L144" s="3">
        <f t="shared" si="29"/>
        <v>3.033350597000009</v>
      </c>
      <c r="M144" s="3">
        <f>VLOOKUP(B144,Jan!A:E,5,FALSE)</f>
        <v>160.904232839</v>
      </c>
      <c r="N144" s="3">
        <f t="shared" si="30"/>
        <v>3.0313345565000134</v>
      </c>
      <c r="O144" s="3">
        <f>VLOOKUP(B144,Feb!A:E,5,FALSE)</f>
        <v>163.93556739550002</v>
      </c>
      <c r="P144" s="3">
        <f t="shared" si="31"/>
        <v>3.0294072724999808</v>
      </c>
      <c r="Q144" s="3">
        <f>VLOOKUP(B144,Mar!A:E,5,FALSE)</f>
        <v>166.964974668</v>
      </c>
      <c r="R144" s="3">
        <f t="shared" si="28"/>
        <v>3.0275391595000087</v>
      </c>
      <c r="S144" s="3">
        <f>VLOOKUP(B144,Apr!A:E,5,FALSE)</f>
        <v>169.99251382750001</v>
      </c>
      <c r="T144" s="3">
        <f t="shared" si="32"/>
        <v>3.025738670499976</v>
      </c>
      <c r="U144" s="3">
        <f>VLOOKUP(B144,May!A:E,5,FALSE)</f>
        <v>173.01825249799998</v>
      </c>
      <c r="V144" s="3">
        <f t="shared" si="33"/>
        <v>3.0240353910000124</v>
      </c>
      <c r="W144" s="3">
        <f>VLOOKUP(B144,June!A:E,5,FALSE)</f>
        <v>176.04228788899999</v>
      </c>
      <c r="X144" s="3">
        <f t="shared" si="34"/>
        <v>3.0223786030000213</v>
      </c>
      <c r="Y144" s="3">
        <f>VLOOKUP(B144,July!A:E,5,FALSE)</f>
        <v>179.06466649200001</v>
      </c>
      <c r="Z144" s="3">
        <f t="shared" si="35"/>
        <v>3.0207725329999846</v>
      </c>
      <c r="AA144" s="3">
        <f>VLOOKUP(B144,Aug!A:E,5,FALSE)</f>
        <v>182.085439025</v>
      </c>
      <c r="AB144" s="3">
        <f t="shared" si="36"/>
        <v>3.0192552194999962</v>
      </c>
      <c r="AC144" s="3">
        <f>VLOOKUP(B144,Sept!A:E,5,FALSE)</f>
        <v>185.1046942445</v>
      </c>
      <c r="AD144" s="3">
        <f t="shared" si="27"/>
        <v>3.0177632650000135</v>
      </c>
      <c r="AE144" s="3">
        <f>VLOOKUP(B144,Oct!A:E,5,FALSE)</f>
        <v>188.12245750950001</v>
      </c>
      <c r="AF144" s="3">
        <f t="shared" si="37"/>
        <v>3.0163516139999729</v>
      </c>
      <c r="AG144" s="3">
        <f>VLOOKUP(B144,Nov!A:E,5,FALSE)</f>
        <v>191.13880912349998</v>
      </c>
      <c r="AH144" s="3">
        <f t="shared" si="38"/>
        <v>3.0149737750000156</v>
      </c>
      <c r="AI144" s="3">
        <f>VLOOKUP(B144,Dec!A:E,5,FALSE)</f>
        <v>194.1537828985</v>
      </c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</row>
    <row r="145" spans="2:50" x14ac:dyDescent="0.2">
      <c r="B145">
        <v>6934000</v>
      </c>
      <c r="C145" t="s">
        <v>6</v>
      </c>
      <c r="D145" s="2">
        <v>44166</v>
      </c>
      <c r="E145" t="s">
        <v>14</v>
      </c>
      <c r="F145" t="s">
        <v>15</v>
      </c>
      <c r="G145" s="1">
        <v>41883</v>
      </c>
      <c r="H145" t="s">
        <v>155</v>
      </c>
      <c r="I145" t="s">
        <v>19</v>
      </c>
      <c r="J145" t="s">
        <v>225</v>
      </c>
      <c r="K145" s="3">
        <v>14129.117125164001</v>
      </c>
      <c r="L145" s="3">
        <f t="shared" si="29"/>
        <v>271.47859857399999</v>
      </c>
      <c r="M145" s="3">
        <f>VLOOKUP(B145,Jan!A:E,5,FALSE)</f>
        <v>14400.595723738001</v>
      </c>
      <c r="N145" s="3">
        <f t="shared" si="30"/>
        <v>271.29816712299908</v>
      </c>
      <c r="O145" s="3">
        <f>VLOOKUP(B145,Feb!A:E,5,FALSE)</f>
        <v>14671.893890861</v>
      </c>
      <c r="P145" s="3">
        <f t="shared" si="31"/>
        <v>271.12567919499998</v>
      </c>
      <c r="Q145" s="3">
        <f>VLOOKUP(B145,Mar!A:E,5,FALSE)</f>
        <v>14943.019570056</v>
      </c>
      <c r="R145" s="3">
        <f t="shared" si="28"/>
        <v>270.95848694900087</v>
      </c>
      <c r="S145" s="3">
        <f>VLOOKUP(B145,Apr!A:E,5,FALSE)</f>
        <v>15213.978057005001</v>
      </c>
      <c r="T145" s="3">
        <f t="shared" si="32"/>
        <v>270.7973469110002</v>
      </c>
      <c r="U145" s="3">
        <f>VLOOKUP(B145,May!A:E,5,FALSE)</f>
        <v>15484.775403916001</v>
      </c>
      <c r="V145" s="3">
        <f t="shared" si="33"/>
        <v>270.64490692199979</v>
      </c>
      <c r="W145" s="3">
        <f>VLOOKUP(B145,June!A:E,5,FALSE)</f>
        <v>15755.420310838001</v>
      </c>
      <c r="X145" s="3">
        <f t="shared" si="34"/>
        <v>270.49662782599989</v>
      </c>
      <c r="Y145" s="3">
        <f>VLOOKUP(B145,July!A:E,5,FALSE)</f>
        <v>16025.916938664001</v>
      </c>
      <c r="Z145" s="3">
        <f t="shared" si="35"/>
        <v>270.35288788599973</v>
      </c>
      <c r="AA145" s="3">
        <f>VLOOKUP(B145,Aug!A:E,5,FALSE)</f>
        <v>16296.26982655</v>
      </c>
      <c r="AB145" s="3">
        <f t="shared" si="36"/>
        <v>270.21709146899957</v>
      </c>
      <c r="AC145" s="3">
        <f>VLOOKUP(B145,Sept!A:E,5,FALSE)</f>
        <v>16566.486918019</v>
      </c>
      <c r="AD145" s="3">
        <f t="shared" ref="AD145:AD171" si="39">AE145-AC145</f>
        <v>270.08356463000018</v>
      </c>
      <c r="AE145" s="3">
        <f>VLOOKUP(B145,Oct!A:E,5,FALSE)</f>
        <v>16836.570482649</v>
      </c>
      <c r="AF145" s="3">
        <f t="shared" si="37"/>
        <v>269.95722478799871</v>
      </c>
      <c r="AG145" s="3">
        <f>VLOOKUP(B145,Nov!A:E,5,FALSE)</f>
        <v>17106.527707436999</v>
      </c>
      <c r="AH145" s="3">
        <f t="shared" si="38"/>
        <v>269.83391105000192</v>
      </c>
      <c r="AI145" s="3">
        <f>VLOOKUP(B145,Dec!A:E,5,FALSE)</f>
        <v>17376.361618487001</v>
      </c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</row>
    <row r="146" spans="2:50" x14ac:dyDescent="0.2">
      <c r="B146">
        <v>6933846</v>
      </c>
      <c r="C146" t="s">
        <v>6</v>
      </c>
      <c r="D146" s="2">
        <v>44166</v>
      </c>
      <c r="E146" t="s">
        <v>14</v>
      </c>
      <c r="F146" t="s">
        <v>15</v>
      </c>
      <c r="G146" s="1">
        <v>41883</v>
      </c>
      <c r="H146" t="s">
        <v>159</v>
      </c>
      <c r="I146" t="s">
        <v>19</v>
      </c>
      <c r="J146" t="s">
        <v>225</v>
      </c>
      <c r="K146" s="3">
        <v>10675.220466099599</v>
      </c>
      <c r="L146" s="3">
        <f t="shared" si="29"/>
        <v>205.1150022986003</v>
      </c>
      <c r="M146" s="3">
        <f>VLOOKUP(B146,Jan!A:E,5,FALSE)</f>
        <v>10880.3354683982</v>
      </c>
      <c r="N146" s="3">
        <f t="shared" si="30"/>
        <v>204.97867774969927</v>
      </c>
      <c r="O146" s="3">
        <f>VLOOKUP(B146,Feb!A:E,5,FALSE)</f>
        <v>11085.314146147899</v>
      </c>
      <c r="P146" s="3">
        <f t="shared" si="31"/>
        <v>204.84835491050035</v>
      </c>
      <c r="Q146" s="3">
        <f>VLOOKUP(B146,Mar!A:E,5,FALSE)</f>
        <v>11290.162501058399</v>
      </c>
      <c r="R146" s="3">
        <f t="shared" si="28"/>
        <v>204.72203321110101</v>
      </c>
      <c r="S146" s="3">
        <f>VLOOKUP(B146,Apr!A:E,5,FALSE)</f>
        <v>11494.8845342695</v>
      </c>
      <c r="T146" s="3">
        <f t="shared" si="32"/>
        <v>204.60028424289885</v>
      </c>
      <c r="U146" s="3">
        <f>VLOOKUP(B146,May!A:E,5,FALSE)</f>
        <v>11699.484818512399</v>
      </c>
      <c r="V146" s="3">
        <f t="shared" si="33"/>
        <v>204.48510857580186</v>
      </c>
      <c r="W146" s="3">
        <f>VLOOKUP(B146,June!A:E,5,FALSE)</f>
        <v>11903.969927088201</v>
      </c>
      <c r="X146" s="3">
        <f t="shared" si="34"/>
        <v>204.37307666139895</v>
      </c>
      <c r="Y146" s="3">
        <f>VLOOKUP(B146,July!A:E,5,FALSE)</f>
        <v>12108.3430037496</v>
      </c>
      <c r="Z146" s="3">
        <f t="shared" si="35"/>
        <v>204.26447429539985</v>
      </c>
      <c r="AA146" s="3">
        <f>VLOOKUP(B146,Aug!A:E,5,FALSE)</f>
        <v>12312.607478045</v>
      </c>
      <c r="AB146" s="3">
        <f t="shared" si="36"/>
        <v>204.16187363910103</v>
      </c>
      <c r="AC146" s="3">
        <f>VLOOKUP(B146,Sept!A:E,5,FALSE)</f>
        <v>12516.769351684101</v>
      </c>
      <c r="AD146" s="3">
        <f t="shared" si="39"/>
        <v>204.06098775699866</v>
      </c>
      <c r="AE146" s="3">
        <f>VLOOKUP(B146,Oct!A:E,5,FALSE)</f>
        <v>12720.8303394411</v>
      </c>
      <c r="AF146" s="3">
        <f t="shared" si="37"/>
        <v>203.96553199320078</v>
      </c>
      <c r="AG146" s="3">
        <f>VLOOKUP(B146,Nov!A:E,5,FALSE)</f>
        <v>12924.7958714343</v>
      </c>
      <c r="AH146" s="3">
        <f t="shared" si="38"/>
        <v>203.87236259499878</v>
      </c>
      <c r="AI146" s="3">
        <f>VLOOKUP(B146,Dec!A:E,5,FALSE)</f>
        <v>13128.668234029299</v>
      </c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</row>
    <row r="147" spans="2:50" x14ac:dyDescent="0.2">
      <c r="B147">
        <v>6933696</v>
      </c>
      <c r="C147" t="s">
        <v>6</v>
      </c>
      <c r="D147" s="2">
        <v>44166</v>
      </c>
      <c r="E147" t="s">
        <v>14</v>
      </c>
      <c r="F147" t="s">
        <v>15</v>
      </c>
      <c r="G147" s="1">
        <v>41944</v>
      </c>
      <c r="H147" t="s">
        <v>151</v>
      </c>
      <c r="I147" t="s">
        <v>19</v>
      </c>
      <c r="J147" t="s">
        <v>225</v>
      </c>
      <c r="K147" s="3">
        <v>-23.457450383999998</v>
      </c>
      <c r="L147" s="3">
        <f t="shared" si="29"/>
        <v>-0.45071434400000498</v>
      </c>
      <c r="M147" s="3">
        <f>VLOOKUP(B147,Jan!A:E,5,FALSE)</f>
        <v>-23.908164728000003</v>
      </c>
      <c r="N147" s="3">
        <f t="shared" si="30"/>
        <v>-0.45041478799999979</v>
      </c>
      <c r="O147" s="3">
        <f>VLOOKUP(B147,Feb!A:E,5,FALSE)</f>
        <v>-24.358579516000002</v>
      </c>
      <c r="P147" s="3">
        <f t="shared" si="31"/>
        <v>-0.45012841999999864</v>
      </c>
      <c r="Q147" s="3">
        <f>VLOOKUP(B147,Mar!A:E,5,FALSE)</f>
        <v>-24.808707936000001</v>
      </c>
      <c r="R147" s="3">
        <f t="shared" si="28"/>
        <v>-0.44985084400000019</v>
      </c>
      <c r="S147" s="3">
        <f>VLOOKUP(B147,Apr!A:E,5,FALSE)</f>
        <v>-25.258558780000001</v>
      </c>
      <c r="T147" s="3">
        <f t="shared" si="32"/>
        <v>-0.44958331599999823</v>
      </c>
      <c r="U147" s="3">
        <f>VLOOKUP(B147,May!A:E,5,FALSE)</f>
        <v>-25.708142096</v>
      </c>
      <c r="V147" s="3">
        <f t="shared" si="33"/>
        <v>-0.44933023200000122</v>
      </c>
      <c r="W147" s="3">
        <f>VLOOKUP(B147,June!A:E,5,FALSE)</f>
        <v>-26.157472328000001</v>
      </c>
      <c r="X147" s="3">
        <f t="shared" si="34"/>
        <v>-0.44908405600000023</v>
      </c>
      <c r="Y147" s="3">
        <f>VLOOKUP(B147,July!A:E,5,FALSE)</f>
        <v>-26.606556384000001</v>
      </c>
      <c r="Z147" s="3">
        <f t="shared" si="35"/>
        <v>-0.4488454159999975</v>
      </c>
      <c r="AA147" s="3">
        <f>VLOOKUP(B147,Aug!A:E,5,FALSE)</f>
        <v>-27.055401799999999</v>
      </c>
      <c r="AB147" s="3">
        <f t="shared" si="36"/>
        <v>-0.44861996400000237</v>
      </c>
      <c r="AC147" s="3">
        <f>VLOOKUP(B147,Sept!A:E,5,FALSE)</f>
        <v>-27.504021764000001</v>
      </c>
      <c r="AD147" s="3">
        <f t="shared" si="39"/>
        <v>-0.44839827999999926</v>
      </c>
      <c r="AE147" s="3">
        <f>VLOOKUP(B147,Oct!A:E,5,FALSE)</f>
        <v>-27.952420044</v>
      </c>
      <c r="AF147" s="3">
        <f t="shared" si="37"/>
        <v>-0.44818852800000286</v>
      </c>
      <c r="AG147" s="3">
        <f>VLOOKUP(B147,Nov!A:E,5,FALSE)</f>
        <v>-28.400608572000003</v>
      </c>
      <c r="AH147" s="3">
        <f t="shared" si="38"/>
        <v>-0.44798379999999582</v>
      </c>
      <c r="AI147" s="3">
        <f>VLOOKUP(B147,Dec!A:E,5,FALSE)</f>
        <v>-28.848592371999999</v>
      </c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</row>
    <row r="148" spans="2:50" x14ac:dyDescent="0.2">
      <c r="B148">
        <v>6932998</v>
      </c>
      <c r="C148" t="s">
        <v>6</v>
      </c>
      <c r="D148" s="2">
        <v>44166</v>
      </c>
      <c r="E148" t="s">
        <v>14</v>
      </c>
      <c r="F148" t="s">
        <v>15</v>
      </c>
      <c r="G148" s="1">
        <v>41944</v>
      </c>
      <c r="H148" t="s">
        <v>152</v>
      </c>
      <c r="I148" t="s">
        <v>19</v>
      </c>
      <c r="J148" t="s">
        <v>225</v>
      </c>
      <c r="K148" s="3">
        <v>9872.8337229804001</v>
      </c>
      <c r="L148" s="3">
        <f t="shared" si="29"/>
        <v>189.69784448140126</v>
      </c>
      <c r="M148" s="3">
        <f>VLOOKUP(B148,Jan!A:E,5,FALSE)</f>
        <v>10062.531567461801</v>
      </c>
      <c r="N148" s="3">
        <f t="shared" si="30"/>
        <v>189.57176656029878</v>
      </c>
      <c r="O148" s="3">
        <f>VLOOKUP(B148,Feb!A:E,5,FALSE)</f>
        <v>10252.1033340221</v>
      </c>
      <c r="P148" s="3">
        <f t="shared" si="31"/>
        <v>189.45123923950086</v>
      </c>
      <c r="Q148" s="3">
        <f>VLOOKUP(B148,Mar!A:E,5,FALSE)</f>
        <v>10441.554573261601</v>
      </c>
      <c r="R148" s="3">
        <f t="shared" si="28"/>
        <v>189.33441231889992</v>
      </c>
      <c r="S148" s="3">
        <f>VLOOKUP(B148,Apr!A:E,5,FALSE)</f>
        <v>10630.888985580501</v>
      </c>
      <c r="T148" s="3">
        <f t="shared" si="32"/>
        <v>189.22181442709916</v>
      </c>
      <c r="U148" s="3">
        <f>VLOOKUP(B148,May!A:E,5,FALSE)</f>
        <v>10820.1108000076</v>
      </c>
      <c r="V148" s="3">
        <f t="shared" si="33"/>
        <v>189.11529576419889</v>
      </c>
      <c r="W148" s="3">
        <f>VLOOKUP(B148,June!A:E,5,FALSE)</f>
        <v>11009.226095771799</v>
      </c>
      <c r="X148" s="3">
        <f t="shared" si="34"/>
        <v>189.01168455859988</v>
      </c>
      <c r="Y148" s="3">
        <f>VLOOKUP(B148,July!A:E,5,FALSE)</f>
        <v>11198.237780330399</v>
      </c>
      <c r="Z148" s="3">
        <f t="shared" si="35"/>
        <v>188.9112451246001</v>
      </c>
      <c r="AA148" s="3">
        <f>VLOOKUP(B148,Aug!A:E,5,FALSE)</f>
        <v>11387.149025454999</v>
      </c>
      <c r="AB148" s="3">
        <f t="shared" si="36"/>
        <v>188.81635629090124</v>
      </c>
      <c r="AC148" s="3">
        <f>VLOOKUP(B148,Sept!A:E,5,FALSE)</f>
        <v>11575.9653817459</v>
      </c>
      <c r="AD148" s="3">
        <f t="shared" si="39"/>
        <v>188.72305334299926</v>
      </c>
      <c r="AE148" s="3">
        <f>VLOOKUP(B148,Oct!A:E,5,FALSE)</f>
        <v>11764.688435088899</v>
      </c>
      <c r="AF148" s="3">
        <f t="shared" si="37"/>
        <v>188.63477236680046</v>
      </c>
      <c r="AG148" s="3">
        <f>VLOOKUP(B148,Nov!A:E,5,FALSE)</f>
        <v>11953.3232074557</v>
      </c>
      <c r="AH148" s="3">
        <f t="shared" si="38"/>
        <v>188.54860590500175</v>
      </c>
      <c r="AI148" s="3">
        <f>VLOOKUP(B148,Dec!A:E,5,FALSE)</f>
        <v>12141.871813360702</v>
      </c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</row>
    <row r="149" spans="2:50" x14ac:dyDescent="0.2">
      <c r="B149">
        <v>6933416</v>
      </c>
      <c r="C149" t="s">
        <v>6</v>
      </c>
      <c r="D149" s="2">
        <v>44166</v>
      </c>
      <c r="E149" t="s">
        <v>14</v>
      </c>
      <c r="F149" t="s">
        <v>15</v>
      </c>
      <c r="G149" s="1">
        <v>41944</v>
      </c>
      <c r="H149" t="s">
        <v>160</v>
      </c>
      <c r="I149" t="s">
        <v>19</v>
      </c>
      <c r="J149" t="s">
        <v>225</v>
      </c>
      <c r="K149" s="3">
        <v>10786.157771259599</v>
      </c>
      <c r="L149" s="3">
        <f t="shared" si="29"/>
        <v>207.24656535860049</v>
      </c>
      <c r="M149" s="3">
        <f>VLOOKUP(B149,Jan!A:E,5,FALSE)</f>
        <v>10993.4043366182</v>
      </c>
      <c r="N149" s="3">
        <f t="shared" si="30"/>
        <v>207.10882411970124</v>
      </c>
      <c r="O149" s="3">
        <f>VLOOKUP(B149,Feb!A:E,5,FALSE)</f>
        <v>11200.513160737901</v>
      </c>
      <c r="P149" s="3">
        <f t="shared" si="31"/>
        <v>206.97714696049843</v>
      </c>
      <c r="Q149" s="3">
        <f>VLOOKUP(B149,Mar!A:E,5,FALSE)</f>
        <v>11407.490307698399</v>
      </c>
      <c r="R149" s="3">
        <f t="shared" si="28"/>
        <v>206.84951252110113</v>
      </c>
      <c r="S149" s="3">
        <f>VLOOKUP(B149,Apr!A:E,5,FALSE)</f>
        <v>11614.3398202195</v>
      </c>
      <c r="T149" s="3">
        <f t="shared" si="32"/>
        <v>206.7264983328987</v>
      </c>
      <c r="U149" s="3">
        <f>VLOOKUP(B149,May!A:E,5,FALSE)</f>
        <v>11821.066318552399</v>
      </c>
      <c r="V149" s="3">
        <f t="shared" si="33"/>
        <v>206.61012575580025</v>
      </c>
      <c r="W149" s="3">
        <f>VLOOKUP(B149,June!A:E,5,FALSE)</f>
        <v>12027.676444308199</v>
      </c>
      <c r="X149" s="3">
        <f t="shared" si="34"/>
        <v>206.49692960140055</v>
      </c>
      <c r="Y149" s="3">
        <f>VLOOKUP(B149,July!A:E,5,FALSE)</f>
        <v>12234.1733739096</v>
      </c>
      <c r="Z149" s="3">
        <f t="shared" si="35"/>
        <v>206.38719863539882</v>
      </c>
      <c r="AA149" s="3">
        <f>VLOOKUP(B149,Aug!A:E,5,FALSE)</f>
        <v>12440.560572544999</v>
      </c>
      <c r="AB149" s="3">
        <f t="shared" si="36"/>
        <v>206.2835317491008</v>
      </c>
      <c r="AC149" s="3">
        <f>VLOOKUP(B149,Sept!A:E,5,FALSE)</f>
        <v>12646.844104294099</v>
      </c>
      <c r="AD149" s="3">
        <f t="shared" si="39"/>
        <v>206.18159745700177</v>
      </c>
      <c r="AE149" s="3">
        <f>VLOOKUP(B149,Oct!A:E,5,FALSE)</f>
        <v>12853.025701751101</v>
      </c>
      <c r="AF149" s="3">
        <f t="shared" si="37"/>
        <v>206.08514971319892</v>
      </c>
      <c r="AG149" s="3">
        <f>VLOOKUP(B149,Nov!A:E,5,FALSE)</f>
        <v>13059.1108514643</v>
      </c>
      <c r="AH149" s="3">
        <f t="shared" si="38"/>
        <v>205.99101209500077</v>
      </c>
      <c r="AI149" s="3">
        <f>VLOOKUP(B149,Dec!A:E,5,FALSE)</f>
        <v>13265.101863559301</v>
      </c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</row>
    <row r="150" spans="2:50" x14ac:dyDescent="0.2">
      <c r="B150">
        <v>6932999</v>
      </c>
      <c r="C150" t="s">
        <v>6</v>
      </c>
      <c r="D150" s="2">
        <v>44166</v>
      </c>
      <c r="E150" t="s">
        <v>14</v>
      </c>
      <c r="F150" t="s">
        <v>15</v>
      </c>
      <c r="G150" s="1">
        <v>42036</v>
      </c>
      <c r="H150" t="s">
        <v>153</v>
      </c>
      <c r="I150" t="s">
        <v>19</v>
      </c>
      <c r="J150" t="s">
        <v>225</v>
      </c>
      <c r="K150" s="3">
        <v>11211.612438738401</v>
      </c>
      <c r="L150" s="3">
        <f t="shared" si="29"/>
        <v>241.71955744429943</v>
      </c>
      <c r="M150" s="3">
        <f>VLOOKUP(B150,Jan!A:E,5,FALSE)</f>
        <v>11453.3319961827</v>
      </c>
      <c r="N150" s="3">
        <f t="shared" si="30"/>
        <v>241.90046959129904</v>
      </c>
      <c r="O150" s="3">
        <f>VLOOKUP(B150,Feb!A:E,5,FALSE)</f>
        <v>11695.232465773999</v>
      </c>
      <c r="P150" s="3">
        <f t="shared" si="31"/>
        <v>242.06790200970136</v>
      </c>
      <c r="Q150" s="3">
        <f>VLOOKUP(B150,Mar!A:E,5,FALSE)</f>
        <v>11937.3003677837</v>
      </c>
      <c r="R150" s="3">
        <f t="shared" si="28"/>
        <v>242.23249659050089</v>
      </c>
      <c r="S150" s="3">
        <f>VLOOKUP(B150,Apr!A:E,5,FALSE)</f>
        <v>12179.532864374201</v>
      </c>
      <c r="T150" s="3">
        <f t="shared" si="32"/>
        <v>242.39035130699813</v>
      </c>
      <c r="U150" s="3">
        <f>VLOOKUP(B150,May!A:E,5,FALSE)</f>
        <v>12421.9232156812</v>
      </c>
      <c r="V150" s="3">
        <f t="shared" si="33"/>
        <v>242.54465872650144</v>
      </c>
      <c r="W150" s="3">
        <f>VLOOKUP(B150,June!A:E,5,FALSE)</f>
        <v>12664.467874407701</v>
      </c>
      <c r="X150" s="3">
        <f t="shared" si="34"/>
        <v>242.68584114709847</v>
      </c>
      <c r="Y150" s="3">
        <f>VLOOKUP(B150,July!A:E,5,FALSE)</f>
        <v>12907.153715554799</v>
      </c>
      <c r="Z150" s="3">
        <f t="shared" si="35"/>
        <v>242.82737829739926</v>
      </c>
      <c r="AA150" s="3">
        <f>VLOOKUP(B150,Aug!A:E,5,FALSE)</f>
        <v>13149.981093852199</v>
      </c>
      <c r="AB150" s="3">
        <f t="shared" si="36"/>
        <v>242.96536815070249</v>
      </c>
      <c r="AC150" s="3">
        <f>VLOOKUP(B150,Sept!A:E,5,FALSE)</f>
        <v>13392.946462002901</v>
      </c>
      <c r="AD150" s="3">
        <f t="shared" si="39"/>
        <v>243.09378030209882</v>
      </c>
      <c r="AE150" s="3">
        <f>VLOOKUP(B150,Oct!A:E,5,FALSE)</f>
        <v>13636.040242305</v>
      </c>
      <c r="AF150" s="3">
        <f t="shared" si="37"/>
        <v>243.21829042679929</v>
      </c>
      <c r="AG150" s="3">
        <f>VLOOKUP(B150,Nov!A:E,5,FALSE)</f>
        <v>13879.258532731799</v>
      </c>
      <c r="AH150" s="3">
        <f t="shared" si="38"/>
        <v>243.34031744360072</v>
      </c>
      <c r="AI150" s="3">
        <f>VLOOKUP(B150,Dec!A:E,5,FALSE)</f>
        <v>14122.5988501754</v>
      </c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</row>
    <row r="151" spans="2:50" x14ac:dyDescent="0.2">
      <c r="B151">
        <v>6933665</v>
      </c>
      <c r="C151" t="s">
        <v>6</v>
      </c>
      <c r="D151" s="2">
        <v>44166</v>
      </c>
      <c r="E151" t="s">
        <v>14</v>
      </c>
      <c r="F151" t="s">
        <v>15</v>
      </c>
      <c r="G151" s="1">
        <v>42064</v>
      </c>
      <c r="H151" t="s">
        <v>162</v>
      </c>
      <c r="I151" t="s">
        <v>19</v>
      </c>
      <c r="J151" t="s">
        <v>225</v>
      </c>
      <c r="K151" s="3">
        <v>9048.7678438847997</v>
      </c>
      <c r="L151" s="3">
        <f t="shared" si="29"/>
        <v>195.08916942960059</v>
      </c>
      <c r="M151" s="3">
        <f>VLOOKUP(B151,Jan!A:E,5,FALSE)</f>
        <v>9243.8570133144003</v>
      </c>
      <c r="N151" s="3">
        <f t="shared" si="30"/>
        <v>195.23518161359971</v>
      </c>
      <c r="O151" s="3">
        <f>VLOOKUP(B151,Feb!A:E,5,FALSE)</f>
        <v>9439.092194928</v>
      </c>
      <c r="P151" s="3">
        <f t="shared" si="31"/>
        <v>195.37031445840148</v>
      </c>
      <c r="Q151" s="3">
        <f>VLOOKUP(B151,Mar!A:E,5,FALSE)</f>
        <v>9634.4625093864015</v>
      </c>
      <c r="R151" s="3">
        <f t="shared" si="28"/>
        <v>195.50315691600008</v>
      </c>
      <c r="S151" s="3">
        <f>VLOOKUP(B151,Apr!A:E,5,FALSE)</f>
        <v>9829.9656663024016</v>
      </c>
      <c r="T151" s="3">
        <f t="shared" si="32"/>
        <v>195.6305597039991</v>
      </c>
      <c r="U151" s="3">
        <f>VLOOKUP(B151,May!A:E,5,FALSE)</f>
        <v>10025.596226006401</v>
      </c>
      <c r="V151" s="3">
        <f t="shared" si="33"/>
        <v>195.75509950800006</v>
      </c>
      <c r="W151" s="3">
        <f>VLOOKUP(B151,June!A:E,5,FALSE)</f>
        <v>10221.351325514401</v>
      </c>
      <c r="X151" s="3">
        <f t="shared" si="34"/>
        <v>195.86904627119839</v>
      </c>
      <c r="Y151" s="3">
        <f>VLOOKUP(B151,July!A:E,5,FALSE)</f>
        <v>10417.220371785599</v>
      </c>
      <c r="Z151" s="3">
        <f t="shared" si="35"/>
        <v>195.98327933280234</v>
      </c>
      <c r="AA151" s="3">
        <f>VLOOKUP(B151,Aug!A:E,5,FALSE)</f>
        <v>10613.203651118401</v>
      </c>
      <c r="AB151" s="3">
        <f t="shared" si="36"/>
        <v>196.09464941039914</v>
      </c>
      <c r="AC151" s="3">
        <f>VLOOKUP(B151,Sept!A:E,5,FALSE)</f>
        <v>10809.298300528801</v>
      </c>
      <c r="AD151" s="3">
        <f t="shared" si="39"/>
        <v>196.19828943119865</v>
      </c>
      <c r="AE151" s="3">
        <f>VLOOKUP(B151,Oct!A:E,5,FALSE)</f>
        <v>11005.496589959999</v>
      </c>
      <c r="AF151" s="3">
        <f t="shared" si="37"/>
        <v>196.29878016960174</v>
      </c>
      <c r="AG151" s="3">
        <f>VLOOKUP(B151,Nov!A:E,5,FALSE)</f>
        <v>11201.795370129601</v>
      </c>
      <c r="AH151" s="3">
        <f t="shared" si="38"/>
        <v>196.39726681920001</v>
      </c>
      <c r="AI151" s="3">
        <f>VLOOKUP(B151,Dec!A:E,5,FALSE)</f>
        <v>11398.192636948801</v>
      </c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</row>
    <row r="152" spans="2:50" x14ac:dyDescent="0.2">
      <c r="B152">
        <v>6933379</v>
      </c>
      <c r="C152" t="s">
        <v>6</v>
      </c>
      <c r="D152" s="2">
        <v>44166</v>
      </c>
      <c r="E152" t="s">
        <v>14</v>
      </c>
      <c r="F152" t="s">
        <v>15</v>
      </c>
      <c r="G152" s="1">
        <v>42095</v>
      </c>
      <c r="H152" t="s">
        <v>163</v>
      </c>
      <c r="I152" t="s">
        <v>19</v>
      </c>
      <c r="J152" t="s">
        <v>225</v>
      </c>
      <c r="K152" s="3">
        <v>3983.5313360568002</v>
      </c>
      <c r="L152" s="3">
        <f t="shared" si="29"/>
        <v>85.883938361100263</v>
      </c>
      <c r="M152" s="3">
        <f>VLOOKUP(B152,Jan!A:E,5,FALSE)</f>
        <v>4069.4152744179005</v>
      </c>
      <c r="N152" s="3">
        <f t="shared" si="30"/>
        <v>85.948217180099618</v>
      </c>
      <c r="O152" s="3">
        <f>VLOOKUP(B152,Feb!A:E,5,FALSE)</f>
        <v>4155.3634915980001</v>
      </c>
      <c r="P152" s="3">
        <f t="shared" si="31"/>
        <v>86.00770659689988</v>
      </c>
      <c r="Q152" s="3">
        <f>VLOOKUP(B152,Mar!A:E,5,FALSE)</f>
        <v>4241.3711981949</v>
      </c>
      <c r="R152" s="3">
        <f t="shared" si="28"/>
        <v>86.06618771850026</v>
      </c>
      <c r="S152" s="3">
        <f>VLOOKUP(B152,Apr!A:E,5,FALSE)</f>
        <v>4327.4373859134002</v>
      </c>
      <c r="T152" s="3">
        <f t="shared" si="32"/>
        <v>86.122274139000183</v>
      </c>
      <c r="U152" s="3">
        <f>VLOOKUP(B152,May!A:E,5,FALSE)</f>
        <v>4413.5596600524004</v>
      </c>
      <c r="V152" s="3">
        <f t="shared" si="33"/>
        <v>86.177100190499914</v>
      </c>
      <c r="W152" s="3">
        <f>VLOOKUP(B152,June!A:E,5,FALSE)</f>
        <v>4499.7367602429003</v>
      </c>
      <c r="X152" s="3">
        <f t="shared" si="34"/>
        <v>86.227262876699569</v>
      </c>
      <c r="Y152" s="3">
        <f>VLOOKUP(B152,July!A:E,5,FALSE)</f>
        <v>4585.9640231195999</v>
      </c>
      <c r="Z152" s="3">
        <f t="shared" si="35"/>
        <v>86.277551599800063</v>
      </c>
      <c r="AA152" s="3">
        <f>VLOOKUP(B152,Aug!A:E,5,FALSE)</f>
        <v>4672.2415747194</v>
      </c>
      <c r="AB152" s="3">
        <f t="shared" si="36"/>
        <v>86.326579953900364</v>
      </c>
      <c r="AC152" s="3">
        <f>VLOOKUP(B152,Sept!A:E,5,FALSE)</f>
        <v>4758.5681546733003</v>
      </c>
      <c r="AD152" s="3">
        <f t="shared" si="39"/>
        <v>86.372205311699872</v>
      </c>
      <c r="AE152" s="3">
        <f>VLOOKUP(B152,Oct!A:E,5,FALSE)</f>
        <v>4844.9403599850002</v>
      </c>
      <c r="AF152" s="3">
        <f t="shared" si="37"/>
        <v>86.41644426360017</v>
      </c>
      <c r="AG152" s="3">
        <f>VLOOKUP(B152,Nov!A:E,5,FALSE)</f>
        <v>4931.3568042486004</v>
      </c>
      <c r="AH152" s="3">
        <f t="shared" si="38"/>
        <v>86.459800957200059</v>
      </c>
      <c r="AI152" s="3">
        <f>VLOOKUP(B152,Dec!A:E,5,FALSE)</f>
        <v>5017.8166052058004</v>
      </c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</row>
    <row r="153" spans="2:50" x14ac:dyDescent="0.2">
      <c r="B153">
        <v>6933815</v>
      </c>
      <c r="C153" t="s">
        <v>6</v>
      </c>
      <c r="D153" s="2">
        <v>44166</v>
      </c>
      <c r="E153" t="s">
        <v>14</v>
      </c>
      <c r="F153" t="s">
        <v>15</v>
      </c>
      <c r="G153" s="1">
        <v>42125</v>
      </c>
      <c r="H153" t="s">
        <v>164</v>
      </c>
      <c r="I153" t="s">
        <v>19</v>
      </c>
      <c r="J153" t="s">
        <v>225</v>
      </c>
      <c r="K153" s="3">
        <v>9865.4687443648018</v>
      </c>
      <c r="L153" s="3">
        <f t="shared" si="29"/>
        <v>212.697036389598</v>
      </c>
      <c r="M153" s="3">
        <f>VLOOKUP(B153,Jan!A:E,5,FALSE)</f>
        <v>10078.1657807544</v>
      </c>
      <c r="N153" s="3">
        <f t="shared" si="30"/>
        <v>212.85622697360122</v>
      </c>
      <c r="O153" s="3">
        <f>VLOOKUP(B153,Feb!A:E,5,FALSE)</f>
        <v>10291.022007728001</v>
      </c>
      <c r="P153" s="3">
        <f t="shared" si="31"/>
        <v>213.00355629839942</v>
      </c>
      <c r="Q153" s="3">
        <f>VLOOKUP(B153,Mar!A:E,5,FALSE)</f>
        <v>10504.0255640264</v>
      </c>
      <c r="R153" s="3">
        <f t="shared" si="28"/>
        <v>213.14838851599961</v>
      </c>
      <c r="S153" s="3">
        <f>VLOOKUP(B153,Apr!A:E,5,FALSE)</f>
        <v>10717.1739525424</v>
      </c>
      <c r="T153" s="3">
        <f t="shared" si="32"/>
        <v>213.28729010400093</v>
      </c>
      <c r="U153" s="3">
        <f>VLOOKUP(B153,May!A:E,5,FALSE)</f>
        <v>10930.461242646401</v>
      </c>
      <c r="V153" s="3">
        <f t="shared" si="33"/>
        <v>213.4230703079993</v>
      </c>
      <c r="W153" s="3">
        <f>VLOOKUP(B153,June!A:E,5,FALSE)</f>
        <v>11143.8843129544</v>
      </c>
      <c r="X153" s="3">
        <f t="shared" si="34"/>
        <v>213.54730139119965</v>
      </c>
      <c r="Y153" s="3">
        <f>VLOOKUP(B153,July!A:E,5,FALSE)</f>
        <v>11357.4316143456</v>
      </c>
      <c r="Z153" s="3">
        <f t="shared" si="35"/>
        <v>213.67184461279976</v>
      </c>
      <c r="AA153" s="3">
        <f>VLOOKUP(B153,Aug!A:E,5,FALSE)</f>
        <v>11571.1034589584</v>
      </c>
      <c r="AB153" s="3">
        <f t="shared" si="36"/>
        <v>213.79326645040055</v>
      </c>
      <c r="AC153" s="3">
        <f>VLOOKUP(B153,Sept!A:E,5,FALSE)</f>
        <v>11784.8967254088</v>
      </c>
      <c r="AD153" s="3">
        <f t="shared" si="39"/>
        <v>213.90626055119901</v>
      </c>
      <c r="AE153" s="3">
        <f>VLOOKUP(B153,Oct!A:E,5,FALSE)</f>
        <v>11998.802985959999</v>
      </c>
      <c r="AF153" s="3">
        <f t="shared" si="37"/>
        <v>214.01582112960023</v>
      </c>
      <c r="AG153" s="3">
        <f>VLOOKUP(B153,Nov!A:E,5,FALSE)</f>
        <v>12212.818807089599</v>
      </c>
      <c r="AH153" s="3">
        <f t="shared" si="38"/>
        <v>214.12319673920138</v>
      </c>
      <c r="AI153" s="3">
        <f>VLOOKUP(B153,Dec!A:E,5,FALSE)</f>
        <v>12426.942003828801</v>
      </c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</row>
    <row r="154" spans="2:50" x14ac:dyDescent="0.2">
      <c r="B154">
        <v>6933999</v>
      </c>
      <c r="C154" t="s">
        <v>6</v>
      </c>
      <c r="D154" s="2">
        <v>44166</v>
      </c>
      <c r="E154" t="s">
        <v>14</v>
      </c>
      <c r="F154" t="s">
        <v>15</v>
      </c>
      <c r="G154" s="1">
        <v>42614</v>
      </c>
      <c r="H154" t="s">
        <v>154</v>
      </c>
      <c r="I154" t="s">
        <v>19</v>
      </c>
      <c r="J154" t="s">
        <v>225</v>
      </c>
      <c r="K154" s="3">
        <v>316.03528241400005</v>
      </c>
      <c r="L154" s="3">
        <f t="shared" si="29"/>
        <v>7.8842260923999561</v>
      </c>
      <c r="M154" s="3">
        <f>VLOOKUP(B154,Jan!A:E,5,FALSE)</f>
        <v>323.91950850640001</v>
      </c>
      <c r="N154" s="3">
        <f t="shared" si="30"/>
        <v>7.903364491599973</v>
      </c>
      <c r="O154" s="3">
        <f>VLOOKUP(B154,Feb!A:E,5,FALSE)</f>
        <v>331.82287299799998</v>
      </c>
      <c r="P154" s="3">
        <f t="shared" si="31"/>
        <v>7.9186898764000375</v>
      </c>
      <c r="Q154" s="3">
        <f>VLOOKUP(B154,Mar!A:E,5,FALSE)</f>
        <v>339.74156287440002</v>
      </c>
      <c r="R154" s="3">
        <f t="shared" ref="R154:R170" si="40">S154-Q154</f>
        <v>7.9378282755999976</v>
      </c>
      <c r="S154" s="3">
        <f>VLOOKUP(B154,Apr!A:E,5,FALSE)</f>
        <v>347.67939115000001</v>
      </c>
      <c r="T154" s="3">
        <f t="shared" si="32"/>
        <v>7.9493284248000009</v>
      </c>
      <c r="U154" s="3">
        <f>VLOOKUP(B154,May!A:E,5,FALSE)</f>
        <v>355.62871957480002</v>
      </c>
      <c r="V154" s="3">
        <f t="shared" si="33"/>
        <v>7.9684668240000178</v>
      </c>
      <c r="W154" s="3">
        <f>VLOOKUP(B154,June!A:E,5,FALSE)</f>
        <v>363.59718639880003</v>
      </c>
      <c r="X154" s="3">
        <f t="shared" si="34"/>
        <v>7.9837799875999735</v>
      </c>
      <c r="Y154" s="3">
        <f>VLOOKUP(B154,July!A:E,5,FALSE)</f>
        <v>371.58096638640001</v>
      </c>
      <c r="Z154" s="3">
        <f t="shared" si="35"/>
        <v>7.9991053723999812</v>
      </c>
      <c r="AA154" s="3">
        <f>VLOOKUP(B154,Aug!A:E,5,FALSE)</f>
        <v>379.58007175879999</v>
      </c>
      <c r="AB154" s="3">
        <f t="shared" si="36"/>
        <v>8.0105810792000511</v>
      </c>
      <c r="AC154" s="3">
        <f>VLOOKUP(B154,Sept!A:E,5,FALSE)</f>
        <v>387.59065283800004</v>
      </c>
      <c r="AD154" s="3">
        <f t="shared" si="39"/>
        <v>8.0220812283999976</v>
      </c>
      <c r="AE154" s="3">
        <f>VLOOKUP(B154,Oct!A:E,5,FALSE)</f>
        <v>395.61273406640004</v>
      </c>
      <c r="AF154" s="3">
        <f t="shared" si="37"/>
        <v>8.037382170800015</v>
      </c>
      <c r="AG154" s="3">
        <f>VLOOKUP(B154,Nov!A:E,5,FALSE)</f>
        <v>403.65011623720005</v>
      </c>
      <c r="AH154" s="3">
        <f t="shared" si="38"/>
        <v>8.0488823199999615</v>
      </c>
      <c r="AI154" s="3">
        <f>VLOOKUP(B154,Dec!A:E,5,FALSE)</f>
        <v>411.69899855720001</v>
      </c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</row>
    <row r="155" spans="2:50" x14ac:dyDescent="0.2">
      <c r="B155">
        <v>6933963</v>
      </c>
      <c r="C155" t="s">
        <v>6</v>
      </c>
      <c r="D155" s="2">
        <v>44166</v>
      </c>
      <c r="E155" t="s">
        <v>14</v>
      </c>
      <c r="F155" t="s">
        <v>15</v>
      </c>
      <c r="G155" s="1">
        <v>42614</v>
      </c>
      <c r="H155" t="s">
        <v>165</v>
      </c>
      <c r="I155" t="s">
        <v>19</v>
      </c>
      <c r="J155" t="s">
        <v>225</v>
      </c>
      <c r="K155" s="3">
        <v>64.713636487500011</v>
      </c>
      <c r="L155" s="3">
        <f t="shared" si="29"/>
        <v>1.6144303174999948</v>
      </c>
      <c r="M155" s="3">
        <f>VLOOKUP(B155,Jan!A:E,5,FALSE)</f>
        <v>66.328066805000006</v>
      </c>
      <c r="N155" s="3">
        <f t="shared" si="30"/>
        <v>1.6183492324999946</v>
      </c>
      <c r="O155" s="3">
        <f>VLOOKUP(B155,Feb!A:E,5,FALSE)</f>
        <v>67.946416037500001</v>
      </c>
      <c r="P155" s="3">
        <f t="shared" si="31"/>
        <v>1.621487367499995</v>
      </c>
      <c r="Q155" s="3">
        <f>VLOOKUP(B155,Mar!A:E,5,FALSE)</f>
        <v>69.567903404999996</v>
      </c>
      <c r="R155" s="3">
        <f t="shared" si="40"/>
        <v>1.6254062825000091</v>
      </c>
      <c r="S155" s="3">
        <f>VLOOKUP(B155,Apr!A:E,5,FALSE)</f>
        <v>71.193309687500005</v>
      </c>
      <c r="T155" s="3">
        <f t="shared" si="32"/>
        <v>1.6277611350000001</v>
      </c>
      <c r="U155" s="3">
        <f>VLOOKUP(B155,May!A:E,5,FALSE)</f>
        <v>72.821070822500005</v>
      </c>
      <c r="V155" s="3">
        <f t="shared" si="33"/>
        <v>1.6316800499999999</v>
      </c>
      <c r="W155" s="3">
        <f>VLOOKUP(B155,June!A:E,5,FALSE)</f>
        <v>74.452750872500005</v>
      </c>
      <c r="X155" s="3">
        <f t="shared" si="34"/>
        <v>1.6348156824999904</v>
      </c>
      <c r="Y155" s="3">
        <f>VLOOKUP(B155,July!A:E,5,FALSE)</f>
        <v>76.087566554999995</v>
      </c>
      <c r="Z155" s="3">
        <f t="shared" si="35"/>
        <v>1.637953817500005</v>
      </c>
      <c r="AA155" s="3">
        <f>VLOOKUP(B155,Aug!A:E,5,FALSE)</f>
        <v>77.7255203725</v>
      </c>
      <c r="AB155" s="3">
        <f t="shared" si="36"/>
        <v>1.6403036650000047</v>
      </c>
      <c r="AC155" s="3">
        <f>VLOOKUP(B155,Sept!A:E,5,FALSE)</f>
        <v>79.365824037500005</v>
      </c>
      <c r="AD155" s="3">
        <f t="shared" si="39"/>
        <v>1.6426585174999957</v>
      </c>
      <c r="AE155" s="3">
        <f>VLOOKUP(B155,Oct!A:E,5,FALSE)</f>
        <v>81.008482555000001</v>
      </c>
      <c r="AF155" s="3">
        <f t="shared" si="37"/>
        <v>1.6457916475000047</v>
      </c>
      <c r="AG155" s="3">
        <f>VLOOKUP(B155,Nov!A:E,5,FALSE)</f>
        <v>82.654274202500005</v>
      </c>
      <c r="AH155" s="3">
        <f t="shared" si="38"/>
        <v>1.6481464999999957</v>
      </c>
      <c r="AI155" s="3">
        <f>VLOOKUP(B155,Dec!A:E,5,FALSE)</f>
        <v>84.302420702500001</v>
      </c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</row>
    <row r="156" spans="2:50" x14ac:dyDescent="0.2">
      <c r="B156">
        <v>6933964</v>
      </c>
      <c r="C156" t="s">
        <v>6</v>
      </c>
      <c r="D156" s="2">
        <v>44166</v>
      </c>
      <c r="E156" t="s">
        <v>14</v>
      </c>
      <c r="F156" t="s">
        <v>15</v>
      </c>
      <c r="G156" s="1">
        <v>42614</v>
      </c>
      <c r="H156" t="s">
        <v>166</v>
      </c>
      <c r="I156" t="s">
        <v>19</v>
      </c>
      <c r="J156" t="s">
        <v>225</v>
      </c>
      <c r="K156" s="3">
        <v>78.395948202</v>
      </c>
      <c r="L156" s="3">
        <f t="shared" si="29"/>
        <v>1.9557670132000027</v>
      </c>
      <c r="M156" s="3">
        <f>VLOOKUP(B156,Jan!A:E,5,FALSE)</f>
        <v>80.351715215200002</v>
      </c>
      <c r="N156" s="3">
        <f t="shared" si="30"/>
        <v>1.960514498799995</v>
      </c>
      <c r="O156" s="3">
        <f>VLOOKUP(B156,Feb!A:E,5,FALSE)</f>
        <v>82.312229713999997</v>
      </c>
      <c r="P156" s="3">
        <f t="shared" si="31"/>
        <v>1.9643161251999999</v>
      </c>
      <c r="Q156" s="3">
        <f>VLOOKUP(B156,Mar!A:E,5,FALSE)</f>
        <v>84.276545839199997</v>
      </c>
      <c r="R156" s="3">
        <f t="shared" si="40"/>
        <v>1.9690636108000064</v>
      </c>
      <c r="S156" s="3">
        <f>VLOOKUP(B156,Apr!A:E,5,FALSE)</f>
        <v>86.245609450000003</v>
      </c>
      <c r="T156" s="3">
        <f t="shared" si="32"/>
        <v>1.9719163464000076</v>
      </c>
      <c r="U156" s="3">
        <f>VLOOKUP(B156,May!A:E,5,FALSE)</f>
        <v>88.217525796400011</v>
      </c>
      <c r="V156" s="3">
        <f t="shared" si="33"/>
        <v>1.9766638319999856</v>
      </c>
      <c r="W156" s="3">
        <f>VLOOKUP(B156,June!A:E,5,FALSE)</f>
        <v>90.194189628399997</v>
      </c>
      <c r="X156" s="3">
        <f t="shared" si="34"/>
        <v>1.9804624268000026</v>
      </c>
      <c r="Y156" s="3">
        <f>VLOOKUP(B156,July!A:E,5,FALSE)</f>
        <v>92.174652055199999</v>
      </c>
      <c r="Z156" s="3">
        <f t="shared" si="35"/>
        <v>1.9842640532000075</v>
      </c>
      <c r="AA156" s="3">
        <f>VLOOKUP(B156,Aug!A:E,5,FALSE)</f>
        <v>94.158916108400007</v>
      </c>
      <c r="AB156" s="3">
        <f t="shared" si="36"/>
        <v>1.9871107255999902</v>
      </c>
      <c r="AC156" s="3">
        <f>VLOOKUP(B156,Sept!A:E,5,FALSE)</f>
        <v>96.146026833999997</v>
      </c>
      <c r="AD156" s="3">
        <f t="shared" si="39"/>
        <v>1.9899634611999915</v>
      </c>
      <c r="AE156" s="3">
        <f>VLOOKUP(B156,Oct!A:E,5,FALSE)</f>
        <v>98.135990295199989</v>
      </c>
      <c r="AF156" s="3">
        <f t="shared" si="37"/>
        <v>1.9937590244000205</v>
      </c>
      <c r="AG156" s="3">
        <f>VLOOKUP(B156,Nov!A:E,5,FALSE)</f>
        <v>100.12974931960001</v>
      </c>
      <c r="AH156" s="3">
        <f t="shared" si="38"/>
        <v>1.9966117599999933</v>
      </c>
      <c r="AI156" s="3">
        <f>VLOOKUP(B156,Dec!A:E,5,FALSE)</f>
        <v>102.1263610796</v>
      </c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</row>
    <row r="157" spans="2:50" x14ac:dyDescent="0.2">
      <c r="B157">
        <v>6932976</v>
      </c>
      <c r="C157" t="s">
        <v>6</v>
      </c>
      <c r="D157" s="2">
        <v>44166</v>
      </c>
      <c r="E157" t="s">
        <v>14</v>
      </c>
      <c r="F157" t="s">
        <v>15</v>
      </c>
      <c r="G157" s="1">
        <v>42644</v>
      </c>
      <c r="H157" t="s">
        <v>167</v>
      </c>
      <c r="I157" t="s">
        <v>19</v>
      </c>
      <c r="J157" t="s">
        <v>225</v>
      </c>
      <c r="K157" s="3">
        <v>-1284.4848730425001</v>
      </c>
      <c r="L157" s="3">
        <f t="shared" si="29"/>
        <v>-32.044425780499978</v>
      </c>
      <c r="M157" s="3">
        <f>VLOOKUP(B157,Jan!A:E,5,FALSE)</f>
        <v>-1316.5292988230001</v>
      </c>
      <c r="N157" s="3">
        <f t="shared" si="30"/>
        <v>-32.122211349500049</v>
      </c>
      <c r="O157" s="3">
        <f>VLOOKUP(B157,Feb!A:E,5,FALSE)</f>
        <v>-1348.6515101725001</v>
      </c>
      <c r="P157" s="3">
        <f t="shared" si="31"/>
        <v>-32.184499410499711</v>
      </c>
      <c r="Q157" s="3">
        <f>VLOOKUP(B157,Mar!A:E,5,FALSE)</f>
        <v>-1380.8360095829998</v>
      </c>
      <c r="R157" s="3">
        <f t="shared" si="40"/>
        <v>-32.262284979500009</v>
      </c>
      <c r="S157" s="3">
        <f>VLOOKUP(B157,Apr!A:E,5,FALSE)</f>
        <v>-1413.0982945624999</v>
      </c>
      <c r="T157" s="3">
        <f t="shared" si="32"/>
        <v>-32.309025861000237</v>
      </c>
      <c r="U157" s="3">
        <f>VLOOKUP(B157,May!A:E,5,FALSE)</f>
        <v>-1445.4073204235001</v>
      </c>
      <c r="V157" s="3">
        <f t="shared" si="33"/>
        <v>-32.386811429999852</v>
      </c>
      <c r="W157" s="3">
        <f>VLOOKUP(B157,June!A:E,5,FALSE)</f>
        <v>-1477.7941318534999</v>
      </c>
      <c r="X157" s="3">
        <f t="shared" si="34"/>
        <v>-32.449049819500033</v>
      </c>
      <c r="Y157" s="3">
        <f>VLOOKUP(B157,July!A:E,5,FALSE)</f>
        <v>-1510.243181673</v>
      </c>
      <c r="Z157" s="3">
        <f t="shared" si="35"/>
        <v>-32.511337880499923</v>
      </c>
      <c r="AA157" s="3">
        <f>VLOOKUP(B157,Aug!A:E,5,FALSE)</f>
        <v>-1542.7545195534999</v>
      </c>
      <c r="AB157" s="3">
        <f t="shared" si="36"/>
        <v>-32.557979419000048</v>
      </c>
      <c r="AC157" s="3">
        <f>VLOOKUP(B157,Sept!A:E,5,FALSE)</f>
        <v>-1575.3124989725</v>
      </c>
      <c r="AD157" s="3">
        <f t="shared" si="39"/>
        <v>-32.604720300500048</v>
      </c>
      <c r="AE157" s="3">
        <f>VLOOKUP(B157,Oct!A:E,5,FALSE)</f>
        <v>-1607.917219273</v>
      </c>
      <c r="AF157" s="3">
        <f t="shared" si="37"/>
        <v>-32.666909018499837</v>
      </c>
      <c r="AG157" s="3">
        <f>VLOOKUP(B157,Nov!A:E,5,FALSE)</f>
        <v>-1640.5841282914998</v>
      </c>
      <c r="AH157" s="3">
        <f t="shared" si="38"/>
        <v>-32.713649900000064</v>
      </c>
      <c r="AI157" s="3">
        <f>VLOOKUP(B157,Dec!A:E,5,FALSE)</f>
        <v>-1673.2977781914999</v>
      </c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</row>
    <row r="158" spans="2:50" x14ac:dyDescent="0.2">
      <c r="B158">
        <v>6933090</v>
      </c>
      <c r="C158" t="s">
        <v>6</v>
      </c>
      <c r="D158" s="2">
        <v>44166</v>
      </c>
      <c r="E158" t="s">
        <v>14</v>
      </c>
      <c r="F158" t="s">
        <v>15</v>
      </c>
      <c r="G158" s="1">
        <v>42736</v>
      </c>
      <c r="H158" t="s">
        <v>169</v>
      </c>
      <c r="I158" t="s">
        <v>19</v>
      </c>
      <c r="J158" t="s">
        <v>225</v>
      </c>
      <c r="K158" s="3">
        <v>7542.8856983082005</v>
      </c>
      <c r="L158" s="3">
        <f t="shared" si="29"/>
        <v>228.33801621990006</v>
      </c>
      <c r="M158" s="3">
        <f>VLOOKUP(B158,Jan!A:E,5,FALSE)</f>
        <v>7771.2237145281006</v>
      </c>
      <c r="N158" s="3">
        <f t="shared" si="30"/>
        <v>229.26695586959886</v>
      </c>
      <c r="O158" s="3">
        <f>VLOOKUP(B158,Feb!A:E,5,FALSE)</f>
        <v>8000.4906703976994</v>
      </c>
      <c r="P158" s="3">
        <f t="shared" si="31"/>
        <v>230.14676710020103</v>
      </c>
      <c r="Q158" s="3">
        <f>VLOOKUP(B158,Mar!A:E,5,FALSE)</f>
        <v>8230.6374374979005</v>
      </c>
      <c r="R158" s="3">
        <f t="shared" si="40"/>
        <v>231.00070152989974</v>
      </c>
      <c r="S158" s="3">
        <f>VLOOKUP(B158,Apr!A:E,5,FALSE)</f>
        <v>8461.6381390278002</v>
      </c>
      <c r="T158" s="3">
        <f t="shared" si="32"/>
        <v>231.81600827130023</v>
      </c>
      <c r="U158" s="3">
        <f>VLOOKUP(B158,May!A:E,5,FALSE)</f>
        <v>8693.4541472991004</v>
      </c>
      <c r="V158" s="3">
        <f t="shared" si="33"/>
        <v>232.59981282030094</v>
      </c>
      <c r="W158" s="3">
        <f>VLOOKUP(B158,June!A:E,5,FALSE)</f>
        <v>8926.0539601194014</v>
      </c>
      <c r="X158" s="3">
        <f t="shared" si="34"/>
        <v>233.36224088159906</v>
      </c>
      <c r="Y158" s="3">
        <f>VLOOKUP(B158,July!A:E,5,FALSE)</f>
        <v>9159.4162010010004</v>
      </c>
      <c r="Z158" s="3">
        <f t="shared" si="35"/>
        <v>234.0811659152987</v>
      </c>
      <c r="AA158" s="3">
        <f>VLOOKUP(B158,Aug!A:E,5,FALSE)</f>
        <v>9393.4973669162991</v>
      </c>
      <c r="AB158" s="3">
        <f t="shared" si="36"/>
        <v>234.78959021820083</v>
      </c>
      <c r="AC158" s="3">
        <f>VLOOKUP(B158,Sept!A:E,5,FALSE)</f>
        <v>9628.2869571345</v>
      </c>
      <c r="AD158" s="3">
        <f t="shared" si="39"/>
        <v>235.46051191110018</v>
      </c>
      <c r="AE158" s="3">
        <f>VLOOKUP(B158,Oct!A:E,5,FALSE)</f>
        <v>9863.7474690456002</v>
      </c>
      <c r="AF158" s="3">
        <f t="shared" si="37"/>
        <v>236.1100571163006</v>
      </c>
      <c r="AG158" s="3">
        <f>VLOOKUP(B158,Nov!A:E,5,FALSE)</f>
        <v>10099.857526161901</v>
      </c>
      <c r="AH158" s="3">
        <f t="shared" si="38"/>
        <v>236.74310117310051</v>
      </c>
      <c r="AI158" s="3">
        <f>VLOOKUP(B158,Dec!A:E,5,FALSE)</f>
        <v>10336.600627335001</v>
      </c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</row>
    <row r="159" spans="2:50" x14ac:dyDescent="0.2">
      <c r="B159">
        <v>6933249</v>
      </c>
      <c r="C159" t="s">
        <v>6</v>
      </c>
      <c r="D159" s="2">
        <v>44166</v>
      </c>
      <c r="E159" t="s">
        <v>14</v>
      </c>
      <c r="F159" t="s">
        <v>15</v>
      </c>
      <c r="G159" s="1">
        <v>42736</v>
      </c>
      <c r="H159" t="s">
        <v>170</v>
      </c>
      <c r="I159" t="s">
        <v>19</v>
      </c>
      <c r="J159" t="s">
        <v>225</v>
      </c>
      <c r="K159" s="3">
        <v>-33.216556742999998</v>
      </c>
      <c r="L159" s="3">
        <f t="shared" si="29"/>
        <v>-1.005530638499998</v>
      </c>
      <c r="M159" s="3">
        <f>VLOOKUP(B159,Jan!A:E,5,FALSE)</f>
        <v>-34.222087381499996</v>
      </c>
      <c r="N159" s="3">
        <f t="shared" si="30"/>
        <v>-1.0096214040000078</v>
      </c>
      <c r="O159" s="3">
        <f>VLOOKUP(B159,Feb!A:E,5,FALSE)</f>
        <v>-35.231708785500004</v>
      </c>
      <c r="P159" s="3">
        <f t="shared" si="31"/>
        <v>-1.0134958229999995</v>
      </c>
      <c r="Q159" s="3">
        <f>VLOOKUP(B159,Mar!A:E,5,FALSE)</f>
        <v>-36.245204608500003</v>
      </c>
      <c r="R159" s="3">
        <f t="shared" si="40"/>
        <v>-1.0172562884999934</v>
      </c>
      <c r="S159" s="3">
        <f>VLOOKUP(B159,Apr!A:E,5,FALSE)</f>
        <v>-37.262460896999997</v>
      </c>
      <c r="T159" s="3">
        <f t="shared" si="32"/>
        <v>-1.020846649500001</v>
      </c>
      <c r="U159" s="3">
        <f>VLOOKUP(B159,May!A:E,5,FALSE)</f>
        <v>-38.283307546499998</v>
      </c>
      <c r="V159" s="3">
        <f t="shared" si="33"/>
        <v>-1.0242982845000057</v>
      </c>
      <c r="W159" s="3">
        <f>VLOOKUP(B159,June!A:E,5,FALSE)</f>
        <v>-39.307605831000004</v>
      </c>
      <c r="X159" s="3">
        <f t="shared" si="34"/>
        <v>-1.0276557839999967</v>
      </c>
      <c r="Y159" s="3">
        <f>VLOOKUP(B159,July!A:E,5,FALSE)</f>
        <v>-40.335261615</v>
      </c>
      <c r="Z159" s="3">
        <f t="shared" si="35"/>
        <v>-1.0308217094999961</v>
      </c>
      <c r="AA159" s="3">
        <f>VLOOKUP(B159,Aug!A:E,5,FALSE)</f>
        <v>-41.366083324499996</v>
      </c>
      <c r="AB159" s="3">
        <f t="shared" si="36"/>
        <v>-1.0339413929999992</v>
      </c>
      <c r="AC159" s="3">
        <f>VLOOKUP(B159,Sept!A:E,5,FALSE)</f>
        <v>-42.400024717499996</v>
      </c>
      <c r="AD159" s="3">
        <f t="shared" si="39"/>
        <v>-1.0368959265000015</v>
      </c>
      <c r="AE159" s="3">
        <f>VLOOKUP(B159,Oct!A:E,5,FALSE)</f>
        <v>-43.436920643999997</v>
      </c>
      <c r="AF159" s="3">
        <f t="shared" si="37"/>
        <v>-1.0397563245000043</v>
      </c>
      <c r="AG159" s="3">
        <f>VLOOKUP(B159,Nov!A:E,5,FALSE)</f>
        <v>-44.476676968500001</v>
      </c>
      <c r="AH159" s="3">
        <f t="shared" si="38"/>
        <v>-1.0425440564999988</v>
      </c>
      <c r="AI159" s="3">
        <f>VLOOKUP(B159,Dec!A:E,5,FALSE)</f>
        <v>-45.519221025</v>
      </c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</row>
    <row r="160" spans="2:50" x14ac:dyDescent="0.2">
      <c r="B160">
        <v>6933674</v>
      </c>
      <c r="C160" t="s">
        <v>6</v>
      </c>
      <c r="D160" s="2">
        <v>44166</v>
      </c>
      <c r="E160" t="s">
        <v>14</v>
      </c>
      <c r="F160" t="s">
        <v>15</v>
      </c>
      <c r="G160" s="1">
        <v>43009</v>
      </c>
      <c r="H160" t="s">
        <v>176</v>
      </c>
      <c r="I160" t="s">
        <v>19</v>
      </c>
      <c r="J160" t="s">
        <v>225</v>
      </c>
      <c r="K160" s="3">
        <v>6543.9110790998002</v>
      </c>
      <c r="L160" s="3">
        <f t="shared" si="29"/>
        <v>198.09708563610002</v>
      </c>
      <c r="M160" s="3">
        <f>VLOOKUP(B160,Jan!A:E,5,FALSE)</f>
        <v>6742.0081647359002</v>
      </c>
      <c r="N160" s="3">
        <f t="shared" si="30"/>
        <v>198.9029971543996</v>
      </c>
      <c r="O160" s="3">
        <f>VLOOKUP(B160,Feb!A:E,5,FALSE)</f>
        <v>6940.9111618902998</v>
      </c>
      <c r="P160" s="3">
        <f t="shared" si="31"/>
        <v>199.66628678780035</v>
      </c>
      <c r="Q160" s="3">
        <f>VLOOKUP(B160,Mar!A:E,5,FALSE)</f>
        <v>7140.5774486781002</v>
      </c>
      <c r="R160" s="3">
        <f t="shared" si="40"/>
        <v>200.40712672610061</v>
      </c>
      <c r="S160" s="3">
        <f>VLOOKUP(B160,Apr!A:E,5,FALSE)</f>
        <v>7340.9845754042008</v>
      </c>
      <c r="T160" s="3">
        <f t="shared" si="32"/>
        <v>201.1144548006996</v>
      </c>
      <c r="U160" s="3">
        <f>VLOOKUP(B160,May!A:E,5,FALSE)</f>
        <v>7542.0990302049004</v>
      </c>
      <c r="V160" s="3">
        <f t="shared" si="33"/>
        <v>201.79445281169956</v>
      </c>
      <c r="W160" s="3">
        <f>VLOOKUP(B160,June!A:E,5,FALSE)</f>
        <v>7743.8934830165999</v>
      </c>
      <c r="X160" s="3">
        <f t="shared" si="34"/>
        <v>202.45590542240006</v>
      </c>
      <c r="Y160" s="3">
        <f>VLOOKUP(B160,July!A:E,5,FALSE)</f>
        <v>7946.349388439</v>
      </c>
      <c r="Z160" s="3">
        <f t="shared" si="35"/>
        <v>203.0796165167003</v>
      </c>
      <c r="AA160" s="3">
        <f>VLOOKUP(B160,Aug!A:E,5,FALSE)</f>
        <v>8149.4290049557003</v>
      </c>
      <c r="AB160" s="3">
        <f t="shared" si="36"/>
        <v>203.69421758980025</v>
      </c>
      <c r="AC160" s="3">
        <f>VLOOKUP(B160,Sept!A:E,5,FALSE)</f>
        <v>8353.1232225455005</v>
      </c>
      <c r="AD160" s="3">
        <f t="shared" si="39"/>
        <v>204.27628287289917</v>
      </c>
      <c r="AE160" s="3">
        <f>VLOOKUP(B160,Oct!A:E,5,FALSE)</f>
        <v>8557.3995054183997</v>
      </c>
      <c r="AF160" s="3">
        <f t="shared" si="37"/>
        <v>204.83980275569957</v>
      </c>
      <c r="AG160" s="3">
        <f>VLOOKUP(B160,Nov!A:E,5,FALSE)</f>
        <v>8762.2393081740993</v>
      </c>
      <c r="AH160" s="3">
        <f t="shared" si="38"/>
        <v>205.38900689090224</v>
      </c>
      <c r="AI160" s="3">
        <f>VLOOKUP(B160,Dec!A:E,5,FALSE)</f>
        <v>8967.6283150650015</v>
      </c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</row>
    <row r="161" spans="1:50" x14ac:dyDescent="0.2">
      <c r="B161">
        <v>6934017</v>
      </c>
      <c r="C161" t="s">
        <v>6</v>
      </c>
      <c r="D161" s="2">
        <v>44166</v>
      </c>
      <c r="E161" t="s">
        <v>14</v>
      </c>
      <c r="F161" t="s">
        <v>15</v>
      </c>
      <c r="G161" s="1">
        <v>43525</v>
      </c>
      <c r="H161" t="s">
        <v>142</v>
      </c>
      <c r="I161" t="s">
        <v>18</v>
      </c>
      <c r="J161" t="s">
        <v>225</v>
      </c>
      <c r="K161" s="3">
        <v>-31.872347650000002</v>
      </c>
      <c r="L161" s="3">
        <f t="shared" si="29"/>
        <v>-2.3988959550000004</v>
      </c>
      <c r="M161" s="3">
        <f>VLOOKUP(B161,Jan!A:E,5,FALSE)</f>
        <v>-34.271243605000002</v>
      </c>
      <c r="N161" s="3">
        <f t="shared" si="30"/>
        <v>-2.4460460049999995</v>
      </c>
      <c r="O161" s="3">
        <f>VLOOKUP(B161,Feb!A:E,5,FALSE)</f>
        <v>-36.717289610000002</v>
      </c>
      <c r="P161" s="3">
        <f t="shared" si="31"/>
        <v>-2.4910710999999992</v>
      </c>
      <c r="Q161" s="3">
        <f>VLOOKUP(B161,Mar!A:E,5,FALSE)</f>
        <v>-39.208360710000001</v>
      </c>
      <c r="R161" s="3">
        <f t="shared" si="40"/>
        <v>-2.5342469550000004</v>
      </c>
      <c r="S161" s="3">
        <f>VLOOKUP(B161,Apr!A:E,5,FALSE)</f>
        <v>-41.742607665000001</v>
      </c>
      <c r="T161" s="3">
        <f t="shared" si="32"/>
        <v>-2.5758297900000002</v>
      </c>
      <c r="U161" s="3">
        <f>VLOOKUP(B161,May!A:E,5,FALSE)</f>
        <v>-44.318437455000002</v>
      </c>
      <c r="V161" s="3">
        <f t="shared" si="33"/>
        <v>-2.6155578149999954</v>
      </c>
      <c r="W161" s="3">
        <f>VLOOKUP(B161,June!A:E,5,FALSE)</f>
        <v>-46.933995269999997</v>
      </c>
      <c r="X161" s="3">
        <f t="shared" si="34"/>
        <v>-2.6535674950000043</v>
      </c>
      <c r="Y161" s="3">
        <f>VLOOKUP(B161,July!A:E,5,FALSE)</f>
        <v>-49.587562765000001</v>
      </c>
      <c r="Z161" s="3">
        <f t="shared" si="35"/>
        <v>-2.6903851949999975</v>
      </c>
      <c r="AA161" s="3">
        <f>VLOOKUP(B161,Aug!A:E,5,FALSE)</f>
        <v>-52.277947959999999</v>
      </c>
      <c r="AB161" s="3">
        <f t="shared" si="36"/>
        <v>-2.7254789799999983</v>
      </c>
      <c r="AC161" s="3">
        <f>VLOOKUP(B161,Sept!A:E,5,FALSE)</f>
        <v>-55.003426939999997</v>
      </c>
      <c r="AD161" s="3">
        <f t="shared" si="39"/>
        <v>-2.7592498899999995</v>
      </c>
      <c r="AE161" s="3">
        <f>VLOOKUP(B161,Oct!A:E,5,FALSE)</f>
        <v>-57.762676829999997</v>
      </c>
      <c r="AF161" s="3">
        <f t="shared" si="37"/>
        <v>-2.7919597150000044</v>
      </c>
      <c r="AG161" s="3">
        <f>VLOOKUP(B161,Nov!A:E,5,FALSE)</f>
        <v>-60.554636545000001</v>
      </c>
      <c r="AH161" s="3">
        <f t="shared" si="38"/>
        <v>-2.8232157700000045</v>
      </c>
      <c r="AI161" s="3">
        <f>VLOOKUP(B161,Dec!A:E,5,FALSE)</f>
        <v>-63.377852315000005</v>
      </c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</row>
    <row r="162" spans="1:50" x14ac:dyDescent="0.2">
      <c r="B162">
        <v>6934029</v>
      </c>
      <c r="C162" t="s">
        <v>6</v>
      </c>
      <c r="D162" s="2">
        <v>44166</v>
      </c>
      <c r="E162" t="s">
        <v>14</v>
      </c>
      <c r="F162" t="s">
        <v>15</v>
      </c>
      <c r="G162" s="1">
        <v>43617</v>
      </c>
      <c r="H162" t="s">
        <v>144</v>
      </c>
      <c r="I162" t="s">
        <v>18</v>
      </c>
      <c r="J162" t="s">
        <v>225</v>
      </c>
      <c r="K162" s="3">
        <v>3426.2361729310001</v>
      </c>
      <c r="L162" s="3">
        <f t="shared" si="29"/>
        <v>257.87821425570019</v>
      </c>
      <c r="M162" s="3">
        <f>VLOOKUP(B162,Jan!A:E,5,FALSE)</f>
        <v>3684.1143871867002</v>
      </c>
      <c r="N162" s="3">
        <f t="shared" si="30"/>
        <v>262.94678368269979</v>
      </c>
      <c r="O162" s="3">
        <f>VLOOKUP(B162,Feb!A:E,5,FALSE)</f>
        <v>3947.0611708694</v>
      </c>
      <c r="P162" s="3">
        <f t="shared" si="31"/>
        <v>267.78692319399988</v>
      </c>
      <c r="Q162" s="3">
        <f>VLOOKUP(B162,Mar!A:E,5,FALSE)</f>
        <v>4214.8480940633999</v>
      </c>
      <c r="R162" s="3">
        <f t="shared" si="40"/>
        <v>272.42827179570031</v>
      </c>
      <c r="S162" s="3">
        <f>VLOOKUP(B162,Apr!A:E,5,FALSE)</f>
        <v>4487.2763658591002</v>
      </c>
      <c r="T162" s="3">
        <f t="shared" si="32"/>
        <v>276.89837280659958</v>
      </c>
      <c r="U162" s="3">
        <f>VLOOKUP(B162,May!A:E,5,FALSE)</f>
        <v>4764.1747386656998</v>
      </c>
      <c r="V162" s="3">
        <f t="shared" si="33"/>
        <v>281.16908414010049</v>
      </c>
      <c r="W162" s="3">
        <f>VLOOKUP(B162,June!A:E,5,FALSE)</f>
        <v>5045.3438228058003</v>
      </c>
      <c r="X162" s="3">
        <f t="shared" si="34"/>
        <v>285.25507560729966</v>
      </c>
      <c r="Y162" s="3">
        <f>VLOOKUP(B162,July!A:E,5,FALSE)</f>
        <v>5330.5988984131</v>
      </c>
      <c r="Z162" s="3">
        <f t="shared" si="35"/>
        <v>289.21293076530037</v>
      </c>
      <c r="AA162" s="3">
        <f>VLOOKUP(B162,Aug!A:E,5,FALSE)</f>
        <v>5619.8118291784003</v>
      </c>
      <c r="AB162" s="3">
        <f t="shared" si="36"/>
        <v>292.98546728919973</v>
      </c>
      <c r="AC162" s="3">
        <f>VLOOKUP(B162,Sept!A:E,5,FALSE)</f>
        <v>5912.7972964676001</v>
      </c>
      <c r="AD162" s="3">
        <f t="shared" si="39"/>
        <v>296.6157964606</v>
      </c>
      <c r="AE162" s="3">
        <f>VLOOKUP(B162,Oct!A:E,5,FALSE)</f>
        <v>6209.4130929282001</v>
      </c>
      <c r="AF162" s="3">
        <f t="shared" si="37"/>
        <v>300.13206036609972</v>
      </c>
      <c r="AG162" s="3">
        <f>VLOOKUP(B162,Nov!A:E,5,FALSE)</f>
        <v>6509.5451532942998</v>
      </c>
      <c r="AH162" s="3">
        <f t="shared" si="38"/>
        <v>303.4920458757997</v>
      </c>
      <c r="AI162" s="3">
        <f>VLOOKUP(B162,Dec!A:E,5,FALSE)</f>
        <v>6813.0371991700995</v>
      </c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</row>
    <row r="163" spans="1:50" x14ac:dyDescent="0.2">
      <c r="B163">
        <v>6934056</v>
      </c>
      <c r="C163" t="s">
        <v>6</v>
      </c>
      <c r="D163" s="2">
        <v>44166</v>
      </c>
      <c r="E163" t="s">
        <v>14</v>
      </c>
      <c r="F163" t="s">
        <v>15</v>
      </c>
      <c r="G163" s="1">
        <v>43678</v>
      </c>
      <c r="H163" t="s">
        <v>178</v>
      </c>
      <c r="I163" t="s">
        <v>19</v>
      </c>
      <c r="J163" t="s">
        <v>225</v>
      </c>
      <c r="K163" s="3">
        <v>2670.2349368519999</v>
      </c>
      <c r="L163" s="3">
        <f t="shared" si="29"/>
        <v>166.14044673800026</v>
      </c>
      <c r="M163" s="3">
        <f>VLOOKUP(B163,Jan!A:E,5,FALSE)</f>
        <v>2836.3753835900002</v>
      </c>
      <c r="N163" s="3">
        <f t="shared" si="30"/>
        <v>167.50811660799991</v>
      </c>
      <c r="O163" s="3">
        <f>VLOOKUP(B163,Feb!A:E,5,FALSE)</f>
        <v>3003.8835001980001</v>
      </c>
      <c r="P163" s="3">
        <f t="shared" si="31"/>
        <v>168.8181677700004</v>
      </c>
      <c r="Q163" s="3">
        <f>VLOOKUP(B163,Mar!A:E,5,FALSE)</f>
        <v>3172.7016679680005</v>
      </c>
      <c r="R163" s="3">
        <f t="shared" si="40"/>
        <v>170.08237178799982</v>
      </c>
      <c r="S163" s="3">
        <f>VLOOKUP(B163,Apr!A:E,5,FALSE)</f>
        <v>3342.7840397560003</v>
      </c>
      <c r="T163" s="3">
        <f t="shared" si="32"/>
        <v>171.29515265800001</v>
      </c>
      <c r="U163" s="3">
        <f>VLOOKUP(B163,May!A:E,5,FALSE)</f>
        <v>3514.0791924140003</v>
      </c>
      <c r="V163" s="3">
        <f t="shared" si="33"/>
        <v>172.45836904799989</v>
      </c>
      <c r="W163" s="3">
        <f>VLOOKUP(B163,June!A:E,5,FALSE)</f>
        <v>3686.5375614620002</v>
      </c>
      <c r="X163" s="3">
        <f t="shared" si="34"/>
        <v>173.58100452000008</v>
      </c>
      <c r="Y163" s="3">
        <f>VLOOKUP(B163,July!A:E,5,FALSE)</f>
        <v>3860.1185659820003</v>
      </c>
      <c r="Z163" s="3">
        <f t="shared" si="35"/>
        <v>174.66058084999986</v>
      </c>
      <c r="AA163" s="3">
        <f>VLOOKUP(B163,Aug!A:E,5,FALSE)</f>
        <v>4034.7791468320002</v>
      </c>
      <c r="AB163" s="3">
        <f t="shared" si="36"/>
        <v>175.70174470799975</v>
      </c>
      <c r="AC163" s="3">
        <f>VLOOKUP(B163,Sept!A:E,5,FALSE)</f>
        <v>4210.4808915399999</v>
      </c>
      <c r="AD163" s="3">
        <f t="shared" si="39"/>
        <v>176.70201787000042</v>
      </c>
      <c r="AE163" s="3">
        <f>VLOOKUP(B163,Oct!A:E,5,FALSE)</f>
        <v>4387.1829094100003</v>
      </c>
      <c r="AF163" s="3">
        <f t="shared" si="37"/>
        <v>177.66697633999956</v>
      </c>
      <c r="AG163" s="3">
        <f>VLOOKUP(B163,Nov!A:E,5,FALSE)</f>
        <v>4564.8498857499999</v>
      </c>
      <c r="AH163" s="3">
        <f t="shared" si="38"/>
        <v>178.59971789800056</v>
      </c>
      <c r="AI163" s="3">
        <f>VLOOKUP(B163,Dec!A:E,5,FALSE)</f>
        <v>4743.4496036480004</v>
      </c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</row>
    <row r="164" spans="1:50" x14ac:dyDescent="0.2">
      <c r="B164">
        <v>6934085</v>
      </c>
      <c r="C164" t="s">
        <v>6</v>
      </c>
      <c r="D164" s="2">
        <v>44166</v>
      </c>
      <c r="E164" t="s">
        <v>14</v>
      </c>
      <c r="F164" t="s">
        <v>15</v>
      </c>
      <c r="G164" s="1">
        <v>43709</v>
      </c>
      <c r="H164" t="s">
        <v>144</v>
      </c>
      <c r="I164" t="s">
        <v>18</v>
      </c>
      <c r="J164" t="s">
        <v>225</v>
      </c>
      <c r="K164" s="3">
        <v>-37.817656305</v>
      </c>
      <c r="L164" s="3">
        <f t="shared" si="29"/>
        <v>-2.8463740335000054</v>
      </c>
      <c r="M164" s="3">
        <f>VLOOKUP(B164,Jan!A:E,5,FALSE)</f>
        <v>-40.664030338500005</v>
      </c>
      <c r="N164" s="3">
        <f t="shared" si="30"/>
        <v>-2.9023192184999971</v>
      </c>
      <c r="O164" s="3">
        <f>VLOOKUP(B164,Feb!A:E,5,FALSE)</f>
        <v>-43.566349557000002</v>
      </c>
      <c r="P164" s="3">
        <f t="shared" si="31"/>
        <v>-2.955743070000004</v>
      </c>
      <c r="Q164" s="3">
        <f>VLOOKUP(B164,Mar!A:E,5,FALSE)</f>
        <v>-46.522092627000006</v>
      </c>
      <c r="R164" s="3">
        <f t="shared" si="40"/>
        <v>-3.0069727334999996</v>
      </c>
      <c r="S164" s="3">
        <f>VLOOKUP(B164,Apr!A:E,5,FALSE)</f>
        <v>-49.529065360500006</v>
      </c>
      <c r="T164" s="3">
        <f t="shared" si="32"/>
        <v>-3.0563122229999919</v>
      </c>
      <c r="U164" s="3">
        <f>VLOOKUP(B164,May!A:E,5,FALSE)</f>
        <v>-52.585377583499998</v>
      </c>
      <c r="V164" s="3">
        <f t="shared" si="33"/>
        <v>-3.1034509155000052</v>
      </c>
      <c r="W164" s="3">
        <f>VLOOKUP(B164,June!A:E,5,FALSE)</f>
        <v>-55.688828499000003</v>
      </c>
      <c r="X164" s="3">
        <f t="shared" si="34"/>
        <v>-3.148550731499995</v>
      </c>
      <c r="Y164" s="3">
        <f>VLOOKUP(B164,July!A:E,5,FALSE)</f>
        <v>-58.837379230499998</v>
      </c>
      <c r="Z164" s="3">
        <f t="shared" si="35"/>
        <v>-3.1922362215000035</v>
      </c>
      <c r="AA164" s="3">
        <f>VLOOKUP(B164,Aug!A:E,5,FALSE)</f>
        <v>-62.029615452000002</v>
      </c>
      <c r="AB164" s="3">
        <f t="shared" si="36"/>
        <v>-3.2338762260000067</v>
      </c>
      <c r="AC164" s="3">
        <f>VLOOKUP(B164,Sept!A:E,5,FALSE)</f>
        <v>-65.263491678000008</v>
      </c>
      <c r="AD164" s="3">
        <f t="shared" si="39"/>
        <v>-3.2739465929999909</v>
      </c>
      <c r="AE164" s="3">
        <f>VLOOKUP(B164,Oct!A:E,5,FALSE)</f>
        <v>-68.537438270999999</v>
      </c>
      <c r="AF164" s="3">
        <f t="shared" si="37"/>
        <v>-3.3127579455000102</v>
      </c>
      <c r="AG164" s="3">
        <f>VLOOKUP(B164,Nov!A:E,5,FALSE)</f>
        <v>-71.850196216500009</v>
      </c>
      <c r="AH164" s="3">
        <f t="shared" si="38"/>
        <v>-3.3498443489999943</v>
      </c>
      <c r="AI164" s="3">
        <f>VLOOKUP(B164,Dec!A:E,5,FALSE)</f>
        <v>-75.200040565500004</v>
      </c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</row>
    <row r="165" spans="1:50" x14ac:dyDescent="0.2">
      <c r="B165">
        <v>6934062</v>
      </c>
      <c r="C165" t="s">
        <v>6</v>
      </c>
      <c r="D165" s="2">
        <v>44166</v>
      </c>
      <c r="E165" t="s">
        <v>14</v>
      </c>
      <c r="F165" t="s">
        <v>15</v>
      </c>
      <c r="G165" s="1">
        <v>43800</v>
      </c>
      <c r="H165" t="s">
        <v>138</v>
      </c>
      <c r="I165" t="s">
        <v>18</v>
      </c>
      <c r="J165" t="s">
        <v>225</v>
      </c>
      <c r="K165" s="3">
        <v>-949.87607000000003</v>
      </c>
      <c r="L165" s="3">
        <f t="shared" si="29"/>
        <v>-71.493128999999954</v>
      </c>
      <c r="M165" s="3">
        <f>VLOOKUP(B165,Jan!A:E,5,FALSE)</f>
        <v>-1021.369199</v>
      </c>
      <c r="N165" s="3">
        <f t="shared" si="30"/>
        <v>-72.898319000000129</v>
      </c>
      <c r="O165" s="3">
        <f>VLOOKUP(B165,Feb!A:E,5,FALSE)</f>
        <v>-1094.2675180000001</v>
      </c>
      <c r="P165" s="3">
        <f t="shared" si="31"/>
        <v>-74.240179999999782</v>
      </c>
      <c r="Q165" s="3">
        <f>VLOOKUP(B165,Mar!A:E,5,FALSE)</f>
        <v>-1168.5076979999999</v>
      </c>
      <c r="R165" s="3">
        <f t="shared" si="40"/>
        <v>-75.526929000000109</v>
      </c>
      <c r="S165" s="3">
        <f>VLOOKUP(B165,Apr!A:E,5,FALSE)</f>
        <v>-1244.034627</v>
      </c>
      <c r="T165" s="3">
        <f t="shared" si="32"/>
        <v>-76.766202000000021</v>
      </c>
      <c r="U165" s="3">
        <f>VLOOKUP(B165,May!A:E,5,FALSE)</f>
        <v>-1320.800829</v>
      </c>
      <c r="V165" s="3">
        <f t="shared" si="33"/>
        <v>-77.950196999999889</v>
      </c>
      <c r="W165" s="3">
        <f>VLOOKUP(B165,June!A:E,5,FALSE)</f>
        <v>-1398.7510259999999</v>
      </c>
      <c r="X165" s="3">
        <f t="shared" si="34"/>
        <v>-79.082981000000018</v>
      </c>
      <c r="Y165" s="3">
        <f>VLOOKUP(B165,July!A:E,5,FALSE)</f>
        <v>-1477.8340069999999</v>
      </c>
      <c r="Z165" s="3">
        <f t="shared" si="35"/>
        <v>-80.180241000000024</v>
      </c>
      <c r="AA165" s="3">
        <f>VLOOKUP(B165,Aug!A:E,5,FALSE)</f>
        <v>-1558.014248</v>
      </c>
      <c r="AB165" s="3">
        <f t="shared" si="36"/>
        <v>-81.226124000000027</v>
      </c>
      <c r="AC165" s="3">
        <f>VLOOKUP(B165,Sept!A:E,5,FALSE)</f>
        <v>-1639.240372</v>
      </c>
      <c r="AD165" s="3">
        <f t="shared" si="39"/>
        <v>-82.232582000000093</v>
      </c>
      <c r="AE165" s="3">
        <f>VLOOKUP(B165,Oct!A:E,5,FALSE)</f>
        <v>-1721.4729540000001</v>
      </c>
      <c r="AF165" s="3">
        <f t="shared" si="37"/>
        <v>-83.20741699999985</v>
      </c>
      <c r="AG165" s="3">
        <f>VLOOKUP(B165,Nov!A:E,5,FALSE)</f>
        <v>-1804.6803709999999</v>
      </c>
      <c r="AH165" s="3">
        <f t="shared" si="38"/>
        <v>-84.138926000000083</v>
      </c>
      <c r="AI165" s="3">
        <f>VLOOKUP(B165,Dec!A:E,5,FALSE)</f>
        <v>-1888.819297</v>
      </c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</row>
    <row r="166" spans="1:50" x14ac:dyDescent="0.2">
      <c r="B166">
        <v>6934042</v>
      </c>
      <c r="C166" t="s">
        <v>6</v>
      </c>
      <c r="D166" s="2">
        <v>44166</v>
      </c>
      <c r="E166" t="s">
        <v>14</v>
      </c>
      <c r="F166" t="s">
        <v>15</v>
      </c>
      <c r="G166" s="1">
        <v>43800</v>
      </c>
      <c r="H166" t="s">
        <v>177</v>
      </c>
      <c r="I166" t="s">
        <v>19</v>
      </c>
      <c r="J166" t="s">
        <v>225</v>
      </c>
      <c r="K166" s="3">
        <v>3740.2399287906001</v>
      </c>
      <c r="L166" s="3">
        <f t="shared" si="29"/>
        <v>232.71552779890044</v>
      </c>
      <c r="M166" s="3">
        <f>VLOOKUP(B166,Jan!A:E,5,FALSE)</f>
        <v>3972.9554565895005</v>
      </c>
      <c r="N166" s="3">
        <f t="shared" si="30"/>
        <v>234.6312444223995</v>
      </c>
      <c r="O166" s="3">
        <f>VLOOKUP(B166,Feb!A:E,5,FALSE)</f>
        <v>4207.5867010119</v>
      </c>
      <c r="P166" s="3">
        <f t="shared" si="31"/>
        <v>236.46625361850056</v>
      </c>
      <c r="Q166" s="3">
        <f>VLOOKUP(B166,Mar!A:E,5,FALSE)</f>
        <v>4444.0529546304006</v>
      </c>
      <c r="R166" s="3">
        <f t="shared" si="40"/>
        <v>238.23704400139923</v>
      </c>
      <c r="S166" s="3">
        <f>VLOOKUP(B166,Apr!A:E,5,FALSE)</f>
        <v>4682.2899986317998</v>
      </c>
      <c r="T166" s="3">
        <f t="shared" si="32"/>
        <v>239.93580517490045</v>
      </c>
      <c r="U166" s="3">
        <f>VLOOKUP(B166,May!A:E,5,FALSE)</f>
        <v>4922.2258038067002</v>
      </c>
      <c r="V166" s="3">
        <f t="shared" si="33"/>
        <v>241.56514060439986</v>
      </c>
      <c r="W166" s="3">
        <f>VLOOKUP(B166,June!A:E,5,FALSE)</f>
        <v>5163.7909444111001</v>
      </c>
      <c r="X166" s="3">
        <f t="shared" si="34"/>
        <v>243.13763370600009</v>
      </c>
      <c r="Y166" s="3">
        <f>VLOOKUP(B166,July!A:E,5,FALSE)</f>
        <v>5406.9285781171002</v>
      </c>
      <c r="Z166" s="3">
        <f t="shared" si="35"/>
        <v>244.6498131924991</v>
      </c>
      <c r="AA166" s="3">
        <f>VLOOKUP(B166,Aug!A:E,5,FALSE)</f>
        <v>5651.5783913095993</v>
      </c>
      <c r="AB166" s="3">
        <f t="shared" si="36"/>
        <v>246.10818772740095</v>
      </c>
      <c r="AC166" s="3">
        <f>VLOOKUP(B166,Sept!A:E,5,FALSE)</f>
        <v>5897.6865790370002</v>
      </c>
      <c r="AD166" s="3">
        <f t="shared" si="39"/>
        <v>247.50928602349995</v>
      </c>
      <c r="AE166" s="3">
        <f>VLOOKUP(B166,Oct!A:E,5,FALSE)</f>
        <v>6145.1958650605002</v>
      </c>
      <c r="AF166" s="3">
        <f t="shared" si="37"/>
        <v>248.86091847700027</v>
      </c>
      <c r="AG166" s="3">
        <f>VLOOKUP(B166,Nov!A:E,5,FALSE)</f>
        <v>6394.0567835375005</v>
      </c>
      <c r="AH166" s="3">
        <f t="shared" si="38"/>
        <v>250.16742419689945</v>
      </c>
      <c r="AI166" s="3">
        <f>VLOOKUP(B166,Dec!A:E,5,FALSE)</f>
        <v>6644.2242077343999</v>
      </c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</row>
    <row r="167" spans="1:50" x14ac:dyDescent="0.2">
      <c r="B167">
        <v>6934077</v>
      </c>
      <c r="C167" t="s">
        <v>6</v>
      </c>
      <c r="D167" s="2">
        <v>44166</v>
      </c>
      <c r="E167" t="s">
        <v>14</v>
      </c>
      <c r="F167" t="s">
        <v>15</v>
      </c>
      <c r="G167" s="1">
        <v>43800</v>
      </c>
      <c r="H167" t="s">
        <v>179</v>
      </c>
      <c r="I167" t="s">
        <v>19</v>
      </c>
      <c r="J167" t="s">
        <v>225</v>
      </c>
      <c r="K167" s="3">
        <v>3411.855284793</v>
      </c>
      <c r="L167" s="3">
        <f t="shared" si="29"/>
        <v>212.2836284545001</v>
      </c>
      <c r="M167" s="3">
        <f>VLOOKUP(B167,Jan!A:E,5,FALSE)</f>
        <v>3624.1389132475001</v>
      </c>
      <c r="N167" s="3">
        <f t="shared" si="30"/>
        <v>214.03114947199992</v>
      </c>
      <c r="O167" s="3">
        <f>VLOOKUP(B167,Feb!A:E,5,FALSE)</f>
        <v>3838.1700627195</v>
      </c>
      <c r="P167" s="3">
        <f t="shared" si="31"/>
        <v>215.7050489925</v>
      </c>
      <c r="Q167" s="3">
        <f>VLOOKUP(B167,Mar!A:E,5,FALSE)</f>
        <v>4053.875111712</v>
      </c>
      <c r="R167" s="3">
        <f t="shared" si="40"/>
        <v>217.32036796700049</v>
      </c>
      <c r="S167" s="3">
        <f>VLOOKUP(B167,Apr!A:E,5,FALSE)</f>
        <v>4271.1954796790005</v>
      </c>
      <c r="T167" s="3">
        <f t="shared" si="32"/>
        <v>218.86998173449956</v>
      </c>
      <c r="U167" s="3">
        <f>VLOOKUP(B167,May!A:E,5,FALSE)</f>
        <v>4490.0654614135001</v>
      </c>
      <c r="V167" s="3">
        <f t="shared" si="33"/>
        <v>220.35626518200024</v>
      </c>
      <c r="W167" s="3">
        <f>VLOOKUP(B167,June!A:E,5,FALSE)</f>
        <v>4710.4217265955003</v>
      </c>
      <c r="X167" s="3">
        <f t="shared" si="34"/>
        <v>221.79069692999929</v>
      </c>
      <c r="Y167" s="3">
        <f>VLOOKUP(B167,July!A:E,5,FALSE)</f>
        <v>4932.2124235254996</v>
      </c>
      <c r="Z167" s="3">
        <f t="shared" si="35"/>
        <v>223.17011046250082</v>
      </c>
      <c r="AA167" s="3">
        <f>VLOOKUP(B167,Aug!A:E,5,FALSE)</f>
        <v>5155.3825339880004</v>
      </c>
      <c r="AB167" s="3">
        <f t="shared" si="36"/>
        <v>224.50044299699948</v>
      </c>
      <c r="AC167" s="3">
        <f>VLOOKUP(B167,Sept!A:E,5,FALSE)</f>
        <v>5379.8829769849999</v>
      </c>
      <c r="AD167" s="3">
        <f t="shared" si="39"/>
        <v>225.77852801750032</v>
      </c>
      <c r="AE167" s="3">
        <f>VLOOKUP(B167,Oct!A:E,5,FALSE)</f>
        <v>5605.6615050025002</v>
      </c>
      <c r="AF167" s="3">
        <f t="shared" si="37"/>
        <v>227.01149018500018</v>
      </c>
      <c r="AG167" s="3">
        <f>VLOOKUP(B167,Nov!A:E,5,FALSE)</f>
        <v>5832.6729951875004</v>
      </c>
      <c r="AH167" s="3">
        <f t="shared" si="38"/>
        <v>228.20328764449914</v>
      </c>
      <c r="AI167" s="3">
        <f>VLOOKUP(B167,Dec!A:E,5,FALSE)</f>
        <v>6060.8762828319996</v>
      </c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</row>
    <row r="168" spans="1:50" x14ac:dyDescent="0.2">
      <c r="B168">
        <v>7004599</v>
      </c>
      <c r="C168" t="s">
        <v>6</v>
      </c>
      <c r="D168" s="2">
        <v>44166</v>
      </c>
      <c r="E168" t="s">
        <v>14</v>
      </c>
      <c r="F168" t="s">
        <v>15</v>
      </c>
      <c r="G168" s="1">
        <v>43831</v>
      </c>
      <c r="H168" t="s">
        <v>179</v>
      </c>
      <c r="I168" t="s">
        <v>19</v>
      </c>
      <c r="J168" t="s">
        <v>225</v>
      </c>
      <c r="K168" s="3">
        <v>-2.0700000944999997</v>
      </c>
      <c r="L168" s="3">
        <f t="shared" si="29"/>
        <v>-0.35999964000000029</v>
      </c>
      <c r="M168" s="3">
        <f>VLOOKUP(B168,Jan!A:E,5,FALSE)</f>
        <v>-2.4299997345</v>
      </c>
      <c r="N168" s="3">
        <f t="shared" si="30"/>
        <v>-0.37000035150000032</v>
      </c>
      <c r="O168" s="3">
        <f>VLOOKUP(B168,Feb!A:E,5,FALSE)</f>
        <v>-2.8000000860000003</v>
      </c>
      <c r="P168" s="3">
        <f t="shared" si="31"/>
        <v>-0.36999962999999969</v>
      </c>
      <c r="Q168" s="3">
        <f>VLOOKUP(B168,Mar!A:E,5,FALSE)</f>
        <v>-3.169999716</v>
      </c>
      <c r="R168" s="3">
        <f t="shared" si="40"/>
        <v>-0.37000035149999988</v>
      </c>
      <c r="S168" s="3">
        <f>VLOOKUP(B168,Apr!A:E,5,FALSE)</f>
        <v>-3.5400000674999998</v>
      </c>
      <c r="T168" s="3">
        <f t="shared" si="32"/>
        <v>-0.37999962000000043</v>
      </c>
      <c r="U168" s="3">
        <f>VLOOKUP(B168,May!A:E,5,FALSE)</f>
        <v>-3.9199996875000003</v>
      </c>
      <c r="V168" s="3">
        <f t="shared" si="33"/>
        <v>-0.38000034149999928</v>
      </c>
      <c r="W168" s="3">
        <f>VLOOKUP(B168,June!A:E,5,FALSE)</f>
        <v>-4.3000000289999996</v>
      </c>
      <c r="X168" s="3">
        <f t="shared" si="34"/>
        <v>-0.37999962000000043</v>
      </c>
      <c r="Y168" s="3">
        <f>VLOOKUP(B168,July!A:E,5,FALSE)</f>
        <v>-4.679999649</v>
      </c>
      <c r="Z168" s="3">
        <f t="shared" si="35"/>
        <v>-0.37000035149999988</v>
      </c>
      <c r="AA168" s="3">
        <f>VLOOKUP(B168,Aug!A:E,5,FALSE)</f>
        <v>-5.0500000004999999</v>
      </c>
      <c r="AB168" s="3">
        <f t="shared" si="36"/>
        <v>-0.40000032150000031</v>
      </c>
      <c r="AC168" s="3">
        <f>VLOOKUP(B168,Sept!A:E,5,FALSE)</f>
        <v>-5.4500003220000002</v>
      </c>
      <c r="AD168" s="3">
        <f t="shared" si="39"/>
        <v>-0.37999962000000043</v>
      </c>
      <c r="AE168" s="3">
        <f>VLOOKUP(B168,Oct!A:E,5,FALSE)</f>
        <v>-5.8299999420000006</v>
      </c>
      <c r="AF168" s="3">
        <f t="shared" si="37"/>
        <v>-0.39000033149999958</v>
      </c>
      <c r="AG168" s="3">
        <f>VLOOKUP(B168,Nov!A:E,5,FALSE)</f>
        <v>-6.2200002735000002</v>
      </c>
      <c r="AH168" s="3">
        <f t="shared" si="38"/>
        <v>-0.41999957999999982</v>
      </c>
      <c r="AI168" s="3">
        <f>VLOOKUP(B168,Dec!A:E,5,FALSE)</f>
        <v>-6.6399998535</v>
      </c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</row>
    <row r="169" spans="1:50" x14ac:dyDescent="0.2">
      <c r="B169">
        <v>7002764</v>
      </c>
      <c r="C169" t="s">
        <v>6</v>
      </c>
      <c r="D169" s="2">
        <v>44166</v>
      </c>
      <c r="E169" t="s">
        <v>14</v>
      </c>
      <c r="F169" t="s">
        <v>15</v>
      </c>
      <c r="G169" s="1">
        <v>43862</v>
      </c>
      <c r="H169" t="s">
        <v>147</v>
      </c>
      <c r="I169" t="s">
        <v>18</v>
      </c>
      <c r="J169" t="s">
        <v>225</v>
      </c>
      <c r="K169" s="3">
        <v>1127.4968063875001</v>
      </c>
      <c r="L169" s="3">
        <f t="shared" si="29"/>
        <v>212.476670087</v>
      </c>
      <c r="M169" s="3">
        <f>VLOOKUP(B169,Jan!A:E,5,FALSE)</f>
        <v>1339.9734764745001</v>
      </c>
      <c r="N169" s="3">
        <f t="shared" si="30"/>
        <v>218.68225834500004</v>
      </c>
      <c r="O169" s="3">
        <f>VLOOKUP(B169,Feb!A:E,5,FALSE)</f>
        <v>1558.6557348195001</v>
      </c>
      <c r="P169" s="3">
        <f t="shared" si="31"/>
        <v>224.62804892349982</v>
      </c>
      <c r="Q169" s="3">
        <f>VLOOKUP(B169,Mar!A:E,5,FALSE)</f>
        <v>1783.283783743</v>
      </c>
      <c r="R169" s="3">
        <f t="shared" si="40"/>
        <v>230.34359787250014</v>
      </c>
      <c r="S169" s="3">
        <f>VLOOKUP(B169,Apr!A:E,5,FALSE)</f>
        <v>2013.6273816155001</v>
      </c>
      <c r="T169" s="3">
        <f t="shared" si="32"/>
        <v>235.78989120599977</v>
      </c>
      <c r="U169" s="3">
        <f>VLOOKUP(B169,May!A:E,5,FALSE)</f>
        <v>2249.4172728214999</v>
      </c>
      <c r="V169" s="3">
        <f t="shared" si="33"/>
        <v>241.0363856415006</v>
      </c>
      <c r="W169" s="3">
        <f>VLOOKUP(B169,June!A:E,5,FALSE)</f>
        <v>2490.4536584630005</v>
      </c>
      <c r="X169" s="3">
        <f t="shared" si="34"/>
        <v>246.06239194399996</v>
      </c>
      <c r="Y169" s="3">
        <f>VLOOKUP(B169,July!A:E,5,FALSE)</f>
        <v>2736.5160504070004</v>
      </c>
      <c r="Z169" s="3">
        <f t="shared" si="35"/>
        <v>250.88889490899965</v>
      </c>
      <c r="AA169" s="3">
        <f>VLOOKUP(B169,Aug!A:E,5,FALSE)</f>
        <v>2987.4049453160001</v>
      </c>
      <c r="AB169" s="3">
        <f t="shared" si="36"/>
        <v>255.52564803300038</v>
      </c>
      <c r="AC169" s="3">
        <f>VLOOKUP(B169,Sept!A:E,5,FALSE)</f>
        <v>3242.9305933490004</v>
      </c>
      <c r="AD169" s="3">
        <f t="shared" si="39"/>
        <v>260.0025029264998</v>
      </c>
      <c r="AE169" s="3">
        <f>VLOOKUP(B169,Oct!A:E,5,FALSE)</f>
        <v>3502.9330962755002</v>
      </c>
      <c r="AF169" s="3">
        <f t="shared" si="37"/>
        <v>264.26950986500015</v>
      </c>
      <c r="AG169" s="3">
        <f>VLOOKUP(B169,Nov!A:E,5,FALSE)</f>
        <v>3767.2026061405004</v>
      </c>
      <c r="AH169" s="3">
        <f t="shared" si="38"/>
        <v>268.40647018349955</v>
      </c>
      <c r="AI169" s="3">
        <f>VLOOKUP(B169,Dec!A:E,5,FALSE)</f>
        <v>4035.6090763239999</v>
      </c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</row>
    <row r="170" spans="1:50" ht="13.5" customHeight="1" x14ac:dyDescent="0.2">
      <c r="B170">
        <v>7004931</v>
      </c>
      <c r="C170" t="s">
        <v>6</v>
      </c>
      <c r="D170" s="2">
        <v>44166</v>
      </c>
      <c r="E170" t="s">
        <v>14</v>
      </c>
      <c r="F170" t="s">
        <v>15</v>
      </c>
      <c r="G170" s="1">
        <v>43891</v>
      </c>
      <c r="H170" t="s">
        <v>147</v>
      </c>
      <c r="I170" t="s">
        <v>18</v>
      </c>
      <c r="J170" t="s">
        <v>225</v>
      </c>
      <c r="K170" s="3">
        <v>0.81331003000000002</v>
      </c>
      <c r="L170" s="3">
        <f t="shared" si="29"/>
        <v>0.15326820079999992</v>
      </c>
      <c r="M170" s="3">
        <f>VLOOKUP(B170,Jan!A:E,5,FALSE)</f>
        <v>0.96657823079999994</v>
      </c>
      <c r="N170" s="3">
        <f t="shared" si="30"/>
        <v>0.15774454800000015</v>
      </c>
      <c r="O170" s="3">
        <f>VLOOKUP(B170,Feb!A:E,5,FALSE)</f>
        <v>1.1243227788000001</v>
      </c>
      <c r="P170" s="3">
        <f t="shared" si="31"/>
        <v>0.16203349239999998</v>
      </c>
      <c r="Q170" s="3">
        <f>VLOOKUP(B170,Mar!A:E,5,FALSE)</f>
        <v>1.2863562712000001</v>
      </c>
      <c r="R170" s="3">
        <f t="shared" si="40"/>
        <v>0.16615635399999995</v>
      </c>
      <c r="S170" s="3">
        <f>VLOOKUP(B170,Apr!A:E,5,FALSE)</f>
        <v>1.4525126252</v>
      </c>
      <c r="T170" s="3">
        <f t="shared" si="32"/>
        <v>0.17008499040000014</v>
      </c>
      <c r="U170" s="3">
        <f>VLOOKUP(B170,May!A:E,5,FALSE)</f>
        <v>1.6225976156000002</v>
      </c>
      <c r="V170" s="3">
        <f t="shared" si="33"/>
        <v>0.17386950359999997</v>
      </c>
      <c r="W170" s="3">
        <f>VLOOKUP(B170,June!A:E,5,FALSE)</f>
        <v>1.7964671192000001</v>
      </c>
      <c r="X170" s="3">
        <f t="shared" si="34"/>
        <v>0.17749496959999989</v>
      </c>
      <c r="Y170" s="3">
        <f>VLOOKUP(B170,July!A:E,5,FALSE)</f>
        <v>1.9739620888</v>
      </c>
      <c r="Z170" s="3">
        <f t="shared" si="35"/>
        <v>0.18097652559999977</v>
      </c>
      <c r="AA170" s="3">
        <f>VLOOKUP(B170,Aug!A:E,5,FALSE)</f>
        <v>2.1549386143999998</v>
      </c>
      <c r="AB170" s="3">
        <f t="shared" si="36"/>
        <v>0.18432120720000045</v>
      </c>
      <c r="AC170" s="3">
        <f>VLOOKUP(B170,Sept!A:E,5,FALSE)</f>
        <v>2.3392598216000002</v>
      </c>
      <c r="AD170" s="3">
        <f t="shared" si="39"/>
        <v>0.18755054759999989</v>
      </c>
      <c r="AE170" s="3">
        <f>VLOOKUP(B170,Oct!A:E,5,FALSE)</f>
        <v>2.5268103692000001</v>
      </c>
      <c r="AF170" s="3">
        <f t="shared" si="37"/>
        <v>0.19062851599999986</v>
      </c>
      <c r="AG170" s="3">
        <f>VLOOKUP(B170,Nov!A:E,5,FALSE)</f>
        <v>2.7174388852</v>
      </c>
      <c r="AH170" s="3">
        <f t="shared" si="38"/>
        <v>0.19361267640000035</v>
      </c>
      <c r="AI170" s="3">
        <f>VLOOKUP(B170,Dec!A:E,5,FALSE)</f>
        <v>2.9110515616000003</v>
      </c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</row>
    <row r="171" spans="1:50" s="13" customFormat="1" ht="13.5" customHeight="1" x14ac:dyDescent="0.2">
      <c r="B171" s="13">
        <v>43230742</v>
      </c>
      <c r="C171" s="13" t="s">
        <v>6</v>
      </c>
      <c r="D171" s="14"/>
      <c r="E171" s="13" t="s">
        <v>8</v>
      </c>
      <c r="F171" s="13" t="s">
        <v>9</v>
      </c>
      <c r="G171" s="15">
        <v>44377</v>
      </c>
      <c r="H171" s="13" t="s">
        <v>214</v>
      </c>
      <c r="I171" s="13" t="s">
        <v>10</v>
      </c>
      <c r="J171" s="13" t="s">
        <v>218</v>
      </c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>
        <f t="shared" si="33"/>
        <v>-463.491582424</v>
      </c>
      <c r="W171" s="4">
        <f>VLOOKUP(B171,June!A:E,5,FALSE)</f>
        <v>-463.491582424</v>
      </c>
      <c r="X171" s="4">
        <f t="shared" si="34"/>
        <v>-40.427064210000026</v>
      </c>
      <c r="Y171" s="4">
        <f>VLOOKUP(B171,July!A:E,5,FALSE)</f>
        <v>-503.91864663400003</v>
      </c>
      <c r="Z171" s="4">
        <f t="shared" si="35"/>
        <v>-40.557172785999967</v>
      </c>
      <c r="AA171" s="4">
        <f>VLOOKUP(B171,Aug!A:E,5,FALSE)</f>
        <v>-544.47581941999999</v>
      </c>
      <c r="AB171" s="4">
        <f t="shared" si="36"/>
        <v>-40.671237568000038</v>
      </c>
      <c r="AC171" s="4">
        <f>VLOOKUP(B171,Sept!A:E,5,FALSE)</f>
        <v>-585.14705698800003</v>
      </c>
      <c r="AD171" s="4">
        <f t="shared" si="39"/>
        <v>-40.775192561999916</v>
      </c>
      <c r="AE171" s="4">
        <f>VLOOKUP(B171,Oct!A:E,5,FALSE)</f>
        <v>-625.92224954999995</v>
      </c>
      <c r="AF171" s="4">
        <f t="shared" si="37"/>
        <v>-40.867059766000011</v>
      </c>
      <c r="AG171" s="4">
        <f>VLOOKUP(B171,Nov!A:E,5,FALSE)</f>
        <v>-666.78930931599996</v>
      </c>
      <c r="AH171" s="4">
        <f t="shared" si="38"/>
        <v>-40.950355628000011</v>
      </c>
      <c r="AI171" s="4">
        <f>VLOOKUP(B171,Dec!A:E,5,FALSE)</f>
        <v>-707.73966494399997</v>
      </c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</row>
    <row r="172" spans="1:50" s="20" customFormat="1" ht="13.5" customHeight="1" x14ac:dyDescent="0.2">
      <c r="A172" s="20" t="s">
        <v>233</v>
      </c>
      <c r="B172" s="20">
        <v>43230745</v>
      </c>
      <c r="C172" s="20" t="s">
        <v>6</v>
      </c>
      <c r="D172" s="14"/>
      <c r="F172" s="20" t="s">
        <v>15</v>
      </c>
      <c r="G172" s="21">
        <v>44377</v>
      </c>
      <c r="H172" s="20" t="s">
        <v>231</v>
      </c>
      <c r="I172" s="20" t="s">
        <v>11</v>
      </c>
      <c r="J172" s="20" t="s">
        <v>218</v>
      </c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>
        <f t="shared" si="33"/>
        <v>291.70000676249998</v>
      </c>
      <c r="W172" s="22">
        <f>VLOOKUP(B172,June!A:E,5,FALSE)</f>
        <v>291.70000676249998</v>
      </c>
      <c r="X172" s="22">
        <f t="shared" si="34"/>
        <v>55.760010232500008</v>
      </c>
      <c r="Y172" s="22">
        <f>VLOOKUP(B172,July!A:E,5,FALSE)</f>
        <v>347.46001699499999</v>
      </c>
      <c r="Z172" s="22">
        <f t="shared" si="35"/>
        <v>57.009983940000041</v>
      </c>
      <c r="AA172" s="22">
        <f>VLOOKUP(B172,Aug!A:E,5,FALSE)</f>
        <v>404.47000093500003</v>
      </c>
      <c r="AB172" s="22">
        <f t="shared" si="36"/>
        <v>58.039991257499992</v>
      </c>
      <c r="AC172" s="22">
        <f>VLOOKUP(B172,Sept!A:E,5,FALSE)</f>
        <v>462.50999219250002</v>
      </c>
      <c r="AD172" s="22"/>
      <c r="AE172" s="22"/>
      <c r="AF172" s="22"/>
      <c r="AG172" s="22"/>
      <c r="AH172" s="22">
        <f t="shared" si="38"/>
        <v>0</v>
      </c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</row>
    <row r="173" spans="1:50" s="20" customFormat="1" ht="13.5" customHeight="1" x14ac:dyDescent="0.2">
      <c r="A173" s="20" t="s">
        <v>233</v>
      </c>
      <c r="B173" s="20">
        <v>61772473</v>
      </c>
      <c r="C173" s="20" t="s">
        <v>6</v>
      </c>
      <c r="D173" s="14"/>
      <c r="F173" s="20" t="s">
        <v>15</v>
      </c>
      <c r="G173" s="21">
        <v>44500</v>
      </c>
      <c r="H173" s="20" t="s">
        <v>231</v>
      </c>
      <c r="I173" s="20" t="s">
        <v>11</v>
      </c>
      <c r="J173" s="20" t="s">
        <v>218</v>
      </c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>
        <f>AE173-AC172</f>
        <v>58.969995209999979</v>
      </c>
      <c r="AE173" s="22">
        <f>VLOOKUP(B173,Oct!A:E,5,FALSE)</f>
        <v>521.4799874025</v>
      </c>
      <c r="AF173" s="22">
        <f>AG173-AE173</f>
        <v>59.750028292500019</v>
      </c>
      <c r="AG173" s="22">
        <f>VLOOKUP(B173,Nov!A:E,5,FALSE)</f>
        <v>581.23001569500002</v>
      </c>
      <c r="AH173" s="22">
        <v>15.47</v>
      </c>
      <c r="AI173" s="22">
        <f>VLOOKUP(B173,Dec!A:E,5,FALSE)</f>
        <v>62.080010999999999</v>
      </c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</row>
    <row r="174" spans="1:50" s="13" customFormat="1" ht="13.5" customHeight="1" x14ac:dyDescent="0.2">
      <c r="A174" s="32" t="s">
        <v>232</v>
      </c>
      <c r="B174" s="13">
        <v>43230739</v>
      </c>
      <c r="C174" s="13" t="s">
        <v>6</v>
      </c>
      <c r="D174" s="14"/>
      <c r="F174" s="13" t="s">
        <v>15</v>
      </c>
      <c r="G174" s="15">
        <v>44377</v>
      </c>
      <c r="H174" s="13" t="s">
        <v>216</v>
      </c>
      <c r="I174" s="13" t="s">
        <v>12</v>
      </c>
      <c r="J174" s="13" t="s">
        <v>220</v>
      </c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>
        <f t="shared" si="33"/>
        <v>79.039898646400005</v>
      </c>
      <c r="W174" s="4">
        <f>VLOOKUP(B174,June!A:E,5,FALSE)</f>
        <v>79.039898646400005</v>
      </c>
      <c r="X174" s="4">
        <f t="shared" si="34"/>
        <v>13.026580623499996</v>
      </c>
      <c r="Y174" s="4">
        <f>VLOOKUP(B174,July!A:E,5,FALSE)</f>
        <v>92.0664792699</v>
      </c>
      <c r="Z174" s="44"/>
      <c r="AA174" s="4"/>
      <c r="AB174" s="4"/>
      <c r="AC174" s="4"/>
      <c r="AD174" s="3"/>
      <c r="AE174" s="3"/>
      <c r="AF174" s="3"/>
      <c r="AG174" s="3"/>
      <c r="AH174" s="3">
        <f t="shared" si="38"/>
        <v>0</v>
      </c>
      <c r="AI174" s="3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</row>
    <row r="175" spans="1:50" s="13" customFormat="1" ht="13.5" customHeight="1" x14ac:dyDescent="0.2">
      <c r="A175" s="32"/>
      <c r="D175" s="14"/>
      <c r="F175" s="13" t="s">
        <v>15</v>
      </c>
      <c r="G175" s="1">
        <v>44561</v>
      </c>
      <c r="H175" t="s">
        <v>61</v>
      </c>
      <c r="I175" t="s">
        <v>11</v>
      </c>
      <c r="J175" t="s">
        <v>219</v>
      </c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4"/>
      <c r="AA175" s="4"/>
      <c r="AB175" s="4"/>
      <c r="AC175" s="4"/>
      <c r="AD175" s="3"/>
      <c r="AE175" s="3"/>
      <c r="AF175" s="3"/>
      <c r="AG175" s="3"/>
      <c r="AH175" s="3"/>
      <c r="AI175" s="3">
        <v>1184.73</v>
      </c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</row>
    <row r="176" spans="1:50" s="13" customFormat="1" ht="13.5" customHeight="1" x14ac:dyDescent="0.2">
      <c r="A176" s="32" t="s">
        <v>232</v>
      </c>
      <c r="B176" s="13">
        <v>43230739</v>
      </c>
      <c r="C176" s="13" t="s">
        <v>6</v>
      </c>
      <c r="D176" s="14"/>
      <c r="F176" s="13" t="s">
        <v>15</v>
      </c>
      <c r="G176" s="15">
        <v>44408</v>
      </c>
      <c r="H176" s="13" t="s">
        <v>216</v>
      </c>
      <c r="I176" s="13" t="s">
        <v>12</v>
      </c>
      <c r="J176" s="13" t="s">
        <v>220</v>
      </c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4"/>
      <c r="AA176" s="4"/>
      <c r="AB176" s="4"/>
      <c r="AC176" s="4"/>
      <c r="AD176" s="3"/>
      <c r="AE176" s="3"/>
      <c r="AF176" s="3"/>
      <c r="AG176" s="3"/>
      <c r="AH176" s="3"/>
      <c r="AI176" s="3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</row>
    <row r="177" spans="2:50" s="13" customFormat="1" ht="13.5" customHeight="1" x14ac:dyDescent="0.2">
      <c r="B177" s="13">
        <v>61772465</v>
      </c>
      <c r="C177" s="13" t="s">
        <v>6</v>
      </c>
      <c r="D177" s="14"/>
      <c r="F177" s="13" t="s">
        <v>15</v>
      </c>
      <c r="G177" s="15">
        <v>44500</v>
      </c>
      <c r="H177" s="13" t="s">
        <v>216</v>
      </c>
      <c r="I177" s="13" t="s">
        <v>12</v>
      </c>
      <c r="J177" s="13" t="s">
        <v>220</v>
      </c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47"/>
      <c r="AA177" s="27"/>
      <c r="AB177" s="27"/>
      <c r="AC177" s="27"/>
      <c r="AD177" s="28">
        <f>AE177-AC177</f>
        <v>-1.0399757562</v>
      </c>
      <c r="AE177" s="28">
        <f>VLOOKUP(B177,Oct!A:E,5,FALSE)</f>
        <v>-1.0399757562</v>
      </c>
      <c r="AF177" s="28">
        <f t="shared" si="37"/>
        <v>-2.9899931542</v>
      </c>
      <c r="AG177" s="28">
        <f>VLOOKUP(B177,Nov!A:E,5,FALSE)</f>
        <v>-4.0299689104</v>
      </c>
      <c r="AH177" s="28">
        <f t="shared" si="38"/>
        <v>-6.6299656756000003</v>
      </c>
      <c r="AI177" s="28">
        <f>VLOOKUP(B177,Dec!A:E,5,FALSE)</f>
        <v>-10.659934586</v>
      </c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</row>
    <row r="178" spans="2:50" s="13" customFormat="1" ht="13.5" customHeight="1" x14ac:dyDescent="0.2">
      <c r="D178" s="14"/>
      <c r="G178" s="15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8"/>
      <c r="AA178" s="57"/>
      <c r="AB178" s="57"/>
      <c r="AC178" s="57"/>
      <c r="AD178" s="59"/>
      <c r="AE178" s="59"/>
      <c r="AF178" s="59"/>
      <c r="AG178" s="59"/>
      <c r="AH178" s="59"/>
      <c r="AI178" s="59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</row>
    <row r="179" spans="2:50" s="7" customFormat="1" x14ac:dyDescent="0.2">
      <c r="C179" s="13"/>
      <c r="G179" s="8"/>
      <c r="K179" s="60">
        <f t="shared" ref="K179:AI179" si="41">SUBTOTAL(9,K4:K177)</f>
        <v>603936.70474771759</v>
      </c>
      <c r="L179" s="60">
        <f t="shared" si="41"/>
        <v>48226.569282692391</v>
      </c>
      <c r="M179" s="60">
        <f t="shared" si="41"/>
        <v>652163.2740304101</v>
      </c>
      <c r="N179" s="60">
        <f t="shared" si="41"/>
        <v>48297.481669776265</v>
      </c>
      <c r="O179" s="60">
        <f t="shared" si="41"/>
        <v>700460.75570018671</v>
      </c>
      <c r="P179" s="60">
        <f t="shared" si="41"/>
        <v>48313.185454158491</v>
      </c>
      <c r="Q179" s="60">
        <f t="shared" si="41"/>
        <v>745091.70931661222</v>
      </c>
      <c r="R179" s="60">
        <f t="shared" si="41"/>
        <v>48292.30945192017</v>
      </c>
      <c r="S179" s="60">
        <f t="shared" si="41"/>
        <v>737548.22847879166</v>
      </c>
      <c r="T179" s="60">
        <f t="shared" si="41"/>
        <v>47829.863778351784</v>
      </c>
      <c r="U179" s="60">
        <f t="shared" si="41"/>
        <v>785378.09225714346</v>
      </c>
      <c r="V179" s="60">
        <f t="shared" si="41"/>
        <v>47832.904493398681</v>
      </c>
      <c r="W179" s="60">
        <f t="shared" si="41"/>
        <v>833210.99675054161</v>
      </c>
      <c r="X179" s="60">
        <f t="shared" si="41"/>
        <v>48046.097846196673</v>
      </c>
      <c r="Y179" s="60">
        <f t="shared" si="41"/>
        <v>881257.09459673858</v>
      </c>
      <c r="Z179" s="60">
        <f t="shared" si="41"/>
        <v>48177.494368494481</v>
      </c>
      <c r="AA179" s="60">
        <f t="shared" si="41"/>
        <v>929434.57733422436</v>
      </c>
      <c r="AB179" s="60">
        <f t="shared" si="41"/>
        <v>48256.028806086768</v>
      </c>
      <c r="AC179" s="60">
        <f t="shared" si="41"/>
        <v>945515.67612051149</v>
      </c>
      <c r="AD179" s="60">
        <f t="shared" si="41"/>
        <v>47987.915269702615</v>
      </c>
      <c r="AE179" s="60">
        <f t="shared" si="41"/>
        <v>993503.59139021463</v>
      </c>
      <c r="AF179" s="60">
        <f t="shared" si="41"/>
        <v>48071.733681544822</v>
      </c>
      <c r="AG179" s="60">
        <f t="shared" si="41"/>
        <v>1041575.3250717589</v>
      </c>
      <c r="AH179" s="60">
        <f t="shared" si="41"/>
        <v>48759.35358416439</v>
      </c>
      <c r="AI179" s="60">
        <f t="shared" si="41"/>
        <v>1069197.9637555582</v>
      </c>
      <c r="AJ179" s="61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</row>
    <row r="180" spans="2:50" s="29" customFormat="1" x14ac:dyDescent="0.2">
      <c r="G180" s="30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</row>
    <row r="181" spans="2:50" x14ac:dyDescent="0.2"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</row>
    <row r="184" spans="2:50" x14ac:dyDescent="0.2">
      <c r="I184" t="s">
        <v>224</v>
      </c>
    </row>
    <row r="186" spans="2:50" x14ac:dyDescent="0.2">
      <c r="J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</row>
    <row r="187" spans="2:50" x14ac:dyDescent="0.2">
      <c r="J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</row>
    <row r="192" spans="2:50" x14ac:dyDescent="0.2">
      <c r="W192" s="46"/>
      <c r="X192" s="3"/>
      <c r="Z192" s="16"/>
    </row>
    <row r="193" spans="15:26" x14ac:dyDescent="0.2">
      <c r="W193" s="46"/>
      <c r="X193" s="3"/>
      <c r="Z193" s="16"/>
    </row>
    <row r="194" spans="15:26" x14ac:dyDescent="0.2">
      <c r="O194" s="16"/>
      <c r="R194" s="3"/>
      <c r="W194" s="46"/>
      <c r="X194" s="3"/>
      <c r="Z194" s="16"/>
    </row>
    <row r="195" spans="15:26" x14ac:dyDescent="0.2">
      <c r="O195" s="16"/>
      <c r="W195" s="46"/>
      <c r="X195" s="3"/>
      <c r="Z195" s="16"/>
    </row>
    <row r="196" spans="15:26" x14ac:dyDescent="0.2">
      <c r="W196" s="46"/>
      <c r="X196" s="3"/>
      <c r="Z196" s="16"/>
    </row>
    <row r="197" spans="15:26" x14ac:dyDescent="0.2">
      <c r="W197" s="46"/>
      <c r="X197" s="3"/>
      <c r="Z197" s="16"/>
    </row>
    <row r="198" spans="15:26" x14ac:dyDescent="0.2">
      <c r="X198" s="16"/>
    </row>
    <row r="201" spans="15:26" x14ac:dyDescent="0.2">
      <c r="O201" s="16"/>
    </row>
    <row r="202" spans="15:26" x14ac:dyDescent="0.2">
      <c r="O202" s="16"/>
    </row>
    <row r="203" spans="15:26" x14ac:dyDescent="0.2">
      <c r="O203" s="16"/>
    </row>
    <row r="204" spans="15:26" x14ac:dyDescent="0.2">
      <c r="O204" s="16"/>
    </row>
    <row r="205" spans="15:26" x14ac:dyDescent="0.2">
      <c r="O205" s="16"/>
    </row>
    <row r="206" spans="15:26" x14ac:dyDescent="0.2">
      <c r="O206" s="16"/>
    </row>
    <row r="207" spans="15:26" x14ac:dyDescent="0.2">
      <c r="O207" s="16"/>
    </row>
    <row r="208" spans="15:26" x14ac:dyDescent="0.2">
      <c r="O208" s="16"/>
    </row>
    <row r="209" spans="15:17" x14ac:dyDescent="0.2">
      <c r="O209" s="16"/>
    </row>
    <row r="210" spans="15:17" x14ac:dyDescent="0.2">
      <c r="O210" s="16"/>
    </row>
    <row r="211" spans="15:17" x14ac:dyDescent="0.2">
      <c r="O211" s="16"/>
    </row>
    <row r="212" spans="15:17" x14ac:dyDescent="0.2">
      <c r="O212" s="16"/>
    </row>
    <row r="213" spans="15:17" x14ac:dyDescent="0.2">
      <c r="O213" s="16"/>
    </row>
    <row r="214" spans="15:17" x14ac:dyDescent="0.2">
      <c r="O214" s="16"/>
    </row>
    <row r="215" spans="15:17" x14ac:dyDescent="0.2">
      <c r="O215" s="16">
        <f>P215*$R$194</f>
        <v>0</v>
      </c>
      <c r="P215">
        <f>Q215/$Q$218</f>
        <v>6.2376791903719725E-2</v>
      </c>
      <c r="Q215">
        <v>-6.8289439987997866</v>
      </c>
    </row>
    <row r="216" spans="15:17" x14ac:dyDescent="0.2">
      <c r="O216" s="16">
        <f>P216*$R$194</f>
        <v>0</v>
      </c>
      <c r="P216">
        <f>Q216/$Q$218</f>
        <v>0.30316342658221052</v>
      </c>
      <c r="Q216">
        <v>-33.190005439999368</v>
      </c>
    </row>
    <row r="217" spans="15:17" x14ac:dyDescent="0.2">
      <c r="O217" s="16">
        <f>P217*$R$194</f>
        <v>0</v>
      </c>
      <c r="P217">
        <f>Q217/$Q$218</f>
        <v>0.63445978151406979</v>
      </c>
      <c r="Q217">
        <v>-69.459973576998891</v>
      </c>
    </row>
    <row r="218" spans="15:17" x14ac:dyDescent="0.2">
      <c r="O218" s="16"/>
      <c r="Q218">
        <f>SUM(Q194:Q217)</f>
        <v>-109.47892301579805</v>
      </c>
    </row>
  </sheetData>
  <autoFilter ref="A3:AX182" xr:uid="{00000000-0009-0000-0000-000003000000}"/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54"/>
  <sheetViews>
    <sheetView topLeftCell="A13" workbookViewId="0">
      <selection activeCell="E16" sqref="E16"/>
    </sheetView>
  </sheetViews>
  <sheetFormatPr defaultRowHeight="12.75" x14ac:dyDescent="0.2"/>
  <cols>
    <col min="1" max="1" width="9" bestFit="1" customWidth="1"/>
    <col min="2" max="2" width="25" bestFit="1" customWidth="1"/>
    <col min="3" max="3" width="12.85546875" bestFit="1" customWidth="1"/>
    <col min="4" max="4" width="14" style="3" bestFit="1" customWidth="1"/>
    <col min="5" max="5" width="12.7109375" style="3" bestFit="1" customWidth="1"/>
    <col min="6" max="6" width="13.42578125" bestFit="1" customWidth="1"/>
    <col min="7" max="7" width="19.7109375" bestFit="1" customWidth="1"/>
  </cols>
  <sheetData>
    <row r="1" spans="1:11" x14ac:dyDescent="0.2">
      <c r="A1" t="s">
        <v>5</v>
      </c>
      <c r="B1" t="s">
        <v>0</v>
      </c>
      <c r="C1" t="s">
        <v>0</v>
      </c>
      <c r="D1" s="3" t="s">
        <v>1</v>
      </c>
      <c r="E1" s="3" t="s">
        <v>2</v>
      </c>
      <c r="F1" t="s">
        <v>3</v>
      </c>
      <c r="G1" t="s">
        <v>4</v>
      </c>
    </row>
    <row r="2" spans="1:11" x14ac:dyDescent="0.2">
      <c r="A2">
        <v>923213</v>
      </c>
      <c r="B2" t="s">
        <v>7</v>
      </c>
      <c r="C2" t="s">
        <v>8</v>
      </c>
      <c r="D2" s="3">
        <v>2643.75</v>
      </c>
      <c r="E2" s="3">
        <v>0</v>
      </c>
      <c r="F2" s="2">
        <v>44531</v>
      </c>
      <c r="G2" t="s">
        <v>9</v>
      </c>
    </row>
    <row r="3" spans="1:11" x14ac:dyDescent="0.2">
      <c r="A3">
        <v>923216</v>
      </c>
      <c r="B3" t="s">
        <v>10</v>
      </c>
      <c r="C3" t="s">
        <v>8</v>
      </c>
      <c r="D3" s="3">
        <v>36447</v>
      </c>
      <c r="E3" s="3">
        <v>1173.68378856</v>
      </c>
      <c r="F3" s="2">
        <v>44531</v>
      </c>
      <c r="G3" t="s">
        <v>9</v>
      </c>
    </row>
    <row r="4" spans="1:11" x14ac:dyDescent="0.2">
      <c r="A4">
        <v>1274831</v>
      </c>
      <c r="B4" t="s">
        <v>10</v>
      </c>
      <c r="C4" t="s">
        <v>8</v>
      </c>
      <c r="D4" s="3">
        <v>183134.73</v>
      </c>
      <c r="E4" s="3">
        <v>5897.3924801304001</v>
      </c>
      <c r="F4" s="2">
        <v>44531</v>
      </c>
      <c r="G4" t="s">
        <v>9</v>
      </c>
    </row>
    <row r="5" spans="1:11" x14ac:dyDescent="0.2">
      <c r="A5">
        <v>43230742</v>
      </c>
      <c r="B5" t="s">
        <v>10</v>
      </c>
      <c r="C5" t="s">
        <v>8</v>
      </c>
      <c r="D5" s="3">
        <v>-21977.8</v>
      </c>
      <c r="E5" s="3">
        <v>-707.73966494399997</v>
      </c>
      <c r="F5" s="2">
        <v>44531</v>
      </c>
      <c r="G5" t="s">
        <v>9</v>
      </c>
    </row>
    <row r="6" spans="1:11" x14ac:dyDescent="0.2">
      <c r="A6">
        <v>61772468</v>
      </c>
      <c r="B6" t="s">
        <v>11</v>
      </c>
      <c r="C6" t="s">
        <v>8</v>
      </c>
      <c r="D6" s="3">
        <v>4577.1400000000003</v>
      </c>
      <c r="E6" s="3">
        <v>249.39535952240001</v>
      </c>
      <c r="F6" s="2">
        <v>44531</v>
      </c>
      <c r="G6" t="s">
        <v>9</v>
      </c>
    </row>
    <row r="7" spans="1:11" x14ac:dyDescent="0.2">
      <c r="A7">
        <v>61772473</v>
      </c>
      <c r="B7" t="s">
        <v>11</v>
      </c>
      <c r="C7" t="s">
        <v>8</v>
      </c>
      <c r="D7" s="3">
        <v>3417.75</v>
      </c>
      <c r="E7" s="3">
        <v>62.080010999999999</v>
      </c>
      <c r="F7" s="2">
        <v>44531</v>
      </c>
      <c r="G7" t="s">
        <v>9</v>
      </c>
    </row>
    <row r="8" spans="1:11" x14ac:dyDescent="0.2">
      <c r="A8">
        <v>61772465</v>
      </c>
      <c r="B8" t="s">
        <v>12</v>
      </c>
      <c r="C8" t="s">
        <v>8</v>
      </c>
      <c r="D8" s="3">
        <v>14554.6</v>
      </c>
      <c r="E8" s="3">
        <v>-10.659934586</v>
      </c>
      <c r="F8" s="2">
        <v>44531</v>
      </c>
      <c r="G8" t="s">
        <v>9</v>
      </c>
    </row>
    <row r="9" spans="1:11" x14ac:dyDescent="0.2">
      <c r="A9">
        <v>923219</v>
      </c>
      <c r="B9" t="s">
        <v>13</v>
      </c>
      <c r="C9" t="s">
        <v>8</v>
      </c>
      <c r="D9" s="3">
        <v>58.83</v>
      </c>
      <c r="E9" s="3">
        <v>5.9992716120000003</v>
      </c>
      <c r="F9" s="2">
        <v>44531</v>
      </c>
      <c r="G9" t="s">
        <v>9</v>
      </c>
    </row>
    <row r="10" spans="1:11" x14ac:dyDescent="0.2">
      <c r="A10">
        <v>6933535</v>
      </c>
      <c r="B10" t="s">
        <v>7</v>
      </c>
      <c r="C10" t="s">
        <v>14</v>
      </c>
      <c r="D10" s="3">
        <v>472514.62</v>
      </c>
      <c r="E10" s="3">
        <v>0</v>
      </c>
      <c r="F10" s="2">
        <v>44531</v>
      </c>
      <c r="G10" t="s">
        <v>15</v>
      </c>
    </row>
    <row r="11" spans="1:11" x14ac:dyDescent="0.2">
      <c r="A11">
        <v>6933550</v>
      </c>
      <c r="B11" t="s">
        <v>7</v>
      </c>
      <c r="C11" t="s">
        <v>14</v>
      </c>
      <c r="D11" s="3">
        <v>4232.25</v>
      </c>
      <c r="E11" s="3">
        <v>0</v>
      </c>
      <c r="F11" s="2">
        <v>44531</v>
      </c>
      <c r="G11" t="s">
        <v>15</v>
      </c>
    </row>
    <row r="12" spans="1:11" x14ac:dyDescent="0.2">
      <c r="A12">
        <v>6933700</v>
      </c>
      <c r="B12" t="s">
        <v>7</v>
      </c>
      <c r="C12" t="s">
        <v>14</v>
      </c>
      <c r="D12" s="3">
        <v>106291.65000000001</v>
      </c>
      <c r="E12" s="3">
        <v>0</v>
      </c>
      <c r="F12" s="2">
        <v>44531</v>
      </c>
      <c r="G12" t="s">
        <v>15</v>
      </c>
    </row>
    <row r="13" spans="1:11" x14ac:dyDescent="0.2">
      <c r="A13">
        <v>6933701</v>
      </c>
      <c r="B13" t="s">
        <v>7</v>
      </c>
      <c r="C13" t="s">
        <v>14</v>
      </c>
      <c r="D13" s="3">
        <v>1500</v>
      </c>
      <c r="E13" s="3">
        <v>0</v>
      </c>
      <c r="F13" s="2">
        <v>44531</v>
      </c>
      <c r="G13" t="s">
        <v>15</v>
      </c>
    </row>
    <row r="14" spans="1:11" x14ac:dyDescent="0.2">
      <c r="A14">
        <v>6932989</v>
      </c>
      <c r="B14" t="s">
        <v>10</v>
      </c>
      <c r="C14" t="s">
        <v>14</v>
      </c>
      <c r="D14" s="3">
        <v>101826.47</v>
      </c>
      <c r="E14" s="3">
        <v>18581.369597187801</v>
      </c>
      <c r="F14" s="2">
        <v>44531</v>
      </c>
      <c r="G14" t="s">
        <v>15</v>
      </c>
    </row>
    <row r="15" spans="1:11" x14ac:dyDescent="0.2">
      <c r="A15">
        <v>6933002</v>
      </c>
      <c r="B15" t="s">
        <v>10</v>
      </c>
      <c r="C15" t="s">
        <v>14</v>
      </c>
      <c r="D15" s="3">
        <v>12495.5</v>
      </c>
      <c r="E15" s="3">
        <v>2548.4432300399999</v>
      </c>
      <c r="F15" s="2">
        <v>44531</v>
      </c>
      <c r="G15" t="s">
        <v>15</v>
      </c>
    </row>
    <row r="16" spans="1:11" x14ac:dyDescent="0.2">
      <c r="A16">
        <v>6933704</v>
      </c>
      <c r="B16" t="s">
        <v>10</v>
      </c>
      <c r="C16" t="s">
        <v>14</v>
      </c>
      <c r="D16" s="3">
        <v>23480.77</v>
      </c>
      <c r="E16" s="3">
        <f>4788.8767430376+K16</f>
        <v>5973.6067430376006</v>
      </c>
      <c r="F16" s="2">
        <v>44531</v>
      </c>
      <c r="G16" t="s">
        <v>15</v>
      </c>
      <c r="J16" t="s">
        <v>270</v>
      </c>
      <c r="K16">
        <v>1184.73</v>
      </c>
    </row>
    <row r="17" spans="1:7" x14ac:dyDescent="0.2">
      <c r="A17">
        <v>6934031</v>
      </c>
      <c r="B17" t="s">
        <v>10</v>
      </c>
      <c r="C17" t="s">
        <v>14</v>
      </c>
      <c r="D17" s="3">
        <v>8954.99</v>
      </c>
      <c r="E17" s="3">
        <v>480.62138774210001</v>
      </c>
      <c r="F17" s="2">
        <v>44531</v>
      </c>
      <c r="G17" t="s">
        <v>15</v>
      </c>
    </row>
    <row r="18" spans="1:7" x14ac:dyDescent="0.2">
      <c r="A18">
        <v>6934068</v>
      </c>
      <c r="B18" t="s">
        <v>10</v>
      </c>
      <c r="C18" t="s">
        <v>14</v>
      </c>
      <c r="D18" s="3">
        <v>5933184.5899999999</v>
      </c>
      <c r="E18" s="3">
        <v>318438.70416112611</v>
      </c>
      <c r="F18" s="2">
        <v>44531</v>
      </c>
      <c r="G18" t="s">
        <v>15</v>
      </c>
    </row>
    <row r="19" spans="1:7" x14ac:dyDescent="0.2">
      <c r="A19">
        <v>6934069</v>
      </c>
      <c r="B19" t="s">
        <v>10</v>
      </c>
      <c r="C19" t="s">
        <v>14</v>
      </c>
      <c r="D19" s="3">
        <v>457856.33</v>
      </c>
      <c r="E19" s="3">
        <v>24573.510937600702</v>
      </c>
      <c r="F19" s="2">
        <v>44531</v>
      </c>
      <c r="G19" t="s">
        <v>15</v>
      </c>
    </row>
    <row r="20" spans="1:7" x14ac:dyDescent="0.2">
      <c r="A20">
        <v>6934080</v>
      </c>
      <c r="B20" t="s">
        <v>10</v>
      </c>
      <c r="C20" t="s">
        <v>14</v>
      </c>
      <c r="D20" s="3">
        <v>495432.52</v>
      </c>
      <c r="E20" s="3">
        <v>26590.254740090801</v>
      </c>
      <c r="F20" s="2">
        <v>44531</v>
      </c>
      <c r="G20" t="s">
        <v>15</v>
      </c>
    </row>
    <row r="21" spans="1:7" x14ac:dyDescent="0.2">
      <c r="A21">
        <v>7002781</v>
      </c>
      <c r="B21" t="s">
        <v>10</v>
      </c>
      <c r="C21" t="s">
        <v>14</v>
      </c>
      <c r="D21" s="3">
        <v>1678.8500000000001</v>
      </c>
      <c r="E21" s="3">
        <v>54.063133548000003</v>
      </c>
      <c r="F21" s="2">
        <v>44531</v>
      </c>
      <c r="G21" t="s">
        <v>15</v>
      </c>
    </row>
    <row r="22" spans="1:7" x14ac:dyDescent="0.2">
      <c r="A22">
        <v>7003071</v>
      </c>
      <c r="B22" t="s">
        <v>10</v>
      </c>
      <c r="C22" t="s">
        <v>14</v>
      </c>
      <c r="D22" s="3">
        <v>-150</v>
      </c>
      <c r="E22" s="3">
        <v>-4.8303719999999997</v>
      </c>
      <c r="F22" s="2">
        <v>44531</v>
      </c>
      <c r="G22" t="s">
        <v>15</v>
      </c>
    </row>
    <row r="23" spans="1:7" x14ac:dyDescent="0.2">
      <c r="A23">
        <v>7003394</v>
      </c>
      <c r="B23" t="s">
        <v>10</v>
      </c>
      <c r="C23" t="s">
        <v>14</v>
      </c>
      <c r="D23" s="3">
        <v>1591.04</v>
      </c>
      <c r="E23" s="3">
        <v>51.235433779200001</v>
      </c>
      <c r="F23" s="2">
        <v>44531</v>
      </c>
      <c r="G23" t="s">
        <v>15</v>
      </c>
    </row>
    <row r="24" spans="1:7" x14ac:dyDescent="0.2">
      <c r="A24">
        <v>7004610</v>
      </c>
      <c r="B24" t="s">
        <v>10</v>
      </c>
      <c r="C24" t="s">
        <v>14</v>
      </c>
      <c r="D24" s="3">
        <v>510156.96</v>
      </c>
      <c r="E24" s="3">
        <v>16428.319301260803</v>
      </c>
      <c r="F24" s="2">
        <v>44531</v>
      </c>
      <c r="G24" t="s">
        <v>15</v>
      </c>
    </row>
    <row r="25" spans="1:7" x14ac:dyDescent="0.2">
      <c r="A25">
        <v>7004932</v>
      </c>
      <c r="B25" t="s">
        <v>10</v>
      </c>
      <c r="C25" t="s">
        <v>14</v>
      </c>
      <c r="D25" s="3">
        <v>1989.21</v>
      </c>
      <c r="E25" s="3">
        <v>64.057495240799994</v>
      </c>
      <c r="F25" s="2">
        <v>44531</v>
      </c>
      <c r="G25" t="s">
        <v>15</v>
      </c>
    </row>
    <row r="26" spans="1:7" x14ac:dyDescent="0.2">
      <c r="A26">
        <v>6932988</v>
      </c>
      <c r="B26" t="s">
        <v>11</v>
      </c>
      <c r="C26" t="s">
        <v>14</v>
      </c>
      <c r="D26" s="3">
        <v>10169.65</v>
      </c>
      <c r="E26" s="3">
        <v>3139.9875408795001</v>
      </c>
      <c r="F26" s="2">
        <v>44531</v>
      </c>
      <c r="G26" t="s">
        <v>15</v>
      </c>
    </row>
    <row r="27" spans="1:7" x14ac:dyDescent="0.2">
      <c r="A27">
        <v>6933099</v>
      </c>
      <c r="B27" t="s">
        <v>11</v>
      </c>
      <c r="C27" t="s">
        <v>14</v>
      </c>
      <c r="D27" s="3">
        <v>49817.99</v>
      </c>
      <c r="E27" s="3">
        <v>17191.4625008857</v>
      </c>
      <c r="F27" s="2">
        <v>44531</v>
      </c>
      <c r="G27" t="s">
        <v>15</v>
      </c>
    </row>
    <row r="28" spans="1:7" x14ac:dyDescent="0.2">
      <c r="A28">
        <v>6933110</v>
      </c>
      <c r="B28" t="s">
        <v>11</v>
      </c>
      <c r="C28" t="s">
        <v>14</v>
      </c>
      <c r="D28" s="3">
        <v>8492.84</v>
      </c>
      <c r="E28" s="3">
        <v>2005.2532849536001</v>
      </c>
      <c r="F28" s="2">
        <v>44531</v>
      </c>
      <c r="G28" t="s">
        <v>15</v>
      </c>
    </row>
    <row r="29" spans="1:7" x14ac:dyDescent="0.2">
      <c r="A29">
        <v>6933113</v>
      </c>
      <c r="B29" t="s">
        <v>11</v>
      </c>
      <c r="C29" t="s">
        <v>14</v>
      </c>
      <c r="D29" s="3">
        <v>74169.37</v>
      </c>
      <c r="E29" s="3">
        <v>17512.207086844799</v>
      </c>
      <c r="F29" s="2">
        <v>44531</v>
      </c>
      <c r="G29" t="s">
        <v>15</v>
      </c>
    </row>
    <row r="30" spans="1:7" x14ac:dyDescent="0.2">
      <c r="A30">
        <v>6933268</v>
      </c>
      <c r="B30" t="s">
        <v>11</v>
      </c>
      <c r="C30" t="s">
        <v>14</v>
      </c>
      <c r="D30" s="3">
        <v>10806.7</v>
      </c>
      <c r="E30" s="3">
        <v>4514.3366083660003</v>
      </c>
      <c r="F30" s="2">
        <v>44531</v>
      </c>
      <c r="G30" t="s">
        <v>15</v>
      </c>
    </row>
    <row r="31" spans="1:7" x14ac:dyDescent="0.2">
      <c r="A31">
        <v>6933274</v>
      </c>
      <c r="B31" t="s">
        <v>11</v>
      </c>
      <c r="C31" t="s">
        <v>14</v>
      </c>
      <c r="D31" s="3">
        <v>6266.2</v>
      </c>
      <c r="E31" s="3">
        <v>1934.7558597059999</v>
      </c>
      <c r="F31" s="2">
        <v>44531</v>
      </c>
      <c r="G31" t="s">
        <v>15</v>
      </c>
    </row>
    <row r="32" spans="1:7" x14ac:dyDescent="0.2">
      <c r="A32">
        <v>6933392</v>
      </c>
      <c r="B32" t="s">
        <v>11</v>
      </c>
      <c r="C32" t="s">
        <v>14</v>
      </c>
      <c r="D32" s="3">
        <v>14047.62</v>
      </c>
      <c r="E32" s="3">
        <v>4847.6289881765997</v>
      </c>
      <c r="F32" s="2">
        <v>44531</v>
      </c>
      <c r="G32" t="s">
        <v>15</v>
      </c>
    </row>
    <row r="33" spans="1:7" x14ac:dyDescent="0.2">
      <c r="A33">
        <v>6933396</v>
      </c>
      <c r="B33" t="s">
        <v>11</v>
      </c>
      <c r="C33" t="s">
        <v>14</v>
      </c>
      <c r="D33" s="3">
        <v>237.99</v>
      </c>
      <c r="E33" s="3">
        <v>64.836786610800004</v>
      </c>
      <c r="F33" s="2">
        <v>44531</v>
      </c>
      <c r="G33" t="s">
        <v>15</v>
      </c>
    </row>
    <row r="34" spans="1:7" x14ac:dyDescent="0.2">
      <c r="A34">
        <v>6933410</v>
      </c>
      <c r="B34" t="s">
        <v>11</v>
      </c>
      <c r="C34" t="s">
        <v>14</v>
      </c>
      <c r="D34" s="3">
        <v>38933.090000000004</v>
      </c>
      <c r="E34" s="3">
        <v>13435.2421038787</v>
      </c>
      <c r="F34" s="2">
        <v>44531</v>
      </c>
      <c r="G34" t="s">
        <v>15</v>
      </c>
    </row>
    <row r="35" spans="1:7" x14ac:dyDescent="0.2">
      <c r="A35">
        <v>6933519</v>
      </c>
      <c r="B35" t="s">
        <v>11</v>
      </c>
      <c r="C35" t="s">
        <v>14</v>
      </c>
      <c r="D35" s="3">
        <v>1556.74</v>
      </c>
      <c r="E35" s="3">
        <v>480.66002314620005</v>
      </c>
      <c r="F35" s="2">
        <v>44531</v>
      </c>
      <c r="G35" t="s">
        <v>15</v>
      </c>
    </row>
    <row r="36" spans="1:7" x14ac:dyDescent="0.2">
      <c r="A36">
        <v>6933534</v>
      </c>
      <c r="B36" t="s">
        <v>11</v>
      </c>
      <c r="C36" t="s">
        <v>14</v>
      </c>
      <c r="D36" s="3">
        <v>18267.16</v>
      </c>
      <c r="E36" s="3">
        <v>5640.1798299108004</v>
      </c>
      <c r="F36" s="2">
        <v>44531</v>
      </c>
      <c r="G36" t="s">
        <v>15</v>
      </c>
    </row>
    <row r="37" spans="1:7" x14ac:dyDescent="0.2">
      <c r="A37">
        <v>6933536</v>
      </c>
      <c r="B37" t="s">
        <v>11</v>
      </c>
      <c r="C37" t="s">
        <v>14</v>
      </c>
      <c r="D37" s="3">
        <v>-1017.6</v>
      </c>
      <c r="E37" s="3">
        <v>-351.15893356800001</v>
      </c>
      <c r="F37" s="2">
        <v>44531</v>
      </c>
      <c r="G37" t="s">
        <v>15</v>
      </c>
    </row>
    <row r="38" spans="1:7" x14ac:dyDescent="0.2">
      <c r="A38">
        <v>6933539</v>
      </c>
      <c r="B38" t="s">
        <v>11</v>
      </c>
      <c r="C38" t="s">
        <v>14</v>
      </c>
      <c r="D38" s="3">
        <v>13745.03</v>
      </c>
      <c r="E38" s="3">
        <v>4743.2095879129001</v>
      </c>
      <c r="F38" s="2">
        <v>44531</v>
      </c>
      <c r="G38" t="s">
        <v>15</v>
      </c>
    </row>
    <row r="39" spans="1:7" x14ac:dyDescent="0.2">
      <c r="A39">
        <v>6933551</v>
      </c>
      <c r="B39" t="s">
        <v>11</v>
      </c>
      <c r="C39" t="s">
        <v>14</v>
      </c>
      <c r="D39" s="3">
        <v>1556.74</v>
      </c>
      <c r="E39" s="3">
        <v>480.66002314620005</v>
      </c>
      <c r="F39" s="2">
        <v>44531</v>
      </c>
      <c r="G39" t="s">
        <v>15</v>
      </c>
    </row>
    <row r="40" spans="1:7" x14ac:dyDescent="0.2">
      <c r="A40">
        <v>6933552</v>
      </c>
      <c r="B40" t="s">
        <v>11</v>
      </c>
      <c r="C40" t="s">
        <v>14</v>
      </c>
      <c r="D40" s="3">
        <v>1556.74</v>
      </c>
      <c r="E40" s="3">
        <v>480.66002314620005</v>
      </c>
      <c r="F40" s="2">
        <v>44531</v>
      </c>
      <c r="G40" t="s">
        <v>15</v>
      </c>
    </row>
    <row r="41" spans="1:7" x14ac:dyDescent="0.2">
      <c r="A41">
        <v>6933837</v>
      </c>
      <c r="B41" t="s">
        <v>11</v>
      </c>
      <c r="C41" t="s">
        <v>14</v>
      </c>
      <c r="D41" s="3">
        <v>10210.52</v>
      </c>
      <c r="E41" s="3">
        <v>3152.6065878275999</v>
      </c>
      <c r="F41" s="2">
        <v>44531</v>
      </c>
      <c r="G41" t="s">
        <v>15</v>
      </c>
    </row>
    <row r="42" spans="1:7" x14ac:dyDescent="0.2">
      <c r="A42">
        <v>6933838</v>
      </c>
      <c r="B42" t="s">
        <v>11</v>
      </c>
      <c r="C42" t="s">
        <v>14</v>
      </c>
      <c r="D42" s="3">
        <v>25</v>
      </c>
      <c r="E42" s="3">
        <v>10.443374500000001</v>
      </c>
      <c r="F42" s="2">
        <v>44531</v>
      </c>
      <c r="G42" t="s">
        <v>15</v>
      </c>
    </row>
    <row r="43" spans="1:7" x14ac:dyDescent="0.2">
      <c r="A43">
        <v>6933840</v>
      </c>
      <c r="B43" t="s">
        <v>11</v>
      </c>
      <c r="C43" t="s">
        <v>14</v>
      </c>
      <c r="D43" s="3">
        <v>2895</v>
      </c>
      <c r="E43" s="3">
        <v>999.02231985000003</v>
      </c>
      <c r="F43" s="2">
        <v>44531</v>
      </c>
      <c r="G43" t="s">
        <v>15</v>
      </c>
    </row>
    <row r="44" spans="1:7" x14ac:dyDescent="0.2">
      <c r="A44">
        <v>6933841</v>
      </c>
      <c r="B44" t="s">
        <v>11</v>
      </c>
      <c r="C44" t="s">
        <v>14</v>
      </c>
      <c r="D44" s="3">
        <v>1555.76</v>
      </c>
      <c r="E44" s="3">
        <v>423.84335113920002</v>
      </c>
      <c r="F44" s="2">
        <v>44531</v>
      </c>
      <c r="G44" t="s">
        <v>15</v>
      </c>
    </row>
    <row r="45" spans="1:7" x14ac:dyDescent="0.2">
      <c r="A45">
        <v>6933966</v>
      </c>
      <c r="B45" t="s">
        <v>11</v>
      </c>
      <c r="C45" t="s">
        <v>14</v>
      </c>
      <c r="D45" s="3">
        <v>1556.74</v>
      </c>
      <c r="E45" s="3">
        <v>480.66002314620005</v>
      </c>
      <c r="F45" s="2">
        <v>44531</v>
      </c>
      <c r="G45" t="s">
        <v>15</v>
      </c>
    </row>
    <row r="46" spans="1:7" x14ac:dyDescent="0.2">
      <c r="A46">
        <v>6933981</v>
      </c>
      <c r="B46" t="s">
        <v>11</v>
      </c>
      <c r="C46" t="s">
        <v>14</v>
      </c>
      <c r="D46" s="3">
        <v>-5324.76</v>
      </c>
      <c r="E46" s="3">
        <v>-1837.4970942468001</v>
      </c>
      <c r="F46" s="2">
        <v>44531</v>
      </c>
      <c r="G46" t="s">
        <v>15</v>
      </c>
    </row>
    <row r="47" spans="1:7" x14ac:dyDescent="0.2">
      <c r="A47">
        <v>6933992</v>
      </c>
      <c r="B47" t="s">
        <v>11</v>
      </c>
      <c r="C47" t="s">
        <v>14</v>
      </c>
      <c r="D47" s="3">
        <v>1604.97</v>
      </c>
      <c r="E47" s="3">
        <v>437.2498735524</v>
      </c>
      <c r="F47" s="2">
        <v>44531</v>
      </c>
      <c r="G47" t="s">
        <v>15</v>
      </c>
    </row>
    <row r="48" spans="1:7" x14ac:dyDescent="0.2">
      <c r="A48">
        <v>6934001</v>
      </c>
      <c r="B48" t="s">
        <v>11</v>
      </c>
      <c r="C48" t="s">
        <v>14</v>
      </c>
      <c r="D48" s="3">
        <v>1556.74</v>
      </c>
      <c r="E48" s="3">
        <v>480.66002314620005</v>
      </c>
      <c r="F48" s="2">
        <v>44531</v>
      </c>
      <c r="G48" t="s">
        <v>15</v>
      </c>
    </row>
    <row r="49" spans="1:7" x14ac:dyDescent="0.2">
      <c r="A49">
        <v>6934019</v>
      </c>
      <c r="B49" t="s">
        <v>11</v>
      </c>
      <c r="C49" t="s">
        <v>14</v>
      </c>
      <c r="D49" s="3">
        <v>-117964</v>
      </c>
      <c r="E49" s="3">
        <v>-10712.540869799999</v>
      </c>
      <c r="F49" s="2">
        <v>44531</v>
      </c>
      <c r="G49" t="s">
        <v>15</v>
      </c>
    </row>
    <row r="50" spans="1:7" x14ac:dyDescent="0.2">
      <c r="A50">
        <v>6934049</v>
      </c>
      <c r="B50" t="s">
        <v>11</v>
      </c>
      <c r="C50" t="s">
        <v>14</v>
      </c>
      <c r="D50" s="3">
        <v>197535.35</v>
      </c>
      <c r="E50" s="3">
        <v>17938.570327432499</v>
      </c>
      <c r="F50" s="2">
        <v>44531</v>
      </c>
      <c r="G50" t="s">
        <v>15</v>
      </c>
    </row>
    <row r="51" spans="1:7" x14ac:dyDescent="0.2">
      <c r="A51">
        <v>6934059</v>
      </c>
      <c r="B51" t="s">
        <v>11</v>
      </c>
      <c r="C51" t="s">
        <v>14</v>
      </c>
      <c r="D51" s="3">
        <v>165196</v>
      </c>
      <c r="E51" s="3">
        <v>15001.7708922</v>
      </c>
      <c r="F51" s="2">
        <v>44531</v>
      </c>
      <c r="G51" t="s">
        <v>15</v>
      </c>
    </row>
    <row r="52" spans="1:7" x14ac:dyDescent="0.2">
      <c r="A52">
        <v>7002753</v>
      </c>
      <c r="B52" t="s">
        <v>11</v>
      </c>
      <c r="C52" t="s">
        <v>14</v>
      </c>
      <c r="D52" s="3">
        <v>13856.970000000001</v>
      </c>
      <c r="E52" s="3">
        <v>755.02694150519994</v>
      </c>
      <c r="F52" s="2">
        <v>44531</v>
      </c>
      <c r="G52" t="s">
        <v>15</v>
      </c>
    </row>
    <row r="53" spans="1:7" x14ac:dyDescent="0.2">
      <c r="A53">
        <v>7003102</v>
      </c>
      <c r="B53" t="s">
        <v>11</v>
      </c>
      <c r="C53" t="s">
        <v>14</v>
      </c>
      <c r="D53" s="3">
        <v>26590.5</v>
      </c>
      <c r="E53" s="3">
        <v>1448.8408279800001</v>
      </c>
      <c r="F53" s="2">
        <v>44531</v>
      </c>
      <c r="G53" t="s">
        <v>15</v>
      </c>
    </row>
    <row r="54" spans="1:7" x14ac:dyDescent="0.2">
      <c r="A54">
        <v>7003395</v>
      </c>
      <c r="B54" t="s">
        <v>11</v>
      </c>
      <c r="C54" t="s">
        <v>14</v>
      </c>
      <c r="D54" s="3">
        <v>15873.5</v>
      </c>
      <c r="E54" s="3">
        <v>864.90193425999996</v>
      </c>
      <c r="F54" s="2">
        <v>44531</v>
      </c>
      <c r="G54" t="s">
        <v>15</v>
      </c>
    </row>
    <row r="55" spans="1:7" x14ac:dyDescent="0.2">
      <c r="A55">
        <v>7003417</v>
      </c>
      <c r="B55" t="s">
        <v>11</v>
      </c>
      <c r="C55" t="s">
        <v>14</v>
      </c>
      <c r="D55" s="3">
        <v>42457.520000000004</v>
      </c>
      <c r="E55" s="3">
        <v>2313.3896854432001</v>
      </c>
      <c r="F55" s="2">
        <v>44531</v>
      </c>
      <c r="G55" t="s">
        <v>15</v>
      </c>
    </row>
    <row r="56" spans="1:7" x14ac:dyDescent="0.2">
      <c r="A56">
        <v>7003418</v>
      </c>
      <c r="B56" t="s">
        <v>11</v>
      </c>
      <c r="C56" t="s">
        <v>14</v>
      </c>
      <c r="D56" s="3">
        <v>431.42</v>
      </c>
      <c r="E56" s="3">
        <v>23.506850567200001</v>
      </c>
      <c r="F56" s="2">
        <v>44531</v>
      </c>
      <c r="G56" t="s">
        <v>15</v>
      </c>
    </row>
    <row r="57" spans="1:7" x14ac:dyDescent="0.2">
      <c r="A57">
        <v>7004260</v>
      </c>
      <c r="B57" t="s">
        <v>11</v>
      </c>
      <c r="C57" t="s">
        <v>14</v>
      </c>
      <c r="D57" s="3">
        <v>117964</v>
      </c>
      <c r="E57" s="3">
        <v>6427.5233422399997</v>
      </c>
      <c r="F57" s="2">
        <v>44531</v>
      </c>
      <c r="G57" t="s">
        <v>15</v>
      </c>
    </row>
    <row r="58" spans="1:7" x14ac:dyDescent="0.2">
      <c r="A58">
        <v>7004609</v>
      </c>
      <c r="B58" t="s">
        <v>11</v>
      </c>
      <c r="C58" t="s">
        <v>14</v>
      </c>
      <c r="D58" s="3">
        <v>5274.5</v>
      </c>
      <c r="E58" s="3">
        <v>287.39252542000003</v>
      </c>
      <c r="F58" s="2">
        <v>44531</v>
      </c>
      <c r="G58" t="s">
        <v>15</v>
      </c>
    </row>
    <row r="59" spans="1:7" x14ac:dyDescent="0.2">
      <c r="A59">
        <v>7004905</v>
      </c>
      <c r="B59" t="s">
        <v>11</v>
      </c>
      <c r="C59" t="s">
        <v>14</v>
      </c>
      <c r="D59" s="3">
        <v>4105.79</v>
      </c>
      <c r="E59" s="3">
        <v>223.71283665640001</v>
      </c>
      <c r="F59" s="2">
        <v>44531</v>
      </c>
      <c r="G59" t="s">
        <v>15</v>
      </c>
    </row>
    <row r="60" spans="1:7" x14ac:dyDescent="0.2">
      <c r="A60">
        <v>6933404</v>
      </c>
      <c r="B60" t="s">
        <v>16</v>
      </c>
      <c r="C60" t="s">
        <v>14</v>
      </c>
      <c r="D60" s="3">
        <v>3551.2000000000003</v>
      </c>
      <c r="E60" s="3">
        <v>7498.1276879039997</v>
      </c>
      <c r="F60" s="2">
        <v>44531</v>
      </c>
      <c r="G60" t="s">
        <v>15</v>
      </c>
    </row>
    <row r="61" spans="1:7" x14ac:dyDescent="0.2">
      <c r="A61">
        <v>6933407</v>
      </c>
      <c r="B61" t="s">
        <v>16</v>
      </c>
      <c r="C61" t="s">
        <v>14</v>
      </c>
      <c r="D61" s="3">
        <v>5314.3</v>
      </c>
      <c r="E61" s="3">
        <v>9355.5899922249992</v>
      </c>
      <c r="F61" s="2">
        <v>44531</v>
      </c>
      <c r="G61" t="s">
        <v>15</v>
      </c>
    </row>
    <row r="62" spans="1:7" x14ac:dyDescent="0.2">
      <c r="A62">
        <v>6933408</v>
      </c>
      <c r="B62" t="s">
        <v>16</v>
      </c>
      <c r="C62" t="s">
        <v>14</v>
      </c>
      <c r="D62" s="3">
        <v>5894.2</v>
      </c>
      <c r="E62" s="3">
        <v>12445.219705464</v>
      </c>
      <c r="F62" s="2">
        <v>44531</v>
      </c>
      <c r="G62" t="s">
        <v>15</v>
      </c>
    </row>
    <row r="63" spans="1:7" x14ac:dyDescent="0.2">
      <c r="A63">
        <v>6933544</v>
      </c>
      <c r="B63" t="s">
        <v>16</v>
      </c>
      <c r="C63" t="s">
        <v>14</v>
      </c>
      <c r="D63" s="3">
        <v>1695.6100000000001</v>
      </c>
      <c r="E63" s="3">
        <v>3580.1701647012001</v>
      </c>
      <c r="F63" s="2">
        <v>44531</v>
      </c>
      <c r="G63" t="s">
        <v>15</v>
      </c>
    </row>
    <row r="64" spans="1:7" x14ac:dyDescent="0.2">
      <c r="A64">
        <v>6933692</v>
      </c>
      <c r="B64" t="s">
        <v>16</v>
      </c>
      <c r="C64" t="s">
        <v>14</v>
      </c>
      <c r="D64" s="3">
        <v>650</v>
      </c>
      <c r="E64" s="3">
        <v>1372.4326980000001</v>
      </c>
      <c r="F64" s="2">
        <v>44531</v>
      </c>
      <c r="G64" t="s">
        <v>15</v>
      </c>
    </row>
    <row r="65" spans="1:7" x14ac:dyDescent="0.2">
      <c r="A65">
        <v>6933693</v>
      </c>
      <c r="B65" t="s">
        <v>16</v>
      </c>
      <c r="C65" t="s">
        <v>14</v>
      </c>
      <c r="D65" s="3">
        <v>873.88</v>
      </c>
      <c r="E65" s="3">
        <v>1845.1407478896001</v>
      </c>
      <c r="F65" s="2">
        <v>44531</v>
      </c>
      <c r="G65" t="s">
        <v>15</v>
      </c>
    </row>
    <row r="66" spans="1:7" x14ac:dyDescent="0.2">
      <c r="A66">
        <v>6933839</v>
      </c>
      <c r="B66" t="s">
        <v>16</v>
      </c>
      <c r="C66" t="s">
        <v>14</v>
      </c>
      <c r="D66" s="3">
        <v>20921.350000000002</v>
      </c>
      <c r="E66" s="3">
        <v>44174.068963541999</v>
      </c>
      <c r="F66" s="2">
        <v>44531</v>
      </c>
      <c r="G66" t="s">
        <v>15</v>
      </c>
    </row>
    <row r="67" spans="1:7" x14ac:dyDescent="0.2">
      <c r="A67">
        <v>6933842</v>
      </c>
      <c r="B67" t="s">
        <v>16</v>
      </c>
      <c r="C67" t="s">
        <v>14</v>
      </c>
      <c r="D67" s="3">
        <v>2932</v>
      </c>
      <c r="E67" s="3">
        <v>5504.6799988800003</v>
      </c>
      <c r="F67" s="2">
        <v>44531</v>
      </c>
      <c r="G67" t="s">
        <v>15</v>
      </c>
    </row>
    <row r="68" spans="1:7" x14ac:dyDescent="0.2">
      <c r="A68">
        <v>6932993</v>
      </c>
      <c r="B68" t="s">
        <v>17</v>
      </c>
      <c r="C68" t="s">
        <v>14</v>
      </c>
      <c r="D68" s="3">
        <v>1593.1000000000001</v>
      </c>
      <c r="E68" s="3">
        <v>-547.46247446200005</v>
      </c>
      <c r="F68" s="2">
        <v>44531</v>
      </c>
      <c r="G68" t="s">
        <v>15</v>
      </c>
    </row>
    <row r="69" spans="1:7" x14ac:dyDescent="0.2">
      <c r="A69">
        <v>6933001</v>
      </c>
      <c r="B69" t="s">
        <v>17</v>
      </c>
      <c r="C69" t="s">
        <v>14</v>
      </c>
      <c r="D69" s="3">
        <v>77494.7</v>
      </c>
      <c r="E69" s="3">
        <v>-26630.745226094001</v>
      </c>
      <c r="F69" s="2">
        <v>44531</v>
      </c>
      <c r="G69" t="s">
        <v>15</v>
      </c>
    </row>
    <row r="70" spans="1:7" x14ac:dyDescent="0.2">
      <c r="A70">
        <v>6933279</v>
      </c>
      <c r="B70" t="s">
        <v>17</v>
      </c>
      <c r="C70" t="s">
        <v>14</v>
      </c>
      <c r="D70" s="3">
        <v>302808</v>
      </c>
      <c r="E70" s="3">
        <v>-179737.85659896</v>
      </c>
      <c r="F70" s="2">
        <v>44531</v>
      </c>
      <c r="G70" t="s">
        <v>15</v>
      </c>
    </row>
    <row r="71" spans="1:7" x14ac:dyDescent="0.2">
      <c r="A71">
        <v>6933553</v>
      </c>
      <c r="B71" t="s">
        <v>17</v>
      </c>
      <c r="C71" t="s">
        <v>14</v>
      </c>
      <c r="D71" s="3">
        <v>851.92000000000007</v>
      </c>
      <c r="E71" s="3">
        <v>-505.67446961040002</v>
      </c>
      <c r="F71" s="2">
        <v>44531</v>
      </c>
      <c r="G71" t="s">
        <v>15</v>
      </c>
    </row>
    <row r="72" spans="1:7" x14ac:dyDescent="0.2">
      <c r="A72">
        <v>6933699</v>
      </c>
      <c r="B72" t="s">
        <v>17</v>
      </c>
      <c r="C72" t="s">
        <v>14</v>
      </c>
      <c r="D72" s="3">
        <v>30372.57</v>
      </c>
      <c r="E72" s="3">
        <v>-10437.412797671399</v>
      </c>
      <c r="F72" s="2">
        <v>44531</v>
      </c>
      <c r="G72" t="s">
        <v>15</v>
      </c>
    </row>
    <row r="73" spans="1:7" x14ac:dyDescent="0.2">
      <c r="A73">
        <v>6933985</v>
      </c>
      <c r="B73" t="s">
        <v>17</v>
      </c>
      <c r="C73" t="s">
        <v>14</v>
      </c>
      <c r="D73" s="3">
        <v>681.29</v>
      </c>
      <c r="E73" s="3">
        <v>-361.82999869179997</v>
      </c>
      <c r="F73" s="2">
        <v>44531</v>
      </c>
      <c r="G73" t="s">
        <v>15</v>
      </c>
    </row>
    <row r="74" spans="1:7" x14ac:dyDescent="0.2">
      <c r="A74">
        <v>6934002</v>
      </c>
      <c r="B74" t="s">
        <v>17</v>
      </c>
      <c r="C74" t="s">
        <v>14</v>
      </c>
      <c r="D74" s="3">
        <v>18638.38</v>
      </c>
      <c r="E74" s="3">
        <v>-11063.190112800601</v>
      </c>
      <c r="F74" s="2">
        <v>44531</v>
      </c>
      <c r="G74" t="s">
        <v>15</v>
      </c>
    </row>
    <row r="75" spans="1:7" x14ac:dyDescent="0.2">
      <c r="A75">
        <v>6932994</v>
      </c>
      <c r="B75" t="s">
        <v>12</v>
      </c>
      <c r="C75" t="s">
        <v>14</v>
      </c>
      <c r="D75" s="3">
        <v>704526.9</v>
      </c>
      <c r="E75" s="3">
        <v>-4646.6296709910002</v>
      </c>
      <c r="F75" s="2">
        <v>44531</v>
      </c>
      <c r="G75" t="s">
        <v>15</v>
      </c>
    </row>
    <row r="76" spans="1:7" x14ac:dyDescent="0.2">
      <c r="A76">
        <v>6933277</v>
      </c>
      <c r="B76" t="s">
        <v>12</v>
      </c>
      <c r="C76" t="s">
        <v>14</v>
      </c>
      <c r="D76" s="3">
        <v>28437.14</v>
      </c>
      <c r="E76" s="3">
        <v>-145.8799688574</v>
      </c>
      <c r="F76" s="2">
        <v>44531</v>
      </c>
      <c r="G76" t="s">
        <v>15</v>
      </c>
    </row>
    <row r="77" spans="1:7" x14ac:dyDescent="0.2">
      <c r="A77">
        <v>6934057</v>
      </c>
      <c r="B77" t="s">
        <v>12</v>
      </c>
      <c r="C77" t="s">
        <v>14</v>
      </c>
      <c r="D77" s="3">
        <v>55607.05</v>
      </c>
      <c r="E77" s="3">
        <v>-203.749791905</v>
      </c>
      <c r="F77" s="2">
        <v>44531</v>
      </c>
      <c r="G77" t="s">
        <v>15</v>
      </c>
    </row>
    <row r="78" spans="1:7" x14ac:dyDescent="0.2">
      <c r="A78">
        <v>7003415</v>
      </c>
      <c r="B78" t="s">
        <v>12</v>
      </c>
      <c r="C78" t="s">
        <v>14</v>
      </c>
      <c r="D78" s="3">
        <v>133099.69</v>
      </c>
      <c r="E78" s="3">
        <v>-292.61966846500002</v>
      </c>
      <c r="F78" s="2">
        <v>44531</v>
      </c>
      <c r="G78" t="s">
        <v>15</v>
      </c>
    </row>
    <row r="79" spans="1:7" x14ac:dyDescent="0.2">
      <c r="A79">
        <v>6932977</v>
      </c>
      <c r="B79" t="s">
        <v>18</v>
      </c>
      <c r="C79" t="s">
        <v>14</v>
      </c>
      <c r="D79" s="3">
        <v>25000</v>
      </c>
      <c r="E79" s="3">
        <v>17067.642</v>
      </c>
      <c r="F79" s="2">
        <v>44531</v>
      </c>
      <c r="G79" t="s">
        <v>15</v>
      </c>
    </row>
    <row r="80" spans="1:7" x14ac:dyDescent="0.2">
      <c r="A80">
        <v>6933089</v>
      </c>
      <c r="B80" t="s">
        <v>18</v>
      </c>
      <c r="C80" t="s">
        <v>14</v>
      </c>
      <c r="D80" s="3">
        <v>31204.400000000001</v>
      </c>
      <c r="E80" s="3">
        <v>24143.877457684001</v>
      </c>
      <c r="F80" s="2">
        <v>44531</v>
      </c>
      <c r="G80" t="s">
        <v>15</v>
      </c>
    </row>
    <row r="81" spans="1:7" x14ac:dyDescent="0.2">
      <c r="A81">
        <v>6933097</v>
      </c>
      <c r="B81" t="s">
        <v>18</v>
      </c>
      <c r="C81" t="s">
        <v>14</v>
      </c>
      <c r="D81" s="3">
        <v>37000</v>
      </c>
      <c r="E81" s="3">
        <v>25260.11016</v>
      </c>
      <c r="F81" s="2">
        <v>44531</v>
      </c>
      <c r="G81" t="s">
        <v>15</v>
      </c>
    </row>
    <row r="82" spans="1:7" x14ac:dyDescent="0.2">
      <c r="A82">
        <v>6933389</v>
      </c>
      <c r="B82" t="s">
        <v>18</v>
      </c>
      <c r="C82" t="s">
        <v>14</v>
      </c>
      <c r="D82" s="3">
        <v>26127.78</v>
      </c>
      <c r="E82" s="3">
        <v>17837.583811790402</v>
      </c>
      <c r="F82" s="2">
        <v>44531</v>
      </c>
      <c r="G82" t="s">
        <v>15</v>
      </c>
    </row>
    <row r="83" spans="1:7" x14ac:dyDescent="0.2">
      <c r="A83">
        <v>6933390</v>
      </c>
      <c r="B83" t="s">
        <v>18</v>
      </c>
      <c r="C83" t="s">
        <v>14</v>
      </c>
      <c r="D83" s="3">
        <v>27829.82</v>
      </c>
      <c r="E83" s="3">
        <v>18999.576187377599</v>
      </c>
      <c r="F83" s="2">
        <v>44531</v>
      </c>
      <c r="G83" t="s">
        <v>15</v>
      </c>
    </row>
    <row r="84" spans="1:7" x14ac:dyDescent="0.2">
      <c r="A84">
        <v>6933695</v>
      </c>
      <c r="B84" t="s">
        <v>18</v>
      </c>
      <c r="C84" t="s">
        <v>14</v>
      </c>
      <c r="D84" s="3">
        <v>27389.06</v>
      </c>
      <c r="E84" s="3">
        <v>21191.822573776601</v>
      </c>
      <c r="F84" s="2">
        <v>44531</v>
      </c>
      <c r="G84" t="s">
        <v>15</v>
      </c>
    </row>
    <row r="85" spans="1:7" x14ac:dyDescent="0.2">
      <c r="A85">
        <v>6933978</v>
      </c>
      <c r="B85" t="s">
        <v>18</v>
      </c>
      <c r="C85" t="s">
        <v>14</v>
      </c>
      <c r="D85" s="3">
        <v>765.05000000000007</v>
      </c>
      <c r="E85" s="3">
        <v>522.30398048399991</v>
      </c>
      <c r="F85" s="2">
        <v>44531</v>
      </c>
      <c r="G85" t="s">
        <v>15</v>
      </c>
    </row>
    <row r="86" spans="1:7" x14ac:dyDescent="0.2">
      <c r="A86">
        <v>6933979</v>
      </c>
      <c r="B86" t="s">
        <v>18</v>
      </c>
      <c r="C86" t="s">
        <v>14</v>
      </c>
      <c r="D86" s="3">
        <v>32193.600000000002</v>
      </c>
      <c r="E86" s="3">
        <v>21978.753579648001</v>
      </c>
      <c r="F86" s="2">
        <v>44531</v>
      </c>
      <c r="G86" t="s">
        <v>15</v>
      </c>
    </row>
    <row r="87" spans="1:7" x14ac:dyDescent="0.2">
      <c r="A87">
        <v>6934017</v>
      </c>
      <c r="B87" t="s">
        <v>18</v>
      </c>
      <c r="C87" t="s">
        <v>14</v>
      </c>
      <c r="D87" s="3">
        <v>-278.5</v>
      </c>
      <c r="E87" s="3">
        <v>-63.377852315000005</v>
      </c>
      <c r="F87" s="2">
        <v>44531</v>
      </c>
      <c r="G87" t="s">
        <v>15</v>
      </c>
    </row>
    <row r="88" spans="1:7" x14ac:dyDescent="0.2">
      <c r="A88">
        <v>6934029</v>
      </c>
      <c r="B88" t="s">
        <v>18</v>
      </c>
      <c r="C88" t="s">
        <v>14</v>
      </c>
      <c r="D88" s="3">
        <v>29938.39</v>
      </c>
      <c r="E88" s="3">
        <v>6813.0371991700995</v>
      </c>
      <c r="F88" s="2">
        <v>44531</v>
      </c>
      <c r="G88" t="s">
        <v>15</v>
      </c>
    </row>
    <row r="89" spans="1:7" x14ac:dyDescent="0.2">
      <c r="A89">
        <v>6934062</v>
      </c>
      <c r="B89" t="s">
        <v>18</v>
      </c>
      <c r="C89" t="s">
        <v>14</v>
      </c>
      <c r="D89" s="3">
        <v>-8300</v>
      </c>
      <c r="E89" s="3">
        <v>-1888.819297</v>
      </c>
      <c r="F89" s="2">
        <v>44531</v>
      </c>
      <c r="G89" t="s">
        <v>15</v>
      </c>
    </row>
    <row r="90" spans="1:7" x14ac:dyDescent="0.2">
      <c r="A90">
        <v>6934085</v>
      </c>
      <c r="B90" t="s">
        <v>18</v>
      </c>
      <c r="C90" t="s">
        <v>14</v>
      </c>
      <c r="D90" s="3">
        <v>-330.45</v>
      </c>
      <c r="E90" s="3">
        <v>-75.200040565500004</v>
      </c>
      <c r="F90" s="2">
        <v>44531</v>
      </c>
      <c r="G90" t="s">
        <v>15</v>
      </c>
    </row>
    <row r="91" spans="1:7" x14ac:dyDescent="0.2">
      <c r="A91">
        <v>7002764</v>
      </c>
      <c r="B91" t="s">
        <v>18</v>
      </c>
      <c r="C91" t="s">
        <v>14</v>
      </c>
      <c r="D91" s="3">
        <v>29556.05</v>
      </c>
      <c r="E91" s="3">
        <v>4035.6090763239999</v>
      </c>
      <c r="F91" s="2">
        <v>44531</v>
      </c>
      <c r="G91" t="s">
        <v>15</v>
      </c>
    </row>
    <row r="92" spans="1:7" x14ac:dyDescent="0.2">
      <c r="A92">
        <v>7004931</v>
      </c>
      <c r="B92" t="s">
        <v>18</v>
      </c>
      <c r="C92" t="s">
        <v>14</v>
      </c>
      <c r="D92" s="3">
        <v>21.32</v>
      </c>
      <c r="E92" s="3">
        <v>2.9110515616000003</v>
      </c>
      <c r="F92" s="2">
        <v>44531</v>
      </c>
      <c r="G92" t="s">
        <v>15</v>
      </c>
    </row>
    <row r="93" spans="1:7" x14ac:dyDescent="0.2">
      <c r="A93">
        <v>6932975</v>
      </c>
      <c r="B93" t="s">
        <v>19</v>
      </c>
      <c r="C93" t="s">
        <v>14</v>
      </c>
      <c r="D93" s="3">
        <v>28717.78</v>
      </c>
      <c r="E93" s="3">
        <v>14951.1146642494</v>
      </c>
      <c r="F93" s="2">
        <v>44531</v>
      </c>
      <c r="G93" t="s">
        <v>15</v>
      </c>
    </row>
    <row r="94" spans="1:7" x14ac:dyDescent="0.2">
      <c r="A94">
        <v>6932976</v>
      </c>
      <c r="B94" t="s">
        <v>19</v>
      </c>
      <c r="C94" t="s">
        <v>14</v>
      </c>
      <c r="D94" s="3">
        <v>-4967.1500000000005</v>
      </c>
      <c r="E94" s="3">
        <v>-1673.2977781914999</v>
      </c>
      <c r="F94" s="2">
        <v>44531</v>
      </c>
      <c r="G94" t="s">
        <v>15</v>
      </c>
    </row>
    <row r="95" spans="1:7" x14ac:dyDescent="0.2">
      <c r="A95">
        <v>6932998</v>
      </c>
      <c r="B95" t="s">
        <v>19</v>
      </c>
      <c r="C95" t="s">
        <v>14</v>
      </c>
      <c r="D95" s="3">
        <v>26431.43</v>
      </c>
      <c r="E95" s="3">
        <v>12141.871813360702</v>
      </c>
      <c r="F95" s="2">
        <v>44531</v>
      </c>
      <c r="G95" t="s">
        <v>15</v>
      </c>
    </row>
    <row r="96" spans="1:7" x14ac:dyDescent="0.2">
      <c r="A96">
        <v>6932999</v>
      </c>
      <c r="B96" t="s">
        <v>19</v>
      </c>
      <c r="C96" t="s">
        <v>14</v>
      </c>
      <c r="D96" s="3">
        <v>35472.97</v>
      </c>
      <c r="E96" s="3">
        <v>14122.5988501754</v>
      </c>
      <c r="F96" s="2">
        <v>44531</v>
      </c>
      <c r="G96" t="s">
        <v>15</v>
      </c>
    </row>
    <row r="97" spans="1:7" x14ac:dyDescent="0.2">
      <c r="A97">
        <v>6933000</v>
      </c>
      <c r="B97" t="s">
        <v>19</v>
      </c>
      <c r="C97" t="s">
        <v>14</v>
      </c>
      <c r="D97" s="3">
        <v>28920.34</v>
      </c>
      <c r="E97" s="3">
        <v>13285.208597446601</v>
      </c>
      <c r="F97" s="2">
        <v>44531</v>
      </c>
      <c r="G97" t="s">
        <v>15</v>
      </c>
    </row>
    <row r="98" spans="1:7" x14ac:dyDescent="0.2">
      <c r="A98">
        <v>6933090</v>
      </c>
      <c r="B98" t="s">
        <v>19</v>
      </c>
      <c r="C98" t="s">
        <v>14</v>
      </c>
      <c r="D98" s="3">
        <v>37502.61</v>
      </c>
      <c r="E98" s="3">
        <v>10336.600627335001</v>
      </c>
      <c r="F98" s="2">
        <v>44531</v>
      </c>
      <c r="G98" t="s">
        <v>15</v>
      </c>
    </row>
    <row r="99" spans="1:7" x14ac:dyDescent="0.2">
      <c r="A99">
        <v>6933096</v>
      </c>
      <c r="B99" t="s">
        <v>19</v>
      </c>
      <c r="C99" t="s">
        <v>14</v>
      </c>
      <c r="D99" s="3">
        <v>27738.33</v>
      </c>
      <c r="E99" s="3">
        <v>14441.1912210759</v>
      </c>
      <c r="F99" s="2">
        <v>44531</v>
      </c>
      <c r="G99" t="s">
        <v>15</v>
      </c>
    </row>
    <row r="100" spans="1:7" x14ac:dyDescent="0.2">
      <c r="A100">
        <v>6933249</v>
      </c>
      <c r="B100" t="s">
        <v>19</v>
      </c>
      <c r="C100" t="s">
        <v>14</v>
      </c>
      <c r="D100" s="3">
        <v>-165.15</v>
      </c>
      <c r="E100" s="3">
        <v>-45.519221025</v>
      </c>
      <c r="F100" s="2">
        <v>44531</v>
      </c>
      <c r="G100" t="s">
        <v>15</v>
      </c>
    </row>
    <row r="101" spans="1:7" x14ac:dyDescent="0.2">
      <c r="A101">
        <v>6933250</v>
      </c>
      <c r="B101" t="s">
        <v>19</v>
      </c>
      <c r="C101" t="s">
        <v>14</v>
      </c>
      <c r="D101" s="3">
        <v>26901.95</v>
      </c>
      <c r="E101" s="3">
        <v>18948.9585348205</v>
      </c>
      <c r="F101" s="2">
        <v>44531</v>
      </c>
      <c r="G101" t="s">
        <v>15</v>
      </c>
    </row>
    <row r="102" spans="1:7" x14ac:dyDescent="0.2">
      <c r="A102">
        <v>6933379</v>
      </c>
      <c r="B102" t="s">
        <v>19</v>
      </c>
      <c r="C102" t="s">
        <v>14</v>
      </c>
      <c r="D102" s="3">
        <v>12603.69</v>
      </c>
      <c r="E102" s="3">
        <v>5017.8166052058004</v>
      </c>
      <c r="F102" s="2">
        <v>44531</v>
      </c>
      <c r="G102" t="s">
        <v>15</v>
      </c>
    </row>
    <row r="103" spans="1:7" x14ac:dyDescent="0.2">
      <c r="A103">
        <v>6933380</v>
      </c>
      <c r="B103" t="s">
        <v>19</v>
      </c>
      <c r="C103" t="s">
        <v>14</v>
      </c>
      <c r="D103" s="3">
        <v>29873.850000000002</v>
      </c>
      <c r="E103" s="3">
        <v>19212.514924036503</v>
      </c>
      <c r="F103" s="2">
        <v>44531</v>
      </c>
      <c r="G103" t="s">
        <v>15</v>
      </c>
    </row>
    <row r="104" spans="1:7" x14ac:dyDescent="0.2">
      <c r="A104">
        <v>6933414</v>
      </c>
      <c r="B104" t="s">
        <v>19</v>
      </c>
      <c r="C104" t="s">
        <v>14</v>
      </c>
      <c r="D104" s="3">
        <v>43625.65</v>
      </c>
      <c r="E104" s="3">
        <v>20040.423468368503</v>
      </c>
      <c r="F104" s="2">
        <v>44531</v>
      </c>
      <c r="G104" t="s">
        <v>15</v>
      </c>
    </row>
    <row r="105" spans="1:7" x14ac:dyDescent="0.2">
      <c r="A105">
        <v>6933415</v>
      </c>
      <c r="B105" t="s">
        <v>19</v>
      </c>
      <c r="C105" t="s">
        <v>14</v>
      </c>
      <c r="D105" s="3">
        <v>422.65000000000003</v>
      </c>
      <c r="E105" s="3">
        <v>194.1537828985</v>
      </c>
      <c r="F105" s="2">
        <v>44531</v>
      </c>
      <c r="G105" t="s">
        <v>15</v>
      </c>
    </row>
    <row r="106" spans="1:7" x14ac:dyDescent="0.2">
      <c r="A106">
        <v>6933416</v>
      </c>
      <c r="B106" t="s">
        <v>19</v>
      </c>
      <c r="C106" t="s">
        <v>14</v>
      </c>
      <c r="D106" s="3">
        <v>28876.57</v>
      </c>
      <c r="E106" s="3">
        <v>13265.101863559301</v>
      </c>
      <c r="F106" s="2">
        <v>44531</v>
      </c>
      <c r="G106" t="s">
        <v>15</v>
      </c>
    </row>
    <row r="107" spans="1:7" x14ac:dyDescent="0.2">
      <c r="A107">
        <v>6933518</v>
      </c>
      <c r="B107" t="s">
        <v>19</v>
      </c>
      <c r="C107" t="s">
        <v>14</v>
      </c>
      <c r="D107" s="3">
        <v>35970.340000000004</v>
      </c>
      <c r="E107" s="3">
        <v>25336.471190504602</v>
      </c>
      <c r="F107" s="2">
        <v>44531</v>
      </c>
      <c r="G107" t="s">
        <v>15</v>
      </c>
    </row>
    <row r="108" spans="1:7" x14ac:dyDescent="0.2">
      <c r="A108">
        <v>6933549</v>
      </c>
      <c r="B108" t="s">
        <v>19</v>
      </c>
      <c r="C108" t="s">
        <v>14</v>
      </c>
      <c r="D108" s="3">
        <v>37313.56</v>
      </c>
      <c r="E108" s="3">
        <v>17140.822967964399</v>
      </c>
      <c r="F108" s="2">
        <v>44531</v>
      </c>
      <c r="G108" t="s">
        <v>15</v>
      </c>
    </row>
    <row r="109" spans="1:7" x14ac:dyDescent="0.2">
      <c r="A109">
        <v>6933665</v>
      </c>
      <c r="B109" t="s">
        <v>19</v>
      </c>
      <c r="C109" t="s">
        <v>14</v>
      </c>
      <c r="D109" s="3">
        <v>28629.84</v>
      </c>
      <c r="E109" s="3">
        <v>11398.192636948801</v>
      </c>
      <c r="F109" s="2">
        <v>44531</v>
      </c>
      <c r="G109" t="s">
        <v>15</v>
      </c>
    </row>
    <row r="110" spans="1:7" x14ac:dyDescent="0.2">
      <c r="A110">
        <v>6933669</v>
      </c>
      <c r="B110" t="s">
        <v>19</v>
      </c>
      <c r="C110" t="s">
        <v>14</v>
      </c>
      <c r="D110" s="3">
        <v>36761.040000000001</v>
      </c>
      <c r="E110" s="3">
        <v>23641.814818749601</v>
      </c>
      <c r="F110" s="2">
        <v>44531</v>
      </c>
      <c r="G110" t="s">
        <v>15</v>
      </c>
    </row>
    <row r="111" spans="1:7" x14ac:dyDescent="0.2">
      <c r="A111">
        <v>6933674</v>
      </c>
      <c r="B111" t="s">
        <v>19</v>
      </c>
      <c r="C111" t="s">
        <v>14</v>
      </c>
      <c r="D111" s="3">
        <v>32535.79</v>
      </c>
      <c r="E111" s="3">
        <v>8967.6283150650015</v>
      </c>
      <c r="F111" s="2">
        <v>44531</v>
      </c>
      <c r="G111" t="s">
        <v>15</v>
      </c>
    </row>
    <row r="112" spans="1:7" x14ac:dyDescent="0.2">
      <c r="A112">
        <v>6933696</v>
      </c>
      <c r="B112" t="s">
        <v>19</v>
      </c>
      <c r="C112" t="s">
        <v>14</v>
      </c>
      <c r="D112" s="3">
        <v>-62.800000000000004</v>
      </c>
      <c r="E112" s="3">
        <v>-28.848592371999999</v>
      </c>
      <c r="F112" s="2">
        <v>44531</v>
      </c>
      <c r="G112" t="s">
        <v>15</v>
      </c>
    </row>
    <row r="113" spans="1:7" x14ac:dyDescent="0.2">
      <c r="A113">
        <v>6933697</v>
      </c>
      <c r="B113" t="s">
        <v>19</v>
      </c>
      <c r="C113" t="s">
        <v>14</v>
      </c>
      <c r="D113" s="3">
        <v>28809.32</v>
      </c>
      <c r="E113" s="3">
        <v>13234.209063606801</v>
      </c>
      <c r="F113" s="2">
        <v>44531</v>
      </c>
      <c r="G113" t="s">
        <v>15</v>
      </c>
    </row>
    <row r="114" spans="1:7" x14ac:dyDescent="0.2">
      <c r="A114">
        <v>6933698</v>
      </c>
      <c r="B114" t="s">
        <v>19</v>
      </c>
      <c r="C114" t="s">
        <v>14</v>
      </c>
      <c r="D114" s="3">
        <v>28579.57</v>
      </c>
      <c r="E114" s="3">
        <v>13128.668234029299</v>
      </c>
      <c r="F114" s="2">
        <v>44531</v>
      </c>
      <c r="G114" t="s">
        <v>15</v>
      </c>
    </row>
    <row r="115" spans="1:7" x14ac:dyDescent="0.2">
      <c r="A115">
        <v>6933815</v>
      </c>
      <c r="B115" t="s">
        <v>19</v>
      </c>
      <c r="C115" t="s">
        <v>14</v>
      </c>
      <c r="D115" s="3">
        <v>31213.84</v>
      </c>
      <c r="E115" s="3">
        <v>12426.942003828801</v>
      </c>
      <c r="F115" s="2">
        <v>44531</v>
      </c>
      <c r="G115" t="s">
        <v>15</v>
      </c>
    </row>
    <row r="116" spans="1:7" x14ac:dyDescent="0.2">
      <c r="A116">
        <v>6933846</v>
      </c>
      <c r="B116" t="s">
        <v>19</v>
      </c>
      <c r="C116" t="s">
        <v>14</v>
      </c>
      <c r="D116" s="3">
        <v>28579.57</v>
      </c>
      <c r="E116" s="3">
        <v>13128.668234029299</v>
      </c>
      <c r="F116" s="2">
        <v>44531</v>
      </c>
      <c r="G116" t="s">
        <v>15</v>
      </c>
    </row>
    <row r="117" spans="1:7" x14ac:dyDescent="0.2">
      <c r="A117">
        <v>6933963</v>
      </c>
      <c r="B117" t="s">
        <v>19</v>
      </c>
      <c r="C117" t="s">
        <v>14</v>
      </c>
      <c r="D117" s="3">
        <v>250.25</v>
      </c>
      <c r="E117" s="3">
        <v>84.302420702500001</v>
      </c>
      <c r="F117" s="2">
        <v>44531</v>
      </c>
      <c r="G117" t="s">
        <v>15</v>
      </c>
    </row>
    <row r="118" spans="1:7" x14ac:dyDescent="0.2">
      <c r="A118">
        <v>6933964</v>
      </c>
      <c r="B118" t="s">
        <v>19</v>
      </c>
      <c r="C118" t="s">
        <v>14</v>
      </c>
      <c r="D118" s="3">
        <v>303.16000000000003</v>
      </c>
      <c r="E118" s="3">
        <v>102.1263610796</v>
      </c>
      <c r="F118" s="2">
        <v>44531</v>
      </c>
      <c r="G118" t="s">
        <v>15</v>
      </c>
    </row>
    <row r="119" spans="1:7" x14ac:dyDescent="0.2">
      <c r="A119">
        <v>6933965</v>
      </c>
      <c r="B119" t="s">
        <v>19</v>
      </c>
      <c r="C119" t="s">
        <v>14</v>
      </c>
      <c r="D119" s="3">
        <v>-0.03</v>
      </c>
      <c r="E119" s="3">
        <v>-1.5618666900000001E-2</v>
      </c>
      <c r="F119" s="2">
        <v>44531</v>
      </c>
      <c r="G119" t="s">
        <v>15</v>
      </c>
    </row>
    <row r="120" spans="1:7" x14ac:dyDescent="0.2">
      <c r="A120">
        <v>6933999</v>
      </c>
      <c r="B120" t="s">
        <v>19</v>
      </c>
      <c r="C120" t="s">
        <v>14</v>
      </c>
      <c r="D120" s="3">
        <v>1222.1200000000001</v>
      </c>
      <c r="E120" s="3">
        <v>411.69899855720001</v>
      </c>
      <c r="F120" s="2">
        <v>44531</v>
      </c>
      <c r="G120" t="s">
        <v>15</v>
      </c>
    </row>
    <row r="121" spans="1:7" x14ac:dyDescent="0.2">
      <c r="A121">
        <v>6934000</v>
      </c>
      <c r="B121" t="s">
        <v>19</v>
      </c>
      <c r="C121" t="s">
        <v>14</v>
      </c>
      <c r="D121" s="3">
        <v>37826.300000000003</v>
      </c>
      <c r="E121" s="3">
        <v>17376.361618487001</v>
      </c>
      <c r="F121" s="2">
        <v>44531</v>
      </c>
      <c r="G121" t="s">
        <v>15</v>
      </c>
    </row>
    <row r="122" spans="1:7" x14ac:dyDescent="0.2">
      <c r="A122">
        <v>6934042</v>
      </c>
      <c r="B122" t="s">
        <v>19</v>
      </c>
      <c r="C122" t="s">
        <v>14</v>
      </c>
      <c r="D122" s="3">
        <v>43391.090000000004</v>
      </c>
      <c r="E122" s="3">
        <v>6644.2242077343999</v>
      </c>
      <c r="F122" s="2">
        <v>44531</v>
      </c>
      <c r="G122" t="s">
        <v>15</v>
      </c>
    </row>
    <row r="123" spans="1:7" x14ac:dyDescent="0.2">
      <c r="A123">
        <v>6934056</v>
      </c>
      <c r="B123" t="s">
        <v>19</v>
      </c>
      <c r="C123" t="s">
        <v>14</v>
      </c>
      <c r="D123" s="3">
        <v>30977.8</v>
      </c>
      <c r="E123" s="3">
        <v>4743.4496036480004</v>
      </c>
      <c r="F123" s="2">
        <v>44531</v>
      </c>
      <c r="G123" t="s">
        <v>15</v>
      </c>
    </row>
    <row r="124" spans="1:7" x14ac:dyDescent="0.2">
      <c r="A124">
        <v>6934077</v>
      </c>
      <c r="B124" t="s">
        <v>19</v>
      </c>
      <c r="C124" t="s">
        <v>14</v>
      </c>
      <c r="D124" s="3">
        <v>39581.450000000004</v>
      </c>
      <c r="E124" s="3">
        <v>6060.8762828319996</v>
      </c>
      <c r="F124" s="2">
        <v>44531</v>
      </c>
      <c r="G124" t="s">
        <v>15</v>
      </c>
    </row>
    <row r="125" spans="1:7" x14ac:dyDescent="0.2">
      <c r="A125">
        <v>7004599</v>
      </c>
      <c r="B125" t="s">
        <v>19</v>
      </c>
      <c r="C125" t="s">
        <v>14</v>
      </c>
      <c r="D125" s="3">
        <v>-72.150000000000006</v>
      </c>
      <c r="E125" s="3">
        <v>-6.6399998535</v>
      </c>
      <c r="F125" s="2">
        <v>44531</v>
      </c>
      <c r="G125" t="s">
        <v>15</v>
      </c>
    </row>
    <row r="126" spans="1:7" x14ac:dyDescent="0.2">
      <c r="A126">
        <v>6933105</v>
      </c>
      <c r="B126" t="s">
        <v>13</v>
      </c>
      <c r="C126" t="s">
        <v>14</v>
      </c>
      <c r="D126" s="3">
        <v>86769.09</v>
      </c>
      <c r="E126" s="3">
        <v>38343.115966619698</v>
      </c>
      <c r="F126" s="2">
        <v>44531</v>
      </c>
      <c r="G126" t="s">
        <v>15</v>
      </c>
    </row>
    <row r="127" spans="1:7" x14ac:dyDescent="0.2">
      <c r="A127">
        <v>6933114</v>
      </c>
      <c r="B127" t="s">
        <v>13</v>
      </c>
      <c r="C127" t="s">
        <v>14</v>
      </c>
      <c r="D127" s="3">
        <v>183690</v>
      </c>
      <c r="E127" s="3">
        <v>93660.349489200002</v>
      </c>
      <c r="F127" s="2">
        <v>44531</v>
      </c>
      <c r="G127" t="s">
        <v>15</v>
      </c>
    </row>
    <row r="128" spans="1:7" x14ac:dyDescent="0.2">
      <c r="A128">
        <v>6933115</v>
      </c>
      <c r="B128" t="s">
        <v>13</v>
      </c>
      <c r="C128" t="s">
        <v>14</v>
      </c>
      <c r="D128" s="3">
        <v>-18354.34</v>
      </c>
      <c r="E128" s="3">
        <v>-8110.7521942521998</v>
      </c>
      <c r="F128" s="2">
        <v>44531</v>
      </c>
      <c r="G128" t="s">
        <v>15</v>
      </c>
    </row>
    <row r="129" spans="1:7" x14ac:dyDescent="0.2">
      <c r="A129">
        <v>6933702</v>
      </c>
      <c r="B129" t="s">
        <v>13</v>
      </c>
      <c r="C129" t="s">
        <v>14</v>
      </c>
      <c r="D129" s="3">
        <v>18354.34</v>
      </c>
      <c r="E129" s="3">
        <v>9358.5600688311988</v>
      </c>
      <c r="F129" s="2">
        <v>44531</v>
      </c>
      <c r="G129" t="s">
        <v>15</v>
      </c>
    </row>
    <row r="130" spans="1:7" x14ac:dyDescent="0.2">
      <c r="A130">
        <v>6933703</v>
      </c>
      <c r="B130" t="s">
        <v>13</v>
      </c>
      <c r="C130" t="s">
        <v>14</v>
      </c>
      <c r="D130" s="3">
        <v>-20289.54</v>
      </c>
      <c r="E130" s="3">
        <v>-8965.9138424682005</v>
      </c>
      <c r="F130" s="2">
        <v>44531</v>
      </c>
      <c r="G130" t="s">
        <v>15</v>
      </c>
    </row>
    <row r="131" spans="1:7" x14ac:dyDescent="0.2">
      <c r="A131">
        <v>6934018</v>
      </c>
      <c r="B131" t="s">
        <v>13</v>
      </c>
      <c r="C131" t="s">
        <v>14</v>
      </c>
      <c r="D131" s="3">
        <v>188214.51</v>
      </c>
      <c r="E131" s="3">
        <v>31989.109394804102</v>
      </c>
      <c r="F131" s="2">
        <v>44531</v>
      </c>
      <c r="G131" t="s">
        <v>15</v>
      </c>
    </row>
    <row r="132" spans="1:7" x14ac:dyDescent="0.2">
      <c r="A132">
        <v>6934078</v>
      </c>
      <c r="B132" t="s">
        <v>13</v>
      </c>
      <c r="C132" t="s">
        <v>14</v>
      </c>
      <c r="D132" s="3">
        <v>175314.03</v>
      </c>
      <c r="E132" s="3">
        <v>29796.532074567298</v>
      </c>
      <c r="F132" s="2">
        <v>44531</v>
      </c>
      <c r="G132" t="s">
        <v>15</v>
      </c>
    </row>
    <row r="133" spans="1:7" x14ac:dyDescent="0.2">
      <c r="A133">
        <v>7003101</v>
      </c>
      <c r="B133" t="s">
        <v>13</v>
      </c>
      <c r="C133" t="s">
        <v>14</v>
      </c>
      <c r="D133" s="3">
        <v>106912.12</v>
      </c>
      <c r="E133" s="3">
        <v>10902.513113968</v>
      </c>
      <c r="F133" s="2">
        <v>44531</v>
      </c>
      <c r="G133" t="s">
        <v>15</v>
      </c>
    </row>
    <row r="134" spans="1:7" x14ac:dyDescent="0.2">
      <c r="A134">
        <v>7003698</v>
      </c>
      <c r="B134" t="s">
        <v>13</v>
      </c>
      <c r="C134" t="s">
        <v>14</v>
      </c>
      <c r="D134" s="3">
        <v>163.9</v>
      </c>
      <c r="E134" s="3">
        <v>16.71393196</v>
      </c>
      <c r="F134" s="2">
        <v>44531</v>
      </c>
      <c r="G134" t="s">
        <v>15</v>
      </c>
    </row>
    <row r="135" spans="1:7" x14ac:dyDescent="0.2">
      <c r="A135">
        <v>7003699</v>
      </c>
      <c r="B135" t="s">
        <v>13</v>
      </c>
      <c r="C135" t="s">
        <v>14</v>
      </c>
      <c r="D135" s="3">
        <v>-80092.22</v>
      </c>
      <c r="E135" s="3">
        <v>-8167.5162636080004</v>
      </c>
      <c r="F135" s="2">
        <v>44531</v>
      </c>
      <c r="G135" t="s">
        <v>15</v>
      </c>
    </row>
    <row r="136" spans="1:7" x14ac:dyDescent="0.2">
      <c r="A136">
        <v>6932978</v>
      </c>
      <c r="B136" t="s">
        <v>20</v>
      </c>
      <c r="C136" t="s">
        <v>14</v>
      </c>
      <c r="D136" s="3">
        <v>1456.47</v>
      </c>
      <c r="E136" s="3">
        <v>264.53589337170001</v>
      </c>
      <c r="F136" s="2">
        <v>44531</v>
      </c>
      <c r="G136" t="s">
        <v>15</v>
      </c>
    </row>
    <row r="137" spans="1:7" x14ac:dyDescent="0.2">
      <c r="A137">
        <v>6933111</v>
      </c>
      <c r="B137" t="s">
        <v>20</v>
      </c>
      <c r="C137" t="s">
        <v>14</v>
      </c>
      <c r="D137" s="3">
        <v>616.19000000000005</v>
      </c>
      <c r="E137" s="3">
        <v>111.91742510089999</v>
      </c>
      <c r="F137" s="2">
        <v>44531</v>
      </c>
      <c r="G137" t="s">
        <v>15</v>
      </c>
    </row>
    <row r="138" spans="1:7" x14ac:dyDescent="0.2">
      <c r="A138">
        <v>6933117</v>
      </c>
      <c r="B138" t="s">
        <v>20</v>
      </c>
      <c r="C138" t="s">
        <v>14</v>
      </c>
      <c r="D138" s="3">
        <v>3544.2400000000002</v>
      </c>
      <c r="E138" s="3">
        <v>643.7336125864</v>
      </c>
      <c r="F138" s="2">
        <v>44531</v>
      </c>
      <c r="G138" t="s">
        <v>15</v>
      </c>
    </row>
    <row r="139" spans="1:7" x14ac:dyDescent="0.2">
      <c r="A139">
        <v>6933251</v>
      </c>
      <c r="B139" t="s">
        <v>20</v>
      </c>
      <c r="C139" t="s">
        <v>14</v>
      </c>
      <c r="D139" s="3">
        <v>1475.93</v>
      </c>
      <c r="E139" s="3">
        <v>268.07037639229998</v>
      </c>
      <c r="F139" s="2">
        <v>44531</v>
      </c>
      <c r="G139" t="s">
        <v>15</v>
      </c>
    </row>
    <row r="140" spans="1:7" x14ac:dyDescent="0.2">
      <c r="A140">
        <v>6933252</v>
      </c>
      <c r="B140" t="s">
        <v>20</v>
      </c>
      <c r="C140" t="s">
        <v>14</v>
      </c>
      <c r="D140" s="3">
        <v>1039.9000000000001</v>
      </c>
      <c r="E140" s="3">
        <v>188.87507158900002</v>
      </c>
      <c r="F140" s="2">
        <v>44531</v>
      </c>
      <c r="G140" t="s">
        <v>15</v>
      </c>
    </row>
    <row r="141" spans="1:7" x14ac:dyDescent="0.2">
      <c r="A141">
        <v>6933278</v>
      </c>
      <c r="B141" t="s">
        <v>20</v>
      </c>
      <c r="C141" t="s">
        <v>14</v>
      </c>
      <c r="D141" s="3">
        <v>714.62</v>
      </c>
      <c r="E141" s="3">
        <v>269.57255093859999</v>
      </c>
      <c r="F141" s="2">
        <v>44531</v>
      </c>
      <c r="G141" t="s">
        <v>15</v>
      </c>
    </row>
    <row r="142" spans="1:7" x14ac:dyDescent="0.2">
      <c r="A142">
        <v>6933411</v>
      </c>
      <c r="B142" t="s">
        <v>20</v>
      </c>
      <c r="C142" t="s">
        <v>14</v>
      </c>
      <c r="D142" s="3">
        <v>3015.02</v>
      </c>
      <c r="E142" s="3">
        <v>1390.0899857995998</v>
      </c>
      <c r="F142" s="2">
        <v>44531</v>
      </c>
      <c r="G142" t="s">
        <v>15</v>
      </c>
    </row>
    <row r="143" spans="1:7" x14ac:dyDescent="0.2">
      <c r="A143">
        <v>6933545</v>
      </c>
      <c r="B143" t="s">
        <v>20</v>
      </c>
      <c r="C143" t="s">
        <v>14</v>
      </c>
      <c r="D143" s="3">
        <v>5561.03</v>
      </c>
      <c r="E143" s="3">
        <v>1010.0393685532999</v>
      </c>
      <c r="F143" s="2">
        <v>44531</v>
      </c>
      <c r="G143" t="s">
        <v>15</v>
      </c>
    </row>
    <row r="144" spans="1:7" x14ac:dyDescent="0.2">
      <c r="A144">
        <v>6933546</v>
      </c>
      <c r="B144" t="s">
        <v>20</v>
      </c>
      <c r="C144" t="s">
        <v>14</v>
      </c>
      <c r="D144" s="3">
        <v>1094.9100000000001</v>
      </c>
      <c r="E144" s="3">
        <v>413.02745759729999</v>
      </c>
      <c r="F144" s="2">
        <v>44531</v>
      </c>
      <c r="G144" t="s">
        <v>15</v>
      </c>
    </row>
    <row r="145" spans="1:7" x14ac:dyDescent="0.2">
      <c r="A145">
        <v>6933843</v>
      </c>
      <c r="B145" t="s">
        <v>20</v>
      </c>
      <c r="C145" t="s">
        <v>14</v>
      </c>
      <c r="D145" s="3">
        <v>4473</v>
      </c>
      <c r="E145" s="3">
        <v>812.42253602999995</v>
      </c>
      <c r="F145" s="2">
        <v>44531</v>
      </c>
      <c r="G145" t="s">
        <v>15</v>
      </c>
    </row>
    <row r="146" spans="1:7" x14ac:dyDescent="0.2">
      <c r="A146">
        <v>6933993</v>
      </c>
      <c r="B146" t="s">
        <v>20</v>
      </c>
      <c r="C146" t="s">
        <v>14</v>
      </c>
      <c r="D146" s="3">
        <v>4062.98</v>
      </c>
      <c r="E146" s="3">
        <v>1759.7264501348</v>
      </c>
      <c r="F146" s="2">
        <v>44531</v>
      </c>
      <c r="G146" t="s">
        <v>15</v>
      </c>
    </row>
    <row r="147" spans="1:7" x14ac:dyDescent="0.2">
      <c r="A147">
        <v>6933994</v>
      </c>
      <c r="B147" t="s">
        <v>20</v>
      </c>
      <c r="C147" t="s">
        <v>14</v>
      </c>
      <c r="D147" s="3">
        <v>3298.31</v>
      </c>
      <c r="E147" s="3">
        <v>599.0658114941001</v>
      </c>
      <c r="F147" s="2">
        <v>44531</v>
      </c>
      <c r="G147" t="s">
        <v>15</v>
      </c>
    </row>
    <row r="148" spans="1:7" x14ac:dyDescent="0.2">
      <c r="A148">
        <v>6933995</v>
      </c>
      <c r="B148" t="s">
        <v>20</v>
      </c>
      <c r="C148" t="s">
        <v>14</v>
      </c>
      <c r="D148" s="3">
        <v>2569.85</v>
      </c>
      <c r="E148" s="3">
        <v>1113.0335413610001</v>
      </c>
      <c r="F148" s="2">
        <v>44531</v>
      </c>
      <c r="G148" t="s">
        <v>15</v>
      </c>
    </row>
    <row r="149" spans="1:7" x14ac:dyDescent="0.2">
      <c r="A149">
        <v>6934030</v>
      </c>
      <c r="B149" t="s">
        <v>7</v>
      </c>
      <c r="C149" t="s">
        <v>21</v>
      </c>
      <c r="D149" s="3">
        <v>202.5</v>
      </c>
      <c r="E149" s="3">
        <v>0</v>
      </c>
      <c r="F149" s="2">
        <v>44531</v>
      </c>
      <c r="G149" t="s">
        <v>22</v>
      </c>
    </row>
    <row r="150" spans="1:7" x14ac:dyDescent="0.2">
      <c r="A150">
        <v>6934058</v>
      </c>
      <c r="B150" t="s">
        <v>7</v>
      </c>
      <c r="C150" t="s">
        <v>21</v>
      </c>
      <c r="D150" s="3">
        <v>5219.95</v>
      </c>
      <c r="E150" s="3">
        <v>0</v>
      </c>
      <c r="F150" s="2">
        <v>44531</v>
      </c>
      <c r="G150" t="s">
        <v>22</v>
      </c>
    </row>
    <row r="151" spans="1:7" x14ac:dyDescent="0.2">
      <c r="A151">
        <v>6934079</v>
      </c>
      <c r="B151" t="s">
        <v>7</v>
      </c>
      <c r="C151" t="s">
        <v>21</v>
      </c>
      <c r="D151" s="3">
        <v>-399.75</v>
      </c>
      <c r="E151" s="3">
        <v>0</v>
      </c>
      <c r="F151" s="2">
        <v>44531</v>
      </c>
      <c r="G151" t="s">
        <v>22</v>
      </c>
    </row>
    <row r="152" spans="1:7" x14ac:dyDescent="0.2">
      <c r="A152">
        <v>7002780</v>
      </c>
      <c r="B152" t="s">
        <v>7</v>
      </c>
      <c r="C152" t="s">
        <v>21</v>
      </c>
      <c r="D152" s="3">
        <v>3172.5</v>
      </c>
      <c r="E152" s="3">
        <v>0</v>
      </c>
      <c r="F152" s="2">
        <v>44531</v>
      </c>
      <c r="G152" t="s">
        <v>22</v>
      </c>
    </row>
    <row r="153" spans="1:7" x14ac:dyDescent="0.2">
      <c r="A153">
        <v>7003416</v>
      </c>
      <c r="B153" t="s">
        <v>7</v>
      </c>
      <c r="C153" t="s">
        <v>21</v>
      </c>
      <c r="D153" s="3">
        <v>1480.5</v>
      </c>
      <c r="E153" s="3">
        <v>0</v>
      </c>
      <c r="F153" s="2">
        <v>44531</v>
      </c>
      <c r="G153" t="s">
        <v>22</v>
      </c>
    </row>
    <row r="154" spans="1:7" x14ac:dyDescent="0.2">
      <c r="D154" s="3">
        <f>SUM(D1:D153)</f>
        <v>12191004.949999992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57"/>
  <sheetViews>
    <sheetView topLeftCell="A132" workbookViewId="0">
      <selection activeCell="D157" sqref="D157"/>
    </sheetView>
  </sheetViews>
  <sheetFormatPr defaultRowHeight="12.75" x14ac:dyDescent="0.2"/>
  <cols>
    <col min="1" max="1" width="9" bestFit="1" customWidth="1"/>
    <col min="2" max="2" width="25" bestFit="1" customWidth="1"/>
    <col min="3" max="3" width="12.85546875" bestFit="1" customWidth="1"/>
    <col min="4" max="4" width="14" style="3" bestFit="1" customWidth="1"/>
    <col min="5" max="5" width="12.7109375" style="3" bestFit="1" customWidth="1"/>
    <col min="6" max="6" width="13.42578125" bestFit="1" customWidth="1"/>
    <col min="7" max="7" width="19.7109375" bestFit="1" customWidth="1"/>
  </cols>
  <sheetData>
    <row r="1" spans="1:7" x14ac:dyDescent="0.2">
      <c r="A1" t="s">
        <v>5</v>
      </c>
      <c r="B1" t="s">
        <v>0</v>
      </c>
      <c r="C1" t="s">
        <v>0</v>
      </c>
      <c r="D1" s="3" t="s">
        <v>1</v>
      </c>
      <c r="E1" s="3" t="s">
        <v>2</v>
      </c>
      <c r="F1" t="s">
        <v>3</v>
      </c>
      <c r="G1" t="s">
        <v>4</v>
      </c>
    </row>
    <row r="2" spans="1:7" x14ac:dyDescent="0.2">
      <c r="A2">
        <v>923213</v>
      </c>
      <c r="B2" t="s">
        <v>7</v>
      </c>
      <c r="C2" t="s">
        <v>8</v>
      </c>
      <c r="D2" s="3">
        <v>2643.75</v>
      </c>
      <c r="E2" s="3">
        <v>0</v>
      </c>
      <c r="F2" s="2">
        <v>44501</v>
      </c>
      <c r="G2" t="s">
        <v>9</v>
      </c>
    </row>
    <row r="3" spans="1:7" x14ac:dyDescent="0.2">
      <c r="A3">
        <v>923216</v>
      </c>
      <c r="B3" t="s">
        <v>10</v>
      </c>
      <c r="C3" t="s">
        <v>8</v>
      </c>
      <c r="D3" s="3">
        <v>36447</v>
      </c>
      <c r="E3" s="3">
        <v>1105.77355134</v>
      </c>
      <c r="F3" s="2">
        <v>44501</v>
      </c>
      <c r="G3" t="s">
        <v>9</v>
      </c>
    </row>
    <row r="4" spans="1:7" x14ac:dyDescent="0.2">
      <c r="A4">
        <v>1274831</v>
      </c>
      <c r="B4" t="s">
        <v>10</v>
      </c>
      <c r="C4" t="s">
        <v>8</v>
      </c>
      <c r="D4" s="3">
        <v>183134.73</v>
      </c>
      <c r="E4" s="3">
        <v>5556.1648631106</v>
      </c>
      <c r="F4" s="2">
        <v>44501</v>
      </c>
      <c r="G4" t="s">
        <v>9</v>
      </c>
    </row>
    <row r="5" spans="1:7" x14ac:dyDescent="0.2">
      <c r="A5">
        <v>43230742</v>
      </c>
      <c r="B5" t="s">
        <v>10</v>
      </c>
      <c r="C5" t="s">
        <v>8</v>
      </c>
      <c r="D5" s="3">
        <v>-21977.8</v>
      </c>
      <c r="E5" s="3">
        <v>-666.78930931599996</v>
      </c>
      <c r="F5" s="2">
        <v>44501</v>
      </c>
      <c r="G5" t="s">
        <v>9</v>
      </c>
    </row>
    <row r="6" spans="1:7" x14ac:dyDescent="0.2">
      <c r="A6">
        <v>61772468</v>
      </c>
      <c r="B6" t="s">
        <v>11</v>
      </c>
      <c r="C6" t="s">
        <v>8</v>
      </c>
      <c r="D6" s="3">
        <v>4577.1400000000003</v>
      </c>
      <c r="E6" s="3">
        <v>2405.9439811328002</v>
      </c>
      <c r="F6" s="2">
        <v>44501</v>
      </c>
      <c r="G6" t="s">
        <v>9</v>
      </c>
    </row>
    <row r="7" spans="1:7" x14ac:dyDescent="0.2">
      <c r="A7">
        <v>61772473</v>
      </c>
      <c r="B7" t="s">
        <v>11</v>
      </c>
      <c r="C7" t="s">
        <v>8</v>
      </c>
      <c r="D7" s="3">
        <v>3417.75</v>
      </c>
      <c r="E7" s="3">
        <v>581.23001569500002</v>
      </c>
      <c r="F7" s="2">
        <v>44501</v>
      </c>
      <c r="G7" t="s">
        <v>9</v>
      </c>
    </row>
    <row r="8" spans="1:7" x14ac:dyDescent="0.2">
      <c r="A8">
        <v>61772465</v>
      </c>
      <c r="B8" t="s">
        <v>12</v>
      </c>
      <c r="C8" t="s">
        <v>8</v>
      </c>
      <c r="D8" s="3">
        <v>10056.82</v>
      </c>
      <c r="E8" s="3">
        <v>-4.0299689104</v>
      </c>
      <c r="F8" s="2">
        <v>44501</v>
      </c>
      <c r="G8" t="s">
        <v>9</v>
      </c>
    </row>
    <row r="9" spans="1:7" x14ac:dyDescent="0.2">
      <c r="A9">
        <v>923219</v>
      </c>
      <c r="B9" t="s">
        <v>13</v>
      </c>
      <c r="C9" t="s">
        <v>8</v>
      </c>
      <c r="D9" s="3">
        <v>58.83</v>
      </c>
      <c r="E9" s="3">
        <v>5.5901772047999998</v>
      </c>
      <c r="F9" s="2">
        <v>44501</v>
      </c>
      <c r="G9" t="s">
        <v>9</v>
      </c>
    </row>
    <row r="10" spans="1:7" x14ac:dyDescent="0.2">
      <c r="A10">
        <v>6933535</v>
      </c>
      <c r="B10" t="s">
        <v>7</v>
      </c>
      <c r="C10" t="s">
        <v>14</v>
      </c>
      <c r="D10" s="3">
        <v>472514.62</v>
      </c>
      <c r="E10" s="3">
        <v>0</v>
      </c>
      <c r="F10" s="2">
        <v>44501</v>
      </c>
      <c r="G10" t="s">
        <v>15</v>
      </c>
    </row>
    <row r="11" spans="1:7" x14ac:dyDescent="0.2">
      <c r="A11">
        <v>6933550</v>
      </c>
      <c r="B11" t="s">
        <v>7</v>
      </c>
      <c r="C11" t="s">
        <v>14</v>
      </c>
      <c r="D11" s="3">
        <v>4232.25</v>
      </c>
      <c r="E11" s="3">
        <v>0</v>
      </c>
      <c r="F11" s="2">
        <v>44501</v>
      </c>
      <c r="G11" t="s">
        <v>15</v>
      </c>
    </row>
    <row r="12" spans="1:7" x14ac:dyDescent="0.2">
      <c r="A12">
        <v>6933700</v>
      </c>
      <c r="B12" t="s">
        <v>7</v>
      </c>
      <c r="C12" t="s">
        <v>14</v>
      </c>
      <c r="D12" s="3">
        <v>106291.65000000001</v>
      </c>
      <c r="E12" s="3">
        <v>0</v>
      </c>
      <c r="F12" s="2">
        <v>44501</v>
      </c>
      <c r="G12" t="s">
        <v>15</v>
      </c>
    </row>
    <row r="13" spans="1:7" x14ac:dyDescent="0.2">
      <c r="A13">
        <v>6933701</v>
      </c>
      <c r="B13" t="s">
        <v>7</v>
      </c>
      <c r="C13" t="s">
        <v>14</v>
      </c>
      <c r="D13" s="3">
        <v>1500</v>
      </c>
      <c r="E13" s="3">
        <v>0</v>
      </c>
      <c r="F13" s="2">
        <v>44501</v>
      </c>
      <c r="G13" t="s">
        <v>15</v>
      </c>
    </row>
    <row r="14" spans="1:7" x14ac:dyDescent="0.2">
      <c r="A14">
        <v>6932989</v>
      </c>
      <c r="B14" t="s">
        <v>10</v>
      </c>
      <c r="C14" t="s">
        <v>14</v>
      </c>
      <c r="D14" s="3">
        <v>101826.47</v>
      </c>
      <c r="E14" s="3">
        <v>18354.2904594996</v>
      </c>
      <c r="F14" s="2">
        <v>44501</v>
      </c>
      <c r="G14" t="s">
        <v>15</v>
      </c>
    </row>
    <row r="15" spans="1:7" x14ac:dyDescent="0.2">
      <c r="A15">
        <v>6933002</v>
      </c>
      <c r="B15" t="s">
        <v>10</v>
      </c>
      <c r="C15" t="s">
        <v>14</v>
      </c>
      <c r="D15" s="3">
        <v>12495.5</v>
      </c>
      <c r="E15" s="3">
        <v>2519.9242505699999</v>
      </c>
      <c r="F15" s="2">
        <v>44501</v>
      </c>
      <c r="G15" t="s">
        <v>15</v>
      </c>
    </row>
    <row r="16" spans="1:7" x14ac:dyDescent="0.2">
      <c r="A16">
        <v>6933704</v>
      </c>
      <c r="B16" t="s">
        <v>10</v>
      </c>
      <c r="C16" t="s">
        <v>14</v>
      </c>
      <c r="D16" s="3">
        <v>23480.77</v>
      </c>
      <c r="E16" s="3">
        <v>4735.2856424357997</v>
      </c>
      <c r="F16" s="2">
        <v>44501</v>
      </c>
      <c r="G16" t="s">
        <v>15</v>
      </c>
    </row>
    <row r="17" spans="1:7" x14ac:dyDescent="0.2">
      <c r="A17">
        <v>6934031</v>
      </c>
      <c r="B17" t="s">
        <v>10</v>
      </c>
      <c r="C17" t="s">
        <v>14</v>
      </c>
      <c r="D17" s="3">
        <v>8954.99</v>
      </c>
      <c r="E17" s="3">
        <v>463.46676114860003</v>
      </c>
      <c r="F17" s="2">
        <v>44501</v>
      </c>
      <c r="G17" t="s">
        <v>15</v>
      </c>
    </row>
    <row r="18" spans="1:7" x14ac:dyDescent="0.2">
      <c r="A18">
        <v>6934068</v>
      </c>
      <c r="B18" t="s">
        <v>10</v>
      </c>
      <c r="C18" t="s">
        <v>14</v>
      </c>
      <c r="D18" s="3">
        <v>5933184.5899999999</v>
      </c>
      <c r="E18" s="3">
        <v>307072.79910129256</v>
      </c>
      <c r="F18" s="2">
        <v>44501</v>
      </c>
      <c r="G18" t="s">
        <v>15</v>
      </c>
    </row>
    <row r="19" spans="1:7" x14ac:dyDescent="0.2">
      <c r="A19">
        <v>6934069</v>
      </c>
      <c r="B19" t="s">
        <v>10</v>
      </c>
      <c r="C19" t="s">
        <v>14</v>
      </c>
      <c r="D19" s="3">
        <v>457856.33</v>
      </c>
      <c r="E19" s="3">
        <v>23696.418459036198</v>
      </c>
      <c r="F19" s="2">
        <v>44501</v>
      </c>
      <c r="G19" t="s">
        <v>15</v>
      </c>
    </row>
    <row r="20" spans="1:7" x14ac:dyDescent="0.2">
      <c r="A20">
        <v>6934080</v>
      </c>
      <c r="B20" t="s">
        <v>10</v>
      </c>
      <c r="C20" t="s">
        <v>14</v>
      </c>
      <c r="D20" s="3">
        <v>495432.52</v>
      </c>
      <c r="E20" s="3">
        <v>25641.179433152804</v>
      </c>
      <c r="F20" s="2">
        <v>44501</v>
      </c>
      <c r="G20" t="s">
        <v>15</v>
      </c>
    </row>
    <row r="21" spans="1:7" x14ac:dyDescent="0.2">
      <c r="A21">
        <v>7002781</v>
      </c>
      <c r="B21" t="s">
        <v>10</v>
      </c>
      <c r="C21" t="s">
        <v>14</v>
      </c>
      <c r="D21" s="3">
        <v>1678.8500000000001</v>
      </c>
      <c r="E21" s="3">
        <v>50.934999497</v>
      </c>
      <c r="F21" s="2">
        <v>44501</v>
      </c>
      <c r="G21" t="s">
        <v>15</v>
      </c>
    </row>
    <row r="22" spans="1:7" x14ac:dyDescent="0.2">
      <c r="A22">
        <v>7003071</v>
      </c>
      <c r="B22" t="s">
        <v>10</v>
      </c>
      <c r="C22" t="s">
        <v>14</v>
      </c>
      <c r="D22" s="3">
        <v>-150</v>
      </c>
      <c r="E22" s="3">
        <v>-4.5508829999999998</v>
      </c>
      <c r="F22" s="2">
        <v>44501</v>
      </c>
      <c r="G22" t="s">
        <v>15</v>
      </c>
    </row>
    <row r="23" spans="1:7" x14ac:dyDescent="0.2">
      <c r="A23">
        <v>7003394</v>
      </c>
      <c r="B23" t="s">
        <v>10</v>
      </c>
      <c r="C23" t="s">
        <v>14</v>
      </c>
      <c r="D23" s="3">
        <v>1591.04</v>
      </c>
      <c r="E23" s="3">
        <v>48.270912588800002</v>
      </c>
      <c r="F23" s="2">
        <v>44501</v>
      </c>
      <c r="G23" t="s">
        <v>15</v>
      </c>
    </row>
    <row r="24" spans="1:7" x14ac:dyDescent="0.2">
      <c r="A24">
        <v>7004610</v>
      </c>
      <c r="B24" t="s">
        <v>10</v>
      </c>
      <c r="C24" t="s">
        <v>14</v>
      </c>
      <c r="D24" s="3">
        <v>510156.96</v>
      </c>
      <c r="E24" s="3">
        <v>15477.7642439712</v>
      </c>
      <c r="F24" s="2">
        <v>44501</v>
      </c>
      <c r="G24" t="s">
        <v>15</v>
      </c>
    </row>
    <row r="25" spans="1:7" x14ac:dyDescent="0.2">
      <c r="A25">
        <v>7004932</v>
      </c>
      <c r="B25" t="s">
        <v>10</v>
      </c>
      <c r="C25" t="s">
        <v>14</v>
      </c>
      <c r="D25" s="3">
        <v>1989.21</v>
      </c>
      <c r="E25" s="3">
        <v>60.351079816199999</v>
      </c>
      <c r="F25" s="2">
        <v>44501</v>
      </c>
      <c r="G25" t="s">
        <v>15</v>
      </c>
    </row>
    <row r="26" spans="1:7" x14ac:dyDescent="0.2">
      <c r="A26">
        <v>6932988</v>
      </c>
      <c r="B26" t="s">
        <v>11</v>
      </c>
      <c r="C26" t="s">
        <v>14</v>
      </c>
      <c r="D26" s="3">
        <v>10169.65</v>
      </c>
      <c r="E26" s="3">
        <v>10169.65</v>
      </c>
      <c r="F26" s="2">
        <v>44501</v>
      </c>
      <c r="G26" t="s">
        <v>15</v>
      </c>
    </row>
    <row r="27" spans="1:7" x14ac:dyDescent="0.2">
      <c r="A27">
        <v>6933099</v>
      </c>
      <c r="B27" t="s">
        <v>11</v>
      </c>
      <c r="C27" t="s">
        <v>14</v>
      </c>
      <c r="D27" s="3">
        <v>49817.99</v>
      </c>
      <c r="E27" s="3">
        <v>49817.99</v>
      </c>
      <c r="F27" s="2">
        <v>44501</v>
      </c>
      <c r="G27" t="s">
        <v>15</v>
      </c>
    </row>
    <row r="28" spans="1:7" x14ac:dyDescent="0.2">
      <c r="A28">
        <v>6933110</v>
      </c>
      <c r="B28" t="s">
        <v>11</v>
      </c>
      <c r="C28" t="s">
        <v>14</v>
      </c>
      <c r="D28" s="3">
        <v>8492.84</v>
      </c>
      <c r="E28" s="3">
        <v>8492.84</v>
      </c>
      <c r="F28" s="2">
        <v>44501</v>
      </c>
      <c r="G28" t="s">
        <v>15</v>
      </c>
    </row>
    <row r="29" spans="1:7" x14ac:dyDescent="0.2">
      <c r="A29">
        <v>6933113</v>
      </c>
      <c r="B29" t="s">
        <v>11</v>
      </c>
      <c r="C29" t="s">
        <v>14</v>
      </c>
      <c r="D29" s="3">
        <v>74169.37</v>
      </c>
      <c r="E29" s="3">
        <v>74169.37</v>
      </c>
      <c r="F29" s="2">
        <v>44501</v>
      </c>
      <c r="G29" t="s">
        <v>15</v>
      </c>
    </row>
    <row r="30" spans="1:7" x14ac:dyDescent="0.2">
      <c r="A30">
        <v>6933268</v>
      </c>
      <c r="B30" t="s">
        <v>11</v>
      </c>
      <c r="C30" t="s">
        <v>14</v>
      </c>
      <c r="D30" s="3">
        <v>10806.7</v>
      </c>
      <c r="E30" s="3">
        <v>10806.7</v>
      </c>
      <c r="F30" s="2">
        <v>44501</v>
      </c>
      <c r="G30" t="s">
        <v>15</v>
      </c>
    </row>
    <row r="31" spans="1:7" x14ac:dyDescent="0.2">
      <c r="A31">
        <v>6933274</v>
      </c>
      <c r="B31" t="s">
        <v>11</v>
      </c>
      <c r="C31" t="s">
        <v>14</v>
      </c>
      <c r="D31" s="3">
        <v>6266.2</v>
      </c>
      <c r="E31" s="3">
        <v>6266.2</v>
      </c>
      <c r="F31" s="2">
        <v>44501</v>
      </c>
      <c r="G31" t="s">
        <v>15</v>
      </c>
    </row>
    <row r="32" spans="1:7" x14ac:dyDescent="0.2">
      <c r="A32">
        <v>6933392</v>
      </c>
      <c r="B32" t="s">
        <v>11</v>
      </c>
      <c r="C32" t="s">
        <v>14</v>
      </c>
      <c r="D32" s="3">
        <v>14047.62</v>
      </c>
      <c r="E32" s="3">
        <v>14047.62</v>
      </c>
      <c r="F32" s="2">
        <v>44501</v>
      </c>
      <c r="G32" t="s">
        <v>15</v>
      </c>
    </row>
    <row r="33" spans="1:7" x14ac:dyDescent="0.2">
      <c r="A33">
        <v>6933396</v>
      </c>
      <c r="B33" t="s">
        <v>11</v>
      </c>
      <c r="C33" t="s">
        <v>14</v>
      </c>
      <c r="D33" s="3">
        <v>237.99</v>
      </c>
      <c r="E33" s="3">
        <v>237.99</v>
      </c>
      <c r="F33" s="2">
        <v>44501</v>
      </c>
      <c r="G33" t="s">
        <v>15</v>
      </c>
    </row>
    <row r="34" spans="1:7" x14ac:dyDescent="0.2">
      <c r="A34">
        <v>6933410</v>
      </c>
      <c r="B34" t="s">
        <v>11</v>
      </c>
      <c r="C34" t="s">
        <v>14</v>
      </c>
      <c r="D34" s="3">
        <v>38933.090000000004</v>
      </c>
      <c r="E34" s="3">
        <v>38933.090000000004</v>
      </c>
      <c r="F34" s="2">
        <v>44501</v>
      </c>
      <c r="G34" t="s">
        <v>15</v>
      </c>
    </row>
    <row r="35" spans="1:7" x14ac:dyDescent="0.2">
      <c r="A35">
        <v>6933519</v>
      </c>
      <c r="B35" t="s">
        <v>11</v>
      </c>
      <c r="C35" t="s">
        <v>14</v>
      </c>
      <c r="D35" s="3">
        <v>1556.74</v>
      </c>
      <c r="E35" s="3">
        <v>1556.74</v>
      </c>
      <c r="F35" s="2">
        <v>44501</v>
      </c>
      <c r="G35" t="s">
        <v>15</v>
      </c>
    </row>
    <row r="36" spans="1:7" x14ac:dyDescent="0.2">
      <c r="A36">
        <v>6933534</v>
      </c>
      <c r="B36" t="s">
        <v>11</v>
      </c>
      <c r="C36" t="s">
        <v>14</v>
      </c>
      <c r="D36" s="3">
        <v>18267.16</v>
      </c>
      <c r="E36" s="3">
        <v>18267.16</v>
      </c>
      <c r="F36" s="2">
        <v>44501</v>
      </c>
      <c r="G36" t="s">
        <v>15</v>
      </c>
    </row>
    <row r="37" spans="1:7" x14ac:dyDescent="0.2">
      <c r="A37">
        <v>6933536</v>
      </c>
      <c r="B37" t="s">
        <v>11</v>
      </c>
      <c r="C37" t="s">
        <v>14</v>
      </c>
      <c r="D37" s="3">
        <v>-1017.6</v>
      </c>
      <c r="E37" s="3">
        <v>-1017.6</v>
      </c>
      <c r="F37" s="2">
        <v>44501</v>
      </c>
      <c r="G37" t="s">
        <v>15</v>
      </c>
    </row>
    <row r="38" spans="1:7" x14ac:dyDescent="0.2">
      <c r="A38">
        <v>6933539</v>
      </c>
      <c r="B38" t="s">
        <v>11</v>
      </c>
      <c r="C38" t="s">
        <v>14</v>
      </c>
      <c r="D38" s="3">
        <v>13745.03</v>
      </c>
      <c r="E38" s="3">
        <v>13745.03</v>
      </c>
      <c r="F38" s="2">
        <v>44501</v>
      </c>
      <c r="G38" t="s">
        <v>15</v>
      </c>
    </row>
    <row r="39" spans="1:7" x14ac:dyDescent="0.2">
      <c r="A39">
        <v>6933551</v>
      </c>
      <c r="B39" t="s">
        <v>11</v>
      </c>
      <c r="C39" t="s">
        <v>14</v>
      </c>
      <c r="D39" s="3">
        <v>1556.74</v>
      </c>
      <c r="E39" s="3">
        <v>1556.74</v>
      </c>
      <c r="F39" s="2">
        <v>44501</v>
      </c>
      <c r="G39" t="s">
        <v>15</v>
      </c>
    </row>
    <row r="40" spans="1:7" x14ac:dyDescent="0.2">
      <c r="A40">
        <v>6933552</v>
      </c>
      <c r="B40" t="s">
        <v>11</v>
      </c>
      <c r="C40" t="s">
        <v>14</v>
      </c>
      <c r="D40" s="3">
        <v>1556.74</v>
      </c>
      <c r="E40" s="3">
        <v>1556.74</v>
      </c>
      <c r="F40" s="2">
        <v>44501</v>
      </c>
      <c r="G40" t="s">
        <v>15</v>
      </c>
    </row>
    <row r="41" spans="1:7" x14ac:dyDescent="0.2">
      <c r="A41">
        <v>6933837</v>
      </c>
      <c r="B41" t="s">
        <v>11</v>
      </c>
      <c r="C41" t="s">
        <v>14</v>
      </c>
      <c r="D41" s="3">
        <v>10210.52</v>
      </c>
      <c r="E41" s="3">
        <v>10210.52</v>
      </c>
      <c r="F41" s="2">
        <v>44501</v>
      </c>
      <c r="G41" t="s">
        <v>15</v>
      </c>
    </row>
    <row r="42" spans="1:7" x14ac:dyDescent="0.2">
      <c r="A42">
        <v>6933838</v>
      </c>
      <c r="B42" t="s">
        <v>11</v>
      </c>
      <c r="C42" t="s">
        <v>14</v>
      </c>
      <c r="D42" s="3">
        <v>25</v>
      </c>
      <c r="E42" s="3">
        <v>25</v>
      </c>
      <c r="F42" s="2">
        <v>44501</v>
      </c>
      <c r="G42" t="s">
        <v>15</v>
      </c>
    </row>
    <row r="43" spans="1:7" x14ac:dyDescent="0.2">
      <c r="A43">
        <v>6933840</v>
      </c>
      <c r="B43" t="s">
        <v>11</v>
      </c>
      <c r="C43" t="s">
        <v>14</v>
      </c>
      <c r="D43" s="3">
        <v>2895</v>
      </c>
      <c r="E43" s="3">
        <v>2895</v>
      </c>
      <c r="F43" s="2">
        <v>44501</v>
      </c>
      <c r="G43" t="s">
        <v>15</v>
      </c>
    </row>
    <row r="44" spans="1:7" x14ac:dyDescent="0.2">
      <c r="A44">
        <v>6933841</v>
      </c>
      <c r="B44" t="s">
        <v>11</v>
      </c>
      <c r="C44" t="s">
        <v>14</v>
      </c>
      <c r="D44" s="3">
        <v>1555.76</v>
      </c>
      <c r="E44" s="3">
        <v>1555.76</v>
      </c>
      <c r="F44" s="2">
        <v>44501</v>
      </c>
      <c r="G44" t="s">
        <v>15</v>
      </c>
    </row>
    <row r="45" spans="1:7" x14ac:dyDescent="0.2">
      <c r="A45">
        <v>6933966</v>
      </c>
      <c r="B45" t="s">
        <v>11</v>
      </c>
      <c r="C45" t="s">
        <v>14</v>
      </c>
      <c r="D45" s="3">
        <v>1556.74</v>
      </c>
      <c r="E45" s="3">
        <v>1556.74</v>
      </c>
      <c r="F45" s="2">
        <v>44501</v>
      </c>
      <c r="G45" t="s">
        <v>15</v>
      </c>
    </row>
    <row r="46" spans="1:7" x14ac:dyDescent="0.2">
      <c r="A46">
        <v>6933981</v>
      </c>
      <c r="B46" t="s">
        <v>11</v>
      </c>
      <c r="C46" t="s">
        <v>14</v>
      </c>
      <c r="D46" s="3">
        <v>-5324.76</v>
      </c>
      <c r="E46" s="3">
        <v>-5324.76</v>
      </c>
      <c r="F46" s="2">
        <v>44501</v>
      </c>
      <c r="G46" t="s">
        <v>15</v>
      </c>
    </row>
    <row r="47" spans="1:7" x14ac:dyDescent="0.2">
      <c r="A47">
        <v>6933992</v>
      </c>
      <c r="B47" t="s">
        <v>11</v>
      </c>
      <c r="C47" t="s">
        <v>14</v>
      </c>
      <c r="D47" s="3">
        <v>1604.97</v>
      </c>
      <c r="E47" s="3">
        <v>1604.97</v>
      </c>
      <c r="F47" s="2">
        <v>44501</v>
      </c>
      <c r="G47" t="s">
        <v>15</v>
      </c>
    </row>
    <row r="48" spans="1:7" x14ac:dyDescent="0.2">
      <c r="A48">
        <v>6934001</v>
      </c>
      <c r="B48" t="s">
        <v>11</v>
      </c>
      <c r="C48" t="s">
        <v>14</v>
      </c>
      <c r="D48" s="3">
        <v>1556.74</v>
      </c>
      <c r="E48" s="3">
        <v>1556.74</v>
      </c>
      <c r="F48" s="2">
        <v>44501</v>
      </c>
      <c r="G48" t="s">
        <v>15</v>
      </c>
    </row>
    <row r="49" spans="1:7" x14ac:dyDescent="0.2">
      <c r="A49">
        <v>6934019</v>
      </c>
      <c r="B49" t="s">
        <v>11</v>
      </c>
      <c r="C49" t="s">
        <v>14</v>
      </c>
      <c r="D49" s="3">
        <v>-117964</v>
      </c>
      <c r="E49" s="3">
        <v>-105776.67438184</v>
      </c>
      <c r="F49" s="2">
        <v>44501</v>
      </c>
      <c r="G49" t="s">
        <v>15</v>
      </c>
    </row>
    <row r="50" spans="1:7" x14ac:dyDescent="0.2">
      <c r="A50">
        <v>6934049</v>
      </c>
      <c r="B50" t="s">
        <v>11</v>
      </c>
      <c r="C50" t="s">
        <v>14</v>
      </c>
      <c r="D50" s="3">
        <v>197535.35</v>
      </c>
      <c r="E50" s="3">
        <v>177127.19470222099</v>
      </c>
      <c r="F50" s="2">
        <v>44501</v>
      </c>
      <c r="G50" t="s">
        <v>15</v>
      </c>
    </row>
    <row r="51" spans="1:7" x14ac:dyDescent="0.2">
      <c r="A51">
        <v>6934059</v>
      </c>
      <c r="B51" t="s">
        <v>11</v>
      </c>
      <c r="C51" t="s">
        <v>14</v>
      </c>
      <c r="D51" s="3">
        <v>165196</v>
      </c>
      <c r="E51" s="3">
        <v>148128.95036776</v>
      </c>
      <c r="F51" s="2">
        <v>44501</v>
      </c>
      <c r="G51" t="s">
        <v>15</v>
      </c>
    </row>
    <row r="52" spans="1:7" x14ac:dyDescent="0.2">
      <c r="A52">
        <v>7002753</v>
      </c>
      <c r="B52" t="s">
        <v>11</v>
      </c>
      <c r="C52" t="s">
        <v>14</v>
      </c>
      <c r="D52" s="3">
        <v>13856.970000000001</v>
      </c>
      <c r="E52" s="3">
        <v>7283.8264873343996</v>
      </c>
      <c r="F52" s="2">
        <v>44501</v>
      </c>
      <c r="G52" t="s">
        <v>15</v>
      </c>
    </row>
    <row r="53" spans="1:7" x14ac:dyDescent="0.2">
      <c r="A53">
        <v>7003102</v>
      </c>
      <c r="B53" t="s">
        <v>11</v>
      </c>
      <c r="C53" t="s">
        <v>14</v>
      </c>
      <c r="D53" s="3">
        <v>26590.5</v>
      </c>
      <c r="E53" s="3">
        <v>13977.12401856</v>
      </c>
      <c r="F53" s="2">
        <v>44501</v>
      </c>
      <c r="G53" t="s">
        <v>15</v>
      </c>
    </row>
    <row r="54" spans="1:7" x14ac:dyDescent="0.2">
      <c r="A54">
        <v>7003395</v>
      </c>
      <c r="B54" t="s">
        <v>11</v>
      </c>
      <c r="C54" t="s">
        <v>14</v>
      </c>
      <c r="D54" s="3">
        <v>15873.5</v>
      </c>
      <c r="E54" s="3">
        <v>8343.8024147199994</v>
      </c>
      <c r="F54" s="2">
        <v>44501</v>
      </c>
      <c r="G54" t="s">
        <v>15</v>
      </c>
    </row>
    <row r="55" spans="1:7" x14ac:dyDescent="0.2">
      <c r="A55">
        <v>7003417</v>
      </c>
      <c r="B55" t="s">
        <v>11</v>
      </c>
      <c r="C55" t="s">
        <v>14</v>
      </c>
      <c r="D55" s="3">
        <v>42457.520000000004</v>
      </c>
      <c r="E55" s="3">
        <v>22317.520263270402</v>
      </c>
      <c r="F55" s="2">
        <v>44501</v>
      </c>
      <c r="G55" t="s">
        <v>15</v>
      </c>
    </row>
    <row r="56" spans="1:7" x14ac:dyDescent="0.2">
      <c r="A56">
        <v>7003418</v>
      </c>
      <c r="B56" t="s">
        <v>11</v>
      </c>
      <c r="C56" t="s">
        <v>14</v>
      </c>
      <c r="D56" s="3">
        <v>431.42</v>
      </c>
      <c r="E56" s="3">
        <v>226.77312739840002</v>
      </c>
      <c r="F56" s="2">
        <v>44501</v>
      </c>
      <c r="G56" t="s">
        <v>15</v>
      </c>
    </row>
    <row r="57" spans="1:7" x14ac:dyDescent="0.2">
      <c r="A57">
        <v>7004260</v>
      </c>
      <c r="B57" t="s">
        <v>11</v>
      </c>
      <c r="C57" t="s">
        <v>14</v>
      </c>
      <c r="D57" s="3">
        <v>117964</v>
      </c>
      <c r="E57" s="3">
        <v>62007.012193280003</v>
      </c>
      <c r="F57" s="2">
        <v>44501</v>
      </c>
      <c r="G57" t="s">
        <v>15</v>
      </c>
    </row>
    <row r="58" spans="1:7" x14ac:dyDescent="0.2">
      <c r="A58">
        <v>7004609</v>
      </c>
      <c r="B58" t="s">
        <v>11</v>
      </c>
      <c r="C58" t="s">
        <v>14</v>
      </c>
      <c r="D58" s="3">
        <v>5274.5</v>
      </c>
      <c r="E58" s="3">
        <v>2772.5067462400002</v>
      </c>
      <c r="F58" s="2">
        <v>44501</v>
      </c>
      <c r="G58" t="s">
        <v>15</v>
      </c>
    </row>
    <row r="59" spans="1:7" x14ac:dyDescent="0.2">
      <c r="A59">
        <v>7004905</v>
      </c>
      <c r="B59" t="s">
        <v>11</v>
      </c>
      <c r="C59" t="s">
        <v>14</v>
      </c>
      <c r="D59" s="3">
        <v>4105.79</v>
      </c>
      <c r="E59" s="3">
        <v>2158.1819079807997</v>
      </c>
      <c r="F59" s="2">
        <v>44501</v>
      </c>
      <c r="G59" t="s">
        <v>15</v>
      </c>
    </row>
    <row r="60" spans="1:7" x14ac:dyDescent="0.2">
      <c r="A60">
        <v>6933404</v>
      </c>
      <c r="B60" t="s">
        <v>16</v>
      </c>
      <c r="C60" t="s">
        <v>14</v>
      </c>
      <c r="D60" s="3">
        <v>3551.2000000000003</v>
      </c>
      <c r="E60" s="3">
        <v>-27706.239881808</v>
      </c>
      <c r="F60" s="2">
        <v>44501</v>
      </c>
      <c r="G60" t="s">
        <v>15</v>
      </c>
    </row>
    <row r="61" spans="1:7" x14ac:dyDescent="0.2">
      <c r="A61">
        <v>6933407</v>
      </c>
      <c r="B61" t="s">
        <v>16</v>
      </c>
      <c r="C61" t="s">
        <v>14</v>
      </c>
      <c r="D61" s="3">
        <v>5314.3</v>
      </c>
      <c r="E61" s="3">
        <v>-28252.750016620001</v>
      </c>
      <c r="F61" s="2">
        <v>44501</v>
      </c>
      <c r="G61" t="s">
        <v>15</v>
      </c>
    </row>
    <row r="62" spans="1:7" x14ac:dyDescent="0.2">
      <c r="A62">
        <v>6933408</v>
      </c>
      <c r="B62" t="s">
        <v>16</v>
      </c>
      <c r="C62" t="s">
        <v>14</v>
      </c>
      <c r="D62" s="3">
        <v>5894.2</v>
      </c>
      <c r="E62" s="3">
        <v>-45986.179069427999</v>
      </c>
      <c r="F62" s="2">
        <v>44501</v>
      </c>
      <c r="G62" t="s">
        <v>15</v>
      </c>
    </row>
    <row r="63" spans="1:7" x14ac:dyDescent="0.2">
      <c r="A63">
        <v>6933532</v>
      </c>
      <c r="B63" t="s">
        <v>16</v>
      </c>
      <c r="C63" t="s">
        <v>14</v>
      </c>
      <c r="D63" s="3">
        <v>4965.75</v>
      </c>
      <c r="E63" s="3">
        <v>-42856.713448762501</v>
      </c>
      <c r="F63" s="2">
        <v>44501</v>
      </c>
      <c r="G63" t="s">
        <v>15</v>
      </c>
    </row>
    <row r="64" spans="1:7" x14ac:dyDescent="0.2">
      <c r="A64">
        <v>6933533</v>
      </c>
      <c r="B64" t="s">
        <v>16</v>
      </c>
      <c r="C64" t="s">
        <v>14</v>
      </c>
      <c r="D64" s="3">
        <v>4625.53</v>
      </c>
      <c r="E64" s="3">
        <v>-39920.457888265504</v>
      </c>
      <c r="F64" s="2">
        <v>44501</v>
      </c>
      <c r="G64" t="s">
        <v>15</v>
      </c>
    </row>
    <row r="65" spans="1:7" x14ac:dyDescent="0.2">
      <c r="A65">
        <v>6933544</v>
      </c>
      <c r="B65" t="s">
        <v>16</v>
      </c>
      <c r="C65" t="s">
        <v>14</v>
      </c>
      <c r="D65" s="3">
        <v>1695.6100000000001</v>
      </c>
      <c r="E65" s="3">
        <v>-13229.042973077401</v>
      </c>
      <c r="F65" s="2">
        <v>44501</v>
      </c>
      <c r="G65" t="s">
        <v>15</v>
      </c>
    </row>
    <row r="66" spans="1:7" x14ac:dyDescent="0.2">
      <c r="A66">
        <v>6933676</v>
      </c>
      <c r="B66" t="s">
        <v>16</v>
      </c>
      <c r="C66" t="s">
        <v>14</v>
      </c>
      <c r="D66" s="3">
        <v>12730.12</v>
      </c>
      <c r="E66" s="3">
        <v>-109866.808640862</v>
      </c>
      <c r="F66" s="2">
        <v>44501</v>
      </c>
      <c r="G66" t="s">
        <v>15</v>
      </c>
    </row>
    <row r="67" spans="1:7" x14ac:dyDescent="0.2">
      <c r="A67">
        <v>6933692</v>
      </c>
      <c r="B67" t="s">
        <v>16</v>
      </c>
      <c r="C67" t="s">
        <v>14</v>
      </c>
      <c r="D67" s="3">
        <v>650</v>
      </c>
      <c r="E67" s="3">
        <v>-5071.2592709999999</v>
      </c>
      <c r="F67" s="2">
        <v>44501</v>
      </c>
      <c r="G67" t="s">
        <v>15</v>
      </c>
    </row>
    <row r="68" spans="1:7" x14ac:dyDescent="0.2">
      <c r="A68">
        <v>6933693</v>
      </c>
      <c r="B68" t="s">
        <v>16</v>
      </c>
      <c r="C68" t="s">
        <v>14</v>
      </c>
      <c r="D68" s="3">
        <v>873.88</v>
      </c>
      <c r="E68" s="3">
        <v>-6817.9570026791998</v>
      </c>
      <c r="F68" s="2">
        <v>44501</v>
      </c>
      <c r="G68" t="s">
        <v>15</v>
      </c>
    </row>
    <row r="69" spans="1:7" x14ac:dyDescent="0.2">
      <c r="A69">
        <v>6933839</v>
      </c>
      <c r="B69" t="s">
        <v>16</v>
      </c>
      <c r="C69" t="s">
        <v>14</v>
      </c>
      <c r="D69" s="3">
        <v>20921.350000000002</v>
      </c>
      <c r="E69" s="3">
        <v>-163227.06176820901</v>
      </c>
      <c r="F69" s="2">
        <v>44501</v>
      </c>
      <c r="G69" t="s">
        <v>15</v>
      </c>
    </row>
    <row r="70" spans="1:7" x14ac:dyDescent="0.2">
      <c r="A70">
        <v>6933842</v>
      </c>
      <c r="B70" t="s">
        <v>16</v>
      </c>
      <c r="C70" t="s">
        <v>14</v>
      </c>
      <c r="D70" s="3">
        <v>2932</v>
      </c>
      <c r="E70" s="3">
        <v>-18016.820001519998</v>
      </c>
      <c r="F70" s="2">
        <v>44501</v>
      </c>
      <c r="G70" t="s">
        <v>15</v>
      </c>
    </row>
    <row r="71" spans="1:7" x14ac:dyDescent="0.2">
      <c r="A71">
        <v>6932993</v>
      </c>
      <c r="B71" t="s">
        <v>17</v>
      </c>
      <c r="C71" t="s">
        <v>14</v>
      </c>
      <c r="D71" s="3">
        <v>1593.1000000000001</v>
      </c>
      <c r="E71" s="3">
        <v>-304.76571736699998</v>
      </c>
      <c r="F71" s="2">
        <v>44501</v>
      </c>
      <c r="G71" t="s">
        <v>15</v>
      </c>
    </row>
    <row r="72" spans="1:7" x14ac:dyDescent="0.2">
      <c r="A72">
        <v>6933001</v>
      </c>
      <c r="B72" t="s">
        <v>17</v>
      </c>
      <c r="C72" t="s">
        <v>14</v>
      </c>
      <c r="D72" s="3">
        <v>77494.7</v>
      </c>
      <c r="E72" s="3">
        <v>-14825.012766079</v>
      </c>
      <c r="F72" s="2">
        <v>44501</v>
      </c>
      <c r="G72" t="s">
        <v>15</v>
      </c>
    </row>
    <row r="73" spans="1:7" x14ac:dyDescent="0.2">
      <c r="A73">
        <v>6933279</v>
      </c>
      <c r="B73" t="s">
        <v>17</v>
      </c>
      <c r="C73" t="s">
        <v>14</v>
      </c>
      <c r="D73" s="3">
        <v>302808</v>
      </c>
      <c r="E73" s="3">
        <v>-100706.0526516</v>
      </c>
      <c r="F73" s="2">
        <v>44501</v>
      </c>
      <c r="G73" t="s">
        <v>15</v>
      </c>
    </row>
    <row r="74" spans="1:7" x14ac:dyDescent="0.2">
      <c r="A74">
        <v>6933553</v>
      </c>
      <c r="B74" t="s">
        <v>17</v>
      </c>
      <c r="C74" t="s">
        <v>14</v>
      </c>
      <c r="D74" s="3">
        <v>851.92000000000007</v>
      </c>
      <c r="E74" s="3">
        <v>-283.32639948399998</v>
      </c>
      <c r="F74" s="2">
        <v>44501</v>
      </c>
      <c r="G74" t="s">
        <v>15</v>
      </c>
    </row>
    <row r="75" spans="1:7" x14ac:dyDescent="0.2">
      <c r="A75">
        <v>6933699</v>
      </c>
      <c r="B75" t="s">
        <v>17</v>
      </c>
      <c r="C75" t="s">
        <v>14</v>
      </c>
      <c r="D75" s="3">
        <v>30372.57</v>
      </c>
      <c r="E75" s="3">
        <v>-5810.3810710749003</v>
      </c>
      <c r="F75" s="2">
        <v>44501</v>
      </c>
      <c r="G75" t="s">
        <v>15</v>
      </c>
    </row>
    <row r="76" spans="1:7" x14ac:dyDescent="0.2">
      <c r="A76">
        <v>6933985</v>
      </c>
      <c r="B76" t="s">
        <v>17</v>
      </c>
      <c r="C76" t="s">
        <v>14</v>
      </c>
      <c r="D76" s="3">
        <v>681.29</v>
      </c>
      <c r="E76" s="3">
        <v>-202.51999969689999</v>
      </c>
      <c r="F76" s="2">
        <v>44501</v>
      </c>
      <c r="G76" t="s">
        <v>15</v>
      </c>
    </row>
    <row r="77" spans="1:7" x14ac:dyDescent="0.2">
      <c r="A77">
        <v>6934002</v>
      </c>
      <c r="B77" t="s">
        <v>17</v>
      </c>
      <c r="C77" t="s">
        <v>14</v>
      </c>
      <c r="D77" s="3">
        <v>18638.38</v>
      </c>
      <c r="E77" s="3">
        <v>-6198.6396582010002</v>
      </c>
      <c r="F77" s="2">
        <v>44501</v>
      </c>
      <c r="G77" t="s">
        <v>15</v>
      </c>
    </row>
    <row r="78" spans="1:7" x14ac:dyDescent="0.2">
      <c r="A78">
        <v>6932994</v>
      </c>
      <c r="B78" t="s">
        <v>12</v>
      </c>
      <c r="C78" t="s">
        <v>14</v>
      </c>
      <c r="D78" s="3">
        <v>704526.9</v>
      </c>
      <c r="E78" s="3">
        <v>-2722.5032996700002</v>
      </c>
      <c r="F78" s="2">
        <v>44501</v>
      </c>
      <c r="G78" t="s">
        <v>15</v>
      </c>
    </row>
    <row r="79" spans="1:7" x14ac:dyDescent="0.2">
      <c r="A79">
        <v>6933277</v>
      </c>
      <c r="B79" t="s">
        <v>12</v>
      </c>
      <c r="C79" t="s">
        <v>14</v>
      </c>
      <c r="D79" s="3">
        <v>28437.14</v>
      </c>
      <c r="E79" s="3">
        <v>-85.009986315999996</v>
      </c>
      <c r="F79" s="2">
        <v>44501</v>
      </c>
      <c r="G79" t="s">
        <v>15</v>
      </c>
    </row>
    <row r="80" spans="1:7" x14ac:dyDescent="0.2">
      <c r="A80">
        <v>6934057</v>
      </c>
      <c r="B80" t="s">
        <v>12</v>
      </c>
      <c r="C80" t="s">
        <v>14</v>
      </c>
      <c r="D80" s="3">
        <v>55607.05</v>
      </c>
      <c r="E80" s="3">
        <v>-117.579995084</v>
      </c>
      <c r="F80" s="2">
        <v>44501</v>
      </c>
      <c r="G80" t="s">
        <v>15</v>
      </c>
    </row>
    <row r="81" spans="1:7" x14ac:dyDescent="0.2">
      <c r="A81">
        <v>7003415</v>
      </c>
      <c r="B81" t="s">
        <v>12</v>
      </c>
      <c r="C81" t="s">
        <v>14</v>
      </c>
      <c r="D81" s="3">
        <v>133579.79</v>
      </c>
      <c r="E81" s="3">
        <v>-165.56947810919999</v>
      </c>
      <c r="F81" s="2">
        <v>44501</v>
      </c>
      <c r="G81" t="s">
        <v>15</v>
      </c>
    </row>
    <row r="82" spans="1:7" x14ac:dyDescent="0.2">
      <c r="A82">
        <v>6932977</v>
      </c>
      <c r="B82" t="s">
        <v>18</v>
      </c>
      <c r="C82" t="s">
        <v>14</v>
      </c>
      <c r="D82" s="3">
        <v>25000</v>
      </c>
      <c r="E82" s="3">
        <v>16682.232499999998</v>
      </c>
      <c r="F82" s="2">
        <v>44501</v>
      </c>
      <c r="G82" t="s">
        <v>15</v>
      </c>
    </row>
    <row r="83" spans="1:7" x14ac:dyDescent="0.2">
      <c r="A83">
        <v>6933089</v>
      </c>
      <c r="B83" t="s">
        <v>18</v>
      </c>
      <c r="C83" t="s">
        <v>14</v>
      </c>
      <c r="D83" s="3">
        <v>31204.400000000001</v>
      </c>
      <c r="E83" s="3">
        <v>23629.873900224</v>
      </c>
      <c r="F83" s="2">
        <v>44501</v>
      </c>
      <c r="G83" t="s">
        <v>15</v>
      </c>
    </row>
    <row r="84" spans="1:7" x14ac:dyDescent="0.2">
      <c r="A84">
        <v>6933097</v>
      </c>
      <c r="B84" t="s">
        <v>18</v>
      </c>
      <c r="C84" t="s">
        <v>14</v>
      </c>
      <c r="D84" s="3">
        <v>37000</v>
      </c>
      <c r="E84" s="3">
        <v>24689.704099999999</v>
      </c>
      <c r="F84" s="2">
        <v>44501</v>
      </c>
      <c r="G84" t="s">
        <v>15</v>
      </c>
    </row>
    <row r="85" spans="1:7" x14ac:dyDescent="0.2">
      <c r="A85">
        <v>6933389</v>
      </c>
      <c r="B85" t="s">
        <v>18</v>
      </c>
      <c r="C85" t="s">
        <v>14</v>
      </c>
      <c r="D85" s="3">
        <v>26127.78</v>
      </c>
      <c r="E85" s="3">
        <v>17434.788026753999</v>
      </c>
      <c r="F85" s="2">
        <v>44501</v>
      </c>
      <c r="G85" t="s">
        <v>15</v>
      </c>
    </row>
    <row r="86" spans="1:7" x14ac:dyDescent="0.2">
      <c r="A86">
        <v>6933390</v>
      </c>
      <c r="B86" t="s">
        <v>18</v>
      </c>
      <c r="C86" t="s">
        <v>14</v>
      </c>
      <c r="D86" s="3">
        <v>27829.82</v>
      </c>
      <c r="E86" s="3">
        <v>18570.541106926001</v>
      </c>
      <c r="F86" s="2">
        <v>44501</v>
      </c>
      <c r="G86" t="s">
        <v>15</v>
      </c>
    </row>
    <row r="87" spans="1:7" x14ac:dyDescent="0.2">
      <c r="A87">
        <v>6933695</v>
      </c>
      <c r="B87" t="s">
        <v>18</v>
      </c>
      <c r="C87" t="s">
        <v>14</v>
      </c>
      <c r="D87" s="3">
        <v>27389.06</v>
      </c>
      <c r="E87" s="3">
        <v>20740.6658690976</v>
      </c>
      <c r="F87" s="2">
        <v>44501</v>
      </c>
      <c r="G87" t="s">
        <v>15</v>
      </c>
    </row>
    <row r="88" spans="1:7" x14ac:dyDescent="0.2">
      <c r="A88">
        <v>6933978</v>
      </c>
      <c r="B88" t="s">
        <v>18</v>
      </c>
      <c r="C88" t="s">
        <v>14</v>
      </c>
      <c r="D88" s="3">
        <v>765.05000000000007</v>
      </c>
      <c r="E88" s="3">
        <v>510.50967896499998</v>
      </c>
      <c r="F88" s="2">
        <v>44501</v>
      </c>
      <c r="G88" t="s">
        <v>15</v>
      </c>
    </row>
    <row r="89" spans="1:7" x14ac:dyDescent="0.2">
      <c r="A89">
        <v>6933979</v>
      </c>
      <c r="B89" t="s">
        <v>18</v>
      </c>
      <c r="C89" t="s">
        <v>14</v>
      </c>
      <c r="D89" s="3">
        <v>32193.600000000002</v>
      </c>
      <c r="E89" s="3">
        <v>21482.444808479999</v>
      </c>
      <c r="F89" s="2">
        <v>44501</v>
      </c>
      <c r="G89" t="s">
        <v>15</v>
      </c>
    </row>
    <row r="90" spans="1:7" x14ac:dyDescent="0.2">
      <c r="A90">
        <v>6934017</v>
      </c>
      <c r="B90" t="s">
        <v>18</v>
      </c>
      <c r="C90" t="s">
        <v>14</v>
      </c>
      <c r="D90" s="3">
        <v>-278.5</v>
      </c>
      <c r="E90" s="3">
        <v>-60.554636545000001</v>
      </c>
      <c r="F90" s="2">
        <v>44501</v>
      </c>
      <c r="G90" t="s">
        <v>15</v>
      </c>
    </row>
    <row r="91" spans="1:7" x14ac:dyDescent="0.2">
      <c r="A91">
        <v>6934029</v>
      </c>
      <c r="B91" t="s">
        <v>18</v>
      </c>
      <c r="C91" t="s">
        <v>14</v>
      </c>
      <c r="D91" s="3">
        <v>29938.39</v>
      </c>
      <c r="E91" s="3">
        <v>6509.5451532942998</v>
      </c>
      <c r="F91" s="2">
        <v>44501</v>
      </c>
      <c r="G91" t="s">
        <v>15</v>
      </c>
    </row>
    <row r="92" spans="1:7" x14ac:dyDescent="0.2">
      <c r="A92">
        <v>6934062</v>
      </c>
      <c r="B92" t="s">
        <v>18</v>
      </c>
      <c r="C92" t="s">
        <v>14</v>
      </c>
      <c r="D92" s="3">
        <v>-8300</v>
      </c>
      <c r="E92" s="3">
        <v>-1804.6803709999999</v>
      </c>
      <c r="F92" s="2">
        <v>44501</v>
      </c>
      <c r="G92" t="s">
        <v>15</v>
      </c>
    </row>
    <row r="93" spans="1:7" x14ac:dyDescent="0.2">
      <c r="A93">
        <v>6934085</v>
      </c>
      <c r="B93" t="s">
        <v>18</v>
      </c>
      <c r="C93" t="s">
        <v>14</v>
      </c>
      <c r="D93" s="3">
        <v>-330.45</v>
      </c>
      <c r="E93" s="3">
        <v>-71.850196216500009</v>
      </c>
      <c r="F93" s="2">
        <v>44501</v>
      </c>
      <c r="G93" t="s">
        <v>15</v>
      </c>
    </row>
    <row r="94" spans="1:7" x14ac:dyDescent="0.2">
      <c r="A94">
        <v>7002764</v>
      </c>
      <c r="B94" t="s">
        <v>18</v>
      </c>
      <c r="C94" t="s">
        <v>14</v>
      </c>
      <c r="D94" s="3">
        <v>29556.05</v>
      </c>
      <c r="E94" s="3">
        <v>3767.2026061405004</v>
      </c>
      <c r="F94" s="2">
        <v>44501</v>
      </c>
      <c r="G94" t="s">
        <v>15</v>
      </c>
    </row>
    <row r="95" spans="1:7" x14ac:dyDescent="0.2">
      <c r="A95">
        <v>7004931</v>
      </c>
      <c r="B95" t="s">
        <v>18</v>
      </c>
      <c r="C95" t="s">
        <v>14</v>
      </c>
      <c r="D95" s="3">
        <v>21.32</v>
      </c>
      <c r="E95" s="3">
        <v>2.7174388852</v>
      </c>
      <c r="F95" s="2">
        <v>44501</v>
      </c>
      <c r="G95" t="s">
        <v>15</v>
      </c>
    </row>
    <row r="96" spans="1:7" x14ac:dyDescent="0.2">
      <c r="A96">
        <v>6932975</v>
      </c>
      <c r="B96" t="s">
        <v>19</v>
      </c>
      <c r="C96" t="s">
        <v>14</v>
      </c>
      <c r="D96" s="3">
        <v>28717.78</v>
      </c>
      <c r="E96" s="3">
        <v>14738.396898588999</v>
      </c>
      <c r="F96" s="2">
        <v>44501</v>
      </c>
      <c r="G96" t="s">
        <v>15</v>
      </c>
    </row>
    <row r="97" spans="1:7" x14ac:dyDescent="0.2">
      <c r="A97">
        <v>6932976</v>
      </c>
      <c r="B97" t="s">
        <v>19</v>
      </c>
      <c r="C97" t="s">
        <v>14</v>
      </c>
      <c r="D97" s="3">
        <v>-4967.1500000000005</v>
      </c>
      <c r="E97" s="3">
        <v>-1640.5841282914998</v>
      </c>
      <c r="F97" s="2">
        <v>44501</v>
      </c>
      <c r="G97" t="s">
        <v>15</v>
      </c>
    </row>
    <row r="98" spans="1:7" x14ac:dyDescent="0.2">
      <c r="A98">
        <v>6932998</v>
      </c>
      <c r="B98" t="s">
        <v>19</v>
      </c>
      <c r="C98" t="s">
        <v>14</v>
      </c>
      <c r="D98" s="3">
        <v>26431.43</v>
      </c>
      <c r="E98" s="3">
        <v>11953.3232074557</v>
      </c>
      <c r="F98" s="2">
        <v>44501</v>
      </c>
      <c r="G98" t="s">
        <v>15</v>
      </c>
    </row>
    <row r="99" spans="1:7" x14ac:dyDescent="0.2">
      <c r="A99">
        <v>6932999</v>
      </c>
      <c r="B99" t="s">
        <v>19</v>
      </c>
      <c r="C99" t="s">
        <v>14</v>
      </c>
      <c r="D99" s="3">
        <v>35472.97</v>
      </c>
      <c r="E99" s="3">
        <v>13879.258532731799</v>
      </c>
      <c r="F99" s="2">
        <v>44501</v>
      </c>
      <c r="G99" t="s">
        <v>15</v>
      </c>
    </row>
    <row r="100" spans="1:7" x14ac:dyDescent="0.2">
      <c r="A100">
        <v>6933000</v>
      </c>
      <c r="B100" t="s">
        <v>19</v>
      </c>
      <c r="C100" t="s">
        <v>14</v>
      </c>
      <c r="D100" s="3">
        <v>28920.34</v>
      </c>
      <c r="E100" s="3">
        <v>13078.905352056599</v>
      </c>
      <c r="F100" s="2">
        <v>44501</v>
      </c>
      <c r="G100" t="s">
        <v>15</v>
      </c>
    </row>
    <row r="101" spans="1:7" x14ac:dyDescent="0.2">
      <c r="A101">
        <v>6933090</v>
      </c>
      <c r="B101" t="s">
        <v>19</v>
      </c>
      <c r="C101" t="s">
        <v>14</v>
      </c>
      <c r="D101" s="3">
        <v>37502.61</v>
      </c>
      <c r="E101" s="3">
        <v>10099.857526161901</v>
      </c>
      <c r="F101" s="2">
        <v>44501</v>
      </c>
      <c r="G101" t="s">
        <v>15</v>
      </c>
    </row>
    <row r="102" spans="1:7" x14ac:dyDescent="0.2">
      <c r="A102">
        <v>6933096</v>
      </c>
      <c r="B102" t="s">
        <v>19</v>
      </c>
      <c r="C102" t="s">
        <v>14</v>
      </c>
      <c r="D102" s="3">
        <v>27738.33</v>
      </c>
      <c r="E102" s="3">
        <v>14235.728417866501</v>
      </c>
      <c r="F102" s="2">
        <v>44501</v>
      </c>
      <c r="G102" t="s">
        <v>15</v>
      </c>
    </row>
    <row r="103" spans="1:7" x14ac:dyDescent="0.2">
      <c r="A103">
        <v>6933249</v>
      </c>
      <c r="B103" t="s">
        <v>19</v>
      </c>
      <c r="C103" t="s">
        <v>14</v>
      </c>
      <c r="D103" s="3">
        <v>-165.15</v>
      </c>
      <c r="E103" s="3">
        <v>-44.476676968500001</v>
      </c>
      <c r="F103" s="2">
        <v>44501</v>
      </c>
      <c r="G103" t="s">
        <v>15</v>
      </c>
    </row>
    <row r="104" spans="1:7" x14ac:dyDescent="0.2">
      <c r="A104">
        <v>6933250</v>
      </c>
      <c r="B104" t="s">
        <v>19</v>
      </c>
      <c r="C104" t="s">
        <v>14</v>
      </c>
      <c r="D104" s="3">
        <v>26901.95</v>
      </c>
      <c r="E104" s="3">
        <v>18727.606600025501</v>
      </c>
      <c r="F104" s="2">
        <v>44501</v>
      </c>
      <c r="G104" t="s">
        <v>15</v>
      </c>
    </row>
    <row r="105" spans="1:7" x14ac:dyDescent="0.2">
      <c r="A105">
        <v>6933379</v>
      </c>
      <c r="B105" t="s">
        <v>19</v>
      </c>
      <c r="C105" t="s">
        <v>14</v>
      </c>
      <c r="D105" s="3">
        <v>12603.69</v>
      </c>
      <c r="E105" s="3">
        <v>4931.3568042486004</v>
      </c>
      <c r="F105" s="2">
        <v>44501</v>
      </c>
      <c r="G105" t="s">
        <v>15</v>
      </c>
    </row>
    <row r="106" spans="1:7" x14ac:dyDescent="0.2">
      <c r="A106">
        <v>6933380</v>
      </c>
      <c r="B106" t="s">
        <v>19</v>
      </c>
      <c r="C106" t="s">
        <v>14</v>
      </c>
      <c r="D106" s="3">
        <v>29873.850000000002</v>
      </c>
      <c r="E106" s="3">
        <v>18974.886670335</v>
      </c>
      <c r="F106" s="2">
        <v>44501</v>
      </c>
      <c r="G106" t="s">
        <v>15</v>
      </c>
    </row>
    <row r="107" spans="1:7" x14ac:dyDescent="0.2">
      <c r="A107">
        <v>6933414</v>
      </c>
      <c r="B107" t="s">
        <v>19</v>
      </c>
      <c r="C107" t="s">
        <v>14</v>
      </c>
      <c r="D107" s="3">
        <v>43625.65</v>
      </c>
      <c r="E107" s="3">
        <v>19729.219894093498</v>
      </c>
      <c r="F107" s="2">
        <v>44501</v>
      </c>
      <c r="G107" t="s">
        <v>15</v>
      </c>
    </row>
    <row r="108" spans="1:7" x14ac:dyDescent="0.2">
      <c r="A108">
        <v>6933415</v>
      </c>
      <c r="B108" t="s">
        <v>19</v>
      </c>
      <c r="C108" t="s">
        <v>14</v>
      </c>
      <c r="D108" s="3">
        <v>422.65000000000003</v>
      </c>
      <c r="E108" s="3">
        <v>191.13880912349998</v>
      </c>
      <c r="F108" s="2">
        <v>44501</v>
      </c>
      <c r="G108" t="s">
        <v>15</v>
      </c>
    </row>
    <row r="109" spans="1:7" x14ac:dyDescent="0.2">
      <c r="A109">
        <v>6933416</v>
      </c>
      <c r="B109" t="s">
        <v>19</v>
      </c>
      <c r="C109" t="s">
        <v>14</v>
      </c>
      <c r="D109" s="3">
        <v>28876.57</v>
      </c>
      <c r="E109" s="3">
        <v>13059.1108514643</v>
      </c>
      <c r="F109" s="2">
        <v>44501</v>
      </c>
      <c r="G109" t="s">
        <v>15</v>
      </c>
    </row>
    <row r="110" spans="1:7" x14ac:dyDescent="0.2">
      <c r="A110">
        <v>6933518</v>
      </c>
      <c r="B110" t="s">
        <v>19</v>
      </c>
      <c r="C110" t="s">
        <v>14</v>
      </c>
      <c r="D110" s="3">
        <v>35970.340000000004</v>
      </c>
      <c r="E110" s="3">
        <v>25040.503635950601</v>
      </c>
      <c r="F110" s="2">
        <v>44501</v>
      </c>
      <c r="G110" t="s">
        <v>15</v>
      </c>
    </row>
    <row r="111" spans="1:7" x14ac:dyDescent="0.2">
      <c r="A111">
        <v>6933549</v>
      </c>
      <c r="B111" t="s">
        <v>19</v>
      </c>
      <c r="C111" t="s">
        <v>14</v>
      </c>
      <c r="D111" s="3">
        <v>37313.56</v>
      </c>
      <c r="E111" s="3">
        <v>16874.6466877044</v>
      </c>
      <c r="F111" s="2">
        <v>44501</v>
      </c>
      <c r="G111" t="s">
        <v>15</v>
      </c>
    </row>
    <row r="112" spans="1:7" x14ac:dyDescent="0.2">
      <c r="A112">
        <v>6933665</v>
      </c>
      <c r="B112" t="s">
        <v>19</v>
      </c>
      <c r="C112" t="s">
        <v>14</v>
      </c>
      <c r="D112" s="3">
        <v>28629.84</v>
      </c>
      <c r="E112" s="3">
        <v>11201.795370129601</v>
      </c>
      <c r="F112" s="2">
        <v>44501</v>
      </c>
      <c r="G112" t="s">
        <v>15</v>
      </c>
    </row>
    <row r="113" spans="1:7" x14ac:dyDescent="0.2">
      <c r="A113">
        <v>6933669</v>
      </c>
      <c r="B113" t="s">
        <v>19</v>
      </c>
      <c r="C113" t="s">
        <v>14</v>
      </c>
      <c r="D113" s="3">
        <v>36761.040000000001</v>
      </c>
      <c r="E113" s="3">
        <v>23349.403169784</v>
      </c>
      <c r="F113" s="2">
        <v>44501</v>
      </c>
      <c r="G113" t="s">
        <v>15</v>
      </c>
    </row>
    <row r="114" spans="1:7" x14ac:dyDescent="0.2">
      <c r="A114">
        <v>6933674</v>
      </c>
      <c r="B114" t="s">
        <v>19</v>
      </c>
      <c r="C114" t="s">
        <v>14</v>
      </c>
      <c r="D114" s="3">
        <v>32535.79</v>
      </c>
      <c r="E114" s="3">
        <v>8762.2393081740993</v>
      </c>
      <c r="F114" s="2">
        <v>44501</v>
      </c>
      <c r="G114" t="s">
        <v>15</v>
      </c>
    </row>
    <row r="115" spans="1:7" x14ac:dyDescent="0.2">
      <c r="A115">
        <v>6933696</v>
      </c>
      <c r="B115" t="s">
        <v>19</v>
      </c>
      <c r="C115" t="s">
        <v>14</v>
      </c>
      <c r="D115" s="3">
        <v>-62.800000000000004</v>
      </c>
      <c r="E115" s="3">
        <v>-28.400608572000003</v>
      </c>
      <c r="F115" s="2">
        <v>44501</v>
      </c>
      <c r="G115" t="s">
        <v>15</v>
      </c>
    </row>
    <row r="116" spans="1:7" x14ac:dyDescent="0.2">
      <c r="A116">
        <v>6933697</v>
      </c>
      <c r="B116" t="s">
        <v>19</v>
      </c>
      <c r="C116" t="s">
        <v>14</v>
      </c>
      <c r="D116" s="3">
        <v>28809.32</v>
      </c>
      <c r="E116" s="3">
        <v>13028.697779386801</v>
      </c>
      <c r="F116" s="2">
        <v>44501</v>
      </c>
      <c r="G116" t="s">
        <v>15</v>
      </c>
    </row>
    <row r="117" spans="1:7" x14ac:dyDescent="0.2">
      <c r="A117">
        <v>6933698</v>
      </c>
      <c r="B117" t="s">
        <v>19</v>
      </c>
      <c r="C117" t="s">
        <v>14</v>
      </c>
      <c r="D117" s="3">
        <v>28579.57</v>
      </c>
      <c r="E117" s="3">
        <v>12924.7958714343</v>
      </c>
      <c r="F117" s="2">
        <v>44501</v>
      </c>
      <c r="G117" t="s">
        <v>15</v>
      </c>
    </row>
    <row r="118" spans="1:7" x14ac:dyDescent="0.2">
      <c r="A118">
        <v>6933815</v>
      </c>
      <c r="B118" t="s">
        <v>19</v>
      </c>
      <c r="C118" t="s">
        <v>14</v>
      </c>
      <c r="D118" s="3">
        <v>31213.84</v>
      </c>
      <c r="E118" s="3">
        <v>12212.818807089599</v>
      </c>
      <c r="F118" s="2">
        <v>44501</v>
      </c>
      <c r="G118" t="s">
        <v>15</v>
      </c>
    </row>
    <row r="119" spans="1:7" x14ac:dyDescent="0.2">
      <c r="A119">
        <v>6933846</v>
      </c>
      <c r="B119" t="s">
        <v>19</v>
      </c>
      <c r="C119" t="s">
        <v>14</v>
      </c>
      <c r="D119" s="3">
        <v>28579.57</v>
      </c>
      <c r="E119" s="3">
        <v>12924.7958714343</v>
      </c>
      <c r="F119" s="2">
        <v>44501</v>
      </c>
      <c r="G119" t="s">
        <v>15</v>
      </c>
    </row>
    <row r="120" spans="1:7" x14ac:dyDescent="0.2">
      <c r="A120">
        <v>6933963</v>
      </c>
      <c r="B120" t="s">
        <v>19</v>
      </c>
      <c r="C120" t="s">
        <v>14</v>
      </c>
      <c r="D120" s="3">
        <v>250.25</v>
      </c>
      <c r="E120" s="3">
        <v>82.654274202500005</v>
      </c>
      <c r="F120" s="2">
        <v>44501</v>
      </c>
      <c r="G120" t="s">
        <v>15</v>
      </c>
    </row>
    <row r="121" spans="1:7" x14ac:dyDescent="0.2">
      <c r="A121">
        <v>6933964</v>
      </c>
      <c r="B121" t="s">
        <v>19</v>
      </c>
      <c r="C121" t="s">
        <v>14</v>
      </c>
      <c r="D121" s="3">
        <v>303.16000000000003</v>
      </c>
      <c r="E121" s="3">
        <v>100.12974931960001</v>
      </c>
      <c r="F121" s="2">
        <v>44501</v>
      </c>
      <c r="G121" t="s">
        <v>15</v>
      </c>
    </row>
    <row r="122" spans="1:7" x14ac:dyDescent="0.2">
      <c r="A122">
        <v>6933965</v>
      </c>
      <c r="B122" t="s">
        <v>19</v>
      </c>
      <c r="C122" t="s">
        <v>14</v>
      </c>
      <c r="D122" s="3">
        <v>-0.03</v>
      </c>
      <c r="E122" s="3">
        <v>-1.5396451500000002E-2</v>
      </c>
      <c r="F122" s="2">
        <v>44501</v>
      </c>
      <c r="G122" t="s">
        <v>15</v>
      </c>
    </row>
    <row r="123" spans="1:7" x14ac:dyDescent="0.2">
      <c r="A123">
        <v>6933999</v>
      </c>
      <c r="B123" t="s">
        <v>19</v>
      </c>
      <c r="C123" t="s">
        <v>14</v>
      </c>
      <c r="D123" s="3">
        <v>1222.1200000000001</v>
      </c>
      <c r="E123" s="3">
        <v>403.65011623720005</v>
      </c>
      <c r="F123" s="2">
        <v>44501</v>
      </c>
      <c r="G123" t="s">
        <v>15</v>
      </c>
    </row>
    <row r="124" spans="1:7" x14ac:dyDescent="0.2">
      <c r="A124">
        <v>6934000</v>
      </c>
      <c r="B124" t="s">
        <v>19</v>
      </c>
      <c r="C124" t="s">
        <v>14</v>
      </c>
      <c r="D124" s="3">
        <v>37826.300000000003</v>
      </c>
      <c r="E124" s="3">
        <v>17106.527707436999</v>
      </c>
      <c r="F124" s="2">
        <v>44501</v>
      </c>
      <c r="G124" t="s">
        <v>15</v>
      </c>
    </row>
    <row r="125" spans="1:7" x14ac:dyDescent="0.2">
      <c r="A125">
        <v>6934042</v>
      </c>
      <c r="B125" t="s">
        <v>19</v>
      </c>
      <c r="C125" t="s">
        <v>14</v>
      </c>
      <c r="D125" s="3">
        <v>43391.090000000004</v>
      </c>
      <c r="E125" s="3">
        <v>6394.0567835375005</v>
      </c>
      <c r="F125" s="2">
        <v>44501</v>
      </c>
      <c r="G125" t="s">
        <v>15</v>
      </c>
    </row>
    <row r="126" spans="1:7" x14ac:dyDescent="0.2">
      <c r="A126">
        <v>6934056</v>
      </c>
      <c r="B126" t="s">
        <v>19</v>
      </c>
      <c r="C126" t="s">
        <v>14</v>
      </c>
      <c r="D126" s="3">
        <v>30977.8</v>
      </c>
      <c r="E126" s="3">
        <v>4564.8498857499999</v>
      </c>
      <c r="F126" s="2">
        <v>44501</v>
      </c>
      <c r="G126" t="s">
        <v>15</v>
      </c>
    </row>
    <row r="127" spans="1:7" x14ac:dyDescent="0.2">
      <c r="A127">
        <v>6934077</v>
      </c>
      <c r="B127" t="s">
        <v>19</v>
      </c>
      <c r="C127" t="s">
        <v>14</v>
      </c>
      <c r="D127" s="3">
        <v>39581.450000000004</v>
      </c>
      <c r="E127" s="3">
        <v>5832.6729951875004</v>
      </c>
      <c r="F127" s="2">
        <v>44501</v>
      </c>
      <c r="G127" t="s">
        <v>15</v>
      </c>
    </row>
    <row r="128" spans="1:7" x14ac:dyDescent="0.2">
      <c r="A128">
        <v>7004599</v>
      </c>
      <c r="B128" t="s">
        <v>19</v>
      </c>
      <c r="C128" t="s">
        <v>14</v>
      </c>
      <c r="D128" s="3">
        <v>-72.150000000000006</v>
      </c>
      <c r="E128" s="3">
        <v>-6.2200002735000002</v>
      </c>
      <c r="F128" s="2">
        <v>44501</v>
      </c>
      <c r="G128" t="s">
        <v>15</v>
      </c>
    </row>
    <row r="129" spans="1:7" x14ac:dyDescent="0.2">
      <c r="A129">
        <v>6933105</v>
      </c>
      <c r="B129" t="s">
        <v>13</v>
      </c>
      <c r="C129" t="s">
        <v>14</v>
      </c>
      <c r="D129" s="3">
        <v>86769.09</v>
      </c>
      <c r="E129" s="3">
        <v>37345.090951912505</v>
      </c>
      <c r="F129" s="2">
        <v>44501</v>
      </c>
      <c r="G129" t="s">
        <v>15</v>
      </c>
    </row>
    <row r="130" spans="1:7" x14ac:dyDescent="0.2">
      <c r="A130">
        <v>6933114</v>
      </c>
      <c r="B130" t="s">
        <v>13</v>
      </c>
      <c r="C130" t="s">
        <v>14</v>
      </c>
      <c r="D130" s="3">
        <v>183690</v>
      </c>
      <c r="E130" s="3">
        <v>91380.429621000003</v>
      </c>
      <c r="F130" s="2">
        <v>44501</v>
      </c>
      <c r="G130" t="s">
        <v>15</v>
      </c>
    </row>
    <row r="131" spans="1:7" x14ac:dyDescent="0.2">
      <c r="A131">
        <v>6933115</v>
      </c>
      <c r="B131" t="s">
        <v>13</v>
      </c>
      <c r="C131" t="s">
        <v>14</v>
      </c>
      <c r="D131" s="3">
        <v>-18354.34</v>
      </c>
      <c r="E131" s="3">
        <v>-7899.6391072249999</v>
      </c>
      <c r="F131" s="2">
        <v>44501</v>
      </c>
      <c r="G131" t="s">
        <v>15</v>
      </c>
    </row>
    <row r="132" spans="1:7" x14ac:dyDescent="0.2">
      <c r="A132">
        <v>6933702</v>
      </c>
      <c r="B132" t="s">
        <v>13</v>
      </c>
      <c r="C132" t="s">
        <v>14</v>
      </c>
      <c r="D132" s="3">
        <v>18354.34</v>
      </c>
      <c r="E132" s="3">
        <v>9130.7500387060009</v>
      </c>
      <c r="F132" s="2">
        <v>44501</v>
      </c>
      <c r="G132" t="s">
        <v>15</v>
      </c>
    </row>
    <row r="133" spans="1:7" x14ac:dyDescent="0.2">
      <c r="A133">
        <v>6933703</v>
      </c>
      <c r="B133" t="s">
        <v>13</v>
      </c>
      <c r="C133" t="s">
        <v>14</v>
      </c>
      <c r="D133" s="3">
        <v>-20289.54</v>
      </c>
      <c r="E133" s="3">
        <v>-8732.5419302250011</v>
      </c>
      <c r="F133" s="2">
        <v>44501</v>
      </c>
      <c r="G133" t="s">
        <v>15</v>
      </c>
    </row>
    <row r="134" spans="1:7" x14ac:dyDescent="0.2">
      <c r="A134">
        <v>6934018</v>
      </c>
      <c r="B134" t="s">
        <v>13</v>
      </c>
      <c r="C134" t="s">
        <v>14</v>
      </c>
      <c r="D134" s="3">
        <v>188214.51</v>
      </c>
      <c r="E134" s="3">
        <v>30509.056363242598</v>
      </c>
      <c r="F134" s="2">
        <v>44501</v>
      </c>
      <c r="G134" t="s">
        <v>15</v>
      </c>
    </row>
    <row r="135" spans="1:7" x14ac:dyDescent="0.2">
      <c r="A135">
        <v>6934078</v>
      </c>
      <c r="B135" t="s">
        <v>13</v>
      </c>
      <c r="C135" t="s">
        <v>14</v>
      </c>
      <c r="D135" s="3">
        <v>175314.03</v>
      </c>
      <c r="E135" s="3">
        <v>28417.923902557803</v>
      </c>
      <c r="F135" s="2">
        <v>44501</v>
      </c>
      <c r="G135" t="s">
        <v>15</v>
      </c>
    </row>
    <row r="136" spans="1:7" x14ac:dyDescent="0.2">
      <c r="A136">
        <v>7003101</v>
      </c>
      <c r="B136" t="s">
        <v>13</v>
      </c>
      <c r="C136" t="s">
        <v>14</v>
      </c>
      <c r="D136" s="3">
        <v>106912.12</v>
      </c>
      <c r="E136" s="3">
        <v>10159.0633374272</v>
      </c>
      <c r="F136" s="2">
        <v>44501</v>
      </c>
      <c r="G136" t="s">
        <v>15</v>
      </c>
    </row>
    <row r="137" spans="1:7" x14ac:dyDescent="0.2">
      <c r="A137">
        <v>7003698</v>
      </c>
      <c r="B137" t="s">
        <v>13</v>
      </c>
      <c r="C137" t="s">
        <v>14</v>
      </c>
      <c r="D137" s="3">
        <v>163.9</v>
      </c>
      <c r="E137" s="3">
        <v>15.574197584</v>
      </c>
      <c r="F137" s="2">
        <v>44501</v>
      </c>
      <c r="G137" t="s">
        <v>15</v>
      </c>
    </row>
    <row r="138" spans="1:7" x14ac:dyDescent="0.2">
      <c r="A138">
        <v>7003699</v>
      </c>
      <c r="B138" t="s">
        <v>13</v>
      </c>
      <c r="C138" t="s">
        <v>14</v>
      </c>
      <c r="D138" s="3">
        <v>-80092.22</v>
      </c>
      <c r="E138" s="3">
        <v>-7610.5677804832003</v>
      </c>
      <c r="F138" s="2">
        <v>44501</v>
      </c>
      <c r="G138" t="s">
        <v>15</v>
      </c>
    </row>
    <row r="139" spans="1:7" x14ac:dyDescent="0.2">
      <c r="A139">
        <v>6932978</v>
      </c>
      <c r="B139" t="s">
        <v>20</v>
      </c>
      <c r="C139" t="s">
        <v>14</v>
      </c>
      <c r="D139" s="3">
        <v>1456.47</v>
      </c>
      <c r="E139" s="3">
        <v>241.67824253280003</v>
      </c>
      <c r="F139" s="2">
        <v>44501</v>
      </c>
      <c r="G139" t="s">
        <v>15</v>
      </c>
    </row>
    <row r="140" spans="1:7" x14ac:dyDescent="0.2">
      <c r="A140">
        <v>6933111</v>
      </c>
      <c r="B140" t="s">
        <v>20</v>
      </c>
      <c r="C140" t="s">
        <v>14</v>
      </c>
      <c r="D140" s="3">
        <v>616.19000000000005</v>
      </c>
      <c r="E140" s="3">
        <v>102.24701934560001</v>
      </c>
      <c r="F140" s="2">
        <v>44501</v>
      </c>
      <c r="G140" t="s">
        <v>15</v>
      </c>
    </row>
    <row r="141" spans="1:7" x14ac:dyDescent="0.2">
      <c r="A141">
        <v>6933117</v>
      </c>
      <c r="B141" t="s">
        <v>20</v>
      </c>
      <c r="C141" t="s">
        <v>14</v>
      </c>
      <c r="D141" s="3">
        <v>3544.2400000000002</v>
      </c>
      <c r="E141" s="3">
        <v>588.11077077760001</v>
      </c>
      <c r="F141" s="2">
        <v>44501</v>
      </c>
      <c r="G141" t="s">
        <v>15</v>
      </c>
    </row>
    <row r="142" spans="1:7" x14ac:dyDescent="0.2">
      <c r="A142">
        <v>6933251</v>
      </c>
      <c r="B142" t="s">
        <v>20</v>
      </c>
      <c r="C142" t="s">
        <v>14</v>
      </c>
      <c r="D142" s="3">
        <v>1475.93</v>
      </c>
      <c r="E142" s="3">
        <v>244.90732284320001</v>
      </c>
      <c r="F142" s="2">
        <v>44501</v>
      </c>
      <c r="G142" t="s">
        <v>15</v>
      </c>
    </row>
    <row r="143" spans="1:7" x14ac:dyDescent="0.2">
      <c r="A143">
        <v>6933252</v>
      </c>
      <c r="B143" t="s">
        <v>20</v>
      </c>
      <c r="C143" t="s">
        <v>14</v>
      </c>
      <c r="D143" s="3">
        <v>1039.9000000000001</v>
      </c>
      <c r="E143" s="3">
        <v>172.55501617600001</v>
      </c>
      <c r="F143" s="2">
        <v>44501</v>
      </c>
      <c r="G143" t="s">
        <v>15</v>
      </c>
    </row>
    <row r="144" spans="1:7" x14ac:dyDescent="0.2">
      <c r="A144">
        <v>6933278</v>
      </c>
      <c r="B144" t="s">
        <v>20</v>
      </c>
      <c r="C144" t="s">
        <v>14</v>
      </c>
      <c r="D144" s="3">
        <v>714.62</v>
      </c>
      <c r="E144" s="3">
        <v>247.93881680140001</v>
      </c>
      <c r="F144" s="2">
        <v>44501</v>
      </c>
      <c r="G144" t="s">
        <v>15</v>
      </c>
    </row>
    <row r="145" spans="1:7" x14ac:dyDescent="0.2">
      <c r="A145">
        <v>6933411</v>
      </c>
      <c r="B145" t="s">
        <v>20</v>
      </c>
      <c r="C145" t="s">
        <v>14</v>
      </c>
      <c r="D145" s="3">
        <v>3015.02</v>
      </c>
      <c r="E145" s="3">
        <v>1279.9699983236001</v>
      </c>
      <c r="F145" s="2">
        <v>44501</v>
      </c>
      <c r="G145" t="s">
        <v>15</v>
      </c>
    </row>
    <row r="146" spans="1:7" x14ac:dyDescent="0.2">
      <c r="A146">
        <v>6933545</v>
      </c>
      <c r="B146" t="s">
        <v>20</v>
      </c>
      <c r="C146" t="s">
        <v>14</v>
      </c>
      <c r="D146" s="3">
        <v>5561.03</v>
      </c>
      <c r="E146" s="3">
        <v>922.76528666720003</v>
      </c>
      <c r="F146" s="2">
        <v>44501</v>
      </c>
      <c r="G146" t="s">
        <v>15</v>
      </c>
    </row>
    <row r="147" spans="1:7" x14ac:dyDescent="0.2">
      <c r="A147">
        <v>6933546</v>
      </c>
      <c r="B147" t="s">
        <v>20</v>
      </c>
      <c r="C147" t="s">
        <v>14</v>
      </c>
      <c r="D147" s="3">
        <v>1094.9100000000001</v>
      </c>
      <c r="E147" s="3">
        <v>379.88118147270001</v>
      </c>
      <c r="F147" s="2">
        <v>44501</v>
      </c>
      <c r="G147" t="s">
        <v>15</v>
      </c>
    </row>
    <row r="148" spans="1:7" x14ac:dyDescent="0.2">
      <c r="A148">
        <v>6933843</v>
      </c>
      <c r="B148" t="s">
        <v>20</v>
      </c>
      <c r="C148" t="s">
        <v>14</v>
      </c>
      <c r="D148" s="3">
        <v>4473</v>
      </c>
      <c r="E148" s="3">
        <v>742.22385552000003</v>
      </c>
      <c r="F148" s="2">
        <v>44501</v>
      </c>
      <c r="G148" t="s">
        <v>15</v>
      </c>
    </row>
    <row r="149" spans="1:7" x14ac:dyDescent="0.2">
      <c r="A149">
        <v>6933993</v>
      </c>
      <c r="B149" t="s">
        <v>20</v>
      </c>
      <c r="C149" t="s">
        <v>14</v>
      </c>
      <c r="D149" s="3">
        <v>4062.98</v>
      </c>
      <c r="E149" s="3">
        <v>1619.7941685507999</v>
      </c>
      <c r="F149" s="2">
        <v>44501</v>
      </c>
      <c r="G149" t="s">
        <v>15</v>
      </c>
    </row>
    <row r="150" spans="1:7" x14ac:dyDescent="0.2">
      <c r="A150">
        <v>6933994</v>
      </c>
      <c r="B150" t="s">
        <v>20</v>
      </c>
      <c r="C150" t="s">
        <v>14</v>
      </c>
      <c r="D150" s="3">
        <v>3298.31</v>
      </c>
      <c r="E150" s="3">
        <v>547.30256313440009</v>
      </c>
      <c r="F150" s="2">
        <v>44501</v>
      </c>
      <c r="G150" t="s">
        <v>15</v>
      </c>
    </row>
    <row r="151" spans="1:7" x14ac:dyDescent="0.2">
      <c r="A151">
        <v>6933995</v>
      </c>
      <c r="B151" t="s">
        <v>20</v>
      </c>
      <c r="C151" t="s">
        <v>14</v>
      </c>
      <c r="D151" s="3">
        <v>2569.85</v>
      </c>
      <c r="E151" s="3">
        <v>1024.525851481</v>
      </c>
      <c r="F151" s="2">
        <v>44501</v>
      </c>
      <c r="G151" t="s">
        <v>15</v>
      </c>
    </row>
    <row r="152" spans="1:7" x14ac:dyDescent="0.2">
      <c r="A152">
        <v>6934030</v>
      </c>
      <c r="B152" t="s">
        <v>7</v>
      </c>
      <c r="C152" t="s">
        <v>21</v>
      </c>
      <c r="D152" s="3">
        <v>202.5</v>
      </c>
      <c r="E152" s="3">
        <v>0</v>
      </c>
      <c r="F152" s="2">
        <v>44501</v>
      </c>
      <c r="G152" t="s">
        <v>22</v>
      </c>
    </row>
    <row r="153" spans="1:7" x14ac:dyDescent="0.2">
      <c r="A153">
        <v>6934058</v>
      </c>
      <c r="B153" t="s">
        <v>7</v>
      </c>
      <c r="C153" t="s">
        <v>21</v>
      </c>
      <c r="D153" s="3">
        <v>5219.95</v>
      </c>
      <c r="E153" s="3">
        <v>0</v>
      </c>
      <c r="F153" s="2">
        <v>44501</v>
      </c>
      <c r="G153" t="s">
        <v>22</v>
      </c>
    </row>
    <row r="154" spans="1:7" x14ac:dyDescent="0.2">
      <c r="A154">
        <v>6934079</v>
      </c>
      <c r="B154" t="s">
        <v>7</v>
      </c>
      <c r="C154" t="s">
        <v>21</v>
      </c>
      <c r="D154" s="3">
        <v>-399.75</v>
      </c>
      <c r="E154" s="3">
        <v>0</v>
      </c>
      <c r="F154" s="2">
        <v>44501</v>
      </c>
      <c r="G154" t="s">
        <v>22</v>
      </c>
    </row>
    <row r="155" spans="1:7" x14ac:dyDescent="0.2">
      <c r="A155">
        <v>7002780</v>
      </c>
      <c r="B155" t="s">
        <v>7</v>
      </c>
      <c r="C155" t="s">
        <v>21</v>
      </c>
      <c r="D155" s="3">
        <v>3172.5</v>
      </c>
      <c r="E155" s="3">
        <v>0</v>
      </c>
      <c r="F155" s="2">
        <v>44501</v>
      </c>
      <c r="G155" t="s">
        <v>22</v>
      </c>
    </row>
    <row r="156" spans="1:7" x14ac:dyDescent="0.2">
      <c r="A156">
        <v>7003416</v>
      </c>
      <c r="B156" t="s">
        <v>7</v>
      </c>
      <c r="C156" t="s">
        <v>21</v>
      </c>
      <c r="D156" s="3">
        <v>1480.5</v>
      </c>
      <c r="E156" s="3">
        <v>0</v>
      </c>
      <c r="F156" s="2">
        <v>44501</v>
      </c>
      <c r="G156" t="s">
        <v>22</v>
      </c>
    </row>
    <row r="157" spans="1:7" x14ac:dyDescent="0.2">
      <c r="D157" s="3">
        <f>SUM(D1:D156)</f>
        <v>12209308.669999991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57"/>
  <sheetViews>
    <sheetView topLeftCell="A132" workbookViewId="0">
      <selection activeCell="H132" sqref="H1:I1048576"/>
    </sheetView>
  </sheetViews>
  <sheetFormatPr defaultRowHeight="12.75" x14ac:dyDescent="0.2"/>
  <cols>
    <col min="1" max="1" width="9" bestFit="1" customWidth="1"/>
    <col min="2" max="2" width="25" bestFit="1" customWidth="1"/>
    <col min="3" max="3" width="12.85546875" bestFit="1" customWidth="1"/>
    <col min="4" max="4" width="14" style="3" bestFit="1" customWidth="1"/>
    <col min="5" max="5" width="12.7109375" style="3" bestFit="1" customWidth="1"/>
    <col min="6" max="6" width="13.42578125" bestFit="1" customWidth="1"/>
    <col min="7" max="7" width="19.7109375" bestFit="1" customWidth="1"/>
    <col min="8" max="8" width="12.85546875" style="3" bestFit="1" customWidth="1"/>
    <col min="9" max="9" width="11.28515625" bestFit="1" customWidth="1"/>
  </cols>
  <sheetData>
    <row r="1" spans="1:9" x14ac:dyDescent="0.2">
      <c r="A1" t="s">
        <v>5</v>
      </c>
      <c r="B1" t="s">
        <v>0</v>
      </c>
      <c r="C1" t="s">
        <v>0</v>
      </c>
      <c r="D1" s="3" t="s">
        <v>1</v>
      </c>
      <c r="E1" s="3" t="s">
        <v>2</v>
      </c>
      <c r="F1" t="s">
        <v>3</v>
      </c>
      <c r="G1" t="s">
        <v>4</v>
      </c>
    </row>
    <row r="2" spans="1:9" x14ac:dyDescent="0.2">
      <c r="A2">
        <v>923213</v>
      </c>
      <c r="B2" t="s">
        <v>7</v>
      </c>
      <c r="C2" t="s">
        <v>8</v>
      </c>
      <c r="D2" s="3">
        <v>2643.75</v>
      </c>
      <c r="E2" s="3">
        <v>0</v>
      </c>
      <c r="F2" s="2">
        <v>44470</v>
      </c>
      <c r="G2" t="s">
        <v>9</v>
      </c>
      <c r="I2" s="16"/>
    </row>
    <row r="3" spans="1:9" x14ac:dyDescent="0.2">
      <c r="A3">
        <v>923216</v>
      </c>
      <c r="B3" t="s">
        <v>10</v>
      </c>
      <c r="C3" t="s">
        <v>8</v>
      </c>
      <c r="D3" s="3">
        <v>36447</v>
      </c>
      <c r="E3" s="3">
        <v>1038.0014482500001</v>
      </c>
      <c r="F3" s="2">
        <v>44470</v>
      </c>
      <c r="G3" t="s">
        <v>9</v>
      </c>
      <c r="I3" s="16"/>
    </row>
    <row r="4" spans="1:9" x14ac:dyDescent="0.2">
      <c r="A4">
        <v>1274831</v>
      </c>
      <c r="B4" t="s">
        <v>10</v>
      </c>
      <c r="C4" t="s">
        <v>8</v>
      </c>
      <c r="D4" s="3">
        <v>183134.73</v>
      </c>
      <c r="E4" s="3">
        <v>5215.6313267175001</v>
      </c>
      <c r="F4" s="2">
        <v>44470</v>
      </c>
      <c r="G4" t="s">
        <v>9</v>
      </c>
      <c r="I4" s="16"/>
    </row>
    <row r="5" spans="1:9" x14ac:dyDescent="0.2">
      <c r="A5">
        <v>43230742</v>
      </c>
      <c r="B5" t="s">
        <v>10</v>
      </c>
      <c r="C5" t="s">
        <v>8</v>
      </c>
      <c r="D5" s="3">
        <v>-21977.8</v>
      </c>
      <c r="E5" s="3">
        <v>-625.92224954999995</v>
      </c>
      <c r="F5" s="2">
        <v>44470</v>
      </c>
      <c r="G5" t="s">
        <v>9</v>
      </c>
      <c r="I5" s="16"/>
    </row>
    <row r="6" spans="1:9" x14ac:dyDescent="0.2">
      <c r="A6">
        <v>61772468</v>
      </c>
      <c r="B6" t="s">
        <v>11</v>
      </c>
      <c r="C6" t="s">
        <v>8</v>
      </c>
      <c r="D6" s="3">
        <v>4577.1400000000003</v>
      </c>
      <c r="E6" s="3">
        <v>2234.7783522064001</v>
      </c>
      <c r="F6" s="2">
        <v>44470</v>
      </c>
      <c r="G6" t="s">
        <v>9</v>
      </c>
      <c r="I6" s="16"/>
    </row>
    <row r="7" spans="1:9" x14ac:dyDescent="0.2">
      <c r="A7">
        <v>61772473</v>
      </c>
      <c r="B7" t="s">
        <v>11</v>
      </c>
      <c r="C7" t="s">
        <v>8</v>
      </c>
      <c r="D7" s="3">
        <v>3417.75</v>
      </c>
      <c r="E7" s="3">
        <v>521.4799874025</v>
      </c>
      <c r="F7" s="2">
        <v>44470</v>
      </c>
      <c r="G7" t="s">
        <v>9</v>
      </c>
      <c r="I7" s="16"/>
    </row>
    <row r="8" spans="1:9" x14ac:dyDescent="0.2">
      <c r="A8">
        <v>61772465</v>
      </c>
      <c r="B8" t="s">
        <v>12</v>
      </c>
      <c r="C8" t="s">
        <v>8</v>
      </c>
      <c r="D8" s="3">
        <v>10056.82</v>
      </c>
      <c r="E8" s="3">
        <v>-1.0399757562</v>
      </c>
      <c r="F8" s="2">
        <v>44470</v>
      </c>
      <c r="G8" t="s">
        <v>9</v>
      </c>
      <c r="I8" s="16"/>
    </row>
    <row r="9" spans="1:9" x14ac:dyDescent="0.2">
      <c r="A9">
        <v>923219</v>
      </c>
      <c r="B9" t="s">
        <v>13</v>
      </c>
      <c r="C9" t="s">
        <v>8</v>
      </c>
      <c r="D9" s="3">
        <v>58.83</v>
      </c>
      <c r="E9" s="3">
        <v>5.1871528769999999</v>
      </c>
      <c r="F9" s="2">
        <v>44470</v>
      </c>
      <c r="G9" t="s">
        <v>9</v>
      </c>
      <c r="I9" s="16"/>
    </row>
    <row r="10" spans="1:9" x14ac:dyDescent="0.2">
      <c r="A10">
        <v>6933535</v>
      </c>
      <c r="B10" t="s">
        <v>7</v>
      </c>
      <c r="C10" t="s">
        <v>14</v>
      </c>
      <c r="D10" s="3">
        <v>472514.62</v>
      </c>
      <c r="E10" s="3">
        <v>0</v>
      </c>
      <c r="F10" s="2">
        <v>44470</v>
      </c>
      <c r="G10" t="s">
        <v>15</v>
      </c>
      <c r="I10" s="16"/>
    </row>
    <row r="11" spans="1:9" x14ac:dyDescent="0.2">
      <c r="A11">
        <v>6933550</v>
      </c>
      <c r="B11" t="s">
        <v>7</v>
      </c>
      <c r="C11" t="s">
        <v>14</v>
      </c>
      <c r="D11" s="3">
        <v>4232.25</v>
      </c>
      <c r="E11" s="3">
        <v>0</v>
      </c>
      <c r="F11" s="2">
        <v>44470</v>
      </c>
      <c r="G11" t="s">
        <v>15</v>
      </c>
      <c r="I11" s="16"/>
    </row>
    <row r="12" spans="1:9" x14ac:dyDescent="0.2">
      <c r="A12">
        <v>6933700</v>
      </c>
      <c r="B12" t="s">
        <v>7</v>
      </c>
      <c r="C12" t="s">
        <v>14</v>
      </c>
      <c r="D12" s="3">
        <v>106291.65000000001</v>
      </c>
      <c r="E12" s="3">
        <v>0</v>
      </c>
      <c r="F12" s="2">
        <v>44470</v>
      </c>
      <c r="G12" t="s">
        <v>15</v>
      </c>
      <c r="I12" s="16"/>
    </row>
    <row r="13" spans="1:9" x14ac:dyDescent="0.2">
      <c r="A13">
        <v>6933701</v>
      </c>
      <c r="B13" t="s">
        <v>7</v>
      </c>
      <c r="C13" t="s">
        <v>14</v>
      </c>
      <c r="D13" s="3">
        <v>1500</v>
      </c>
      <c r="E13" s="3">
        <v>0</v>
      </c>
      <c r="F13" s="2">
        <v>44470</v>
      </c>
      <c r="G13" t="s">
        <v>15</v>
      </c>
      <c r="I13" s="16"/>
    </row>
    <row r="14" spans="1:9" x14ac:dyDescent="0.2">
      <c r="A14">
        <v>6932989</v>
      </c>
      <c r="B14" t="s">
        <v>10</v>
      </c>
      <c r="C14" t="s">
        <v>14</v>
      </c>
      <c r="D14" s="3">
        <v>101826.47</v>
      </c>
      <c r="E14" s="3">
        <v>18124.949755912698</v>
      </c>
      <c r="F14" s="2">
        <v>44470</v>
      </c>
      <c r="G14" t="s">
        <v>15</v>
      </c>
      <c r="I14" s="16"/>
    </row>
    <row r="15" spans="1:9" x14ac:dyDescent="0.2">
      <c r="A15">
        <v>6933002</v>
      </c>
      <c r="B15" t="s">
        <v>10</v>
      </c>
      <c r="C15" t="s">
        <v>14</v>
      </c>
      <c r="D15" s="3">
        <v>12495.5</v>
      </c>
      <c r="E15" s="3">
        <v>2491.082262425</v>
      </c>
      <c r="F15" s="2">
        <v>44470</v>
      </c>
      <c r="G15" t="s">
        <v>15</v>
      </c>
      <c r="I15" s="16"/>
    </row>
    <row r="16" spans="1:9" x14ac:dyDescent="0.2">
      <c r="A16">
        <v>6933704</v>
      </c>
      <c r="B16" t="s">
        <v>10</v>
      </c>
      <c r="C16" t="s">
        <v>14</v>
      </c>
      <c r="D16" s="3">
        <v>23480.77</v>
      </c>
      <c r="E16" s="3">
        <v>4681.0875639295</v>
      </c>
      <c r="F16" s="2">
        <v>44470</v>
      </c>
      <c r="G16" t="s">
        <v>15</v>
      </c>
      <c r="I16" s="16"/>
    </row>
    <row r="17" spans="1:9" x14ac:dyDescent="0.2">
      <c r="A17">
        <v>6934031</v>
      </c>
      <c r="B17" t="s">
        <v>10</v>
      </c>
      <c r="C17" t="s">
        <v>14</v>
      </c>
      <c r="D17" s="3">
        <v>8954.99</v>
      </c>
      <c r="E17" s="3">
        <v>446.31276140440002</v>
      </c>
      <c r="F17" s="2">
        <v>44470</v>
      </c>
      <c r="G17" t="s">
        <v>15</v>
      </c>
      <c r="I17" s="16"/>
    </row>
    <row r="18" spans="1:9" x14ac:dyDescent="0.2">
      <c r="A18">
        <v>6934068</v>
      </c>
      <c r="B18" t="s">
        <v>10</v>
      </c>
      <c r="C18" t="s">
        <v>14</v>
      </c>
      <c r="D18" s="3">
        <v>5933184.5899999999</v>
      </c>
      <c r="E18" s="3">
        <v>295707.30936438037</v>
      </c>
      <c r="F18" s="2">
        <v>44470</v>
      </c>
      <c r="G18" t="s">
        <v>15</v>
      </c>
      <c r="I18" s="16"/>
    </row>
    <row r="19" spans="1:9" x14ac:dyDescent="0.2">
      <c r="A19">
        <v>6934069</v>
      </c>
      <c r="B19" t="s">
        <v>10</v>
      </c>
      <c r="C19" t="s">
        <v>14</v>
      </c>
      <c r="D19" s="3">
        <v>457856.33</v>
      </c>
      <c r="E19" s="3">
        <v>22819.358030414802</v>
      </c>
      <c r="F19" s="2">
        <v>44470</v>
      </c>
      <c r="G19" t="s">
        <v>15</v>
      </c>
      <c r="I19" s="16"/>
    </row>
    <row r="20" spans="1:9" x14ac:dyDescent="0.2">
      <c r="A20">
        <v>6934080</v>
      </c>
      <c r="B20" t="s">
        <v>10</v>
      </c>
      <c r="C20" t="s">
        <v>14</v>
      </c>
      <c r="D20" s="3">
        <v>495432.52</v>
      </c>
      <c r="E20" s="3">
        <v>24692.138806491203</v>
      </c>
      <c r="F20" s="2">
        <v>44470</v>
      </c>
      <c r="G20" t="s">
        <v>15</v>
      </c>
      <c r="I20" s="16"/>
    </row>
    <row r="21" spans="1:9" x14ac:dyDescent="0.2">
      <c r="A21">
        <v>7002781</v>
      </c>
      <c r="B21" t="s">
        <v>10</v>
      </c>
      <c r="C21" t="s">
        <v>14</v>
      </c>
      <c r="D21" s="3">
        <v>1678.8500000000001</v>
      </c>
      <c r="E21" s="3">
        <v>47.813228287500003</v>
      </c>
      <c r="F21" s="2">
        <v>44470</v>
      </c>
      <c r="G21" t="s">
        <v>15</v>
      </c>
      <c r="I21" s="16"/>
    </row>
    <row r="22" spans="1:9" x14ac:dyDescent="0.2">
      <c r="A22">
        <v>7003071</v>
      </c>
      <c r="B22" t="s">
        <v>10</v>
      </c>
      <c r="C22" t="s">
        <v>14</v>
      </c>
      <c r="D22" s="3">
        <v>-150</v>
      </c>
      <c r="E22" s="3">
        <v>-4.2719624999999999</v>
      </c>
      <c r="F22" s="2">
        <v>44470</v>
      </c>
      <c r="G22" t="s">
        <v>15</v>
      </c>
      <c r="I22" s="16"/>
    </row>
    <row r="23" spans="1:9" x14ac:dyDescent="0.2">
      <c r="A23">
        <v>7003394</v>
      </c>
      <c r="B23" t="s">
        <v>10</v>
      </c>
      <c r="C23" t="s">
        <v>14</v>
      </c>
      <c r="D23" s="3">
        <v>1591.04</v>
      </c>
      <c r="E23" s="3">
        <v>45.312421440000001</v>
      </c>
      <c r="F23" s="2">
        <v>44470</v>
      </c>
      <c r="G23" t="s">
        <v>15</v>
      </c>
      <c r="I23" s="16"/>
    </row>
    <row r="24" spans="1:9" x14ac:dyDescent="0.2">
      <c r="A24">
        <v>7004610</v>
      </c>
      <c r="B24" t="s">
        <v>10</v>
      </c>
      <c r="C24" t="s">
        <v>14</v>
      </c>
      <c r="D24" s="3">
        <v>510156.96</v>
      </c>
      <c r="E24" s="3">
        <v>14529.142681560001</v>
      </c>
      <c r="F24" s="2">
        <v>44470</v>
      </c>
      <c r="G24" t="s">
        <v>15</v>
      </c>
      <c r="I24" s="16"/>
    </row>
    <row r="25" spans="1:9" x14ac:dyDescent="0.2">
      <c r="A25">
        <v>7004932</v>
      </c>
      <c r="B25" t="s">
        <v>10</v>
      </c>
      <c r="C25" t="s">
        <v>14</v>
      </c>
      <c r="D25" s="3">
        <v>1989.21</v>
      </c>
      <c r="E25" s="3">
        <v>56.652203497499997</v>
      </c>
      <c r="F25" s="2">
        <v>44470</v>
      </c>
      <c r="G25" t="s">
        <v>15</v>
      </c>
      <c r="I25" s="16"/>
    </row>
    <row r="26" spans="1:9" x14ac:dyDescent="0.2">
      <c r="A26">
        <v>6932988</v>
      </c>
      <c r="B26" t="s">
        <v>11</v>
      </c>
      <c r="C26" t="s">
        <v>14</v>
      </c>
      <c r="D26" s="3">
        <v>10169.65</v>
      </c>
      <c r="E26" s="3">
        <v>10169.65</v>
      </c>
      <c r="F26" s="2">
        <v>44470</v>
      </c>
      <c r="G26" t="s">
        <v>15</v>
      </c>
      <c r="I26" s="16"/>
    </row>
    <row r="27" spans="1:9" x14ac:dyDescent="0.2">
      <c r="A27">
        <v>6933099</v>
      </c>
      <c r="B27" t="s">
        <v>11</v>
      </c>
      <c r="C27" t="s">
        <v>14</v>
      </c>
      <c r="D27" s="3">
        <v>49817.99</v>
      </c>
      <c r="E27" s="3">
        <v>49817.99</v>
      </c>
      <c r="F27" s="2">
        <v>44470</v>
      </c>
      <c r="G27" t="s">
        <v>15</v>
      </c>
      <c r="I27" s="16"/>
    </row>
    <row r="28" spans="1:9" x14ac:dyDescent="0.2">
      <c r="A28">
        <v>6933110</v>
      </c>
      <c r="B28" t="s">
        <v>11</v>
      </c>
      <c r="C28" t="s">
        <v>14</v>
      </c>
      <c r="D28" s="3">
        <v>8492.84</v>
      </c>
      <c r="E28" s="3">
        <v>8492.84</v>
      </c>
      <c r="F28" s="2">
        <v>44470</v>
      </c>
      <c r="G28" t="s">
        <v>15</v>
      </c>
      <c r="I28" s="16"/>
    </row>
    <row r="29" spans="1:9" x14ac:dyDescent="0.2">
      <c r="A29">
        <v>6933113</v>
      </c>
      <c r="B29" t="s">
        <v>11</v>
      </c>
      <c r="C29" t="s">
        <v>14</v>
      </c>
      <c r="D29" s="3">
        <v>74169.37</v>
      </c>
      <c r="E29" s="3">
        <v>74169.37</v>
      </c>
      <c r="F29" s="2">
        <v>44470</v>
      </c>
      <c r="G29" t="s">
        <v>15</v>
      </c>
      <c r="I29" s="16"/>
    </row>
    <row r="30" spans="1:9" x14ac:dyDescent="0.2">
      <c r="A30">
        <v>6933268</v>
      </c>
      <c r="B30" t="s">
        <v>11</v>
      </c>
      <c r="C30" t="s">
        <v>14</v>
      </c>
      <c r="D30" s="3">
        <v>10806.7</v>
      </c>
      <c r="E30" s="3">
        <v>10806.7</v>
      </c>
      <c r="F30" s="2">
        <v>44470</v>
      </c>
      <c r="G30" t="s">
        <v>15</v>
      </c>
      <c r="I30" s="16"/>
    </row>
    <row r="31" spans="1:9" x14ac:dyDescent="0.2">
      <c r="A31">
        <v>6933274</v>
      </c>
      <c r="B31" t="s">
        <v>11</v>
      </c>
      <c r="C31" t="s">
        <v>14</v>
      </c>
      <c r="D31" s="3">
        <v>6266.2</v>
      </c>
      <c r="E31" s="3">
        <v>6266.2</v>
      </c>
      <c r="F31" s="2">
        <v>44470</v>
      </c>
      <c r="G31" t="s">
        <v>15</v>
      </c>
      <c r="I31" s="16"/>
    </row>
    <row r="32" spans="1:9" x14ac:dyDescent="0.2">
      <c r="A32">
        <v>6933392</v>
      </c>
      <c r="B32" t="s">
        <v>11</v>
      </c>
      <c r="C32" t="s">
        <v>14</v>
      </c>
      <c r="D32" s="3">
        <v>14047.62</v>
      </c>
      <c r="E32" s="3">
        <v>14047.62</v>
      </c>
      <c r="F32" s="2">
        <v>44470</v>
      </c>
      <c r="G32" t="s">
        <v>15</v>
      </c>
      <c r="I32" s="16"/>
    </row>
    <row r="33" spans="1:9" x14ac:dyDescent="0.2">
      <c r="A33">
        <v>6933396</v>
      </c>
      <c r="B33" t="s">
        <v>11</v>
      </c>
      <c r="C33" t="s">
        <v>14</v>
      </c>
      <c r="D33" s="3">
        <v>237.99</v>
      </c>
      <c r="E33" s="3">
        <v>237.99</v>
      </c>
      <c r="F33" s="2">
        <v>44470</v>
      </c>
      <c r="G33" t="s">
        <v>15</v>
      </c>
      <c r="I33" s="16"/>
    </row>
    <row r="34" spans="1:9" x14ac:dyDescent="0.2">
      <c r="A34">
        <v>6933410</v>
      </c>
      <c r="B34" t="s">
        <v>11</v>
      </c>
      <c r="C34" t="s">
        <v>14</v>
      </c>
      <c r="D34" s="3">
        <v>38933.090000000004</v>
      </c>
      <c r="E34" s="3">
        <v>38933.090000000004</v>
      </c>
      <c r="F34" s="2">
        <v>44470</v>
      </c>
      <c r="G34" t="s">
        <v>15</v>
      </c>
      <c r="I34" s="16"/>
    </row>
    <row r="35" spans="1:9" x14ac:dyDescent="0.2">
      <c r="A35">
        <v>6933519</v>
      </c>
      <c r="B35" t="s">
        <v>11</v>
      </c>
      <c r="C35" t="s">
        <v>14</v>
      </c>
      <c r="D35" s="3">
        <v>1556.74</v>
      </c>
      <c r="E35" s="3">
        <v>1556.74</v>
      </c>
      <c r="F35" s="2">
        <v>44470</v>
      </c>
      <c r="G35" t="s">
        <v>15</v>
      </c>
      <c r="I35" s="16"/>
    </row>
    <row r="36" spans="1:9" x14ac:dyDescent="0.2">
      <c r="A36">
        <v>6933534</v>
      </c>
      <c r="B36" t="s">
        <v>11</v>
      </c>
      <c r="C36" t="s">
        <v>14</v>
      </c>
      <c r="D36" s="3">
        <v>18267.16</v>
      </c>
      <c r="E36" s="3">
        <v>18267.16</v>
      </c>
      <c r="F36" s="2">
        <v>44470</v>
      </c>
      <c r="G36" t="s">
        <v>15</v>
      </c>
      <c r="I36" s="16"/>
    </row>
    <row r="37" spans="1:9" x14ac:dyDescent="0.2">
      <c r="A37">
        <v>6933536</v>
      </c>
      <c r="B37" t="s">
        <v>11</v>
      </c>
      <c r="C37" t="s">
        <v>14</v>
      </c>
      <c r="D37" s="3">
        <v>-1017.6</v>
      </c>
      <c r="E37" s="3">
        <v>-1017.6</v>
      </c>
      <c r="F37" s="2">
        <v>44470</v>
      </c>
      <c r="G37" t="s">
        <v>15</v>
      </c>
      <c r="I37" s="16"/>
    </row>
    <row r="38" spans="1:9" x14ac:dyDescent="0.2">
      <c r="A38">
        <v>6933539</v>
      </c>
      <c r="B38" t="s">
        <v>11</v>
      </c>
      <c r="C38" t="s">
        <v>14</v>
      </c>
      <c r="D38" s="3">
        <v>13745.03</v>
      </c>
      <c r="E38" s="3">
        <v>13745.03</v>
      </c>
      <c r="F38" s="2">
        <v>44470</v>
      </c>
      <c r="G38" t="s">
        <v>15</v>
      </c>
      <c r="I38" s="16"/>
    </row>
    <row r="39" spans="1:9" x14ac:dyDescent="0.2">
      <c r="A39">
        <v>6933551</v>
      </c>
      <c r="B39" t="s">
        <v>11</v>
      </c>
      <c r="C39" t="s">
        <v>14</v>
      </c>
      <c r="D39" s="3">
        <v>1556.74</v>
      </c>
      <c r="E39" s="3">
        <v>1556.74</v>
      </c>
      <c r="F39" s="2">
        <v>44470</v>
      </c>
      <c r="G39" t="s">
        <v>15</v>
      </c>
      <c r="I39" s="16"/>
    </row>
    <row r="40" spans="1:9" x14ac:dyDescent="0.2">
      <c r="A40">
        <v>6933552</v>
      </c>
      <c r="B40" t="s">
        <v>11</v>
      </c>
      <c r="C40" t="s">
        <v>14</v>
      </c>
      <c r="D40" s="3">
        <v>1556.74</v>
      </c>
      <c r="E40" s="3">
        <v>1556.74</v>
      </c>
      <c r="F40" s="2">
        <v>44470</v>
      </c>
      <c r="G40" t="s">
        <v>15</v>
      </c>
      <c r="I40" s="16"/>
    </row>
    <row r="41" spans="1:9" x14ac:dyDescent="0.2">
      <c r="A41">
        <v>6933837</v>
      </c>
      <c r="B41" t="s">
        <v>11</v>
      </c>
      <c r="C41" t="s">
        <v>14</v>
      </c>
      <c r="D41" s="3">
        <v>10210.52</v>
      </c>
      <c r="E41" s="3">
        <v>10210.52</v>
      </c>
      <c r="F41" s="2">
        <v>44470</v>
      </c>
      <c r="G41" t="s">
        <v>15</v>
      </c>
      <c r="I41" s="16"/>
    </row>
    <row r="42" spans="1:9" x14ac:dyDescent="0.2">
      <c r="A42">
        <v>6933838</v>
      </c>
      <c r="B42" t="s">
        <v>11</v>
      </c>
      <c r="C42" t="s">
        <v>14</v>
      </c>
      <c r="D42" s="3">
        <v>25</v>
      </c>
      <c r="E42" s="3">
        <v>25</v>
      </c>
      <c r="F42" s="2">
        <v>44470</v>
      </c>
      <c r="G42" t="s">
        <v>15</v>
      </c>
      <c r="I42" s="16"/>
    </row>
    <row r="43" spans="1:9" x14ac:dyDescent="0.2">
      <c r="A43">
        <v>6933840</v>
      </c>
      <c r="B43" t="s">
        <v>11</v>
      </c>
      <c r="C43" t="s">
        <v>14</v>
      </c>
      <c r="D43" s="3">
        <v>2895</v>
      </c>
      <c r="E43" s="3">
        <v>2895</v>
      </c>
      <c r="F43" s="2">
        <v>44470</v>
      </c>
      <c r="G43" t="s">
        <v>15</v>
      </c>
      <c r="I43" s="16"/>
    </row>
    <row r="44" spans="1:9" x14ac:dyDescent="0.2">
      <c r="A44">
        <v>6933841</v>
      </c>
      <c r="B44" t="s">
        <v>11</v>
      </c>
      <c r="C44" t="s">
        <v>14</v>
      </c>
      <c r="D44" s="3">
        <v>1555.76</v>
      </c>
      <c r="E44" s="3">
        <v>1555.76</v>
      </c>
      <c r="F44" s="2">
        <v>44470</v>
      </c>
      <c r="G44" t="s">
        <v>15</v>
      </c>
      <c r="I44" s="16"/>
    </row>
    <row r="45" spans="1:9" x14ac:dyDescent="0.2">
      <c r="A45">
        <v>6933966</v>
      </c>
      <c r="B45" t="s">
        <v>11</v>
      </c>
      <c r="C45" t="s">
        <v>14</v>
      </c>
      <c r="D45" s="3">
        <v>1556.74</v>
      </c>
      <c r="E45" s="3">
        <v>1556.74</v>
      </c>
      <c r="F45" s="2">
        <v>44470</v>
      </c>
      <c r="G45" t="s">
        <v>15</v>
      </c>
      <c r="I45" s="16"/>
    </row>
    <row r="46" spans="1:9" x14ac:dyDescent="0.2">
      <c r="A46">
        <v>6933981</v>
      </c>
      <c r="B46" t="s">
        <v>11</v>
      </c>
      <c r="C46" t="s">
        <v>14</v>
      </c>
      <c r="D46" s="3">
        <v>-5324.76</v>
      </c>
      <c r="E46" s="3">
        <v>-5324.76</v>
      </c>
      <c r="F46" s="2">
        <v>44470</v>
      </c>
      <c r="G46" t="s">
        <v>15</v>
      </c>
      <c r="I46" s="16"/>
    </row>
    <row r="47" spans="1:9" x14ac:dyDescent="0.2">
      <c r="A47">
        <v>6933992</v>
      </c>
      <c r="B47" t="s">
        <v>11</v>
      </c>
      <c r="C47" t="s">
        <v>14</v>
      </c>
      <c r="D47" s="3">
        <v>1604.97</v>
      </c>
      <c r="E47" s="3">
        <v>1604.97</v>
      </c>
      <c r="F47" s="2">
        <v>44470</v>
      </c>
      <c r="G47" t="s">
        <v>15</v>
      </c>
      <c r="I47" s="16"/>
    </row>
    <row r="48" spans="1:9" x14ac:dyDescent="0.2">
      <c r="A48">
        <v>6934001</v>
      </c>
      <c r="B48" t="s">
        <v>11</v>
      </c>
      <c r="C48" t="s">
        <v>14</v>
      </c>
      <c r="D48" s="3">
        <v>1556.74</v>
      </c>
      <c r="E48" s="3">
        <v>1556.74</v>
      </c>
      <c r="F48" s="2">
        <v>44470</v>
      </c>
      <c r="G48" t="s">
        <v>15</v>
      </c>
      <c r="I48" s="16"/>
    </row>
    <row r="49" spans="1:9" x14ac:dyDescent="0.2">
      <c r="A49">
        <v>6934019</v>
      </c>
      <c r="B49" t="s">
        <v>11</v>
      </c>
      <c r="C49" t="s">
        <v>14</v>
      </c>
      <c r="D49" s="3">
        <v>-117964</v>
      </c>
      <c r="E49" s="3">
        <v>-100792.40637004</v>
      </c>
      <c r="F49" s="2">
        <v>44470</v>
      </c>
      <c r="G49" t="s">
        <v>15</v>
      </c>
      <c r="I49" s="16"/>
    </row>
    <row r="50" spans="1:9" x14ac:dyDescent="0.2">
      <c r="A50">
        <v>6934049</v>
      </c>
      <c r="B50" t="s">
        <v>11</v>
      </c>
      <c r="C50" t="s">
        <v>14</v>
      </c>
      <c r="D50" s="3">
        <v>197535.35</v>
      </c>
      <c r="E50" s="3">
        <v>168780.84220311348</v>
      </c>
      <c r="F50" s="2">
        <v>44470</v>
      </c>
      <c r="G50" t="s">
        <v>15</v>
      </c>
      <c r="I50" s="16"/>
    </row>
    <row r="51" spans="1:9" x14ac:dyDescent="0.2">
      <c r="A51">
        <v>6934059</v>
      </c>
      <c r="B51" t="s">
        <v>11</v>
      </c>
      <c r="C51" t="s">
        <v>14</v>
      </c>
      <c r="D51" s="3">
        <v>165196</v>
      </c>
      <c r="E51" s="3">
        <v>141149.01463756</v>
      </c>
      <c r="F51" s="2">
        <v>44470</v>
      </c>
      <c r="G51" t="s">
        <v>15</v>
      </c>
      <c r="I51" s="16"/>
    </row>
    <row r="52" spans="1:9" x14ac:dyDescent="0.2">
      <c r="A52">
        <v>7002753</v>
      </c>
      <c r="B52" t="s">
        <v>11</v>
      </c>
      <c r="C52" t="s">
        <v>14</v>
      </c>
      <c r="D52" s="3">
        <v>13856.970000000001</v>
      </c>
      <c r="E52" s="3">
        <v>6765.6345628872004</v>
      </c>
      <c r="F52" s="2">
        <v>44470</v>
      </c>
      <c r="G52" t="s">
        <v>15</v>
      </c>
      <c r="I52" s="16"/>
    </row>
    <row r="53" spans="1:9" x14ac:dyDescent="0.2">
      <c r="A53">
        <v>7003102</v>
      </c>
      <c r="B53" t="s">
        <v>11</v>
      </c>
      <c r="C53" t="s">
        <v>14</v>
      </c>
      <c r="D53" s="3">
        <v>26590.5</v>
      </c>
      <c r="E53" s="3">
        <v>12982.75206228</v>
      </c>
      <c r="F53" s="2">
        <v>44470</v>
      </c>
      <c r="G53" t="s">
        <v>15</v>
      </c>
      <c r="I53" s="16"/>
    </row>
    <row r="54" spans="1:9" x14ac:dyDescent="0.2">
      <c r="A54">
        <v>7003395</v>
      </c>
      <c r="B54" t="s">
        <v>11</v>
      </c>
      <c r="C54" t="s">
        <v>14</v>
      </c>
      <c r="D54" s="3">
        <v>15873.5</v>
      </c>
      <c r="E54" s="3">
        <v>7750.2008183600001</v>
      </c>
      <c r="F54" s="2">
        <v>44470</v>
      </c>
      <c r="G54" t="s">
        <v>15</v>
      </c>
      <c r="I54" s="16"/>
    </row>
    <row r="55" spans="1:9" x14ac:dyDescent="0.2">
      <c r="A55">
        <v>7003417</v>
      </c>
      <c r="B55" t="s">
        <v>11</v>
      </c>
      <c r="C55" t="s">
        <v>14</v>
      </c>
      <c r="D55" s="3">
        <v>42457.520000000004</v>
      </c>
      <c r="E55" s="3">
        <v>20729.789035155198</v>
      </c>
      <c r="F55" s="2">
        <v>44470</v>
      </c>
      <c r="G55" t="s">
        <v>15</v>
      </c>
      <c r="I55" s="16"/>
    </row>
    <row r="56" spans="1:9" x14ac:dyDescent="0.2">
      <c r="A56">
        <v>7003418</v>
      </c>
      <c r="B56" t="s">
        <v>11</v>
      </c>
      <c r="C56" t="s">
        <v>14</v>
      </c>
      <c r="D56" s="3">
        <v>431.42</v>
      </c>
      <c r="E56" s="3">
        <v>210.6398486192</v>
      </c>
      <c r="F56" s="2">
        <v>44470</v>
      </c>
      <c r="G56" t="s">
        <v>15</v>
      </c>
      <c r="I56" s="16"/>
    </row>
    <row r="57" spans="1:9" x14ac:dyDescent="0.2">
      <c r="A57">
        <v>7004260</v>
      </c>
      <c r="B57" t="s">
        <v>11</v>
      </c>
      <c r="C57" t="s">
        <v>14</v>
      </c>
      <c r="D57" s="3">
        <v>117964</v>
      </c>
      <c r="E57" s="3">
        <v>57595.658760639999</v>
      </c>
      <c r="F57" s="2">
        <v>44470</v>
      </c>
      <c r="G57" t="s">
        <v>15</v>
      </c>
      <c r="I57" s="16"/>
    </row>
    <row r="58" spans="1:9" x14ac:dyDescent="0.2">
      <c r="A58">
        <v>7004609</v>
      </c>
      <c r="B58" t="s">
        <v>11</v>
      </c>
      <c r="C58" t="s">
        <v>14</v>
      </c>
      <c r="D58" s="3">
        <v>5274.5</v>
      </c>
      <c r="E58" s="3">
        <v>2575.2628101199998</v>
      </c>
      <c r="F58" s="2">
        <v>44470</v>
      </c>
      <c r="G58" t="s">
        <v>15</v>
      </c>
      <c r="I58" s="16"/>
    </row>
    <row r="59" spans="1:9" x14ac:dyDescent="0.2">
      <c r="A59">
        <v>7004905</v>
      </c>
      <c r="B59" t="s">
        <v>11</v>
      </c>
      <c r="C59" t="s">
        <v>14</v>
      </c>
      <c r="D59" s="3">
        <v>4105.79</v>
      </c>
      <c r="E59" s="3">
        <v>2004.6427705304002</v>
      </c>
      <c r="F59" s="2">
        <v>44470</v>
      </c>
      <c r="G59" t="s">
        <v>15</v>
      </c>
      <c r="I59" s="16"/>
    </row>
    <row r="60" spans="1:9" x14ac:dyDescent="0.2">
      <c r="A60">
        <v>6933404</v>
      </c>
      <c r="B60" t="s">
        <v>16</v>
      </c>
      <c r="C60" t="s">
        <v>14</v>
      </c>
      <c r="D60" s="3">
        <v>3551.2000000000003</v>
      </c>
      <c r="E60" s="3">
        <v>-27605.348727280001</v>
      </c>
      <c r="F60" s="2">
        <v>44470</v>
      </c>
      <c r="G60" t="s">
        <v>15</v>
      </c>
      <c r="I60" s="16"/>
    </row>
    <row r="61" spans="1:9" x14ac:dyDescent="0.2">
      <c r="A61">
        <v>6933407</v>
      </c>
      <c r="B61" t="s">
        <v>16</v>
      </c>
      <c r="C61" t="s">
        <v>14</v>
      </c>
      <c r="D61" s="3">
        <v>5314.3</v>
      </c>
      <c r="E61" s="3">
        <v>-28032.380025372</v>
      </c>
      <c r="F61" s="2">
        <v>44470</v>
      </c>
      <c r="G61" t="s">
        <v>15</v>
      </c>
      <c r="I61" s="16"/>
    </row>
    <row r="62" spans="1:9" x14ac:dyDescent="0.2">
      <c r="A62">
        <v>6933408</v>
      </c>
      <c r="B62" t="s">
        <v>16</v>
      </c>
      <c r="C62" t="s">
        <v>14</v>
      </c>
      <c r="D62" s="3">
        <v>5894.2</v>
      </c>
      <c r="E62" s="3">
        <v>-45818.722253979999</v>
      </c>
      <c r="F62" s="2">
        <v>44470</v>
      </c>
      <c r="G62" t="s">
        <v>15</v>
      </c>
      <c r="I62" s="16"/>
    </row>
    <row r="63" spans="1:9" x14ac:dyDescent="0.2">
      <c r="A63">
        <v>6933532</v>
      </c>
      <c r="B63" t="s">
        <v>16</v>
      </c>
      <c r="C63" t="s">
        <v>14</v>
      </c>
      <c r="D63" s="3">
        <v>4965.75</v>
      </c>
      <c r="E63" s="3">
        <v>-42737.255926694997</v>
      </c>
      <c r="F63" s="2">
        <v>44470</v>
      </c>
      <c r="G63" t="s">
        <v>15</v>
      </c>
      <c r="I63" s="16"/>
    </row>
    <row r="64" spans="1:9" x14ac:dyDescent="0.2">
      <c r="A64">
        <v>6933533</v>
      </c>
      <c r="B64" t="s">
        <v>16</v>
      </c>
      <c r="C64" t="s">
        <v>14</v>
      </c>
      <c r="D64" s="3">
        <v>4625.53</v>
      </c>
      <c r="E64" s="3">
        <v>-39809.184797181799</v>
      </c>
      <c r="F64" s="2">
        <v>44470</v>
      </c>
      <c r="G64" t="s">
        <v>15</v>
      </c>
      <c r="I64" s="16"/>
    </row>
    <row r="65" spans="1:9" x14ac:dyDescent="0.2">
      <c r="A65">
        <v>6933544</v>
      </c>
      <c r="B65" t="s">
        <v>16</v>
      </c>
      <c r="C65" t="s">
        <v>14</v>
      </c>
      <c r="D65" s="3">
        <v>1695.6100000000001</v>
      </c>
      <c r="E65" s="3">
        <v>-13180.869946909001</v>
      </c>
      <c r="F65" s="2">
        <v>44470</v>
      </c>
      <c r="G65" t="s">
        <v>15</v>
      </c>
      <c r="I65" s="16"/>
    </row>
    <row r="66" spans="1:9" x14ac:dyDescent="0.2">
      <c r="A66">
        <v>6933676</v>
      </c>
      <c r="B66" t="s">
        <v>16</v>
      </c>
      <c r="C66" t="s">
        <v>14</v>
      </c>
      <c r="D66" s="3">
        <v>12730.12</v>
      </c>
      <c r="E66" s="3">
        <v>-109560.5691824072</v>
      </c>
      <c r="F66" s="2">
        <v>44470</v>
      </c>
      <c r="G66" t="s">
        <v>15</v>
      </c>
      <c r="I66" s="16"/>
    </row>
    <row r="67" spans="1:9" x14ac:dyDescent="0.2">
      <c r="A67">
        <v>6933692</v>
      </c>
      <c r="B67" t="s">
        <v>16</v>
      </c>
      <c r="C67" t="s">
        <v>14</v>
      </c>
      <c r="D67" s="3">
        <v>650</v>
      </c>
      <c r="E67" s="3">
        <v>-5052.7924849999999</v>
      </c>
      <c r="F67" s="2">
        <v>44470</v>
      </c>
      <c r="G67" t="s">
        <v>15</v>
      </c>
      <c r="I67" s="16"/>
    </row>
    <row r="68" spans="1:9" x14ac:dyDescent="0.2">
      <c r="A68">
        <v>6933693</v>
      </c>
      <c r="B68" t="s">
        <v>16</v>
      </c>
      <c r="C68" t="s">
        <v>14</v>
      </c>
      <c r="D68" s="3">
        <v>873.88</v>
      </c>
      <c r="E68" s="3">
        <v>-6793.1296873720003</v>
      </c>
      <c r="F68" s="2">
        <v>44470</v>
      </c>
      <c r="G68" t="s">
        <v>15</v>
      </c>
      <c r="I68" s="16"/>
    </row>
    <row r="69" spans="1:9" x14ac:dyDescent="0.2">
      <c r="A69">
        <v>6933839</v>
      </c>
      <c r="B69" t="s">
        <v>16</v>
      </c>
      <c r="C69" t="s">
        <v>14</v>
      </c>
      <c r="D69" s="3">
        <v>20921.350000000002</v>
      </c>
      <c r="E69" s="3">
        <v>-162632.67700931503</v>
      </c>
      <c r="F69" s="2">
        <v>44470</v>
      </c>
      <c r="G69" t="s">
        <v>15</v>
      </c>
      <c r="I69" s="16"/>
    </row>
    <row r="70" spans="1:9" x14ac:dyDescent="0.2">
      <c r="A70">
        <v>6933842</v>
      </c>
      <c r="B70" t="s">
        <v>16</v>
      </c>
      <c r="C70" t="s">
        <v>14</v>
      </c>
      <c r="D70" s="3">
        <v>2932</v>
      </c>
      <c r="E70" s="3">
        <v>-17907.979998080002</v>
      </c>
      <c r="F70" s="2">
        <v>44470</v>
      </c>
      <c r="G70" t="s">
        <v>15</v>
      </c>
      <c r="I70" s="16"/>
    </row>
    <row r="71" spans="1:9" x14ac:dyDescent="0.2">
      <c r="A71">
        <v>6932993</v>
      </c>
      <c r="B71" t="s">
        <v>17</v>
      </c>
      <c r="C71" t="s">
        <v>14</v>
      </c>
      <c r="D71" s="3">
        <v>1593.1000000000001</v>
      </c>
      <c r="E71" s="3">
        <v>-308.551257518</v>
      </c>
      <c r="F71" s="2">
        <v>44470</v>
      </c>
      <c r="G71" t="s">
        <v>15</v>
      </c>
      <c r="I71" s="16"/>
    </row>
    <row r="72" spans="1:9" x14ac:dyDescent="0.2">
      <c r="A72">
        <v>6933001</v>
      </c>
      <c r="B72" t="s">
        <v>17</v>
      </c>
      <c r="C72" t="s">
        <v>14</v>
      </c>
      <c r="D72" s="3">
        <v>77494.7</v>
      </c>
      <c r="E72" s="3">
        <v>-15009.156447166</v>
      </c>
      <c r="F72" s="2">
        <v>44470</v>
      </c>
      <c r="G72" t="s">
        <v>15</v>
      </c>
      <c r="I72" s="16"/>
    </row>
    <row r="73" spans="1:9" x14ac:dyDescent="0.2">
      <c r="A73">
        <v>6933279</v>
      </c>
      <c r="B73" t="s">
        <v>17</v>
      </c>
      <c r="C73" t="s">
        <v>14</v>
      </c>
      <c r="D73" s="3">
        <v>302808</v>
      </c>
      <c r="E73" s="3">
        <v>-102633.63450912001</v>
      </c>
      <c r="F73" s="2">
        <v>44470</v>
      </c>
      <c r="G73" t="s">
        <v>15</v>
      </c>
      <c r="I73" s="16"/>
    </row>
    <row r="74" spans="1:9" x14ac:dyDescent="0.2">
      <c r="A74">
        <v>6933553</v>
      </c>
      <c r="B74" t="s">
        <v>17</v>
      </c>
      <c r="C74" t="s">
        <v>14</v>
      </c>
      <c r="D74" s="3">
        <v>851.92000000000007</v>
      </c>
      <c r="E74" s="3">
        <v>-288.74945810880001</v>
      </c>
      <c r="F74" s="2">
        <v>44470</v>
      </c>
      <c r="G74" t="s">
        <v>15</v>
      </c>
      <c r="I74" s="16"/>
    </row>
    <row r="75" spans="1:9" x14ac:dyDescent="0.2">
      <c r="A75">
        <v>6933699</v>
      </c>
      <c r="B75" t="s">
        <v>17</v>
      </c>
      <c r="C75" t="s">
        <v>14</v>
      </c>
      <c r="D75" s="3">
        <v>30372.57</v>
      </c>
      <c r="E75" s="3">
        <v>-5882.5526756345998</v>
      </c>
      <c r="F75" s="2">
        <v>44470</v>
      </c>
      <c r="G75" t="s">
        <v>15</v>
      </c>
      <c r="I75" s="16"/>
    </row>
    <row r="76" spans="1:9" x14ac:dyDescent="0.2">
      <c r="A76">
        <v>6933985</v>
      </c>
      <c r="B76" t="s">
        <v>17</v>
      </c>
      <c r="C76" t="s">
        <v>14</v>
      </c>
      <c r="D76" s="3">
        <v>681.29</v>
      </c>
      <c r="E76" s="3">
        <v>-206.17999858330001</v>
      </c>
      <c r="F76" s="2">
        <v>44470</v>
      </c>
      <c r="G76" t="s">
        <v>15</v>
      </c>
      <c r="I76" s="16"/>
    </row>
    <row r="77" spans="1:9" x14ac:dyDescent="0.2">
      <c r="A77">
        <v>6934002</v>
      </c>
      <c r="B77" t="s">
        <v>17</v>
      </c>
      <c r="C77" t="s">
        <v>14</v>
      </c>
      <c r="D77" s="3">
        <v>18638.38</v>
      </c>
      <c r="E77" s="3">
        <v>-6317.2858073831994</v>
      </c>
      <c r="F77" s="2">
        <v>44470</v>
      </c>
      <c r="G77" t="s">
        <v>15</v>
      </c>
      <c r="I77" s="16"/>
    </row>
    <row r="78" spans="1:9" x14ac:dyDescent="0.2">
      <c r="A78">
        <v>6932994</v>
      </c>
      <c r="B78" t="s">
        <v>12</v>
      </c>
      <c r="C78" t="s">
        <v>14</v>
      </c>
      <c r="D78" s="3">
        <v>704526.9</v>
      </c>
      <c r="E78" s="3">
        <v>-753.44220266700006</v>
      </c>
      <c r="F78" s="2">
        <v>44470</v>
      </c>
      <c r="G78" t="s">
        <v>15</v>
      </c>
      <c r="I78" s="16"/>
    </row>
    <row r="79" spans="1:9" x14ac:dyDescent="0.2">
      <c r="A79">
        <v>6933277</v>
      </c>
      <c r="B79" t="s">
        <v>12</v>
      </c>
      <c r="C79" t="s">
        <v>14</v>
      </c>
      <c r="D79" s="3">
        <v>28437.14</v>
      </c>
      <c r="E79" s="3">
        <v>-23.3901163928</v>
      </c>
      <c r="F79" s="2">
        <v>44470</v>
      </c>
      <c r="G79" t="s">
        <v>15</v>
      </c>
      <c r="I79" s="16"/>
    </row>
    <row r="80" spans="1:9" x14ac:dyDescent="0.2">
      <c r="A80">
        <v>6934057</v>
      </c>
      <c r="B80" t="s">
        <v>12</v>
      </c>
      <c r="C80" t="s">
        <v>14</v>
      </c>
      <c r="D80" s="3">
        <v>55607.05</v>
      </c>
      <c r="E80" s="3">
        <v>-32.020207601500005</v>
      </c>
      <c r="F80" s="2">
        <v>44470</v>
      </c>
      <c r="G80" t="s">
        <v>15</v>
      </c>
      <c r="I80" s="16"/>
    </row>
    <row r="81" spans="1:9" x14ac:dyDescent="0.2">
      <c r="A81">
        <v>7003415</v>
      </c>
      <c r="B81" t="s">
        <v>12</v>
      </c>
      <c r="C81" t="s">
        <v>14</v>
      </c>
      <c r="D81" s="3">
        <v>129082.01000000001</v>
      </c>
      <c r="E81" s="3">
        <v>-42.470562930199996</v>
      </c>
      <c r="F81" s="2">
        <v>44470</v>
      </c>
      <c r="G81" t="s">
        <v>15</v>
      </c>
      <c r="I81" s="16"/>
    </row>
    <row r="82" spans="1:9" x14ac:dyDescent="0.2">
      <c r="A82">
        <v>6932977</v>
      </c>
      <c r="B82" t="s">
        <v>18</v>
      </c>
      <c r="C82" t="s">
        <v>14</v>
      </c>
      <c r="D82" s="3">
        <v>25000</v>
      </c>
      <c r="E82" s="3">
        <v>16296.2335</v>
      </c>
      <c r="F82" s="2">
        <v>44470</v>
      </c>
      <c r="G82" t="s">
        <v>15</v>
      </c>
      <c r="I82" s="16"/>
    </row>
    <row r="83" spans="1:9" x14ac:dyDescent="0.2">
      <c r="A83">
        <v>6933089</v>
      </c>
      <c r="B83" t="s">
        <v>18</v>
      </c>
      <c r="C83" t="s">
        <v>14</v>
      </c>
      <c r="D83" s="3">
        <v>31204.400000000001</v>
      </c>
      <c r="E83" s="3">
        <v>23114.278294275999</v>
      </c>
      <c r="F83" s="2">
        <v>44470</v>
      </c>
      <c r="G83" t="s">
        <v>15</v>
      </c>
      <c r="I83" s="16"/>
    </row>
    <row r="84" spans="1:9" x14ac:dyDescent="0.2">
      <c r="A84">
        <v>6933097</v>
      </c>
      <c r="B84" t="s">
        <v>18</v>
      </c>
      <c r="C84" t="s">
        <v>14</v>
      </c>
      <c r="D84" s="3">
        <v>37000</v>
      </c>
      <c r="E84" s="3">
        <v>24118.425579999999</v>
      </c>
      <c r="F84" s="2">
        <v>44470</v>
      </c>
      <c r="G84" t="s">
        <v>15</v>
      </c>
      <c r="I84" s="16"/>
    </row>
    <row r="85" spans="1:9" x14ac:dyDescent="0.2">
      <c r="A85">
        <v>6933389</v>
      </c>
      <c r="B85" t="s">
        <v>18</v>
      </c>
      <c r="C85" t="s">
        <v>14</v>
      </c>
      <c r="D85" s="3">
        <v>26127.78</v>
      </c>
      <c r="E85" s="3">
        <v>17031.3761486652</v>
      </c>
      <c r="F85" s="2">
        <v>44470</v>
      </c>
      <c r="G85" t="s">
        <v>15</v>
      </c>
      <c r="I85" s="16"/>
    </row>
    <row r="86" spans="1:9" x14ac:dyDescent="0.2">
      <c r="A86">
        <v>6933390</v>
      </c>
      <c r="B86" t="s">
        <v>18</v>
      </c>
      <c r="C86" t="s">
        <v>14</v>
      </c>
      <c r="D86" s="3">
        <v>27829.82</v>
      </c>
      <c r="E86" s="3">
        <v>18140.849799318799</v>
      </c>
      <c r="F86" s="2">
        <v>44470</v>
      </c>
      <c r="G86" t="s">
        <v>15</v>
      </c>
      <c r="I86" s="16"/>
    </row>
    <row r="87" spans="1:9" x14ac:dyDescent="0.2">
      <c r="A87">
        <v>6933695</v>
      </c>
      <c r="B87" t="s">
        <v>18</v>
      </c>
      <c r="C87" t="s">
        <v>14</v>
      </c>
      <c r="D87" s="3">
        <v>27389.06</v>
      </c>
      <c r="E87" s="3">
        <v>20288.111774577399</v>
      </c>
      <c r="F87" s="2">
        <v>44470</v>
      </c>
      <c r="G87" t="s">
        <v>15</v>
      </c>
      <c r="I87" s="16"/>
    </row>
    <row r="88" spans="1:9" x14ac:dyDescent="0.2">
      <c r="A88">
        <v>6933978</v>
      </c>
      <c r="B88" t="s">
        <v>18</v>
      </c>
      <c r="C88" t="s">
        <v>14</v>
      </c>
      <c r="D88" s="3">
        <v>765.05000000000007</v>
      </c>
      <c r="E88" s="3">
        <v>498.69733756699998</v>
      </c>
      <c r="F88" s="2">
        <v>44470</v>
      </c>
      <c r="G88" t="s">
        <v>15</v>
      </c>
      <c r="I88" s="16"/>
    </row>
    <row r="89" spans="1:9" x14ac:dyDescent="0.2">
      <c r="A89">
        <v>6933979</v>
      </c>
      <c r="B89" t="s">
        <v>18</v>
      </c>
      <c r="C89" t="s">
        <v>14</v>
      </c>
      <c r="D89" s="3">
        <v>32193.600000000002</v>
      </c>
      <c r="E89" s="3">
        <v>20985.376912223997</v>
      </c>
      <c r="F89" s="2">
        <v>44470</v>
      </c>
      <c r="G89" t="s">
        <v>15</v>
      </c>
      <c r="I89" s="16"/>
    </row>
    <row r="90" spans="1:9" x14ac:dyDescent="0.2">
      <c r="A90">
        <v>6934017</v>
      </c>
      <c r="B90" t="s">
        <v>18</v>
      </c>
      <c r="C90" t="s">
        <v>14</v>
      </c>
      <c r="D90" s="3">
        <v>-278.5</v>
      </c>
      <c r="E90" s="3">
        <v>-57.762676829999997</v>
      </c>
      <c r="F90" s="2">
        <v>44470</v>
      </c>
      <c r="G90" t="s">
        <v>15</v>
      </c>
      <c r="I90" s="16"/>
    </row>
    <row r="91" spans="1:9" x14ac:dyDescent="0.2">
      <c r="A91">
        <v>6934029</v>
      </c>
      <c r="B91" t="s">
        <v>18</v>
      </c>
      <c r="C91" t="s">
        <v>14</v>
      </c>
      <c r="D91" s="3">
        <v>29938.39</v>
      </c>
      <c r="E91" s="3">
        <v>6209.4130929282001</v>
      </c>
      <c r="F91" s="2">
        <v>44470</v>
      </c>
      <c r="G91" t="s">
        <v>15</v>
      </c>
      <c r="I91" s="16"/>
    </row>
    <row r="92" spans="1:9" x14ac:dyDescent="0.2">
      <c r="A92">
        <v>6934062</v>
      </c>
      <c r="B92" t="s">
        <v>18</v>
      </c>
      <c r="C92" t="s">
        <v>14</v>
      </c>
      <c r="D92" s="3">
        <v>-8300</v>
      </c>
      <c r="E92" s="3">
        <v>-1721.4729540000001</v>
      </c>
      <c r="F92" s="2">
        <v>44470</v>
      </c>
      <c r="G92" t="s">
        <v>15</v>
      </c>
      <c r="I92" s="16"/>
    </row>
    <row r="93" spans="1:9" x14ac:dyDescent="0.2">
      <c r="A93">
        <v>6934085</v>
      </c>
      <c r="B93" t="s">
        <v>18</v>
      </c>
      <c r="C93" t="s">
        <v>14</v>
      </c>
      <c r="D93" s="3">
        <v>-330.45</v>
      </c>
      <c r="E93" s="3">
        <v>-68.537438270999999</v>
      </c>
      <c r="F93" s="2">
        <v>44470</v>
      </c>
      <c r="G93" t="s">
        <v>15</v>
      </c>
      <c r="I93" s="16"/>
    </row>
    <row r="94" spans="1:9" x14ac:dyDescent="0.2">
      <c r="A94">
        <v>7002764</v>
      </c>
      <c r="B94" t="s">
        <v>18</v>
      </c>
      <c r="C94" t="s">
        <v>14</v>
      </c>
      <c r="D94" s="3">
        <v>29556.05</v>
      </c>
      <c r="E94" s="3">
        <v>3502.9330962755002</v>
      </c>
      <c r="F94" s="2">
        <v>44470</v>
      </c>
      <c r="G94" t="s">
        <v>15</v>
      </c>
      <c r="I94" s="16"/>
    </row>
    <row r="95" spans="1:9" x14ac:dyDescent="0.2">
      <c r="A95">
        <v>7004931</v>
      </c>
      <c r="B95" t="s">
        <v>18</v>
      </c>
      <c r="C95" t="s">
        <v>14</v>
      </c>
      <c r="D95" s="3">
        <v>21.32</v>
      </c>
      <c r="E95" s="3">
        <v>2.5268103692000001</v>
      </c>
      <c r="F95" s="2">
        <v>44470</v>
      </c>
      <c r="G95" t="s">
        <v>15</v>
      </c>
      <c r="I95" s="16"/>
    </row>
    <row r="96" spans="1:9" x14ac:dyDescent="0.2">
      <c r="A96">
        <v>6932975</v>
      </c>
      <c r="B96" t="s">
        <v>19</v>
      </c>
      <c r="C96" t="s">
        <v>14</v>
      </c>
      <c r="D96" s="3">
        <v>28717.78</v>
      </c>
      <c r="E96" s="3">
        <v>14525.394539728799</v>
      </c>
      <c r="F96" s="2">
        <v>44470</v>
      </c>
      <c r="G96" t="s">
        <v>15</v>
      </c>
      <c r="I96" s="16"/>
    </row>
    <row r="97" spans="1:9" x14ac:dyDescent="0.2">
      <c r="A97">
        <v>6932976</v>
      </c>
      <c r="B97" t="s">
        <v>19</v>
      </c>
      <c r="C97" t="s">
        <v>14</v>
      </c>
      <c r="D97" s="3">
        <v>-4967.1500000000005</v>
      </c>
      <c r="E97" s="3">
        <v>-1607.917219273</v>
      </c>
      <c r="F97" s="2">
        <v>44470</v>
      </c>
      <c r="G97" t="s">
        <v>15</v>
      </c>
      <c r="I97" s="16"/>
    </row>
    <row r="98" spans="1:9" x14ac:dyDescent="0.2">
      <c r="A98">
        <v>6932998</v>
      </c>
      <c r="B98" t="s">
        <v>19</v>
      </c>
      <c r="C98" t="s">
        <v>14</v>
      </c>
      <c r="D98" s="3">
        <v>26431.43</v>
      </c>
      <c r="E98" s="3">
        <v>11764.688435088899</v>
      </c>
      <c r="F98" s="2">
        <v>44470</v>
      </c>
      <c r="G98" t="s">
        <v>15</v>
      </c>
      <c r="I98" s="16"/>
    </row>
    <row r="99" spans="1:9" x14ac:dyDescent="0.2">
      <c r="A99">
        <v>6932999</v>
      </c>
      <c r="B99" t="s">
        <v>19</v>
      </c>
      <c r="C99" t="s">
        <v>14</v>
      </c>
      <c r="D99" s="3">
        <v>35472.97</v>
      </c>
      <c r="E99" s="3">
        <v>13636.040242305</v>
      </c>
      <c r="F99" s="2">
        <v>44470</v>
      </c>
      <c r="G99" t="s">
        <v>15</v>
      </c>
      <c r="I99" s="16"/>
    </row>
    <row r="100" spans="1:9" x14ac:dyDescent="0.2">
      <c r="A100">
        <v>6933000</v>
      </c>
      <c r="B100" t="s">
        <v>19</v>
      </c>
      <c r="C100" t="s">
        <v>14</v>
      </c>
      <c r="D100" s="3">
        <v>28920.34</v>
      </c>
      <c r="E100" s="3">
        <v>12872.5078263582</v>
      </c>
      <c r="F100" s="2">
        <v>44470</v>
      </c>
      <c r="G100" t="s">
        <v>15</v>
      </c>
      <c r="I100" s="16"/>
    </row>
    <row r="101" spans="1:9" x14ac:dyDescent="0.2">
      <c r="A101">
        <v>6933090</v>
      </c>
      <c r="B101" t="s">
        <v>19</v>
      </c>
      <c r="C101" t="s">
        <v>14</v>
      </c>
      <c r="D101" s="3">
        <v>37502.61</v>
      </c>
      <c r="E101" s="3">
        <v>9863.7474690456002</v>
      </c>
      <c r="F101" s="2">
        <v>44470</v>
      </c>
      <c r="G101" t="s">
        <v>15</v>
      </c>
      <c r="I101" s="16"/>
    </row>
    <row r="102" spans="1:9" x14ac:dyDescent="0.2">
      <c r="A102">
        <v>6933096</v>
      </c>
      <c r="B102" t="s">
        <v>19</v>
      </c>
      <c r="C102" t="s">
        <v>14</v>
      </c>
      <c r="D102" s="3">
        <v>27738.33</v>
      </c>
      <c r="E102" s="3">
        <v>14029.9907278068</v>
      </c>
      <c r="F102" s="2">
        <v>44470</v>
      </c>
      <c r="G102" t="s">
        <v>15</v>
      </c>
      <c r="I102" s="16"/>
    </row>
    <row r="103" spans="1:9" x14ac:dyDescent="0.2">
      <c r="A103">
        <v>6933249</v>
      </c>
      <c r="B103" t="s">
        <v>19</v>
      </c>
      <c r="C103" t="s">
        <v>14</v>
      </c>
      <c r="D103" s="3">
        <v>-165.15</v>
      </c>
      <c r="E103" s="3">
        <v>-43.436920643999997</v>
      </c>
      <c r="F103" s="2">
        <v>44470</v>
      </c>
      <c r="G103" t="s">
        <v>15</v>
      </c>
      <c r="I103" s="16"/>
    </row>
    <row r="104" spans="1:9" x14ac:dyDescent="0.2">
      <c r="A104">
        <v>6933250</v>
      </c>
      <c r="B104" t="s">
        <v>19</v>
      </c>
      <c r="C104" t="s">
        <v>14</v>
      </c>
      <c r="D104" s="3">
        <v>26901.95</v>
      </c>
      <c r="E104" s="3">
        <v>18505.454332218</v>
      </c>
      <c r="F104" s="2">
        <v>44470</v>
      </c>
      <c r="G104" t="s">
        <v>15</v>
      </c>
      <c r="I104" s="16"/>
    </row>
    <row r="105" spans="1:9" x14ac:dyDescent="0.2">
      <c r="A105">
        <v>6933379</v>
      </c>
      <c r="B105" t="s">
        <v>19</v>
      </c>
      <c r="C105" t="s">
        <v>14</v>
      </c>
      <c r="D105" s="3">
        <v>12603.69</v>
      </c>
      <c r="E105" s="3">
        <v>4844.9403599850002</v>
      </c>
      <c r="F105" s="2">
        <v>44470</v>
      </c>
      <c r="G105" t="s">
        <v>15</v>
      </c>
      <c r="I105" s="16"/>
    </row>
    <row r="106" spans="1:9" x14ac:dyDescent="0.2">
      <c r="A106">
        <v>6933380</v>
      </c>
      <c r="B106" t="s">
        <v>19</v>
      </c>
      <c r="C106" t="s">
        <v>14</v>
      </c>
      <c r="D106" s="3">
        <v>29873.850000000002</v>
      </c>
      <c r="E106" s="3">
        <v>18736.5635508825</v>
      </c>
      <c r="F106" s="2">
        <v>44470</v>
      </c>
      <c r="G106" t="s">
        <v>15</v>
      </c>
      <c r="I106" s="16"/>
    </row>
    <row r="107" spans="1:9" x14ac:dyDescent="0.2">
      <c r="A107">
        <v>6933414</v>
      </c>
      <c r="B107" t="s">
        <v>19</v>
      </c>
      <c r="C107" t="s">
        <v>14</v>
      </c>
      <c r="D107" s="3">
        <v>43625.65</v>
      </c>
      <c r="E107" s="3">
        <v>19417.8741001995</v>
      </c>
      <c r="F107" s="2">
        <v>44470</v>
      </c>
      <c r="G107" t="s">
        <v>15</v>
      </c>
      <c r="I107" s="16"/>
    </row>
    <row r="108" spans="1:9" x14ac:dyDescent="0.2">
      <c r="A108">
        <v>6933415</v>
      </c>
      <c r="B108" t="s">
        <v>19</v>
      </c>
      <c r="C108" t="s">
        <v>14</v>
      </c>
      <c r="D108" s="3">
        <v>422.65000000000003</v>
      </c>
      <c r="E108" s="3">
        <v>188.12245750950001</v>
      </c>
      <c r="F108" s="2">
        <v>44470</v>
      </c>
      <c r="G108" t="s">
        <v>15</v>
      </c>
      <c r="I108" s="16"/>
    </row>
    <row r="109" spans="1:9" x14ac:dyDescent="0.2">
      <c r="A109">
        <v>6933416</v>
      </c>
      <c r="B109" t="s">
        <v>19</v>
      </c>
      <c r="C109" t="s">
        <v>14</v>
      </c>
      <c r="D109" s="3">
        <v>28876.57</v>
      </c>
      <c r="E109" s="3">
        <v>12853.025701751101</v>
      </c>
      <c r="F109" s="2">
        <v>44470</v>
      </c>
      <c r="G109" t="s">
        <v>15</v>
      </c>
      <c r="I109" s="16"/>
    </row>
    <row r="110" spans="1:9" x14ac:dyDescent="0.2">
      <c r="A110">
        <v>6933518</v>
      </c>
      <c r="B110" t="s">
        <v>19</v>
      </c>
      <c r="C110" t="s">
        <v>14</v>
      </c>
      <c r="D110" s="3">
        <v>35970.340000000004</v>
      </c>
      <c r="E110" s="3">
        <v>24743.4659637816</v>
      </c>
      <c r="F110" s="2">
        <v>44470</v>
      </c>
      <c r="G110" t="s">
        <v>15</v>
      </c>
      <c r="I110" s="16"/>
    </row>
    <row r="111" spans="1:9" x14ac:dyDescent="0.2">
      <c r="A111">
        <v>6933549</v>
      </c>
      <c r="B111" t="s">
        <v>19</v>
      </c>
      <c r="C111" t="s">
        <v>14</v>
      </c>
      <c r="D111" s="3">
        <v>37313.56</v>
      </c>
      <c r="E111" s="3">
        <v>16608.348765238799</v>
      </c>
      <c r="F111" s="2">
        <v>44470</v>
      </c>
      <c r="G111" t="s">
        <v>15</v>
      </c>
      <c r="I111" s="16"/>
    </row>
    <row r="112" spans="1:9" x14ac:dyDescent="0.2">
      <c r="A112">
        <v>6933665</v>
      </c>
      <c r="B112" t="s">
        <v>19</v>
      </c>
      <c r="C112" t="s">
        <v>14</v>
      </c>
      <c r="D112" s="3">
        <v>28629.84</v>
      </c>
      <c r="E112" s="3">
        <v>11005.496589959999</v>
      </c>
      <c r="F112" s="2">
        <v>44470</v>
      </c>
      <c r="G112" t="s">
        <v>15</v>
      </c>
      <c r="I112" s="16"/>
    </row>
    <row r="113" spans="1:9" x14ac:dyDescent="0.2">
      <c r="A113">
        <v>6933669</v>
      </c>
      <c r="B113" t="s">
        <v>19</v>
      </c>
      <c r="C113" t="s">
        <v>14</v>
      </c>
      <c r="D113" s="3">
        <v>36761.040000000001</v>
      </c>
      <c r="E113" s="3">
        <v>23056.136459028003</v>
      </c>
      <c r="F113" s="2">
        <v>44470</v>
      </c>
      <c r="G113" t="s">
        <v>15</v>
      </c>
      <c r="I113" s="16"/>
    </row>
    <row r="114" spans="1:9" x14ac:dyDescent="0.2">
      <c r="A114">
        <v>6933674</v>
      </c>
      <c r="B114" t="s">
        <v>19</v>
      </c>
      <c r="C114" t="s">
        <v>14</v>
      </c>
      <c r="D114" s="3">
        <v>32535.79</v>
      </c>
      <c r="E114" s="3">
        <v>8557.3995054183997</v>
      </c>
      <c r="F114" s="2">
        <v>44470</v>
      </c>
      <c r="G114" t="s">
        <v>15</v>
      </c>
      <c r="I114" s="16"/>
    </row>
    <row r="115" spans="1:9" x14ac:dyDescent="0.2">
      <c r="A115">
        <v>6933696</v>
      </c>
      <c r="B115" t="s">
        <v>19</v>
      </c>
      <c r="C115" t="s">
        <v>14</v>
      </c>
      <c r="D115" s="3">
        <v>-62.800000000000004</v>
      </c>
      <c r="E115" s="3">
        <v>-27.952420044</v>
      </c>
      <c r="F115" s="2">
        <v>44470</v>
      </c>
      <c r="G115" t="s">
        <v>15</v>
      </c>
      <c r="I115" s="16"/>
    </row>
    <row r="116" spans="1:9" x14ac:dyDescent="0.2">
      <c r="A116">
        <v>6933697</v>
      </c>
      <c r="B116" t="s">
        <v>19</v>
      </c>
      <c r="C116" t="s">
        <v>14</v>
      </c>
      <c r="D116" s="3">
        <v>28809.32</v>
      </c>
      <c r="E116" s="3">
        <v>12823.0925767836</v>
      </c>
      <c r="F116" s="2">
        <v>44470</v>
      </c>
      <c r="G116" t="s">
        <v>15</v>
      </c>
      <c r="I116" s="16"/>
    </row>
    <row r="117" spans="1:9" x14ac:dyDescent="0.2">
      <c r="A117">
        <v>6933698</v>
      </c>
      <c r="B117" t="s">
        <v>19</v>
      </c>
      <c r="C117" t="s">
        <v>14</v>
      </c>
      <c r="D117" s="3">
        <v>28579.57</v>
      </c>
      <c r="E117" s="3">
        <v>12720.8303394411</v>
      </c>
      <c r="F117" s="2">
        <v>44470</v>
      </c>
      <c r="G117" t="s">
        <v>15</v>
      </c>
      <c r="I117" s="16"/>
    </row>
    <row r="118" spans="1:9" x14ac:dyDescent="0.2">
      <c r="A118">
        <v>6933815</v>
      </c>
      <c r="B118" t="s">
        <v>19</v>
      </c>
      <c r="C118" t="s">
        <v>14</v>
      </c>
      <c r="D118" s="3">
        <v>31213.84</v>
      </c>
      <c r="E118" s="3">
        <v>11998.802985959999</v>
      </c>
      <c r="F118" s="2">
        <v>44470</v>
      </c>
      <c r="G118" t="s">
        <v>15</v>
      </c>
      <c r="I118" s="16"/>
    </row>
    <row r="119" spans="1:9" x14ac:dyDescent="0.2">
      <c r="A119">
        <v>6933846</v>
      </c>
      <c r="B119" t="s">
        <v>19</v>
      </c>
      <c r="C119" t="s">
        <v>14</v>
      </c>
      <c r="D119" s="3">
        <v>28579.57</v>
      </c>
      <c r="E119" s="3">
        <v>12720.8303394411</v>
      </c>
      <c r="F119" s="2">
        <v>44470</v>
      </c>
      <c r="G119" t="s">
        <v>15</v>
      </c>
      <c r="I119" s="16"/>
    </row>
    <row r="120" spans="1:9" x14ac:dyDescent="0.2">
      <c r="A120">
        <v>6933963</v>
      </c>
      <c r="B120" t="s">
        <v>19</v>
      </c>
      <c r="C120" t="s">
        <v>14</v>
      </c>
      <c r="D120" s="3">
        <v>250.25</v>
      </c>
      <c r="E120" s="3">
        <v>81.008482555000001</v>
      </c>
      <c r="F120" s="2">
        <v>44470</v>
      </c>
      <c r="G120" t="s">
        <v>15</v>
      </c>
      <c r="I120" s="16"/>
    </row>
    <row r="121" spans="1:9" x14ac:dyDescent="0.2">
      <c r="A121">
        <v>6933964</v>
      </c>
      <c r="B121" t="s">
        <v>19</v>
      </c>
      <c r="C121" t="s">
        <v>14</v>
      </c>
      <c r="D121" s="3">
        <v>303.16000000000003</v>
      </c>
      <c r="E121" s="3">
        <v>98.135990295199989</v>
      </c>
      <c r="F121" s="2">
        <v>44470</v>
      </c>
      <c r="G121" t="s">
        <v>15</v>
      </c>
      <c r="I121" s="16"/>
    </row>
    <row r="122" spans="1:9" x14ac:dyDescent="0.2">
      <c r="A122">
        <v>6933965</v>
      </c>
      <c r="B122" t="s">
        <v>19</v>
      </c>
      <c r="C122" t="s">
        <v>14</v>
      </c>
      <c r="D122" s="3">
        <v>-0.03</v>
      </c>
      <c r="E122" s="3">
        <v>-1.5173938800000002E-2</v>
      </c>
      <c r="F122" s="2">
        <v>44470</v>
      </c>
      <c r="G122" t="s">
        <v>15</v>
      </c>
      <c r="I122" s="16"/>
    </row>
    <row r="123" spans="1:9" x14ac:dyDescent="0.2">
      <c r="A123">
        <v>6933999</v>
      </c>
      <c r="B123" t="s">
        <v>19</v>
      </c>
      <c r="C123" t="s">
        <v>14</v>
      </c>
      <c r="D123" s="3">
        <v>1222.1200000000001</v>
      </c>
      <c r="E123" s="3">
        <v>395.61273406640004</v>
      </c>
      <c r="F123" s="2">
        <v>44470</v>
      </c>
      <c r="G123" t="s">
        <v>15</v>
      </c>
      <c r="I123" s="16"/>
    </row>
    <row r="124" spans="1:9" x14ac:dyDescent="0.2">
      <c r="A124">
        <v>6934000</v>
      </c>
      <c r="B124" t="s">
        <v>19</v>
      </c>
      <c r="C124" t="s">
        <v>14</v>
      </c>
      <c r="D124" s="3">
        <v>37826.300000000003</v>
      </c>
      <c r="E124" s="3">
        <v>16836.570482649</v>
      </c>
      <c r="F124" s="2">
        <v>44470</v>
      </c>
      <c r="G124" t="s">
        <v>15</v>
      </c>
      <c r="I124" s="16"/>
    </row>
    <row r="125" spans="1:9" x14ac:dyDescent="0.2">
      <c r="A125">
        <v>6934042</v>
      </c>
      <c r="B125" t="s">
        <v>19</v>
      </c>
      <c r="C125" t="s">
        <v>14</v>
      </c>
      <c r="D125" s="3">
        <v>43391.090000000004</v>
      </c>
      <c r="E125" s="3">
        <v>6145.1958650605002</v>
      </c>
      <c r="F125" s="2">
        <v>44470</v>
      </c>
      <c r="G125" t="s">
        <v>15</v>
      </c>
      <c r="I125" s="16"/>
    </row>
    <row r="126" spans="1:9" x14ac:dyDescent="0.2">
      <c r="A126">
        <v>6934056</v>
      </c>
      <c r="B126" t="s">
        <v>19</v>
      </c>
      <c r="C126" t="s">
        <v>14</v>
      </c>
      <c r="D126" s="3">
        <v>30977.8</v>
      </c>
      <c r="E126" s="3">
        <v>4387.1829094100003</v>
      </c>
      <c r="F126" s="2">
        <v>44470</v>
      </c>
      <c r="G126" t="s">
        <v>15</v>
      </c>
      <c r="I126" s="16"/>
    </row>
    <row r="127" spans="1:9" x14ac:dyDescent="0.2">
      <c r="A127">
        <v>6934077</v>
      </c>
      <c r="B127" t="s">
        <v>19</v>
      </c>
      <c r="C127" t="s">
        <v>14</v>
      </c>
      <c r="D127" s="3">
        <v>39581.450000000004</v>
      </c>
      <c r="E127" s="3">
        <v>5605.6615050025002</v>
      </c>
      <c r="F127" s="2">
        <v>44470</v>
      </c>
      <c r="G127" t="s">
        <v>15</v>
      </c>
      <c r="I127" s="16"/>
    </row>
    <row r="128" spans="1:9" x14ac:dyDescent="0.2">
      <c r="A128">
        <v>7004599</v>
      </c>
      <c r="B128" t="s">
        <v>19</v>
      </c>
      <c r="C128" t="s">
        <v>14</v>
      </c>
      <c r="D128" s="3">
        <v>-72.150000000000006</v>
      </c>
      <c r="E128" s="3">
        <v>-5.8299999420000006</v>
      </c>
      <c r="F128" s="2">
        <v>44470</v>
      </c>
      <c r="G128" t="s">
        <v>15</v>
      </c>
      <c r="I128" s="16"/>
    </row>
    <row r="129" spans="1:9" x14ac:dyDescent="0.2">
      <c r="A129">
        <v>6933105</v>
      </c>
      <c r="B129" t="s">
        <v>13</v>
      </c>
      <c r="C129" t="s">
        <v>14</v>
      </c>
      <c r="D129" s="3">
        <v>86769.09</v>
      </c>
      <c r="E129" s="3">
        <v>36340.214649858899</v>
      </c>
      <c r="F129" s="2">
        <v>44470</v>
      </c>
      <c r="G129" t="s">
        <v>15</v>
      </c>
      <c r="I129" s="16"/>
    </row>
    <row r="130" spans="1:9" x14ac:dyDescent="0.2">
      <c r="A130">
        <v>6933114</v>
      </c>
      <c r="B130" t="s">
        <v>13</v>
      </c>
      <c r="C130" t="s">
        <v>14</v>
      </c>
      <c r="D130" s="3">
        <v>183690</v>
      </c>
      <c r="E130" s="3">
        <v>89079.363360000003</v>
      </c>
      <c r="F130" s="2">
        <v>44470</v>
      </c>
      <c r="G130" t="s">
        <v>15</v>
      </c>
      <c r="I130" s="16"/>
    </row>
    <row r="131" spans="1:9" x14ac:dyDescent="0.2">
      <c r="A131">
        <v>6933115</v>
      </c>
      <c r="B131" t="s">
        <v>13</v>
      </c>
      <c r="C131" t="s">
        <v>14</v>
      </c>
      <c r="D131" s="3">
        <v>-18354.34</v>
      </c>
      <c r="E131" s="3">
        <v>-7687.0767615114</v>
      </c>
      <c r="F131" s="2">
        <v>44470</v>
      </c>
      <c r="G131" t="s">
        <v>15</v>
      </c>
      <c r="I131" s="16"/>
    </row>
    <row r="132" spans="1:9" x14ac:dyDescent="0.2">
      <c r="A132">
        <v>6933702</v>
      </c>
      <c r="B132" t="s">
        <v>13</v>
      </c>
      <c r="C132" t="s">
        <v>14</v>
      </c>
      <c r="D132" s="3">
        <v>18354.34</v>
      </c>
      <c r="E132" s="3">
        <v>8900.8270569600008</v>
      </c>
      <c r="F132" s="2">
        <v>44470</v>
      </c>
      <c r="G132" t="s">
        <v>15</v>
      </c>
      <c r="I132" s="16"/>
    </row>
    <row r="133" spans="1:9" x14ac:dyDescent="0.2">
      <c r="A133">
        <v>6933703</v>
      </c>
      <c r="B133" t="s">
        <v>13</v>
      </c>
      <c r="C133" t="s">
        <v>14</v>
      </c>
      <c r="D133" s="3">
        <v>-20289.54</v>
      </c>
      <c r="E133" s="3">
        <v>-8497.5679559033997</v>
      </c>
      <c r="F133" s="2">
        <v>44470</v>
      </c>
      <c r="G133" t="s">
        <v>15</v>
      </c>
      <c r="I133" s="16"/>
    </row>
    <row r="134" spans="1:9" x14ac:dyDescent="0.2">
      <c r="A134">
        <v>6934018</v>
      </c>
      <c r="B134" t="s">
        <v>13</v>
      </c>
      <c r="C134" t="s">
        <v>14</v>
      </c>
      <c r="D134" s="3">
        <v>188214.51</v>
      </c>
      <c r="E134" s="3">
        <v>29041.568532368703</v>
      </c>
      <c r="F134" s="2">
        <v>44470</v>
      </c>
      <c r="G134" t="s">
        <v>15</v>
      </c>
      <c r="I134" s="16"/>
    </row>
    <row r="135" spans="1:9" x14ac:dyDescent="0.2">
      <c r="A135">
        <v>6934078</v>
      </c>
      <c r="B135" t="s">
        <v>13</v>
      </c>
      <c r="C135" t="s">
        <v>14</v>
      </c>
      <c r="D135" s="3">
        <v>175314.03</v>
      </c>
      <c r="E135" s="3">
        <v>27051.019695191102</v>
      </c>
      <c r="F135" s="2">
        <v>44470</v>
      </c>
      <c r="G135" t="s">
        <v>15</v>
      </c>
      <c r="I135" s="16"/>
    </row>
    <row r="136" spans="1:9" x14ac:dyDescent="0.2">
      <c r="A136">
        <v>7003101</v>
      </c>
      <c r="B136" t="s">
        <v>13</v>
      </c>
      <c r="C136" t="s">
        <v>14</v>
      </c>
      <c r="D136" s="3">
        <v>106912.12</v>
      </c>
      <c r="E136" s="3">
        <v>9426.6447534279996</v>
      </c>
      <c r="F136" s="2">
        <v>44470</v>
      </c>
      <c r="G136" t="s">
        <v>15</v>
      </c>
      <c r="I136" s="16"/>
    </row>
    <row r="137" spans="1:9" x14ac:dyDescent="0.2">
      <c r="A137">
        <v>7003698</v>
      </c>
      <c r="B137" t="s">
        <v>13</v>
      </c>
      <c r="C137" t="s">
        <v>14</v>
      </c>
      <c r="D137" s="3">
        <v>163.9</v>
      </c>
      <c r="E137" s="3">
        <v>14.45137441</v>
      </c>
      <c r="F137" s="2">
        <v>44470</v>
      </c>
      <c r="G137" t="s">
        <v>15</v>
      </c>
      <c r="I137" s="16"/>
    </row>
    <row r="138" spans="1:9" x14ac:dyDescent="0.2">
      <c r="A138">
        <v>7003699</v>
      </c>
      <c r="B138" t="s">
        <v>13</v>
      </c>
      <c r="C138" t="s">
        <v>14</v>
      </c>
      <c r="D138" s="3">
        <v>-80092.22</v>
      </c>
      <c r="E138" s="3">
        <v>-7061.8832126180005</v>
      </c>
      <c r="F138" s="2">
        <v>44470</v>
      </c>
      <c r="G138" t="s">
        <v>15</v>
      </c>
      <c r="I138" s="16"/>
    </row>
    <row r="139" spans="1:9" x14ac:dyDescent="0.2">
      <c r="A139">
        <v>6932978</v>
      </c>
      <c r="B139" t="s">
        <v>20</v>
      </c>
      <c r="C139" t="s">
        <v>14</v>
      </c>
      <c r="D139" s="3">
        <v>1456.47</v>
      </c>
      <c r="E139" s="3">
        <v>218.98683317970003</v>
      </c>
      <c r="F139" s="2">
        <v>44470</v>
      </c>
      <c r="G139" t="s">
        <v>15</v>
      </c>
      <c r="I139" s="16"/>
    </row>
    <row r="140" spans="1:9" x14ac:dyDescent="0.2">
      <c r="A140">
        <v>6933111</v>
      </c>
      <c r="B140" t="s">
        <v>20</v>
      </c>
      <c r="C140" t="s">
        <v>14</v>
      </c>
      <c r="D140" s="3">
        <v>616.19000000000005</v>
      </c>
      <c r="E140" s="3">
        <v>92.646945516900004</v>
      </c>
      <c r="F140" s="2">
        <v>44470</v>
      </c>
      <c r="G140" t="s">
        <v>15</v>
      </c>
      <c r="I140" s="16"/>
    </row>
    <row r="141" spans="1:9" x14ac:dyDescent="0.2">
      <c r="A141">
        <v>6933117</v>
      </c>
      <c r="B141" t="s">
        <v>20</v>
      </c>
      <c r="C141" t="s">
        <v>14</v>
      </c>
      <c r="D141" s="3">
        <v>3544.2400000000002</v>
      </c>
      <c r="E141" s="3">
        <v>532.89246852240001</v>
      </c>
      <c r="F141" s="2">
        <v>44470</v>
      </c>
      <c r="G141" t="s">
        <v>15</v>
      </c>
      <c r="I141" s="16"/>
    </row>
    <row r="142" spans="1:9" x14ac:dyDescent="0.2">
      <c r="A142">
        <v>6933251</v>
      </c>
      <c r="B142" t="s">
        <v>20</v>
      </c>
      <c r="C142" t="s">
        <v>14</v>
      </c>
      <c r="D142" s="3">
        <v>1475.93</v>
      </c>
      <c r="E142" s="3">
        <v>221.91273194429999</v>
      </c>
      <c r="F142" s="2">
        <v>44470</v>
      </c>
      <c r="G142" t="s">
        <v>15</v>
      </c>
      <c r="I142" s="16"/>
    </row>
    <row r="143" spans="1:9" x14ac:dyDescent="0.2">
      <c r="A143">
        <v>6933252</v>
      </c>
      <c r="B143" t="s">
        <v>20</v>
      </c>
      <c r="C143" t="s">
        <v>14</v>
      </c>
      <c r="D143" s="3">
        <v>1039.9000000000001</v>
      </c>
      <c r="E143" s="3">
        <v>156.353654949</v>
      </c>
      <c r="F143" s="2">
        <v>44470</v>
      </c>
      <c r="G143" t="s">
        <v>15</v>
      </c>
      <c r="I143" s="16"/>
    </row>
    <row r="144" spans="1:9" x14ac:dyDescent="0.2">
      <c r="A144">
        <v>6933278</v>
      </c>
      <c r="B144" t="s">
        <v>20</v>
      </c>
      <c r="C144" t="s">
        <v>14</v>
      </c>
      <c r="D144" s="3">
        <v>714.62</v>
      </c>
      <c r="E144" s="3">
        <v>226.20240606260001</v>
      </c>
      <c r="F144" s="2">
        <v>44470</v>
      </c>
      <c r="G144" t="s">
        <v>15</v>
      </c>
      <c r="I144" s="16"/>
    </row>
    <row r="145" spans="1:9" x14ac:dyDescent="0.2">
      <c r="A145">
        <v>6933411</v>
      </c>
      <c r="B145" t="s">
        <v>20</v>
      </c>
      <c r="C145" t="s">
        <v>14</v>
      </c>
      <c r="D145" s="3">
        <v>3015.02</v>
      </c>
      <c r="E145" s="3">
        <v>1169.0900147561999</v>
      </c>
      <c r="F145" s="2">
        <v>44470</v>
      </c>
      <c r="G145" t="s">
        <v>15</v>
      </c>
      <c r="I145" s="16"/>
    </row>
    <row r="146" spans="1:9" x14ac:dyDescent="0.2">
      <c r="A146">
        <v>6933545</v>
      </c>
      <c r="B146" t="s">
        <v>20</v>
      </c>
      <c r="C146" t="s">
        <v>14</v>
      </c>
      <c r="D146" s="3">
        <v>5561.03</v>
      </c>
      <c r="E146" s="3">
        <v>836.1259407453</v>
      </c>
      <c r="F146" s="2">
        <v>44470</v>
      </c>
      <c r="G146" t="s">
        <v>15</v>
      </c>
      <c r="I146" s="16"/>
    </row>
    <row r="147" spans="1:9" x14ac:dyDescent="0.2">
      <c r="A147">
        <v>6933546</v>
      </c>
      <c r="B147" t="s">
        <v>20</v>
      </c>
      <c r="C147" t="s">
        <v>14</v>
      </c>
      <c r="D147" s="3">
        <v>1094.9100000000001</v>
      </c>
      <c r="E147" s="3">
        <v>346.57758867929999</v>
      </c>
      <c r="F147" s="2">
        <v>44470</v>
      </c>
      <c r="G147" t="s">
        <v>15</v>
      </c>
      <c r="I147" s="16"/>
    </row>
    <row r="148" spans="1:9" x14ac:dyDescent="0.2">
      <c r="A148">
        <v>6933843</v>
      </c>
      <c r="B148" t="s">
        <v>20</v>
      </c>
      <c r="C148" t="s">
        <v>14</v>
      </c>
      <c r="D148" s="3">
        <v>4473</v>
      </c>
      <c r="E148" s="3">
        <v>672.53572323000003</v>
      </c>
      <c r="F148" s="2">
        <v>44470</v>
      </c>
      <c r="G148" t="s">
        <v>15</v>
      </c>
      <c r="I148" s="16"/>
    </row>
    <row r="149" spans="1:9" x14ac:dyDescent="0.2">
      <c r="A149">
        <v>6933993</v>
      </c>
      <c r="B149" t="s">
        <v>20</v>
      </c>
      <c r="C149" t="s">
        <v>14</v>
      </c>
      <c r="D149" s="3">
        <v>4062.98</v>
      </c>
      <c r="E149" s="3">
        <v>1478.9859084788</v>
      </c>
      <c r="F149" s="2">
        <v>44470</v>
      </c>
      <c r="G149" t="s">
        <v>15</v>
      </c>
      <c r="I149" s="16"/>
    </row>
    <row r="150" spans="1:9" x14ac:dyDescent="0.2">
      <c r="A150">
        <v>6933994</v>
      </c>
      <c r="B150" t="s">
        <v>20</v>
      </c>
      <c r="C150" t="s">
        <v>14</v>
      </c>
      <c r="D150" s="3">
        <v>3298.31</v>
      </c>
      <c r="E150" s="3">
        <v>495.9157838781</v>
      </c>
      <c r="F150" s="2">
        <v>44470</v>
      </c>
      <c r="G150" t="s">
        <v>15</v>
      </c>
      <c r="I150" s="16"/>
    </row>
    <row r="151" spans="1:9" x14ac:dyDescent="0.2">
      <c r="A151">
        <v>6933995</v>
      </c>
      <c r="B151" t="s">
        <v>20</v>
      </c>
      <c r="C151" t="s">
        <v>14</v>
      </c>
      <c r="D151" s="3">
        <v>2569.85</v>
      </c>
      <c r="E151" s="3">
        <v>935.46410194100008</v>
      </c>
      <c r="F151" s="2">
        <v>44470</v>
      </c>
      <c r="G151" t="s">
        <v>15</v>
      </c>
      <c r="I151" s="16"/>
    </row>
    <row r="152" spans="1:9" x14ac:dyDescent="0.2">
      <c r="A152">
        <v>6934030</v>
      </c>
      <c r="B152" t="s">
        <v>7</v>
      </c>
      <c r="C152" t="s">
        <v>21</v>
      </c>
      <c r="D152" s="3">
        <v>202.5</v>
      </c>
      <c r="E152" s="3">
        <v>0</v>
      </c>
      <c r="F152" s="2">
        <v>44470</v>
      </c>
      <c r="G152" t="s">
        <v>22</v>
      </c>
      <c r="I152" s="16"/>
    </row>
    <row r="153" spans="1:9" x14ac:dyDescent="0.2">
      <c r="A153">
        <v>6934058</v>
      </c>
      <c r="B153" t="s">
        <v>7</v>
      </c>
      <c r="C153" t="s">
        <v>21</v>
      </c>
      <c r="D153" s="3">
        <v>5219.95</v>
      </c>
      <c r="E153" s="3">
        <v>0</v>
      </c>
      <c r="F153" s="2">
        <v>44470</v>
      </c>
      <c r="G153" t="s">
        <v>22</v>
      </c>
      <c r="I153" s="16"/>
    </row>
    <row r="154" spans="1:9" x14ac:dyDescent="0.2">
      <c r="A154">
        <v>6934079</v>
      </c>
      <c r="B154" t="s">
        <v>7</v>
      </c>
      <c r="C154" t="s">
        <v>21</v>
      </c>
      <c r="D154" s="3">
        <v>-399.75</v>
      </c>
      <c r="E154" s="3">
        <v>0</v>
      </c>
      <c r="F154" s="2">
        <v>44470</v>
      </c>
      <c r="G154" t="s">
        <v>22</v>
      </c>
      <c r="I154" s="16"/>
    </row>
    <row r="155" spans="1:9" x14ac:dyDescent="0.2">
      <c r="A155">
        <v>7002780</v>
      </c>
      <c r="B155" t="s">
        <v>7</v>
      </c>
      <c r="C155" t="s">
        <v>21</v>
      </c>
      <c r="D155" s="3">
        <v>3172.5</v>
      </c>
      <c r="E155" s="3">
        <v>0</v>
      </c>
      <c r="F155" s="2">
        <v>44470</v>
      </c>
      <c r="G155" t="s">
        <v>22</v>
      </c>
      <c r="I155" s="16"/>
    </row>
    <row r="156" spans="1:9" x14ac:dyDescent="0.2">
      <c r="A156">
        <v>7003416</v>
      </c>
      <c r="B156" t="s">
        <v>7</v>
      </c>
      <c r="C156" t="s">
        <v>21</v>
      </c>
      <c r="D156" s="3">
        <v>1480.5</v>
      </c>
      <c r="E156" s="3">
        <v>0</v>
      </c>
      <c r="F156" s="2">
        <v>44470</v>
      </c>
      <c r="G156" t="s">
        <v>22</v>
      </c>
      <c r="I156" s="16"/>
    </row>
    <row r="157" spans="1:9" x14ac:dyDescent="0.2">
      <c r="D157" s="3">
        <f>SUM(D1:D156)</f>
        <v>12204810.889999991</v>
      </c>
    </row>
  </sheetData>
  <autoFilter ref="A1:H1" xr:uid="{00000000-0009-0000-0000-000006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56"/>
  <sheetViews>
    <sheetView topLeftCell="A131" workbookViewId="0">
      <selection activeCell="D156" sqref="D156"/>
    </sheetView>
  </sheetViews>
  <sheetFormatPr defaultRowHeight="12.75" x14ac:dyDescent="0.2"/>
  <cols>
    <col min="1" max="1" width="9" bestFit="1" customWidth="1"/>
    <col min="2" max="2" width="25" bestFit="1" customWidth="1"/>
    <col min="3" max="3" width="12.85546875" bestFit="1" customWidth="1"/>
    <col min="4" max="4" width="14" style="3" bestFit="1" customWidth="1"/>
    <col min="5" max="5" width="12.7109375" style="3" bestFit="1" customWidth="1"/>
    <col min="6" max="6" width="12.28515625" bestFit="1" customWidth="1"/>
    <col min="7" max="7" width="19.7109375" bestFit="1" customWidth="1"/>
  </cols>
  <sheetData>
    <row r="1" spans="1:7" x14ac:dyDescent="0.2">
      <c r="A1" t="s">
        <v>5</v>
      </c>
      <c r="B1" t="s">
        <v>0</v>
      </c>
      <c r="C1" t="s">
        <v>0</v>
      </c>
      <c r="D1" s="3" t="s">
        <v>1</v>
      </c>
      <c r="E1" s="3" t="s">
        <v>2</v>
      </c>
      <c r="F1" t="s">
        <v>3</v>
      </c>
      <c r="G1" t="s">
        <v>4</v>
      </c>
    </row>
    <row r="2" spans="1:7" x14ac:dyDescent="0.2">
      <c r="A2">
        <v>923213</v>
      </c>
      <c r="B2" t="s">
        <v>7</v>
      </c>
      <c r="C2" t="s">
        <v>8</v>
      </c>
      <c r="D2" s="3">
        <v>2643.75</v>
      </c>
      <c r="E2" s="3">
        <v>0</v>
      </c>
      <c r="F2" s="2">
        <v>44440</v>
      </c>
      <c r="G2" t="s">
        <v>9</v>
      </c>
    </row>
    <row r="3" spans="1:7" x14ac:dyDescent="0.2">
      <c r="A3">
        <v>923216</v>
      </c>
      <c r="B3" t="s">
        <v>10</v>
      </c>
      <c r="C3" t="s">
        <v>8</v>
      </c>
      <c r="D3" s="3">
        <v>36447</v>
      </c>
      <c r="E3" s="3">
        <v>970.38169361999996</v>
      </c>
      <c r="F3" s="2">
        <v>44440</v>
      </c>
      <c r="G3" t="s">
        <v>9</v>
      </c>
    </row>
    <row r="4" spans="1:7" x14ac:dyDescent="0.2">
      <c r="A4">
        <v>1274831</v>
      </c>
      <c r="B4" t="s">
        <v>10</v>
      </c>
      <c r="C4" t="s">
        <v>8</v>
      </c>
      <c r="D4" s="3">
        <v>183134.73</v>
      </c>
      <c r="E4" s="3">
        <v>4875.8632934957996</v>
      </c>
      <c r="F4" s="2">
        <v>44440</v>
      </c>
      <c r="G4" t="s">
        <v>9</v>
      </c>
    </row>
    <row r="5" spans="1:7" x14ac:dyDescent="0.2">
      <c r="A5">
        <v>43230742</v>
      </c>
      <c r="B5" t="s">
        <v>10</v>
      </c>
      <c r="C5" t="s">
        <v>8</v>
      </c>
      <c r="D5" s="3">
        <v>-21977.8</v>
      </c>
      <c r="E5" s="3">
        <v>-585.14705698800003</v>
      </c>
      <c r="F5" s="2">
        <v>44440</v>
      </c>
      <c r="G5" t="s">
        <v>9</v>
      </c>
    </row>
    <row r="6" spans="1:7" x14ac:dyDescent="0.2">
      <c r="A6">
        <v>1949348</v>
      </c>
      <c r="B6" t="s">
        <v>11</v>
      </c>
      <c r="C6" t="s">
        <v>8</v>
      </c>
      <c r="D6" s="3">
        <v>4577.1400000000003</v>
      </c>
      <c r="E6" s="3">
        <v>2064.6874815234</v>
      </c>
      <c r="F6" s="2">
        <v>44440</v>
      </c>
      <c r="G6" t="s">
        <v>9</v>
      </c>
    </row>
    <row r="7" spans="1:7" x14ac:dyDescent="0.2">
      <c r="A7">
        <v>43230745</v>
      </c>
      <c r="B7" t="s">
        <v>11</v>
      </c>
      <c r="C7" t="s">
        <v>8</v>
      </c>
      <c r="D7" s="3">
        <v>3417.75</v>
      </c>
      <c r="E7" s="3">
        <v>462.50999219250002</v>
      </c>
      <c r="F7" s="2">
        <v>44440</v>
      </c>
      <c r="G7" t="s">
        <v>9</v>
      </c>
    </row>
    <row r="8" spans="1:7" x14ac:dyDescent="0.2">
      <c r="A8">
        <v>923219</v>
      </c>
      <c r="B8" t="s">
        <v>13</v>
      </c>
      <c r="C8" t="s">
        <v>8</v>
      </c>
      <c r="D8" s="3">
        <v>58.83</v>
      </c>
      <c r="E8" s="3">
        <v>4.7905457256000004</v>
      </c>
      <c r="F8" s="2">
        <v>44440</v>
      </c>
      <c r="G8" t="s">
        <v>9</v>
      </c>
    </row>
    <row r="9" spans="1:7" x14ac:dyDescent="0.2">
      <c r="A9">
        <v>6933535</v>
      </c>
      <c r="B9" t="s">
        <v>7</v>
      </c>
      <c r="C9" t="s">
        <v>14</v>
      </c>
      <c r="D9" s="3">
        <v>472514.62</v>
      </c>
      <c r="E9" s="3">
        <v>0</v>
      </c>
      <c r="F9" s="2">
        <v>44440</v>
      </c>
      <c r="G9" t="s">
        <v>15</v>
      </c>
    </row>
    <row r="10" spans="1:7" x14ac:dyDescent="0.2">
      <c r="A10">
        <v>6933550</v>
      </c>
      <c r="B10" t="s">
        <v>7</v>
      </c>
      <c r="C10" t="s">
        <v>14</v>
      </c>
      <c r="D10" s="3">
        <v>4232.25</v>
      </c>
      <c r="E10" s="3">
        <v>0</v>
      </c>
      <c r="F10" s="2">
        <v>44440</v>
      </c>
      <c r="G10" t="s">
        <v>15</v>
      </c>
    </row>
    <row r="11" spans="1:7" x14ac:dyDescent="0.2">
      <c r="A11">
        <v>6933700</v>
      </c>
      <c r="B11" t="s">
        <v>7</v>
      </c>
      <c r="C11" t="s">
        <v>14</v>
      </c>
      <c r="D11" s="3">
        <v>106291.65000000001</v>
      </c>
      <c r="E11" s="3">
        <v>0</v>
      </c>
      <c r="F11" s="2">
        <v>44440</v>
      </c>
      <c r="G11" t="s">
        <v>15</v>
      </c>
    </row>
    <row r="12" spans="1:7" x14ac:dyDescent="0.2">
      <c r="A12">
        <v>6933701</v>
      </c>
      <c r="B12" t="s">
        <v>7</v>
      </c>
      <c r="C12" t="s">
        <v>14</v>
      </c>
      <c r="D12" s="3">
        <v>1500</v>
      </c>
      <c r="E12" s="3">
        <v>0</v>
      </c>
      <c r="F12" s="2">
        <v>44440</v>
      </c>
      <c r="G12" t="s">
        <v>15</v>
      </c>
    </row>
    <row r="13" spans="1:7" x14ac:dyDescent="0.2">
      <c r="A13">
        <v>6932989</v>
      </c>
      <c r="B13" t="s">
        <v>10</v>
      </c>
      <c r="C13" t="s">
        <v>14</v>
      </c>
      <c r="D13" s="3">
        <v>101826.47</v>
      </c>
      <c r="E13" s="3">
        <v>17893.110230752001</v>
      </c>
      <c r="F13" s="2">
        <v>44440</v>
      </c>
      <c r="G13" t="s">
        <v>15</v>
      </c>
    </row>
    <row r="14" spans="1:7" x14ac:dyDescent="0.2">
      <c r="A14">
        <v>6933002</v>
      </c>
      <c r="B14" t="s">
        <v>10</v>
      </c>
      <c r="C14" t="s">
        <v>14</v>
      </c>
      <c r="D14" s="3">
        <v>12495.5</v>
      </c>
      <c r="E14" s="3">
        <v>2461.8791543299999</v>
      </c>
      <c r="F14" s="2">
        <v>44440</v>
      </c>
      <c r="G14" t="s">
        <v>15</v>
      </c>
    </row>
    <row r="15" spans="1:7" x14ac:dyDescent="0.2">
      <c r="A15">
        <v>6933704</v>
      </c>
      <c r="B15" t="s">
        <v>10</v>
      </c>
      <c r="C15" t="s">
        <v>14</v>
      </c>
      <c r="D15" s="3">
        <v>23480.77</v>
      </c>
      <c r="E15" s="3">
        <v>4626.2108911701998</v>
      </c>
      <c r="F15" s="2">
        <v>44440</v>
      </c>
      <c r="G15" t="s">
        <v>15</v>
      </c>
    </row>
    <row r="16" spans="1:7" x14ac:dyDescent="0.2">
      <c r="A16">
        <v>6934031</v>
      </c>
      <c r="B16" t="s">
        <v>10</v>
      </c>
      <c r="C16" t="s">
        <v>14</v>
      </c>
      <c r="D16" s="3">
        <v>8954.99</v>
      </c>
      <c r="E16" s="3">
        <v>429.15947805940004</v>
      </c>
      <c r="F16" s="2">
        <v>44440</v>
      </c>
      <c r="G16" t="s">
        <v>15</v>
      </c>
    </row>
    <row r="17" spans="1:7" x14ac:dyDescent="0.2">
      <c r="A17">
        <v>6934068</v>
      </c>
      <c r="B17" t="s">
        <v>10</v>
      </c>
      <c r="C17" t="s">
        <v>14</v>
      </c>
      <c r="D17" s="3">
        <v>5933184.5899999999</v>
      </c>
      <c r="E17" s="3">
        <v>284342.29428223538</v>
      </c>
      <c r="F17" s="2">
        <v>44440</v>
      </c>
      <c r="G17" t="s">
        <v>15</v>
      </c>
    </row>
    <row r="18" spans="1:7" x14ac:dyDescent="0.2">
      <c r="A18">
        <v>6934069</v>
      </c>
      <c r="B18" t="s">
        <v>10</v>
      </c>
      <c r="C18" t="s">
        <v>14</v>
      </c>
      <c r="D18" s="3">
        <v>457856.33</v>
      </c>
      <c r="E18" s="3">
        <v>21942.334230299803</v>
      </c>
      <c r="F18" s="2">
        <v>44440</v>
      </c>
      <c r="G18" t="s">
        <v>15</v>
      </c>
    </row>
    <row r="19" spans="1:7" x14ac:dyDescent="0.2">
      <c r="A19">
        <v>6934080</v>
      </c>
      <c r="B19" t="s">
        <v>10</v>
      </c>
      <c r="C19" t="s">
        <v>14</v>
      </c>
      <c r="D19" s="3">
        <v>495432.52</v>
      </c>
      <c r="E19" s="3">
        <v>23743.1378144312</v>
      </c>
      <c r="F19" s="2">
        <v>44440</v>
      </c>
      <c r="G19" t="s">
        <v>15</v>
      </c>
    </row>
    <row r="20" spans="1:7" x14ac:dyDescent="0.2">
      <c r="A20">
        <v>7002781</v>
      </c>
      <c r="B20" t="s">
        <v>10</v>
      </c>
      <c r="C20" t="s">
        <v>14</v>
      </c>
      <c r="D20" s="3">
        <v>1678.8500000000001</v>
      </c>
      <c r="E20" s="3">
        <v>44.698474671</v>
      </c>
      <c r="F20" s="2">
        <v>44440</v>
      </c>
      <c r="G20" t="s">
        <v>15</v>
      </c>
    </row>
    <row r="21" spans="1:7" x14ac:dyDescent="0.2">
      <c r="A21">
        <v>7003071</v>
      </c>
      <c r="B21" t="s">
        <v>10</v>
      </c>
      <c r="C21" t="s">
        <v>14</v>
      </c>
      <c r="D21" s="3">
        <v>-150</v>
      </c>
      <c r="E21" s="3">
        <v>-3.9936689999999997</v>
      </c>
      <c r="F21" s="2">
        <v>44440</v>
      </c>
      <c r="G21" t="s">
        <v>15</v>
      </c>
    </row>
    <row r="22" spans="1:7" x14ac:dyDescent="0.2">
      <c r="A22">
        <v>7003394</v>
      </c>
      <c r="B22" t="s">
        <v>10</v>
      </c>
      <c r="C22" t="s">
        <v>14</v>
      </c>
      <c r="D22" s="3">
        <v>1591.04</v>
      </c>
      <c r="E22" s="3">
        <v>42.360580838399997</v>
      </c>
      <c r="F22" s="2">
        <v>44440</v>
      </c>
      <c r="G22" t="s">
        <v>15</v>
      </c>
    </row>
    <row r="23" spans="1:7" x14ac:dyDescent="0.2">
      <c r="A23">
        <v>7004610</v>
      </c>
      <c r="B23" t="s">
        <v>10</v>
      </c>
      <c r="C23" t="s">
        <v>14</v>
      </c>
      <c r="D23" s="3">
        <v>510156.96</v>
      </c>
      <c r="E23" s="3">
        <v>13582.6535752416</v>
      </c>
      <c r="F23" s="2">
        <v>44440</v>
      </c>
      <c r="G23" t="s">
        <v>15</v>
      </c>
    </row>
    <row r="24" spans="1:7" x14ac:dyDescent="0.2">
      <c r="A24">
        <v>7004932</v>
      </c>
      <c r="B24" t="s">
        <v>10</v>
      </c>
      <c r="C24" t="s">
        <v>14</v>
      </c>
      <c r="D24" s="3">
        <v>1989.21</v>
      </c>
      <c r="E24" s="3">
        <v>52.9616420766</v>
      </c>
      <c r="F24" s="2">
        <v>44440</v>
      </c>
      <c r="G24" t="s">
        <v>15</v>
      </c>
    </row>
    <row r="25" spans="1:7" x14ac:dyDescent="0.2">
      <c r="A25">
        <v>6932988</v>
      </c>
      <c r="B25" t="s">
        <v>11</v>
      </c>
      <c r="C25" t="s">
        <v>14</v>
      </c>
      <c r="D25" s="3">
        <v>10169.65</v>
      </c>
      <c r="E25" s="3">
        <v>10169.65</v>
      </c>
      <c r="F25" s="2">
        <v>44440</v>
      </c>
      <c r="G25" t="s">
        <v>15</v>
      </c>
    </row>
    <row r="26" spans="1:7" x14ac:dyDescent="0.2">
      <c r="A26">
        <v>6933099</v>
      </c>
      <c r="B26" t="s">
        <v>11</v>
      </c>
      <c r="C26" t="s">
        <v>14</v>
      </c>
      <c r="D26" s="3">
        <v>49817.99</v>
      </c>
      <c r="E26" s="3">
        <v>49817.99</v>
      </c>
      <c r="F26" s="2">
        <v>44440</v>
      </c>
      <c r="G26" t="s">
        <v>15</v>
      </c>
    </row>
    <row r="27" spans="1:7" x14ac:dyDescent="0.2">
      <c r="A27">
        <v>6933110</v>
      </c>
      <c r="B27" t="s">
        <v>11</v>
      </c>
      <c r="C27" t="s">
        <v>14</v>
      </c>
      <c r="D27" s="3">
        <v>8492.84</v>
      </c>
      <c r="E27" s="3">
        <v>8492.84</v>
      </c>
      <c r="F27" s="2">
        <v>44440</v>
      </c>
      <c r="G27" t="s">
        <v>15</v>
      </c>
    </row>
    <row r="28" spans="1:7" x14ac:dyDescent="0.2">
      <c r="A28">
        <v>6933113</v>
      </c>
      <c r="B28" t="s">
        <v>11</v>
      </c>
      <c r="C28" t="s">
        <v>14</v>
      </c>
      <c r="D28" s="3">
        <v>74169.37</v>
      </c>
      <c r="E28" s="3">
        <v>74169.37</v>
      </c>
      <c r="F28" s="2">
        <v>44440</v>
      </c>
      <c r="G28" t="s">
        <v>15</v>
      </c>
    </row>
    <row r="29" spans="1:7" x14ac:dyDescent="0.2">
      <c r="A29">
        <v>6933268</v>
      </c>
      <c r="B29" t="s">
        <v>11</v>
      </c>
      <c r="C29" t="s">
        <v>14</v>
      </c>
      <c r="D29" s="3">
        <v>10806.7</v>
      </c>
      <c r="E29" s="3">
        <v>10806.7</v>
      </c>
      <c r="F29" s="2">
        <v>44440</v>
      </c>
      <c r="G29" t="s">
        <v>15</v>
      </c>
    </row>
    <row r="30" spans="1:7" x14ac:dyDescent="0.2">
      <c r="A30">
        <v>6933274</v>
      </c>
      <c r="B30" t="s">
        <v>11</v>
      </c>
      <c r="C30" t="s">
        <v>14</v>
      </c>
      <c r="D30" s="3">
        <v>6266.2</v>
      </c>
      <c r="E30" s="3">
        <v>6266.2</v>
      </c>
      <c r="F30" s="2">
        <v>44440</v>
      </c>
      <c r="G30" t="s">
        <v>15</v>
      </c>
    </row>
    <row r="31" spans="1:7" x14ac:dyDescent="0.2">
      <c r="A31">
        <v>6933392</v>
      </c>
      <c r="B31" t="s">
        <v>11</v>
      </c>
      <c r="C31" t="s">
        <v>14</v>
      </c>
      <c r="D31" s="3">
        <v>14047.62</v>
      </c>
      <c r="E31" s="3">
        <v>14047.62</v>
      </c>
      <c r="F31" s="2">
        <v>44440</v>
      </c>
      <c r="G31" t="s">
        <v>15</v>
      </c>
    </row>
    <row r="32" spans="1:7" x14ac:dyDescent="0.2">
      <c r="A32">
        <v>6933396</v>
      </c>
      <c r="B32" t="s">
        <v>11</v>
      </c>
      <c r="C32" t="s">
        <v>14</v>
      </c>
      <c r="D32" s="3">
        <v>237.99</v>
      </c>
      <c r="E32" s="3">
        <v>237.99</v>
      </c>
      <c r="F32" s="2">
        <v>44440</v>
      </c>
      <c r="G32" t="s">
        <v>15</v>
      </c>
    </row>
    <row r="33" spans="1:7" x14ac:dyDescent="0.2">
      <c r="A33">
        <v>6933410</v>
      </c>
      <c r="B33" t="s">
        <v>11</v>
      </c>
      <c r="C33" t="s">
        <v>14</v>
      </c>
      <c r="D33" s="3">
        <v>38933.090000000004</v>
      </c>
      <c r="E33" s="3">
        <v>38933.090000000004</v>
      </c>
      <c r="F33" s="2">
        <v>44440</v>
      </c>
      <c r="G33" t="s">
        <v>15</v>
      </c>
    </row>
    <row r="34" spans="1:7" x14ac:dyDescent="0.2">
      <c r="A34">
        <v>6933519</v>
      </c>
      <c r="B34" t="s">
        <v>11</v>
      </c>
      <c r="C34" t="s">
        <v>14</v>
      </c>
      <c r="D34" s="3">
        <v>1556.74</v>
      </c>
      <c r="E34" s="3">
        <v>1556.74</v>
      </c>
      <c r="F34" s="2">
        <v>44440</v>
      </c>
      <c r="G34" t="s">
        <v>15</v>
      </c>
    </row>
    <row r="35" spans="1:7" x14ac:dyDescent="0.2">
      <c r="A35">
        <v>6933534</v>
      </c>
      <c r="B35" t="s">
        <v>11</v>
      </c>
      <c r="C35" t="s">
        <v>14</v>
      </c>
      <c r="D35" s="3">
        <v>18267.16</v>
      </c>
      <c r="E35" s="3">
        <v>18267.16</v>
      </c>
      <c r="F35" s="2">
        <v>44440</v>
      </c>
      <c r="G35" t="s">
        <v>15</v>
      </c>
    </row>
    <row r="36" spans="1:7" x14ac:dyDescent="0.2">
      <c r="A36">
        <v>6933536</v>
      </c>
      <c r="B36" t="s">
        <v>11</v>
      </c>
      <c r="C36" t="s">
        <v>14</v>
      </c>
      <c r="D36" s="3">
        <v>-1017.6</v>
      </c>
      <c r="E36" s="3">
        <v>-1017.6</v>
      </c>
      <c r="F36" s="2">
        <v>44440</v>
      </c>
      <c r="G36" t="s">
        <v>15</v>
      </c>
    </row>
    <row r="37" spans="1:7" x14ac:dyDescent="0.2">
      <c r="A37">
        <v>6933539</v>
      </c>
      <c r="B37" t="s">
        <v>11</v>
      </c>
      <c r="C37" t="s">
        <v>14</v>
      </c>
      <c r="D37" s="3">
        <v>13745.03</v>
      </c>
      <c r="E37" s="3">
        <v>13745.03</v>
      </c>
      <c r="F37" s="2">
        <v>44440</v>
      </c>
      <c r="G37" t="s">
        <v>15</v>
      </c>
    </row>
    <row r="38" spans="1:7" x14ac:dyDescent="0.2">
      <c r="A38">
        <v>6933551</v>
      </c>
      <c r="B38" t="s">
        <v>11</v>
      </c>
      <c r="C38" t="s">
        <v>14</v>
      </c>
      <c r="D38" s="3">
        <v>1556.74</v>
      </c>
      <c r="E38" s="3">
        <v>1556.74</v>
      </c>
      <c r="F38" s="2">
        <v>44440</v>
      </c>
      <c r="G38" t="s">
        <v>15</v>
      </c>
    </row>
    <row r="39" spans="1:7" x14ac:dyDescent="0.2">
      <c r="A39">
        <v>6933552</v>
      </c>
      <c r="B39" t="s">
        <v>11</v>
      </c>
      <c r="C39" t="s">
        <v>14</v>
      </c>
      <c r="D39" s="3">
        <v>1556.74</v>
      </c>
      <c r="E39" s="3">
        <v>1556.74</v>
      </c>
      <c r="F39" s="2">
        <v>44440</v>
      </c>
      <c r="G39" t="s">
        <v>15</v>
      </c>
    </row>
    <row r="40" spans="1:7" x14ac:dyDescent="0.2">
      <c r="A40">
        <v>6933837</v>
      </c>
      <c r="B40" t="s">
        <v>11</v>
      </c>
      <c r="C40" t="s">
        <v>14</v>
      </c>
      <c r="D40" s="3">
        <v>10210.52</v>
      </c>
      <c r="E40" s="3">
        <v>10210.52</v>
      </c>
      <c r="F40" s="2">
        <v>44440</v>
      </c>
      <c r="G40" t="s">
        <v>15</v>
      </c>
    </row>
    <row r="41" spans="1:7" x14ac:dyDescent="0.2">
      <c r="A41">
        <v>6933838</v>
      </c>
      <c r="B41" t="s">
        <v>11</v>
      </c>
      <c r="C41" t="s">
        <v>14</v>
      </c>
      <c r="D41" s="3">
        <v>25</v>
      </c>
      <c r="E41" s="3">
        <v>25</v>
      </c>
      <c r="F41" s="2">
        <v>44440</v>
      </c>
      <c r="G41" t="s">
        <v>15</v>
      </c>
    </row>
    <row r="42" spans="1:7" x14ac:dyDescent="0.2">
      <c r="A42">
        <v>6933840</v>
      </c>
      <c r="B42" t="s">
        <v>11</v>
      </c>
      <c r="C42" t="s">
        <v>14</v>
      </c>
      <c r="D42" s="3">
        <v>2895</v>
      </c>
      <c r="E42" s="3">
        <v>2895</v>
      </c>
      <c r="F42" s="2">
        <v>44440</v>
      </c>
      <c r="G42" t="s">
        <v>15</v>
      </c>
    </row>
    <row r="43" spans="1:7" x14ac:dyDescent="0.2">
      <c r="A43">
        <v>6933841</v>
      </c>
      <c r="B43" t="s">
        <v>11</v>
      </c>
      <c r="C43" t="s">
        <v>14</v>
      </c>
      <c r="D43" s="3">
        <v>1555.76</v>
      </c>
      <c r="E43" s="3">
        <v>1555.76</v>
      </c>
      <c r="F43" s="2">
        <v>44440</v>
      </c>
      <c r="G43" t="s">
        <v>15</v>
      </c>
    </row>
    <row r="44" spans="1:7" x14ac:dyDescent="0.2">
      <c r="A44">
        <v>6933966</v>
      </c>
      <c r="B44" t="s">
        <v>11</v>
      </c>
      <c r="C44" t="s">
        <v>14</v>
      </c>
      <c r="D44" s="3">
        <v>1556.74</v>
      </c>
      <c r="E44" s="3">
        <v>1556.74</v>
      </c>
      <c r="F44" s="2">
        <v>44440</v>
      </c>
      <c r="G44" t="s">
        <v>15</v>
      </c>
    </row>
    <row r="45" spans="1:7" x14ac:dyDescent="0.2">
      <c r="A45">
        <v>6933981</v>
      </c>
      <c r="B45" t="s">
        <v>11</v>
      </c>
      <c r="C45" t="s">
        <v>14</v>
      </c>
      <c r="D45" s="3">
        <v>-5324.76</v>
      </c>
      <c r="E45" s="3">
        <v>-5324.76</v>
      </c>
      <c r="F45" s="2">
        <v>44440</v>
      </c>
      <c r="G45" t="s">
        <v>15</v>
      </c>
    </row>
    <row r="46" spans="1:7" x14ac:dyDescent="0.2">
      <c r="A46">
        <v>6933992</v>
      </c>
      <c r="B46" t="s">
        <v>11</v>
      </c>
      <c r="C46" t="s">
        <v>14</v>
      </c>
      <c r="D46" s="3">
        <v>1604.97</v>
      </c>
      <c r="E46" s="3">
        <v>1604.97</v>
      </c>
      <c r="F46" s="2">
        <v>44440</v>
      </c>
      <c r="G46" t="s">
        <v>15</v>
      </c>
    </row>
    <row r="47" spans="1:7" x14ac:dyDescent="0.2">
      <c r="A47">
        <v>6934001</v>
      </c>
      <c r="B47" t="s">
        <v>11</v>
      </c>
      <c r="C47" t="s">
        <v>14</v>
      </c>
      <c r="D47" s="3">
        <v>1556.74</v>
      </c>
      <c r="E47" s="3">
        <v>1556.74</v>
      </c>
      <c r="F47" s="2">
        <v>44440</v>
      </c>
      <c r="G47" t="s">
        <v>15</v>
      </c>
    </row>
    <row r="48" spans="1:7" x14ac:dyDescent="0.2">
      <c r="A48">
        <v>6934019</v>
      </c>
      <c r="B48" t="s">
        <v>11</v>
      </c>
      <c r="C48" t="s">
        <v>14</v>
      </c>
      <c r="D48" s="3">
        <v>-117964</v>
      </c>
      <c r="E48" s="3">
        <v>-95781.607075000007</v>
      </c>
      <c r="F48" s="2">
        <v>44440</v>
      </c>
      <c r="G48" t="s">
        <v>15</v>
      </c>
    </row>
    <row r="49" spans="1:7" x14ac:dyDescent="0.2">
      <c r="A49">
        <v>6934049</v>
      </c>
      <c r="B49" t="s">
        <v>11</v>
      </c>
      <c r="C49" t="s">
        <v>14</v>
      </c>
      <c r="D49" s="3">
        <v>197535.35</v>
      </c>
      <c r="E49" s="3">
        <v>160390.0620284375</v>
      </c>
      <c r="F49" s="2">
        <v>44440</v>
      </c>
      <c r="G49" t="s">
        <v>15</v>
      </c>
    </row>
    <row r="50" spans="1:7" x14ac:dyDescent="0.2">
      <c r="A50">
        <v>6934059</v>
      </c>
      <c r="B50" t="s">
        <v>11</v>
      </c>
      <c r="C50" t="s">
        <v>14</v>
      </c>
      <c r="D50" s="3">
        <v>165196</v>
      </c>
      <c r="E50" s="3">
        <v>134131.92467499999</v>
      </c>
      <c r="F50" s="2">
        <v>44440</v>
      </c>
      <c r="G50" t="s">
        <v>15</v>
      </c>
    </row>
    <row r="51" spans="1:7" x14ac:dyDescent="0.2">
      <c r="A51">
        <v>7002753</v>
      </c>
      <c r="B51" t="s">
        <v>11</v>
      </c>
      <c r="C51" t="s">
        <v>14</v>
      </c>
      <c r="D51" s="3">
        <v>13856.970000000001</v>
      </c>
      <c r="E51" s="3">
        <v>6250.6963935657004</v>
      </c>
      <c r="F51" s="2">
        <v>44440</v>
      </c>
      <c r="G51" t="s">
        <v>15</v>
      </c>
    </row>
    <row r="52" spans="1:7" x14ac:dyDescent="0.2">
      <c r="A52">
        <v>7003102</v>
      </c>
      <c r="B52" t="s">
        <v>11</v>
      </c>
      <c r="C52" t="s">
        <v>14</v>
      </c>
      <c r="D52" s="3">
        <v>26590.5</v>
      </c>
      <c r="E52" s="3">
        <v>11994.623821305</v>
      </c>
      <c r="F52" s="2">
        <v>44440</v>
      </c>
      <c r="G52" t="s">
        <v>15</v>
      </c>
    </row>
    <row r="53" spans="1:7" x14ac:dyDescent="0.2">
      <c r="A53">
        <v>7003395</v>
      </c>
      <c r="B53" t="s">
        <v>11</v>
      </c>
      <c r="C53" t="s">
        <v>14</v>
      </c>
      <c r="D53" s="3">
        <v>15873.5</v>
      </c>
      <c r="E53" s="3">
        <v>7160.3264785349993</v>
      </c>
      <c r="F53" s="2">
        <v>44440</v>
      </c>
      <c r="G53" t="s">
        <v>15</v>
      </c>
    </row>
    <row r="54" spans="1:7" x14ac:dyDescent="0.2">
      <c r="A54">
        <v>7003417</v>
      </c>
      <c r="B54" t="s">
        <v>11</v>
      </c>
      <c r="C54" t="s">
        <v>14</v>
      </c>
      <c r="D54" s="3">
        <v>42457.520000000004</v>
      </c>
      <c r="E54" s="3">
        <v>19152.027257311202</v>
      </c>
      <c r="F54" s="2">
        <v>44440</v>
      </c>
      <c r="G54" t="s">
        <v>15</v>
      </c>
    </row>
    <row r="55" spans="1:7" x14ac:dyDescent="0.2">
      <c r="A55">
        <v>7003418</v>
      </c>
      <c r="B55" t="s">
        <v>11</v>
      </c>
      <c r="C55" t="s">
        <v>14</v>
      </c>
      <c r="D55" s="3">
        <v>431.42</v>
      </c>
      <c r="E55" s="3">
        <v>194.60787157019999</v>
      </c>
      <c r="F55" s="2">
        <v>44440</v>
      </c>
      <c r="G55" t="s">
        <v>15</v>
      </c>
    </row>
    <row r="56" spans="1:7" x14ac:dyDescent="0.2">
      <c r="A56">
        <v>7004260</v>
      </c>
      <c r="B56" t="s">
        <v>11</v>
      </c>
      <c r="C56" t="s">
        <v>14</v>
      </c>
      <c r="D56" s="3">
        <v>117964</v>
      </c>
      <c r="E56" s="3">
        <v>53212.004454839996</v>
      </c>
      <c r="F56" s="2">
        <v>44440</v>
      </c>
      <c r="G56" t="s">
        <v>15</v>
      </c>
    </row>
    <row r="57" spans="1:7" x14ac:dyDescent="0.2">
      <c r="A57">
        <v>7004609</v>
      </c>
      <c r="B57" t="s">
        <v>11</v>
      </c>
      <c r="C57" t="s">
        <v>14</v>
      </c>
      <c r="D57" s="3">
        <v>5274.5</v>
      </c>
      <c r="E57" s="3">
        <v>2379.2573793450001</v>
      </c>
      <c r="F57" s="2">
        <v>44440</v>
      </c>
      <c r="G57" t="s">
        <v>15</v>
      </c>
    </row>
    <row r="58" spans="1:7" x14ac:dyDescent="0.2">
      <c r="A58">
        <v>7004905</v>
      </c>
      <c r="B58" t="s">
        <v>11</v>
      </c>
      <c r="C58" t="s">
        <v>14</v>
      </c>
      <c r="D58" s="3">
        <v>4105.79</v>
      </c>
      <c r="E58" s="3">
        <v>1852.0677136299</v>
      </c>
      <c r="F58" s="2">
        <v>44440</v>
      </c>
      <c r="G58" t="s">
        <v>15</v>
      </c>
    </row>
    <row r="59" spans="1:7" x14ac:dyDescent="0.2">
      <c r="A59">
        <v>6933404</v>
      </c>
      <c r="B59" t="s">
        <v>16</v>
      </c>
      <c r="C59" t="s">
        <v>14</v>
      </c>
      <c r="D59" s="3">
        <v>3551.2000000000003</v>
      </c>
      <c r="E59" s="3">
        <v>-27504.45753724</v>
      </c>
      <c r="F59" s="2">
        <v>44440</v>
      </c>
      <c r="G59" t="s">
        <v>15</v>
      </c>
    </row>
    <row r="60" spans="1:7" x14ac:dyDescent="0.2">
      <c r="A60">
        <v>6933407</v>
      </c>
      <c r="B60" t="s">
        <v>16</v>
      </c>
      <c r="C60" t="s">
        <v>14</v>
      </c>
      <c r="D60" s="3">
        <v>5314.3</v>
      </c>
      <c r="E60" s="3">
        <v>-27810.719987798999</v>
      </c>
      <c r="F60" s="2">
        <v>44440</v>
      </c>
      <c r="G60" t="s">
        <v>15</v>
      </c>
    </row>
    <row r="61" spans="1:7" x14ac:dyDescent="0.2">
      <c r="A61">
        <v>6933408</v>
      </c>
      <c r="B61" t="s">
        <v>16</v>
      </c>
      <c r="C61" t="s">
        <v>14</v>
      </c>
      <c r="D61" s="3">
        <v>5894.2</v>
      </c>
      <c r="E61" s="3">
        <v>-45651.265379589997</v>
      </c>
      <c r="F61" s="2">
        <v>44440</v>
      </c>
      <c r="G61" t="s">
        <v>15</v>
      </c>
    </row>
    <row r="62" spans="1:7" x14ac:dyDescent="0.2">
      <c r="A62">
        <v>6933532</v>
      </c>
      <c r="B62" t="s">
        <v>16</v>
      </c>
      <c r="C62" t="s">
        <v>14</v>
      </c>
      <c r="D62" s="3">
        <v>4965.75</v>
      </c>
      <c r="E62" s="3">
        <v>-42618.183299910001</v>
      </c>
      <c r="F62" s="2">
        <v>44440</v>
      </c>
      <c r="G62" t="s">
        <v>15</v>
      </c>
    </row>
    <row r="63" spans="1:7" x14ac:dyDescent="0.2">
      <c r="A63">
        <v>6933533</v>
      </c>
      <c r="B63" t="s">
        <v>16</v>
      </c>
      <c r="C63" t="s">
        <v>14</v>
      </c>
      <c r="D63" s="3">
        <v>4625.53</v>
      </c>
      <c r="E63" s="3">
        <v>-39698.270230928407</v>
      </c>
      <c r="F63" s="2">
        <v>44440</v>
      </c>
      <c r="G63" t="s">
        <v>15</v>
      </c>
    </row>
    <row r="64" spans="1:7" x14ac:dyDescent="0.2">
      <c r="A64">
        <v>6933544</v>
      </c>
      <c r="B64" t="s">
        <v>16</v>
      </c>
      <c r="C64" t="s">
        <v>14</v>
      </c>
      <c r="D64" s="3">
        <v>1695.6100000000001</v>
      </c>
      <c r="E64" s="3">
        <v>-13132.696903784501</v>
      </c>
      <c r="F64" s="2">
        <v>44440</v>
      </c>
      <c r="G64" t="s">
        <v>15</v>
      </c>
    </row>
    <row r="65" spans="1:7" x14ac:dyDescent="0.2">
      <c r="A65">
        <v>6933676</v>
      </c>
      <c r="B65" t="s">
        <v>16</v>
      </c>
      <c r="C65" t="s">
        <v>14</v>
      </c>
      <c r="D65" s="3">
        <v>12730.12</v>
      </c>
      <c r="E65" s="3">
        <v>-109255.3164355536</v>
      </c>
      <c r="F65" s="2">
        <v>44440</v>
      </c>
      <c r="G65" t="s">
        <v>15</v>
      </c>
    </row>
    <row r="66" spans="1:7" x14ac:dyDescent="0.2">
      <c r="A66">
        <v>6933692</v>
      </c>
      <c r="B66" t="s">
        <v>16</v>
      </c>
      <c r="C66" t="s">
        <v>14</v>
      </c>
      <c r="D66" s="3">
        <v>650</v>
      </c>
      <c r="E66" s="3">
        <v>-5034.3256924999996</v>
      </c>
      <c r="F66" s="2">
        <v>44440</v>
      </c>
      <c r="G66" t="s">
        <v>15</v>
      </c>
    </row>
    <row r="67" spans="1:7" x14ac:dyDescent="0.2">
      <c r="A67">
        <v>6933693</v>
      </c>
      <c r="B67" t="s">
        <v>16</v>
      </c>
      <c r="C67" t="s">
        <v>14</v>
      </c>
      <c r="D67" s="3">
        <v>873.88</v>
      </c>
      <c r="E67" s="3">
        <v>-6768.302363326</v>
      </c>
      <c r="F67" s="2">
        <v>44440</v>
      </c>
      <c r="G67" t="s">
        <v>15</v>
      </c>
    </row>
    <row r="68" spans="1:7" x14ac:dyDescent="0.2">
      <c r="A68">
        <v>6933839</v>
      </c>
      <c r="B68" t="s">
        <v>16</v>
      </c>
      <c r="C68" t="s">
        <v>14</v>
      </c>
      <c r="D68" s="3">
        <v>20921.350000000002</v>
      </c>
      <c r="E68" s="3">
        <v>-162038.29204120752</v>
      </c>
      <c r="F68" s="2">
        <v>44440</v>
      </c>
      <c r="G68" t="s">
        <v>15</v>
      </c>
    </row>
    <row r="69" spans="1:7" x14ac:dyDescent="0.2">
      <c r="A69">
        <v>6933842</v>
      </c>
      <c r="B69" t="s">
        <v>16</v>
      </c>
      <c r="C69" t="s">
        <v>14</v>
      </c>
      <c r="D69" s="3">
        <v>2932</v>
      </c>
      <c r="E69" s="3">
        <v>-17798.6999894</v>
      </c>
      <c r="F69" s="2">
        <v>44440</v>
      </c>
      <c r="G69" t="s">
        <v>15</v>
      </c>
    </row>
    <row r="70" spans="1:7" x14ac:dyDescent="0.2">
      <c r="A70">
        <v>6932993</v>
      </c>
      <c r="B70" t="s">
        <v>17</v>
      </c>
      <c r="C70" t="s">
        <v>14</v>
      </c>
      <c r="D70" s="3">
        <v>1593.1000000000001</v>
      </c>
      <c r="E70" s="3">
        <v>-312.24086118700001</v>
      </c>
      <c r="F70" s="2">
        <v>44440</v>
      </c>
      <c r="G70" t="s">
        <v>15</v>
      </c>
    </row>
    <row r="71" spans="1:7" x14ac:dyDescent="0.2">
      <c r="A71">
        <v>6933001</v>
      </c>
      <c r="B71" t="s">
        <v>17</v>
      </c>
      <c r="C71" t="s">
        <v>14</v>
      </c>
      <c r="D71" s="3">
        <v>77494.7</v>
      </c>
      <c r="E71" s="3">
        <v>-15188.633397419</v>
      </c>
      <c r="F71" s="2">
        <v>44440</v>
      </c>
      <c r="G71" t="s">
        <v>15</v>
      </c>
    </row>
    <row r="72" spans="1:7" x14ac:dyDescent="0.2">
      <c r="A72">
        <v>6933279</v>
      </c>
      <c r="B72" t="s">
        <v>17</v>
      </c>
      <c r="C72" t="s">
        <v>14</v>
      </c>
      <c r="D72" s="3">
        <v>302808</v>
      </c>
      <c r="E72" s="3">
        <v>-104567.41787448</v>
      </c>
      <c r="F72" s="2">
        <v>44440</v>
      </c>
      <c r="G72" t="s">
        <v>15</v>
      </c>
    </row>
    <row r="73" spans="1:7" x14ac:dyDescent="0.2">
      <c r="A73">
        <v>6933553</v>
      </c>
      <c r="B73" t="s">
        <v>17</v>
      </c>
      <c r="C73" t="s">
        <v>14</v>
      </c>
      <c r="D73" s="3">
        <v>851.92000000000007</v>
      </c>
      <c r="E73" s="3">
        <v>-294.18996405519999</v>
      </c>
      <c r="F73" s="2">
        <v>44440</v>
      </c>
      <c r="G73" t="s">
        <v>15</v>
      </c>
    </row>
    <row r="74" spans="1:7" x14ac:dyDescent="0.2">
      <c r="A74">
        <v>6933699</v>
      </c>
      <c r="B74" t="s">
        <v>17</v>
      </c>
      <c r="C74" t="s">
        <v>14</v>
      </c>
      <c r="D74" s="3">
        <v>30372.57</v>
      </c>
      <c r="E74" s="3">
        <v>-5952.8952440289004</v>
      </c>
      <c r="F74" s="2">
        <v>44440</v>
      </c>
      <c r="G74" t="s">
        <v>15</v>
      </c>
    </row>
    <row r="75" spans="1:7" x14ac:dyDescent="0.2">
      <c r="A75">
        <v>6933985</v>
      </c>
      <c r="B75" t="s">
        <v>17</v>
      </c>
      <c r="C75" t="s">
        <v>14</v>
      </c>
      <c r="D75" s="3">
        <v>681.29</v>
      </c>
      <c r="E75" s="3">
        <v>-209.83000294540003</v>
      </c>
      <c r="F75" s="2">
        <v>44440</v>
      </c>
      <c r="G75" t="s">
        <v>15</v>
      </c>
    </row>
    <row r="76" spans="1:7" x14ac:dyDescent="0.2">
      <c r="A76">
        <v>6934002</v>
      </c>
      <c r="B76" t="s">
        <v>17</v>
      </c>
      <c r="C76" t="s">
        <v>14</v>
      </c>
      <c r="D76" s="3">
        <v>18638.38</v>
      </c>
      <c r="E76" s="3">
        <v>-6436.3136705878005</v>
      </c>
      <c r="F76" s="2">
        <v>44440</v>
      </c>
      <c r="G76" t="s">
        <v>15</v>
      </c>
    </row>
    <row r="77" spans="1:7" x14ac:dyDescent="0.2">
      <c r="A77">
        <v>6932994</v>
      </c>
      <c r="B77" t="s">
        <v>12</v>
      </c>
      <c r="C77" t="s">
        <v>14</v>
      </c>
      <c r="D77" s="3">
        <v>704526.9</v>
      </c>
      <c r="E77" s="3">
        <v>1308.243045879</v>
      </c>
      <c r="F77" s="2">
        <v>44440</v>
      </c>
      <c r="G77" t="s">
        <v>15</v>
      </c>
    </row>
    <row r="78" spans="1:7" x14ac:dyDescent="0.2">
      <c r="A78">
        <v>6933277</v>
      </c>
      <c r="B78" t="s">
        <v>12</v>
      </c>
      <c r="C78" t="s">
        <v>14</v>
      </c>
      <c r="D78" s="3">
        <v>28437.14</v>
      </c>
      <c r="E78" s="3">
        <v>40.379885685799998</v>
      </c>
      <c r="F78" s="2">
        <v>44440</v>
      </c>
      <c r="G78" t="s">
        <v>15</v>
      </c>
    </row>
    <row r="79" spans="1:7" x14ac:dyDescent="0.2">
      <c r="A79">
        <v>6934057</v>
      </c>
      <c r="B79" t="s">
        <v>12</v>
      </c>
      <c r="C79" t="s">
        <v>14</v>
      </c>
      <c r="D79" s="3">
        <v>55607.05</v>
      </c>
      <c r="E79" s="3">
        <v>54.670071207500001</v>
      </c>
      <c r="F79" s="2">
        <v>44440</v>
      </c>
      <c r="G79" t="s">
        <v>15</v>
      </c>
    </row>
    <row r="80" spans="1:7" x14ac:dyDescent="0.2">
      <c r="A80">
        <v>7003415</v>
      </c>
      <c r="B80" t="s">
        <v>12</v>
      </c>
      <c r="C80" t="s">
        <v>14</v>
      </c>
      <c r="D80" s="3">
        <v>129082.01000000001</v>
      </c>
      <c r="E80" s="3">
        <v>70.490394840899995</v>
      </c>
      <c r="F80" s="2">
        <v>44440</v>
      </c>
      <c r="G80" t="s">
        <v>15</v>
      </c>
    </row>
    <row r="81" spans="1:7" x14ac:dyDescent="0.2">
      <c r="A81">
        <v>6932977</v>
      </c>
      <c r="B81" t="s">
        <v>18</v>
      </c>
      <c r="C81" t="s">
        <v>14</v>
      </c>
      <c r="D81" s="3">
        <v>25000</v>
      </c>
      <c r="E81" s="3">
        <v>15909.62025</v>
      </c>
      <c r="F81" s="2">
        <v>44440</v>
      </c>
      <c r="G81" t="s">
        <v>15</v>
      </c>
    </row>
    <row r="82" spans="1:7" x14ac:dyDescent="0.2">
      <c r="A82">
        <v>6933089</v>
      </c>
      <c r="B82" t="s">
        <v>18</v>
      </c>
      <c r="C82" t="s">
        <v>14</v>
      </c>
      <c r="D82" s="3">
        <v>31204.400000000001</v>
      </c>
      <c r="E82" s="3">
        <v>22597.042273020001</v>
      </c>
      <c r="F82" s="2">
        <v>44440</v>
      </c>
      <c r="G82" t="s">
        <v>15</v>
      </c>
    </row>
    <row r="83" spans="1:7" x14ac:dyDescent="0.2">
      <c r="A83">
        <v>6933097</v>
      </c>
      <c r="B83" t="s">
        <v>18</v>
      </c>
      <c r="C83" t="s">
        <v>14</v>
      </c>
      <c r="D83" s="3">
        <v>37000</v>
      </c>
      <c r="E83" s="3">
        <v>23546.237969999998</v>
      </c>
      <c r="F83" s="2">
        <v>44440</v>
      </c>
      <c r="G83" t="s">
        <v>15</v>
      </c>
    </row>
    <row r="84" spans="1:7" x14ac:dyDescent="0.2">
      <c r="A84">
        <v>6933389</v>
      </c>
      <c r="B84" t="s">
        <v>18</v>
      </c>
      <c r="C84" t="s">
        <v>14</v>
      </c>
      <c r="D84" s="3">
        <v>26127.78</v>
      </c>
      <c r="E84" s="3">
        <v>16627.322311021799</v>
      </c>
      <c r="F84" s="2">
        <v>44440</v>
      </c>
      <c r="G84" t="s">
        <v>15</v>
      </c>
    </row>
    <row r="85" spans="1:7" x14ac:dyDescent="0.2">
      <c r="A85">
        <v>6933390</v>
      </c>
      <c r="B85" t="s">
        <v>18</v>
      </c>
      <c r="C85" t="s">
        <v>14</v>
      </c>
      <c r="D85" s="3">
        <v>27829.82</v>
      </c>
      <c r="E85" s="3">
        <v>17710.4747130342</v>
      </c>
      <c r="F85" s="2">
        <v>44440</v>
      </c>
      <c r="G85" t="s">
        <v>15</v>
      </c>
    </row>
    <row r="86" spans="1:7" x14ac:dyDescent="0.2">
      <c r="A86">
        <v>6933695</v>
      </c>
      <c r="B86" t="s">
        <v>18</v>
      </c>
      <c r="C86" t="s">
        <v>14</v>
      </c>
      <c r="D86" s="3">
        <v>27389.06</v>
      </c>
      <c r="E86" s="3">
        <v>19834.117837173002</v>
      </c>
      <c r="F86" s="2">
        <v>44440</v>
      </c>
      <c r="G86" t="s">
        <v>15</v>
      </c>
    </row>
    <row r="87" spans="1:7" x14ac:dyDescent="0.2">
      <c r="A87">
        <v>6933978</v>
      </c>
      <c r="B87" t="s">
        <v>18</v>
      </c>
      <c r="C87" t="s">
        <v>14</v>
      </c>
      <c r="D87" s="3">
        <v>765.05000000000007</v>
      </c>
      <c r="E87" s="3">
        <v>486.86619889050002</v>
      </c>
      <c r="F87" s="2">
        <v>44440</v>
      </c>
      <c r="G87" t="s">
        <v>15</v>
      </c>
    </row>
    <row r="88" spans="1:7" x14ac:dyDescent="0.2">
      <c r="A88">
        <v>6933979</v>
      </c>
      <c r="B88" t="s">
        <v>18</v>
      </c>
      <c r="C88" t="s">
        <v>14</v>
      </c>
      <c r="D88" s="3">
        <v>32193.600000000002</v>
      </c>
      <c r="E88" s="3">
        <v>20487.518019216001</v>
      </c>
      <c r="F88" s="2">
        <v>44440</v>
      </c>
      <c r="G88" t="s">
        <v>15</v>
      </c>
    </row>
    <row r="89" spans="1:7" x14ac:dyDescent="0.2">
      <c r="A89">
        <v>6934017</v>
      </c>
      <c r="B89" t="s">
        <v>18</v>
      </c>
      <c r="C89" t="s">
        <v>14</v>
      </c>
      <c r="D89" s="3">
        <v>-278.5</v>
      </c>
      <c r="E89" s="3">
        <v>-55.003426939999997</v>
      </c>
      <c r="F89" s="2">
        <v>44440</v>
      </c>
      <c r="G89" t="s">
        <v>15</v>
      </c>
    </row>
    <row r="90" spans="1:7" x14ac:dyDescent="0.2">
      <c r="A90">
        <v>6934029</v>
      </c>
      <c r="B90" t="s">
        <v>18</v>
      </c>
      <c r="C90" t="s">
        <v>14</v>
      </c>
      <c r="D90" s="3">
        <v>29938.39</v>
      </c>
      <c r="E90" s="3">
        <v>5912.7972964676001</v>
      </c>
      <c r="F90" s="2">
        <v>44440</v>
      </c>
      <c r="G90" t="s">
        <v>15</v>
      </c>
    </row>
    <row r="91" spans="1:7" x14ac:dyDescent="0.2">
      <c r="A91">
        <v>6934062</v>
      </c>
      <c r="B91" t="s">
        <v>18</v>
      </c>
      <c r="C91" t="s">
        <v>14</v>
      </c>
      <c r="D91" s="3">
        <v>-8300</v>
      </c>
      <c r="E91" s="3">
        <v>-1639.240372</v>
      </c>
      <c r="F91" s="2">
        <v>44440</v>
      </c>
      <c r="G91" t="s">
        <v>15</v>
      </c>
    </row>
    <row r="92" spans="1:7" x14ac:dyDescent="0.2">
      <c r="A92">
        <v>6934085</v>
      </c>
      <c r="B92" t="s">
        <v>18</v>
      </c>
      <c r="C92" t="s">
        <v>14</v>
      </c>
      <c r="D92" s="3">
        <v>-330.45</v>
      </c>
      <c r="E92" s="3">
        <v>-65.263491678000008</v>
      </c>
      <c r="F92" s="2">
        <v>44440</v>
      </c>
      <c r="G92" t="s">
        <v>15</v>
      </c>
    </row>
    <row r="93" spans="1:7" x14ac:dyDescent="0.2">
      <c r="A93">
        <v>7002764</v>
      </c>
      <c r="B93" t="s">
        <v>18</v>
      </c>
      <c r="C93" t="s">
        <v>14</v>
      </c>
      <c r="D93" s="3">
        <v>29556.05</v>
      </c>
      <c r="E93" s="3">
        <v>3242.9305933490004</v>
      </c>
      <c r="F93" s="2">
        <v>44440</v>
      </c>
      <c r="G93" t="s">
        <v>15</v>
      </c>
    </row>
    <row r="94" spans="1:7" x14ac:dyDescent="0.2">
      <c r="A94">
        <v>7004931</v>
      </c>
      <c r="B94" t="s">
        <v>18</v>
      </c>
      <c r="C94" t="s">
        <v>14</v>
      </c>
      <c r="D94" s="3">
        <v>21.32</v>
      </c>
      <c r="E94" s="3">
        <v>2.3392598216000002</v>
      </c>
      <c r="F94" s="2">
        <v>44440</v>
      </c>
      <c r="G94" t="s">
        <v>15</v>
      </c>
    </row>
    <row r="95" spans="1:7" x14ac:dyDescent="0.2">
      <c r="A95">
        <v>6932975</v>
      </c>
      <c r="B95" t="s">
        <v>19</v>
      </c>
      <c r="C95" t="s">
        <v>14</v>
      </c>
      <c r="D95" s="3">
        <v>28717.78</v>
      </c>
      <c r="E95" s="3">
        <v>14312.1021312906</v>
      </c>
      <c r="F95" s="2">
        <v>44440</v>
      </c>
      <c r="G95" t="s">
        <v>15</v>
      </c>
    </row>
    <row r="96" spans="1:7" x14ac:dyDescent="0.2">
      <c r="A96">
        <v>6932976</v>
      </c>
      <c r="B96" t="s">
        <v>19</v>
      </c>
      <c r="C96" t="s">
        <v>14</v>
      </c>
      <c r="D96" s="3">
        <v>-4967.1500000000005</v>
      </c>
      <c r="E96" s="3">
        <v>-1575.3124989725</v>
      </c>
      <c r="F96" s="2">
        <v>44440</v>
      </c>
      <c r="G96" t="s">
        <v>15</v>
      </c>
    </row>
    <row r="97" spans="1:7" x14ac:dyDescent="0.2">
      <c r="A97">
        <v>6932998</v>
      </c>
      <c r="B97" t="s">
        <v>19</v>
      </c>
      <c r="C97" t="s">
        <v>14</v>
      </c>
      <c r="D97" s="3">
        <v>26431.43</v>
      </c>
      <c r="E97" s="3">
        <v>11575.9653817459</v>
      </c>
      <c r="F97" s="2">
        <v>44440</v>
      </c>
      <c r="G97" t="s">
        <v>15</v>
      </c>
    </row>
    <row r="98" spans="1:7" x14ac:dyDescent="0.2">
      <c r="A98">
        <v>6932999</v>
      </c>
      <c r="B98" t="s">
        <v>19</v>
      </c>
      <c r="C98" t="s">
        <v>14</v>
      </c>
      <c r="D98" s="3">
        <v>35472.97</v>
      </c>
      <c r="E98" s="3">
        <v>13392.946462002901</v>
      </c>
      <c r="F98" s="2">
        <v>44440</v>
      </c>
      <c r="G98" t="s">
        <v>15</v>
      </c>
    </row>
    <row r="99" spans="1:7" x14ac:dyDescent="0.2">
      <c r="A99">
        <v>6933000</v>
      </c>
      <c r="B99" t="s">
        <v>19</v>
      </c>
      <c r="C99" t="s">
        <v>14</v>
      </c>
      <c r="D99" s="3">
        <v>28920.34</v>
      </c>
      <c r="E99" s="3">
        <v>12666.013706724199</v>
      </c>
      <c r="F99" s="2">
        <v>44440</v>
      </c>
      <c r="G99" t="s">
        <v>15</v>
      </c>
    </row>
    <row r="100" spans="1:7" x14ac:dyDescent="0.2">
      <c r="A100">
        <v>6933090</v>
      </c>
      <c r="B100" t="s">
        <v>19</v>
      </c>
      <c r="C100" t="s">
        <v>14</v>
      </c>
      <c r="D100" s="3">
        <v>37502.61</v>
      </c>
      <c r="E100" s="3">
        <v>9628.2869571345</v>
      </c>
      <c r="F100" s="2">
        <v>44440</v>
      </c>
      <c r="G100" t="s">
        <v>15</v>
      </c>
    </row>
    <row r="101" spans="1:7" x14ac:dyDescent="0.2">
      <c r="A101">
        <v>6933096</v>
      </c>
      <c r="B101" t="s">
        <v>19</v>
      </c>
      <c r="C101" t="s">
        <v>14</v>
      </c>
      <c r="D101" s="3">
        <v>27738.33</v>
      </c>
      <c r="E101" s="3">
        <v>13823.972880614101</v>
      </c>
      <c r="F101" s="2">
        <v>44440</v>
      </c>
      <c r="G101" t="s">
        <v>15</v>
      </c>
    </row>
    <row r="102" spans="1:7" x14ac:dyDescent="0.2">
      <c r="A102">
        <v>6933249</v>
      </c>
      <c r="B102" t="s">
        <v>19</v>
      </c>
      <c r="C102" t="s">
        <v>14</v>
      </c>
      <c r="D102" s="3">
        <v>-165.15</v>
      </c>
      <c r="E102" s="3">
        <v>-42.400024717499996</v>
      </c>
      <c r="F102" s="2">
        <v>44440</v>
      </c>
      <c r="G102" t="s">
        <v>15</v>
      </c>
    </row>
    <row r="103" spans="1:7" x14ac:dyDescent="0.2">
      <c r="A103">
        <v>6933250</v>
      </c>
      <c r="B103" t="s">
        <v>19</v>
      </c>
      <c r="C103" t="s">
        <v>14</v>
      </c>
      <c r="D103" s="3">
        <v>26901.95</v>
      </c>
      <c r="E103" s="3">
        <v>18282.467565921499</v>
      </c>
      <c r="F103" s="2">
        <v>44440</v>
      </c>
      <c r="G103" t="s">
        <v>15</v>
      </c>
    </row>
    <row r="104" spans="1:7" x14ac:dyDescent="0.2">
      <c r="A104">
        <v>6933379</v>
      </c>
      <c r="B104" t="s">
        <v>19</v>
      </c>
      <c r="C104" t="s">
        <v>14</v>
      </c>
      <c r="D104" s="3">
        <v>12603.69</v>
      </c>
      <c r="E104" s="3">
        <v>4758.5681546733003</v>
      </c>
      <c r="F104" s="2">
        <v>44440</v>
      </c>
      <c r="G104" t="s">
        <v>15</v>
      </c>
    </row>
    <row r="105" spans="1:7" x14ac:dyDescent="0.2">
      <c r="A105">
        <v>6933380</v>
      </c>
      <c r="B105" t="s">
        <v>19</v>
      </c>
      <c r="C105" t="s">
        <v>14</v>
      </c>
      <c r="D105" s="3">
        <v>29873.850000000002</v>
      </c>
      <c r="E105" s="3">
        <v>18497.523160291501</v>
      </c>
      <c r="F105" s="2">
        <v>44440</v>
      </c>
      <c r="G105" t="s">
        <v>15</v>
      </c>
    </row>
    <row r="106" spans="1:7" x14ac:dyDescent="0.2">
      <c r="A106">
        <v>6933414</v>
      </c>
      <c r="B106" t="s">
        <v>19</v>
      </c>
      <c r="C106" t="s">
        <v>14</v>
      </c>
      <c r="D106" s="3">
        <v>43625.65</v>
      </c>
      <c r="E106" s="3">
        <v>19106.382596634499</v>
      </c>
      <c r="F106" s="2">
        <v>44440</v>
      </c>
      <c r="G106" t="s">
        <v>15</v>
      </c>
    </row>
    <row r="107" spans="1:7" x14ac:dyDescent="0.2">
      <c r="A107">
        <v>6933415</v>
      </c>
      <c r="B107" t="s">
        <v>19</v>
      </c>
      <c r="C107" t="s">
        <v>14</v>
      </c>
      <c r="D107" s="3">
        <v>422.65000000000003</v>
      </c>
      <c r="E107" s="3">
        <v>185.1046942445</v>
      </c>
      <c r="F107" s="2">
        <v>44440</v>
      </c>
      <c r="G107" t="s">
        <v>15</v>
      </c>
    </row>
    <row r="108" spans="1:7" x14ac:dyDescent="0.2">
      <c r="A108">
        <v>6933416</v>
      </c>
      <c r="B108" t="s">
        <v>19</v>
      </c>
      <c r="C108" t="s">
        <v>14</v>
      </c>
      <c r="D108" s="3">
        <v>28876.57</v>
      </c>
      <c r="E108" s="3">
        <v>12646.844104294099</v>
      </c>
      <c r="F108" s="2">
        <v>44440</v>
      </c>
      <c r="G108" t="s">
        <v>15</v>
      </c>
    </row>
    <row r="109" spans="1:7" x14ac:dyDescent="0.2">
      <c r="A109">
        <v>6933518</v>
      </c>
      <c r="B109" t="s">
        <v>19</v>
      </c>
      <c r="C109" t="s">
        <v>14</v>
      </c>
      <c r="D109" s="3">
        <v>35970.340000000004</v>
      </c>
      <c r="E109" s="3">
        <v>24445.312491665802</v>
      </c>
      <c r="F109" s="2">
        <v>44440</v>
      </c>
      <c r="G109" t="s">
        <v>15</v>
      </c>
    </row>
    <row r="110" spans="1:7" x14ac:dyDescent="0.2">
      <c r="A110">
        <v>6933549</v>
      </c>
      <c r="B110" t="s">
        <v>19</v>
      </c>
      <c r="C110" t="s">
        <v>14</v>
      </c>
      <c r="D110" s="3">
        <v>37313.56</v>
      </c>
      <c r="E110" s="3">
        <v>16341.926215482799</v>
      </c>
      <c r="F110" s="2">
        <v>44440</v>
      </c>
      <c r="G110" t="s">
        <v>15</v>
      </c>
    </row>
    <row r="111" spans="1:7" x14ac:dyDescent="0.2">
      <c r="A111">
        <v>6933665</v>
      </c>
      <c r="B111" t="s">
        <v>19</v>
      </c>
      <c r="C111" t="s">
        <v>14</v>
      </c>
      <c r="D111" s="3">
        <v>28629.84</v>
      </c>
      <c r="E111" s="3">
        <v>10809.298300528801</v>
      </c>
      <c r="F111" s="2">
        <v>44440</v>
      </c>
      <c r="G111" t="s">
        <v>15</v>
      </c>
    </row>
    <row r="112" spans="1:7" x14ac:dyDescent="0.2">
      <c r="A112">
        <v>6933669</v>
      </c>
      <c r="B112" t="s">
        <v>19</v>
      </c>
      <c r="C112" t="s">
        <v>14</v>
      </c>
      <c r="D112" s="3">
        <v>36761.040000000001</v>
      </c>
      <c r="E112" s="3">
        <v>22761.987115701599</v>
      </c>
      <c r="F112" s="2">
        <v>44440</v>
      </c>
      <c r="G112" t="s">
        <v>15</v>
      </c>
    </row>
    <row r="113" spans="1:7" x14ac:dyDescent="0.2">
      <c r="A113">
        <v>6933674</v>
      </c>
      <c r="B113" t="s">
        <v>19</v>
      </c>
      <c r="C113" t="s">
        <v>14</v>
      </c>
      <c r="D113" s="3">
        <v>32535.79</v>
      </c>
      <c r="E113" s="3">
        <v>8353.1232225455005</v>
      </c>
      <c r="F113" s="2">
        <v>44440</v>
      </c>
      <c r="G113" t="s">
        <v>15</v>
      </c>
    </row>
    <row r="114" spans="1:7" x14ac:dyDescent="0.2">
      <c r="A114">
        <v>6933696</v>
      </c>
      <c r="B114" t="s">
        <v>19</v>
      </c>
      <c r="C114" t="s">
        <v>14</v>
      </c>
      <c r="D114" s="3">
        <v>-62.800000000000004</v>
      </c>
      <c r="E114" s="3">
        <v>-27.504021764000001</v>
      </c>
      <c r="F114" s="2">
        <v>44440</v>
      </c>
      <c r="G114" t="s">
        <v>15</v>
      </c>
    </row>
    <row r="115" spans="1:7" x14ac:dyDescent="0.2">
      <c r="A115">
        <v>6933697</v>
      </c>
      <c r="B115" t="s">
        <v>19</v>
      </c>
      <c r="C115" t="s">
        <v>14</v>
      </c>
      <c r="D115" s="3">
        <v>28809.32</v>
      </c>
      <c r="E115" s="3">
        <v>12617.391151051599</v>
      </c>
      <c r="F115" s="2">
        <v>44440</v>
      </c>
      <c r="G115" t="s">
        <v>15</v>
      </c>
    </row>
    <row r="116" spans="1:7" x14ac:dyDescent="0.2">
      <c r="A116">
        <v>6933698</v>
      </c>
      <c r="B116" t="s">
        <v>19</v>
      </c>
      <c r="C116" t="s">
        <v>14</v>
      </c>
      <c r="D116" s="3">
        <v>28579.57</v>
      </c>
      <c r="E116" s="3">
        <v>12516.769351684101</v>
      </c>
      <c r="F116" s="2">
        <v>44440</v>
      </c>
      <c r="G116" t="s">
        <v>15</v>
      </c>
    </row>
    <row r="117" spans="1:7" x14ac:dyDescent="0.2">
      <c r="A117">
        <v>6933815</v>
      </c>
      <c r="B117" t="s">
        <v>19</v>
      </c>
      <c r="C117" t="s">
        <v>14</v>
      </c>
      <c r="D117" s="3">
        <v>31213.84</v>
      </c>
      <c r="E117" s="3">
        <v>11784.8967254088</v>
      </c>
      <c r="F117" s="2">
        <v>44440</v>
      </c>
      <c r="G117" t="s">
        <v>15</v>
      </c>
    </row>
    <row r="118" spans="1:7" x14ac:dyDescent="0.2">
      <c r="A118">
        <v>6933846</v>
      </c>
      <c r="B118" t="s">
        <v>19</v>
      </c>
      <c r="C118" t="s">
        <v>14</v>
      </c>
      <c r="D118" s="3">
        <v>28579.57</v>
      </c>
      <c r="E118" s="3">
        <v>12516.769351684101</v>
      </c>
      <c r="F118" s="2">
        <v>44440</v>
      </c>
      <c r="G118" t="s">
        <v>15</v>
      </c>
    </row>
    <row r="119" spans="1:7" x14ac:dyDescent="0.2">
      <c r="A119">
        <v>6933963</v>
      </c>
      <c r="B119" t="s">
        <v>19</v>
      </c>
      <c r="C119" t="s">
        <v>14</v>
      </c>
      <c r="D119" s="3">
        <v>250.25</v>
      </c>
      <c r="E119" s="3">
        <v>79.365824037500005</v>
      </c>
      <c r="F119" s="2">
        <v>44440</v>
      </c>
      <c r="G119" t="s">
        <v>15</v>
      </c>
    </row>
    <row r="120" spans="1:7" x14ac:dyDescent="0.2">
      <c r="A120">
        <v>6933964</v>
      </c>
      <c r="B120" t="s">
        <v>19</v>
      </c>
      <c r="C120" t="s">
        <v>14</v>
      </c>
      <c r="D120" s="3">
        <v>303.16000000000003</v>
      </c>
      <c r="E120" s="3">
        <v>96.146026833999997</v>
      </c>
      <c r="F120" s="2">
        <v>44440</v>
      </c>
      <c r="G120" t="s">
        <v>15</v>
      </c>
    </row>
    <row r="121" spans="1:7" x14ac:dyDescent="0.2">
      <c r="A121">
        <v>6933965</v>
      </c>
      <c r="B121" t="s">
        <v>19</v>
      </c>
      <c r="C121" t="s">
        <v>14</v>
      </c>
      <c r="D121" s="3">
        <v>-0.03</v>
      </c>
      <c r="E121" s="3">
        <v>-1.4951123100000002E-2</v>
      </c>
      <c r="F121" s="2">
        <v>44440</v>
      </c>
      <c r="G121" t="s">
        <v>15</v>
      </c>
    </row>
    <row r="122" spans="1:7" x14ac:dyDescent="0.2">
      <c r="A122">
        <v>6933999</v>
      </c>
      <c r="B122" t="s">
        <v>19</v>
      </c>
      <c r="C122" t="s">
        <v>14</v>
      </c>
      <c r="D122" s="3">
        <v>1222.1200000000001</v>
      </c>
      <c r="E122" s="3">
        <v>387.59065283800004</v>
      </c>
      <c r="F122" s="2">
        <v>44440</v>
      </c>
      <c r="G122" t="s">
        <v>15</v>
      </c>
    </row>
    <row r="123" spans="1:7" x14ac:dyDescent="0.2">
      <c r="A123">
        <v>6934000</v>
      </c>
      <c r="B123" t="s">
        <v>19</v>
      </c>
      <c r="C123" t="s">
        <v>14</v>
      </c>
      <c r="D123" s="3">
        <v>37826.300000000003</v>
      </c>
      <c r="E123" s="3">
        <v>16566.486918019</v>
      </c>
      <c r="F123" s="2">
        <v>44440</v>
      </c>
      <c r="G123" t="s">
        <v>15</v>
      </c>
    </row>
    <row r="124" spans="1:7" x14ac:dyDescent="0.2">
      <c r="A124">
        <v>6934042</v>
      </c>
      <c r="B124" t="s">
        <v>19</v>
      </c>
      <c r="C124" t="s">
        <v>14</v>
      </c>
      <c r="D124" s="3">
        <v>43391.090000000004</v>
      </c>
      <c r="E124" s="3">
        <v>5897.6865790370002</v>
      </c>
      <c r="F124" s="2">
        <v>44440</v>
      </c>
      <c r="G124" t="s">
        <v>15</v>
      </c>
    </row>
    <row r="125" spans="1:7" x14ac:dyDescent="0.2">
      <c r="A125">
        <v>6934056</v>
      </c>
      <c r="B125" t="s">
        <v>19</v>
      </c>
      <c r="C125" t="s">
        <v>14</v>
      </c>
      <c r="D125" s="3">
        <v>30977.8</v>
      </c>
      <c r="E125" s="3">
        <v>4210.4808915399999</v>
      </c>
      <c r="F125" s="2">
        <v>44440</v>
      </c>
      <c r="G125" t="s">
        <v>15</v>
      </c>
    </row>
    <row r="126" spans="1:7" x14ac:dyDescent="0.2">
      <c r="A126">
        <v>6934077</v>
      </c>
      <c r="B126" t="s">
        <v>19</v>
      </c>
      <c r="C126" t="s">
        <v>14</v>
      </c>
      <c r="D126" s="3">
        <v>39581.450000000004</v>
      </c>
      <c r="E126" s="3">
        <v>5379.8829769849999</v>
      </c>
      <c r="F126" s="2">
        <v>44440</v>
      </c>
      <c r="G126" t="s">
        <v>15</v>
      </c>
    </row>
    <row r="127" spans="1:7" x14ac:dyDescent="0.2">
      <c r="A127">
        <v>7004599</v>
      </c>
      <c r="B127" t="s">
        <v>19</v>
      </c>
      <c r="C127" t="s">
        <v>14</v>
      </c>
      <c r="D127" s="3">
        <v>-72.150000000000006</v>
      </c>
      <c r="E127" s="3">
        <v>-5.4500003220000002</v>
      </c>
      <c r="F127" s="2">
        <v>44440</v>
      </c>
      <c r="G127" t="s">
        <v>15</v>
      </c>
    </row>
    <row r="128" spans="1:7" x14ac:dyDescent="0.2">
      <c r="A128">
        <v>6933105</v>
      </c>
      <c r="B128" t="s">
        <v>13</v>
      </c>
      <c r="C128" t="s">
        <v>14</v>
      </c>
      <c r="D128" s="3">
        <v>86769.09</v>
      </c>
      <c r="E128" s="3">
        <v>35328.108747226499</v>
      </c>
      <c r="F128" s="2">
        <v>44440</v>
      </c>
      <c r="G128" t="s">
        <v>15</v>
      </c>
    </row>
    <row r="129" spans="1:7" x14ac:dyDescent="0.2">
      <c r="A129">
        <v>6933114</v>
      </c>
      <c r="B129" t="s">
        <v>13</v>
      </c>
      <c r="C129" t="s">
        <v>14</v>
      </c>
      <c r="D129" s="3">
        <v>183690</v>
      </c>
      <c r="E129" s="3">
        <v>86755.857528599998</v>
      </c>
      <c r="F129" s="2">
        <v>44440</v>
      </c>
      <c r="G129" t="s">
        <v>15</v>
      </c>
    </row>
    <row r="130" spans="1:7" x14ac:dyDescent="0.2">
      <c r="A130">
        <v>6933115</v>
      </c>
      <c r="B130" t="s">
        <v>13</v>
      </c>
      <c r="C130" t="s">
        <v>14</v>
      </c>
      <c r="D130" s="3">
        <v>-18354.34</v>
      </c>
      <c r="E130" s="3">
        <v>-7472.9851321890001</v>
      </c>
      <c r="F130" s="2">
        <v>44440</v>
      </c>
      <c r="G130" t="s">
        <v>15</v>
      </c>
    </row>
    <row r="131" spans="1:7" x14ac:dyDescent="0.2">
      <c r="A131">
        <v>6933702</v>
      </c>
      <c r="B131" t="s">
        <v>13</v>
      </c>
      <c r="C131" t="s">
        <v>14</v>
      </c>
      <c r="D131" s="3">
        <v>18354.34</v>
      </c>
      <c r="E131" s="3">
        <v>8668.6619090395998</v>
      </c>
      <c r="F131" s="2">
        <v>44440</v>
      </c>
      <c r="G131" t="s">
        <v>15</v>
      </c>
    </row>
    <row r="132" spans="1:7" x14ac:dyDescent="0.2">
      <c r="A132">
        <v>6933703</v>
      </c>
      <c r="B132" t="s">
        <v>13</v>
      </c>
      <c r="C132" t="s">
        <v>14</v>
      </c>
      <c r="D132" s="3">
        <v>-20289.54</v>
      </c>
      <c r="E132" s="3">
        <v>-8260.9034571089996</v>
      </c>
      <c r="F132" s="2">
        <v>44440</v>
      </c>
      <c r="G132" t="s">
        <v>15</v>
      </c>
    </row>
    <row r="133" spans="1:7" x14ac:dyDescent="0.2">
      <c r="A133">
        <v>6934018</v>
      </c>
      <c r="B133" t="s">
        <v>13</v>
      </c>
      <c r="C133" t="s">
        <v>14</v>
      </c>
      <c r="D133" s="3">
        <v>188214.51</v>
      </c>
      <c r="E133" s="3">
        <v>27587.410053093001</v>
      </c>
      <c r="F133" s="2">
        <v>44440</v>
      </c>
      <c r="G133" t="s">
        <v>15</v>
      </c>
    </row>
    <row r="134" spans="1:7" x14ac:dyDescent="0.2">
      <c r="A134">
        <v>6934078</v>
      </c>
      <c r="B134" t="s">
        <v>13</v>
      </c>
      <c r="C134" t="s">
        <v>14</v>
      </c>
      <c r="D134" s="3">
        <v>175314.03</v>
      </c>
      <c r="E134" s="3">
        <v>25696.531227428997</v>
      </c>
      <c r="F134" s="2">
        <v>44440</v>
      </c>
      <c r="G134" t="s">
        <v>15</v>
      </c>
    </row>
    <row r="135" spans="1:7" x14ac:dyDescent="0.2">
      <c r="A135">
        <v>7003101</v>
      </c>
      <c r="B135" t="s">
        <v>13</v>
      </c>
      <c r="C135" t="s">
        <v>14</v>
      </c>
      <c r="D135" s="3">
        <v>106912.12</v>
      </c>
      <c r="E135" s="3">
        <v>8705.8881434784016</v>
      </c>
      <c r="F135" s="2">
        <v>44440</v>
      </c>
      <c r="G135" t="s">
        <v>15</v>
      </c>
    </row>
    <row r="136" spans="1:7" x14ac:dyDescent="0.2">
      <c r="A136">
        <v>7003698</v>
      </c>
      <c r="B136" t="s">
        <v>13</v>
      </c>
      <c r="C136" t="s">
        <v>14</v>
      </c>
      <c r="D136" s="3">
        <v>163.9</v>
      </c>
      <c r="E136" s="3">
        <v>13.346429448</v>
      </c>
      <c r="F136" s="2">
        <v>44440</v>
      </c>
      <c r="G136" t="s">
        <v>15</v>
      </c>
    </row>
    <row r="137" spans="1:7" x14ac:dyDescent="0.2">
      <c r="A137">
        <v>7003699</v>
      </c>
      <c r="B137" t="s">
        <v>13</v>
      </c>
      <c r="C137" t="s">
        <v>14</v>
      </c>
      <c r="D137" s="3">
        <v>-80092.22</v>
      </c>
      <c r="E137" s="3">
        <v>-6521.9351041104001</v>
      </c>
      <c r="F137" s="2">
        <v>44440</v>
      </c>
      <c r="G137" t="s">
        <v>15</v>
      </c>
    </row>
    <row r="138" spans="1:7" x14ac:dyDescent="0.2">
      <c r="A138">
        <v>6932978</v>
      </c>
      <c r="B138" t="s">
        <v>20</v>
      </c>
      <c r="C138" t="s">
        <v>14</v>
      </c>
      <c r="D138" s="3">
        <v>1456.47</v>
      </c>
      <c r="E138" s="3">
        <v>196.46641340460002</v>
      </c>
      <c r="F138" s="2">
        <v>44440</v>
      </c>
      <c r="G138" t="s">
        <v>15</v>
      </c>
    </row>
    <row r="139" spans="1:7" x14ac:dyDescent="0.2">
      <c r="A139">
        <v>6933111</v>
      </c>
      <c r="B139" t="s">
        <v>20</v>
      </c>
      <c r="C139" t="s">
        <v>14</v>
      </c>
      <c r="D139" s="3">
        <v>616.19000000000005</v>
      </c>
      <c r="E139" s="3">
        <v>83.119212394200005</v>
      </c>
      <c r="F139" s="2">
        <v>44440</v>
      </c>
      <c r="G139" t="s">
        <v>15</v>
      </c>
    </row>
    <row r="140" spans="1:7" x14ac:dyDescent="0.2">
      <c r="A140">
        <v>6933117</v>
      </c>
      <c r="B140" t="s">
        <v>20</v>
      </c>
      <c r="C140" t="s">
        <v>14</v>
      </c>
      <c r="D140" s="3">
        <v>3544.2400000000002</v>
      </c>
      <c r="E140" s="3">
        <v>478.09026004320003</v>
      </c>
      <c r="F140" s="2">
        <v>44440</v>
      </c>
      <c r="G140" t="s">
        <v>15</v>
      </c>
    </row>
    <row r="141" spans="1:7" x14ac:dyDescent="0.2">
      <c r="A141">
        <v>6933251</v>
      </c>
      <c r="B141" t="s">
        <v>20</v>
      </c>
      <c r="C141" t="s">
        <v>14</v>
      </c>
      <c r="D141" s="3">
        <v>1475.93</v>
      </c>
      <c r="E141" s="3">
        <v>199.09141522740001</v>
      </c>
      <c r="F141" s="2">
        <v>44440</v>
      </c>
      <c r="G141" t="s">
        <v>15</v>
      </c>
    </row>
    <row r="142" spans="1:7" x14ac:dyDescent="0.2">
      <c r="A142">
        <v>6933252</v>
      </c>
      <c r="B142" t="s">
        <v>20</v>
      </c>
      <c r="C142" t="s">
        <v>14</v>
      </c>
      <c r="D142" s="3">
        <v>1039.9000000000001</v>
      </c>
      <c r="E142" s="3">
        <v>140.274377982</v>
      </c>
      <c r="F142" s="2">
        <v>44440</v>
      </c>
      <c r="G142" t="s">
        <v>15</v>
      </c>
    </row>
    <row r="143" spans="1:7" x14ac:dyDescent="0.2">
      <c r="A143">
        <v>6933278</v>
      </c>
      <c r="B143" t="s">
        <v>20</v>
      </c>
      <c r="C143" t="s">
        <v>14</v>
      </c>
      <c r="D143" s="3">
        <v>714.62</v>
      </c>
      <c r="E143" s="3">
        <v>204.35936687359998</v>
      </c>
      <c r="F143" s="2">
        <v>44440</v>
      </c>
      <c r="G143" t="s">
        <v>15</v>
      </c>
    </row>
    <row r="144" spans="1:7" x14ac:dyDescent="0.2">
      <c r="A144">
        <v>6933411</v>
      </c>
      <c r="B144" t="s">
        <v>20</v>
      </c>
      <c r="C144" t="s">
        <v>14</v>
      </c>
      <c r="D144" s="3">
        <v>3015.02</v>
      </c>
      <c r="E144" s="3">
        <v>1057.4299852144002</v>
      </c>
      <c r="F144" s="2">
        <v>44440</v>
      </c>
      <c r="G144" t="s">
        <v>15</v>
      </c>
    </row>
    <row r="145" spans="1:7" x14ac:dyDescent="0.2">
      <c r="A145">
        <v>6933545</v>
      </c>
      <c r="B145" t="s">
        <v>20</v>
      </c>
      <c r="C145" t="s">
        <v>14</v>
      </c>
      <c r="D145" s="3">
        <v>5561.03</v>
      </c>
      <c r="E145" s="3">
        <v>750.13945974540002</v>
      </c>
      <c r="F145" s="2">
        <v>44440</v>
      </c>
      <c r="G145" t="s">
        <v>15</v>
      </c>
    </row>
    <row r="146" spans="1:7" x14ac:dyDescent="0.2">
      <c r="A146">
        <v>6933546</v>
      </c>
      <c r="B146" t="s">
        <v>20</v>
      </c>
      <c r="C146" t="s">
        <v>14</v>
      </c>
      <c r="D146" s="3">
        <v>1094.9100000000001</v>
      </c>
      <c r="E146" s="3">
        <v>313.1106243648</v>
      </c>
      <c r="F146" s="2">
        <v>44440</v>
      </c>
      <c r="G146" t="s">
        <v>15</v>
      </c>
    </row>
    <row r="147" spans="1:7" x14ac:dyDescent="0.2">
      <c r="A147">
        <v>6933843</v>
      </c>
      <c r="B147" t="s">
        <v>20</v>
      </c>
      <c r="C147" t="s">
        <v>14</v>
      </c>
      <c r="D147" s="3">
        <v>4473</v>
      </c>
      <c r="E147" s="3">
        <v>603.37272113999995</v>
      </c>
      <c r="F147" s="2">
        <v>44440</v>
      </c>
      <c r="G147" t="s">
        <v>15</v>
      </c>
    </row>
    <row r="148" spans="1:7" x14ac:dyDescent="0.2">
      <c r="A148">
        <v>6933993</v>
      </c>
      <c r="B148" t="s">
        <v>20</v>
      </c>
      <c r="C148" t="s">
        <v>14</v>
      </c>
      <c r="D148" s="3">
        <v>4062.98</v>
      </c>
      <c r="E148" s="3">
        <v>1337.2772107792</v>
      </c>
      <c r="F148" s="2">
        <v>44440</v>
      </c>
      <c r="G148" t="s">
        <v>15</v>
      </c>
    </row>
    <row r="149" spans="1:7" x14ac:dyDescent="0.2">
      <c r="A149">
        <v>6933994</v>
      </c>
      <c r="B149" t="s">
        <v>20</v>
      </c>
      <c r="C149" t="s">
        <v>14</v>
      </c>
      <c r="D149" s="3">
        <v>3298.31</v>
      </c>
      <c r="E149" s="3">
        <v>444.91622621580001</v>
      </c>
      <c r="F149" s="2">
        <v>44440</v>
      </c>
      <c r="G149" t="s">
        <v>15</v>
      </c>
    </row>
    <row r="150" spans="1:7" x14ac:dyDescent="0.2">
      <c r="A150">
        <v>6933995</v>
      </c>
      <c r="B150" t="s">
        <v>20</v>
      </c>
      <c r="C150" t="s">
        <v>14</v>
      </c>
      <c r="D150" s="3">
        <v>2569.85</v>
      </c>
      <c r="E150" s="3">
        <v>845.832822244</v>
      </c>
      <c r="F150" s="2">
        <v>44440</v>
      </c>
      <c r="G150" t="s">
        <v>15</v>
      </c>
    </row>
    <row r="151" spans="1:7" x14ac:dyDescent="0.2">
      <c r="A151">
        <v>6934030</v>
      </c>
      <c r="B151" t="s">
        <v>7</v>
      </c>
      <c r="C151" t="s">
        <v>21</v>
      </c>
      <c r="D151" s="3">
        <v>202.5</v>
      </c>
      <c r="E151" s="3">
        <v>0</v>
      </c>
      <c r="F151" s="2">
        <v>44440</v>
      </c>
      <c r="G151" t="s">
        <v>22</v>
      </c>
    </row>
    <row r="152" spans="1:7" x14ac:dyDescent="0.2">
      <c r="A152">
        <v>6934058</v>
      </c>
      <c r="B152" t="s">
        <v>7</v>
      </c>
      <c r="C152" t="s">
        <v>21</v>
      </c>
      <c r="D152" s="3">
        <v>5219.95</v>
      </c>
      <c r="E152" s="3">
        <v>0</v>
      </c>
      <c r="F152" s="2">
        <v>44440</v>
      </c>
      <c r="G152" t="s">
        <v>22</v>
      </c>
    </row>
    <row r="153" spans="1:7" x14ac:dyDescent="0.2">
      <c r="A153">
        <v>6934079</v>
      </c>
      <c r="B153" t="s">
        <v>7</v>
      </c>
      <c r="C153" t="s">
        <v>21</v>
      </c>
      <c r="D153" s="3">
        <v>-399.75</v>
      </c>
      <c r="E153" s="3">
        <v>0</v>
      </c>
      <c r="F153" s="2">
        <v>44440</v>
      </c>
      <c r="G153" t="s">
        <v>22</v>
      </c>
    </row>
    <row r="154" spans="1:7" x14ac:dyDescent="0.2">
      <c r="A154">
        <v>7002780</v>
      </c>
      <c r="B154" t="s">
        <v>7</v>
      </c>
      <c r="C154" t="s">
        <v>21</v>
      </c>
      <c r="D154" s="3">
        <v>3172.5</v>
      </c>
      <c r="E154" s="3">
        <v>0</v>
      </c>
      <c r="F154" s="2">
        <v>44440</v>
      </c>
      <c r="G154" t="s">
        <v>22</v>
      </c>
    </row>
    <row r="155" spans="1:7" x14ac:dyDescent="0.2">
      <c r="A155">
        <v>7003416</v>
      </c>
      <c r="B155" t="s">
        <v>7</v>
      </c>
      <c r="C155" t="s">
        <v>21</v>
      </c>
      <c r="D155" s="3">
        <v>1480.5</v>
      </c>
      <c r="E155" s="3">
        <v>0</v>
      </c>
      <c r="F155" s="2">
        <v>44440</v>
      </c>
      <c r="G155" t="s">
        <v>22</v>
      </c>
    </row>
    <row r="156" spans="1:7" x14ac:dyDescent="0.2">
      <c r="D156" s="3">
        <f>SUM(D1:D155)</f>
        <v>12194754.069999991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65"/>
  <sheetViews>
    <sheetView topLeftCell="A140" workbookViewId="0">
      <selection activeCell="D165" sqref="D165"/>
    </sheetView>
  </sheetViews>
  <sheetFormatPr defaultRowHeight="12.75" x14ac:dyDescent="0.2"/>
  <cols>
    <col min="1" max="1" width="9" bestFit="1" customWidth="1"/>
    <col min="2" max="2" width="25" bestFit="1" customWidth="1"/>
    <col min="3" max="3" width="12.85546875" bestFit="1" customWidth="1"/>
    <col min="4" max="4" width="14" style="3" bestFit="1" customWidth="1"/>
    <col min="5" max="5" width="12.7109375" style="3" bestFit="1" customWidth="1"/>
    <col min="6" max="6" width="12.28515625" bestFit="1" customWidth="1"/>
    <col min="7" max="7" width="19.7109375" bestFit="1" customWidth="1"/>
  </cols>
  <sheetData>
    <row r="1" spans="1:7" x14ac:dyDescent="0.2">
      <c r="A1" t="s">
        <v>5</v>
      </c>
      <c r="B1" t="s">
        <v>0</v>
      </c>
      <c r="C1" t="s">
        <v>0</v>
      </c>
      <c r="D1" s="3" t="s">
        <v>1</v>
      </c>
      <c r="E1" s="3" t="s">
        <v>2</v>
      </c>
      <c r="F1" t="s">
        <v>3</v>
      </c>
      <c r="G1" t="s">
        <v>4</v>
      </c>
    </row>
    <row r="2" spans="1:7" x14ac:dyDescent="0.2">
      <c r="A2">
        <v>923213</v>
      </c>
      <c r="B2" t="s">
        <v>7</v>
      </c>
      <c r="C2" t="s">
        <v>8</v>
      </c>
      <c r="D2" s="3">
        <v>2643.75</v>
      </c>
      <c r="E2" s="3">
        <v>0</v>
      </c>
      <c r="F2" s="2">
        <v>44409</v>
      </c>
      <c r="G2" t="s">
        <v>9</v>
      </c>
    </row>
    <row r="3" spans="1:7" x14ac:dyDescent="0.2">
      <c r="A3">
        <v>923216</v>
      </c>
      <c r="B3" t="s">
        <v>10</v>
      </c>
      <c r="C3" t="s">
        <v>8</v>
      </c>
      <c r="D3" s="3">
        <v>36447</v>
      </c>
      <c r="E3" s="3">
        <v>902.93433330000005</v>
      </c>
      <c r="F3" s="2">
        <v>44409</v>
      </c>
      <c r="G3" t="s">
        <v>9</v>
      </c>
    </row>
    <row r="4" spans="1:7" x14ac:dyDescent="0.2">
      <c r="A4">
        <v>1274831</v>
      </c>
      <c r="B4" t="s">
        <v>10</v>
      </c>
      <c r="C4" t="s">
        <v>8</v>
      </c>
      <c r="D4" s="3">
        <v>183134.73</v>
      </c>
      <c r="E4" s="3">
        <v>4536.9614875469997</v>
      </c>
      <c r="F4" s="2">
        <v>44409</v>
      </c>
      <c r="G4" t="s">
        <v>9</v>
      </c>
    </row>
    <row r="5" spans="1:7" x14ac:dyDescent="0.2">
      <c r="A5">
        <v>43230742</v>
      </c>
      <c r="B5" t="s">
        <v>10</v>
      </c>
      <c r="C5" t="s">
        <v>8</v>
      </c>
      <c r="D5" s="3">
        <v>-21977.8</v>
      </c>
      <c r="E5" s="3">
        <v>-544.47581941999999</v>
      </c>
      <c r="F5" s="2">
        <v>44409</v>
      </c>
      <c r="G5" t="s">
        <v>9</v>
      </c>
    </row>
    <row r="6" spans="1:7" x14ac:dyDescent="0.2">
      <c r="A6">
        <v>1949348</v>
      </c>
      <c r="B6" t="s">
        <v>11</v>
      </c>
      <c r="C6" t="s">
        <v>8</v>
      </c>
      <c r="D6" s="3">
        <v>4577.1400000000003</v>
      </c>
      <c r="E6" s="3">
        <v>1895.8311570412</v>
      </c>
      <c r="F6" s="2">
        <v>44409</v>
      </c>
      <c r="G6" t="s">
        <v>9</v>
      </c>
    </row>
    <row r="7" spans="1:7" x14ac:dyDescent="0.2">
      <c r="A7">
        <v>43230745</v>
      </c>
      <c r="B7" t="s">
        <v>11</v>
      </c>
      <c r="C7" t="s">
        <v>8</v>
      </c>
      <c r="D7" s="3">
        <v>3417.75</v>
      </c>
      <c r="E7" s="3">
        <v>404.47000093500003</v>
      </c>
      <c r="F7" s="2">
        <v>44409</v>
      </c>
      <c r="G7" t="s">
        <v>9</v>
      </c>
    </row>
    <row r="8" spans="1:7" x14ac:dyDescent="0.2">
      <c r="A8">
        <v>923219</v>
      </c>
      <c r="B8" t="s">
        <v>13</v>
      </c>
      <c r="C8" t="s">
        <v>8</v>
      </c>
      <c r="D8" s="3">
        <v>58.83</v>
      </c>
      <c r="E8" s="3">
        <v>4.4007693255000007</v>
      </c>
      <c r="F8" s="2">
        <v>44409</v>
      </c>
      <c r="G8" t="s">
        <v>9</v>
      </c>
    </row>
    <row r="9" spans="1:7" x14ac:dyDescent="0.2">
      <c r="A9">
        <v>6933535</v>
      </c>
      <c r="B9" t="s">
        <v>7</v>
      </c>
      <c r="C9" t="s">
        <v>14</v>
      </c>
      <c r="D9" s="3">
        <v>472514.62</v>
      </c>
      <c r="E9" s="3">
        <v>0</v>
      </c>
      <c r="F9" s="2">
        <v>44409</v>
      </c>
      <c r="G9" t="s">
        <v>15</v>
      </c>
    </row>
    <row r="10" spans="1:7" x14ac:dyDescent="0.2">
      <c r="A10">
        <v>6933550</v>
      </c>
      <c r="B10" t="s">
        <v>7</v>
      </c>
      <c r="C10" t="s">
        <v>14</v>
      </c>
      <c r="D10" s="3">
        <v>4232.25</v>
      </c>
      <c r="E10" s="3">
        <v>0</v>
      </c>
      <c r="F10" s="2">
        <v>44409</v>
      </c>
      <c r="G10" t="s">
        <v>15</v>
      </c>
    </row>
    <row r="11" spans="1:7" x14ac:dyDescent="0.2">
      <c r="A11">
        <v>6933700</v>
      </c>
      <c r="B11" t="s">
        <v>7</v>
      </c>
      <c r="C11" t="s">
        <v>14</v>
      </c>
      <c r="D11" s="3">
        <v>106291.65000000001</v>
      </c>
      <c r="E11" s="3">
        <v>0</v>
      </c>
      <c r="F11" s="2">
        <v>44409</v>
      </c>
      <c r="G11" t="s">
        <v>15</v>
      </c>
    </row>
    <row r="12" spans="1:7" x14ac:dyDescent="0.2">
      <c r="A12">
        <v>6933701</v>
      </c>
      <c r="B12" t="s">
        <v>7</v>
      </c>
      <c r="C12" t="s">
        <v>14</v>
      </c>
      <c r="D12" s="3">
        <v>1500</v>
      </c>
      <c r="E12" s="3">
        <v>0</v>
      </c>
      <c r="F12" s="2">
        <v>44409</v>
      </c>
      <c r="G12" t="s">
        <v>15</v>
      </c>
    </row>
    <row r="13" spans="1:7" x14ac:dyDescent="0.2">
      <c r="A13">
        <v>6932989</v>
      </c>
      <c r="B13" t="s">
        <v>10</v>
      </c>
      <c r="C13" t="s">
        <v>14</v>
      </c>
      <c r="D13" s="3">
        <v>101826.47</v>
      </c>
      <c r="E13" s="3">
        <v>17658.4602950193</v>
      </c>
      <c r="F13" s="2">
        <v>44409</v>
      </c>
      <c r="G13" t="s">
        <v>15</v>
      </c>
    </row>
    <row r="14" spans="1:7" x14ac:dyDescent="0.2">
      <c r="A14">
        <v>6933002</v>
      </c>
      <c r="B14" t="s">
        <v>10</v>
      </c>
      <c r="C14" t="s">
        <v>14</v>
      </c>
      <c r="D14" s="3">
        <v>12495.5</v>
      </c>
      <c r="E14" s="3">
        <v>2432.27306636</v>
      </c>
      <c r="F14" s="2">
        <v>44409</v>
      </c>
      <c r="G14" t="s">
        <v>15</v>
      </c>
    </row>
    <row r="15" spans="1:7" x14ac:dyDescent="0.2">
      <c r="A15">
        <v>6933704</v>
      </c>
      <c r="B15" t="s">
        <v>10</v>
      </c>
      <c r="C15" t="s">
        <v>14</v>
      </c>
      <c r="D15" s="3">
        <v>23480.77</v>
      </c>
      <c r="E15" s="3">
        <v>4570.5769635784</v>
      </c>
      <c r="F15" s="2">
        <v>44409</v>
      </c>
      <c r="G15" t="s">
        <v>15</v>
      </c>
    </row>
    <row r="16" spans="1:7" x14ac:dyDescent="0.2">
      <c r="A16">
        <v>6934031</v>
      </c>
      <c r="B16" t="s">
        <v>10</v>
      </c>
      <c r="C16" t="s">
        <v>14</v>
      </c>
      <c r="D16" s="3">
        <v>8954.99</v>
      </c>
      <c r="E16" s="3">
        <v>412.00700066349998</v>
      </c>
      <c r="F16" s="2">
        <v>44409</v>
      </c>
      <c r="G16" t="s">
        <v>15</v>
      </c>
    </row>
    <row r="17" spans="1:7" x14ac:dyDescent="0.2">
      <c r="A17">
        <v>6934068</v>
      </c>
      <c r="B17" t="s">
        <v>10</v>
      </c>
      <c r="C17" t="s">
        <v>14</v>
      </c>
      <c r="D17" s="3">
        <v>5933184.5899999999</v>
      </c>
      <c r="E17" s="3">
        <v>272977.81318670348</v>
      </c>
      <c r="F17" s="2">
        <v>44409</v>
      </c>
      <c r="G17" t="s">
        <v>15</v>
      </c>
    </row>
    <row r="18" spans="1:7" x14ac:dyDescent="0.2">
      <c r="A18">
        <v>6934069</v>
      </c>
      <c r="B18" t="s">
        <v>10</v>
      </c>
      <c r="C18" t="s">
        <v>14</v>
      </c>
      <c r="D18" s="3">
        <v>457856.33</v>
      </c>
      <c r="E18" s="3">
        <v>21065.351637254502</v>
      </c>
      <c r="F18" s="2">
        <v>44409</v>
      </c>
      <c r="G18" t="s">
        <v>15</v>
      </c>
    </row>
    <row r="19" spans="1:7" x14ac:dyDescent="0.2">
      <c r="A19">
        <v>6934080</v>
      </c>
      <c r="B19" t="s">
        <v>10</v>
      </c>
      <c r="C19" t="s">
        <v>14</v>
      </c>
      <c r="D19" s="3">
        <v>495432.52</v>
      </c>
      <c r="E19" s="3">
        <v>22794.181411297999</v>
      </c>
      <c r="F19" s="2">
        <v>44409</v>
      </c>
      <c r="G19" t="s">
        <v>15</v>
      </c>
    </row>
    <row r="20" spans="1:7" x14ac:dyDescent="0.2">
      <c r="A20">
        <v>7002781</v>
      </c>
      <c r="B20" t="s">
        <v>10</v>
      </c>
      <c r="C20" t="s">
        <v>14</v>
      </c>
      <c r="D20" s="3">
        <v>1678.8500000000001</v>
      </c>
      <c r="E20" s="3">
        <v>41.591662015000004</v>
      </c>
      <c r="F20" s="2">
        <v>44409</v>
      </c>
      <c r="G20" t="s">
        <v>15</v>
      </c>
    </row>
    <row r="21" spans="1:7" x14ac:dyDescent="0.2">
      <c r="A21">
        <v>7003071</v>
      </c>
      <c r="B21" t="s">
        <v>10</v>
      </c>
      <c r="C21" t="s">
        <v>14</v>
      </c>
      <c r="D21" s="3">
        <v>-150</v>
      </c>
      <c r="E21" s="3">
        <v>-3.7160849999999996</v>
      </c>
      <c r="F21" s="2">
        <v>44409</v>
      </c>
      <c r="G21" t="s">
        <v>15</v>
      </c>
    </row>
    <row r="22" spans="1:7" x14ac:dyDescent="0.2">
      <c r="A22">
        <v>7003394</v>
      </c>
      <c r="B22" t="s">
        <v>10</v>
      </c>
      <c r="C22" t="s">
        <v>14</v>
      </c>
      <c r="D22" s="3">
        <v>1591.04</v>
      </c>
      <c r="E22" s="3">
        <v>39.416265856000003</v>
      </c>
      <c r="F22" s="2">
        <v>44409</v>
      </c>
      <c r="G22" t="s">
        <v>15</v>
      </c>
    </row>
    <row r="23" spans="1:7" x14ac:dyDescent="0.2">
      <c r="A23">
        <v>7004610</v>
      </c>
      <c r="B23" t="s">
        <v>10</v>
      </c>
      <c r="C23" t="s">
        <v>14</v>
      </c>
      <c r="D23" s="3">
        <v>510156.96</v>
      </c>
      <c r="E23" s="3">
        <v>12638.577511344</v>
      </c>
      <c r="F23" s="2">
        <v>44409</v>
      </c>
      <c r="G23" t="s">
        <v>15</v>
      </c>
    </row>
    <row r="24" spans="1:7" x14ac:dyDescent="0.2">
      <c r="A24">
        <v>7004932</v>
      </c>
      <c r="B24" t="s">
        <v>10</v>
      </c>
      <c r="C24" t="s">
        <v>14</v>
      </c>
      <c r="D24" s="3">
        <v>1989.21</v>
      </c>
      <c r="E24" s="3">
        <v>49.280489619000001</v>
      </c>
      <c r="F24" s="2">
        <v>44409</v>
      </c>
      <c r="G24" t="s">
        <v>15</v>
      </c>
    </row>
    <row r="25" spans="1:7" x14ac:dyDescent="0.2">
      <c r="A25">
        <v>6932988</v>
      </c>
      <c r="B25" t="s">
        <v>11</v>
      </c>
      <c r="C25" t="s">
        <v>14</v>
      </c>
      <c r="D25" s="3">
        <v>10169.65</v>
      </c>
      <c r="E25" s="3">
        <v>10169.65</v>
      </c>
      <c r="F25" s="2">
        <v>44409</v>
      </c>
      <c r="G25" t="s">
        <v>15</v>
      </c>
    </row>
    <row r="26" spans="1:7" x14ac:dyDescent="0.2">
      <c r="A26">
        <v>6933099</v>
      </c>
      <c r="B26" t="s">
        <v>11</v>
      </c>
      <c r="C26" t="s">
        <v>14</v>
      </c>
      <c r="D26" s="3">
        <v>49817.99</v>
      </c>
      <c r="E26" s="3">
        <v>49817.99</v>
      </c>
      <c r="F26" s="2">
        <v>44409</v>
      </c>
      <c r="G26" t="s">
        <v>15</v>
      </c>
    </row>
    <row r="27" spans="1:7" x14ac:dyDescent="0.2">
      <c r="A27">
        <v>6933110</v>
      </c>
      <c r="B27" t="s">
        <v>11</v>
      </c>
      <c r="C27" t="s">
        <v>14</v>
      </c>
      <c r="D27" s="3">
        <v>8492.84</v>
      </c>
      <c r="E27" s="3">
        <v>8492.84</v>
      </c>
      <c r="F27" s="2">
        <v>44409</v>
      </c>
      <c r="G27" t="s">
        <v>15</v>
      </c>
    </row>
    <row r="28" spans="1:7" x14ac:dyDescent="0.2">
      <c r="A28">
        <v>6933113</v>
      </c>
      <c r="B28" t="s">
        <v>11</v>
      </c>
      <c r="C28" t="s">
        <v>14</v>
      </c>
      <c r="D28" s="3">
        <v>74169.37</v>
      </c>
      <c r="E28" s="3">
        <v>74169.37</v>
      </c>
      <c r="F28" s="2">
        <v>44409</v>
      </c>
      <c r="G28" t="s">
        <v>15</v>
      </c>
    </row>
    <row r="29" spans="1:7" x14ac:dyDescent="0.2">
      <c r="A29">
        <v>6933268</v>
      </c>
      <c r="B29" t="s">
        <v>11</v>
      </c>
      <c r="C29" t="s">
        <v>14</v>
      </c>
      <c r="D29" s="3">
        <v>10806.7</v>
      </c>
      <c r="E29" s="3">
        <v>10806.7</v>
      </c>
      <c r="F29" s="2">
        <v>44409</v>
      </c>
      <c r="G29" t="s">
        <v>15</v>
      </c>
    </row>
    <row r="30" spans="1:7" x14ac:dyDescent="0.2">
      <c r="A30">
        <v>6933274</v>
      </c>
      <c r="B30" t="s">
        <v>11</v>
      </c>
      <c r="C30" t="s">
        <v>14</v>
      </c>
      <c r="D30" s="3">
        <v>6266.2</v>
      </c>
      <c r="E30" s="3">
        <v>6266.2</v>
      </c>
      <c r="F30" s="2">
        <v>44409</v>
      </c>
      <c r="G30" t="s">
        <v>15</v>
      </c>
    </row>
    <row r="31" spans="1:7" x14ac:dyDescent="0.2">
      <c r="A31">
        <v>6933392</v>
      </c>
      <c r="B31" t="s">
        <v>11</v>
      </c>
      <c r="C31" t="s">
        <v>14</v>
      </c>
      <c r="D31" s="3">
        <v>14047.62</v>
      </c>
      <c r="E31" s="3">
        <v>14047.62</v>
      </c>
      <c r="F31" s="2">
        <v>44409</v>
      </c>
      <c r="G31" t="s">
        <v>15</v>
      </c>
    </row>
    <row r="32" spans="1:7" x14ac:dyDescent="0.2">
      <c r="A32">
        <v>6933396</v>
      </c>
      <c r="B32" t="s">
        <v>11</v>
      </c>
      <c r="C32" t="s">
        <v>14</v>
      </c>
      <c r="D32" s="3">
        <v>237.99</v>
      </c>
      <c r="E32" s="3">
        <v>237.99</v>
      </c>
      <c r="F32" s="2">
        <v>44409</v>
      </c>
      <c r="G32" t="s">
        <v>15</v>
      </c>
    </row>
    <row r="33" spans="1:7" x14ac:dyDescent="0.2">
      <c r="A33">
        <v>6933410</v>
      </c>
      <c r="B33" t="s">
        <v>11</v>
      </c>
      <c r="C33" t="s">
        <v>14</v>
      </c>
      <c r="D33" s="3">
        <v>38933.090000000004</v>
      </c>
      <c r="E33" s="3">
        <v>38933.090000000004</v>
      </c>
      <c r="F33" s="2">
        <v>44409</v>
      </c>
      <c r="G33" t="s">
        <v>15</v>
      </c>
    </row>
    <row r="34" spans="1:7" x14ac:dyDescent="0.2">
      <c r="A34">
        <v>6933519</v>
      </c>
      <c r="B34" t="s">
        <v>11</v>
      </c>
      <c r="C34" t="s">
        <v>14</v>
      </c>
      <c r="D34" s="3">
        <v>1556.74</v>
      </c>
      <c r="E34" s="3">
        <v>1556.74</v>
      </c>
      <c r="F34" s="2">
        <v>44409</v>
      </c>
      <c r="G34" t="s">
        <v>15</v>
      </c>
    </row>
    <row r="35" spans="1:7" x14ac:dyDescent="0.2">
      <c r="A35">
        <v>6933534</v>
      </c>
      <c r="B35" t="s">
        <v>11</v>
      </c>
      <c r="C35" t="s">
        <v>14</v>
      </c>
      <c r="D35" s="3">
        <v>18267.16</v>
      </c>
      <c r="E35" s="3">
        <v>18267.16</v>
      </c>
      <c r="F35" s="2">
        <v>44409</v>
      </c>
      <c r="G35" t="s">
        <v>15</v>
      </c>
    </row>
    <row r="36" spans="1:7" x14ac:dyDescent="0.2">
      <c r="A36">
        <v>6933536</v>
      </c>
      <c r="B36" t="s">
        <v>11</v>
      </c>
      <c r="C36" t="s">
        <v>14</v>
      </c>
      <c r="D36" s="3">
        <v>-1017.6</v>
      </c>
      <c r="E36" s="3">
        <v>-1017.6</v>
      </c>
      <c r="F36" s="2">
        <v>44409</v>
      </c>
      <c r="G36" t="s">
        <v>15</v>
      </c>
    </row>
    <row r="37" spans="1:7" x14ac:dyDescent="0.2">
      <c r="A37">
        <v>6933539</v>
      </c>
      <c r="B37" t="s">
        <v>11</v>
      </c>
      <c r="C37" t="s">
        <v>14</v>
      </c>
      <c r="D37" s="3">
        <v>13745.03</v>
      </c>
      <c r="E37" s="3">
        <v>13745.03</v>
      </c>
      <c r="F37" s="2">
        <v>44409</v>
      </c>
      <c r="G37" t="s">
        <v>15</v>
      </c>
    </row>
    <row r="38" spans="1:7" x14ac:dyDescent="0.2">
      <c r="A38">
        <v>6933551</v>
      </c>
      <c r="B38" t="s">
        <v>11</v>
      </c>
      <c r="C38" t="s">
        <v>14</v>
      </c>
      <c r="D38" s="3">
        <v>1556.74</v>
      </c>
      <c r="E38" s="3">
        <v>1556.74</v>
      </c>
      <c r="F38" s="2">
        <v>44409</v>
      </c>
      <c r="G38" t="s">
        <v>15</v>
      </c>
    </row>
    <row r="39" spans="1:7" x14ac:dyDescent="0.2">
      <c r="A39">
        <v>6933552</v>
      </c>
      <c r="B39" t="s">
        <v>11</v>
      </c>
      <c r="C39" t="s">
        <v>14</v>
      </c>
      <c r="D39" s="3">
        <v>1556.74</v>
      </c>
      <c r="E39" s="3">
        <v>1556.74</v>
      </c>
      <c r="F39" s="2">
        <v>44409</v>
      </c>
      <c r="G39" t="s">
        <v>15</v>
      </c>
    </row>
    <row r="40" spans="1:7" x14ac:dyDescent="0.2">
      <c r="A40">
        <v>6933837</v>
      </c>
      <c r="B40" t="s">
        <v>11</v>
      </c>
      <c r="C40" t="s">
        <v>14</v>
      </c>
      <c r="D40" s="3">
        <v>10210.52</v>
      </c>
      <c r="E40" s="3">
        <v>10210.52</v>
      </c>
      <c r="F40" s="2">
        <v>44409</v>
      </c>
      <c r="G40" t="s">
        <v>15</v>
      </c>
    </row>
    <row r="41" spans="1:7" x14ac:dyDescent="0.2">
      <c r="A41">
        <v>6933838</v>
      </c>
      <c r="B41" t="s">
        <v>11</v>
      </c>
      <c r="C41" t="s">
        <v>14</v>
      </c>
      <c r="D41" s="3">
        <v>25</v>
      </c>
      <c r="E41" s="3">
        <v>25</v>
      </c>
      <c r="F41" s="2">
        <v>44409</v>
      </c>
      <c r="G41" t="s">
        <v>15</v>
      </c>
    </row>
    <row r="42" spans="1:7" x14ac:dyDescent="0.2">
      <c r="A42">
        <v>6933840</v>
      </c>
      <c r="B42" t="s">
        <v>11</v>
      </c>
      <c r="C42" t="s">
        <v>14</v>
      </c>
      <c r="D42" s="3">
        <v>2895</v>
      </c>
      <c r="E42" s="3">
        <v>2895</v>
      </c>
      <c r="F42" s="2">
        <v>44409</v>
      </c>
      <c r="G42" t="s">
        <v>15</v>
      </c>
    </row>
    <row r="43" spans="1:7" x14ac:dyDescent="0.2">
      <c r="A43">
        <v>6933841</v>
      </c>
      <c r="B43" t="s">
        <v>11</v>
      </c>
      <c r="C43" t="s">
        <v>14</v>
      </c>
      <c r="D43" s="3">
        <v>1555.76</v>
      </c>
      <c r="E43" s="3">
        <v>1555.76</v>
      </c>
      <c r="F43" s="2">
        <v>44409</v>
      </c>
      <c r="G43" t="s">
        <v>15</v>
      </c>
    </row>
    <row r="44" spans="1:7" x14ac:dyDescent="0.2">
      <c r="A44">
        <v>6933966</v>
      </c>
      <c r="B44" t="s">
        <v>11</v>
      </c>
      <c r="C44" t="s">
        <v>14</v>
      </c>
      <c r="D44" s="3">
        <v>1556.74</v>
      </c>
      <c r="E44" s="3">
        <v>1556.74</v>
      </c>
      <c r="F44" s="2">
        <v>44409</v>
      </c>
      <c r="G44" t="s">
        <v>15</v>
      </c>
    </row>
    <row r="45" spans="1:7" x14ac:dyDescent="0.2">
      <c r="A45">
        <v>6933981</v>
      </c>
      <c r="B45" t="s">
        <v>11</v>
      </c>
      <c r="C45" t="s">
        <v>14</v>
      </c>
      <c r="D45" s="3">
        <v>-5324.76</v>
      </c>
      <c r="E45" s="3">
        <v>-5324.76</v>
      </c>
      <c r="F45" s="2">
        <v>44409</v>
      </c>
      <c r="G45" t="s">
        <v>15</v>
      </c>
    </row>
    <row r="46" spans="1:7" x14ac:dyDescent="0.2">
      <c r="A46">
        <v>6933992</v>
      </c>
      <c r="B46" t="s">
        <v>11</v>
      </c>
      <c r="C46" t="s">
        <v>14</v>
      </c>
      <c r="D46" s="3">
        <v>1604.97</v>
      </c>
      <c r="E46" s="3">
        <v>1604.97</v>
      </c>
      <c r="F46" s="2">
        <v>44409</v>
      </c>
      <c r="G46" t="s">
        <v>15</v>
      </c>
    </row>
    <row r="47" spans="1:7" x14ac:dyDescent="0.2">
      <c r="A47">
        <v>6934001</v>
      </c>
      <c r="B47" t="s">
        <v>11</v>
      </c>
      <c r="C47" t="s">
        <v>14</v>
      </c>
      <c r="D47" s="3">
        <v>1556.74</v>
      </c>
      <c r="E47" s="3">
        <v>1556.74</v>
      </c>
      <c r="F47" s="2">
        <v>44409</v>
      </c>
      <c r="G47" t="s">
        <v>15</v>
      </c>
    </row>
    <row r="48" spans="1:7" x14ac:dyDescent="0.2">
      <c r="A48">
        <v>6934019</v>
      </c>
      <c r="B48" t="s">
        <v>11</v>
      </c>
      <c r="C48" t="s">
        <v>14</v>
      </c>
      <c r="D48" s="3">
        <v>-117964</v>
      </c>
      <c r="E48" s="3">
        <v>-90740.315265600002</v>
      </c>
      <c r="F48" s="2">
        <v>44409</v>
      </c>
      <c r="G48" t="s">
        <v>15</v>
      </c>
    </row>
    <row r="49" spans="1:7" x14ac:dyDescent="0.2">
      <c r="A49">
        <v>6934049</v>
      </c>
      <c r="B49" t="s">
        <v>11</v>
      </c>
      <c r="C49" t="s">
        <v>14</v>
      </c>
      <c r="D49" s="3">
        <v>197535.35</v>
      </c>
      <c r="E49" s="3">
        <v>151948.22094114</v>
      </c>
      <c r="F49" s="2">
        <v>44409</v>
      </c>
      <c r="G49" t="s">
        <v>15</v>
      </c>
    </row>
    <row r="50" spans="1:7" x14ac:dyDescent="0.2">
      <c r="A50">
        <v>6934059</v>
      </c>
      <c r="B50" t="s">
        <v>11</v>
      </c>
      <c r="C50" t="s">
        <v>14</v>
      </c>
      <c r="D50" s="3">
        <v>165196</v>
      </c>
      <c r="E50" s="3">
        <v>127072.1331984</v>
      </c>
      <c r="F50" s="2">
        <v>44409</v>
      </c>
      <c r="G50" t="s">
        <v>15</v>
      </c>
    </row>
    <row r="51" spans="1:7" x14ac:dyDescent="0.2">
      <c r="A51">
        <v>7002753</v>
      </c>
      <c r="B51" t="s">
        <v>11</v>
      </c>
      <c r="C51" t="s">
        <v>14</v>
      </c>
      <c r="D51" s="3">
        <v>13856.970000000001</v>
      </c>
      <c r="E51" s="3">
        <v>5739.4957261926002</v>
      </c>
      <c r="F51" s="2">
        <v>44409</v>
      </c>
      <c r="G51" t="s">
        <v>15</v>
      </c>
    </row>
    <row r="52" spans="1:7" x14ac:dyDescent="0.2">
      <c r="A52">
        <v>7003102</v>
      </c>
      <c r="B52" t="s">
        <v>11</v>
      </c>
      <c r="C52" t="s">
        <v>14</v>
      </c>
      <c r="D52" s="3">
        <v>26590.5</v>
      </c>
      <c r="E52" s="3">
        <v>11013.667569990001</v>
      </c>
      <c r="F52" s="2">
        <v>44409</v>
      </c>
      <c r="G52" t="s">
        <v>15</v>
      </c>
    </row>
    <row r="53" spans="1:7" x14ac:dyDescent="0.2">
      <c r="A53">
        <v>7003395</v>
      </c>
      <c r="B53" t="s">
        <v>11</v>
      </c>
      <c r="C53" t="s">
        <v>14</v>
      </c>
      <c r="D53" s="3">
        <v>15873.5</v>
      </c>
      <c r="E53" s="3">
        <v>6574.7335391300003</v>
      </c>
      <c r="F53" s="2">
        <v>44409</v>
      </c>
      <c r="G53" t="s">
        <v>15</v>
      </c>
    </row>
    <row r="54" spans="1:7" x14ac:dyDescent="0.2">
      <c r="A54">
        <v>7003417</v>
      </c>
      <c r="B54" t="s">
        <v>11</v>
      </c>
      <c r="C54" t="s">
        <v>14</v>
      </c>
      <c r="D54" s="3">
        <v>42457.520000000004</v>
      </c>
      <c r="E54" s="3">
        <v>17585.717121761598</v>
      </c>
      <c r="F54" s="2">
        <v>44409</v>
      </c>
      <c r="G54" t="s">
        <v>15</v>
      </c>
    </row>
    <row r="55" spans="1:7" x14ac:dyDescent="0.2">
      <c r="A55">
        <v>7003418</v>
      </c>
      <c r="B55" t="s">
        <v>11</v>
      </c>
      <c r="C55" t="s">
        <v>14</v>
      </c>
      <c r="D55" s="3">
        <v>431.42</v>
      </c>
      <c r="E55" s="3">
        <v>178.6922571236</v>
      </c>
      <c r="F55" s="2">
        <v>44409</v>
      </c>
      <c r="G55" t="s">
        <v>15</v>
      </c>
    </row>
    <row r="56" spans="1:7" x14ac:dyDescent="0.2">
      <c r="A56">
        <v>7004260</v>
      </c>
      <c r="B56" t="s">
        <v>11</v>
      </c>
      <c r="C56" t="s">
        <v>14</v>
      </c>
      <c r="D56" s="3">
        <v>117964</v>
      </c>
      <c r="E56" s="3">
        <v>48860.16739912</v>
      </c>
      <c r="F56" s="2">
        <v>44409</v>
      </c>
      <c r="G56" t="s">
        <v>15</v>
      </c>
    </row>
    <row r="57" spans="1:7" x14ac:dyDescent="0.2">
      <c r="A57">
        <v>7004609</v>
      </c>
      <c r="B57" t="s">
        <v>11</v>
      </c>
      <c r="C57" t="s">
        <v>14</v>
      </c>
      <c r="D57" s="3">
        <v>5274.5</v>
      </c>
      <c r="E57" s="3">
        <v>2184.6745867099999</v>
      </c>
      <c r="F57" s="2">
        <v>44409</v>
      </c>
      <c r="G57" t="s">
        <v>15</v>
      </c>
    </row>
    <row r="58" spans="1:7" x14ac:dyDescent="0.2">
      <c r="A58">
        <v>7004905</v>
      </c>
      <c r="B58" t="s">
        <v>11</v>
      </c>
      <c r="C58" t="s">
        <v>14</v>
      </c>
      <c r="D58" s="3">
        <v>4105.79</v>
      </c>
      <c r="E58" s="3">
        <v>1700.6000704082001</v>
      </c>
      <c r="F58" s="2">
        <v>44409</v>
      </c>
      <c r="G58" t="s">
        <v>15</v>
      </c>
    </row>
    <row r="59" spans="1:7" x14ac:dyDescent="0.2">
      <c r="A59">
        <v>6933098</v>
      </c>
      <c r="B59" t="s">
        <v>16</v>
      </c>
      <c r="C59" t="s">
        <v>14</v>
      </c>
      <c r="D59" s="3">
        <v>-1716</v>
      </c>
      <c r="E59" s="3">
        <v>8832.1927808399996</v>
      </c>
      <c r="F59" s="2">
        <v>44409</v>
      </c>
      <c r="G59" t="s">
        <v>15</v>
      </c>
    </row>
    <row r="60" spans="1:7" x14ac:dyDescent="0.2">
      <c r="A60">
        <v>6933275</v>
      </c>
      <c r="B60" t="s">
        <v>16</v>
      </c>
      <c r="C60" t="s">
        <v>14</v>
      </c>
      <c r="D60" s="3">
        <v>-5561.66</v>
      </c>
      <c r="E60" s="3">
        <v>28625.672087113402</v>
      </c>
      <c r="F60" s="2">
        <v>44409</v>
      </c>
      <c r="G60" t="s">
        <v>15</v>
      </c>
    </row>
    <row r="61" spans="1:7" x14ac:dyDescent="0.2">
      <c r="A61">
        <v>6933404</v>
      </c>
      <c r="B61" t="s">
        <v>16</v>
      </c>
      <c r="C61" t="s">
        <v>14</v>
      </c>
      <c r="D61" s="3">
        <v>3551.2000000000003</v>
      </c>
      <c r="E61" s="3">
        <v>-16480.077739576001</v>
      </c>
      <c r="F61" s="2">
        <v>44409</v>
      </c>
      <c r="G61" t="s">
        <v>15</v>
      </c>
    </row>
    <row r="62" spans="1:7" x14ac:dyDescent="0.2">
      <c r="A62">
        <v>6933407</v>
      </c>
      <c r="B62" t="s">
        <v>16</v>
      </c>
      <c r="C62" t="s">
        <v>14</v>
      </c>
      <c r="D62" s="3">
        <v>5314.3</v>
      </c>
      <c r="E62" s="3">
        <v>-16590.869994993001</v>
      </c>
      <c r="F62" s="2">
        <v>44409</v>
      </c>
      <c r="G62" t="s">
        <v>15</v>
      </c>
    </row>
    <row r="63" spans="1:7" x14ac:dyDescent="0.2">
      <c r="A63">
        <v>6933408</v>
      </c>
      <c r="B63" t="s">
        <v>16</v>
      </c>
      <c r="C63" t="s">
        <v>14</v>
      </c>
      <c r="D63" s="3">
        <v>5894.2</v>
      </c>
      <c r="E63" s="3">
        <v>-27353.253607965999</v>
      </c>
      <c r="F63" s="2">
        <v>44409</v>
      </c>
      <c r="G63" t="s">
        <v>15</v>
      </c>
    </row>
    <row r="64" spans="1:7" x14ac:dyDescent="0.2">
      <c r="A64">
        <v>6933531</v>
      </c>
      <c r="B64" t="s">
        <v>16</v>
      </c>
      <c r="C64" t="s">
        <v>14</v>
      </c>
      <c r="D64" s="3">
        <v>3332.4900000000002</v>
      </c>
      <c r="E64" s="3">
        <v>-17152.211025770099</v>
      </c>
      <c r="F64" s="2">
        <v>44409</v>
      </c>
      <c r="G64" t="s">
        <v>15</v>
      </c>
    </row>
    <row r="65" spans="1:7" x14ac:dyDescent="0.2">
      <c r="A65">
        <v>6933532</v>
      </c>
      <c r="B65" t="s">
        <v>16</v>
      </c>
      <c r="C65" t="s">
        <v>14</v>
      </c>
      <c r="D65" s="3">
        <v>4965.75</v>
      </c>
      <c r="E65" s="3">
        <v>-25558.5438819675</v>
      </c>
      <c r="F65" s="2">
        <v>44409</v>
      </c>
      <c r="G65" t="s">
        <v>15</v>
      </c>
    </row>
    <row r="66" spans="1:7" x14ac:dyDescent="0.2">
      <c r="A66">
        <v>6933533</v>
      </c>
      <c r="B66" t="s">
        <v>16</v>
      </c>
      <c r="C66" t="s">
        <v>14</v>
      </c>
      <c r="D66" s="3">
        <v>4625.53</v>
      </c>
      <c r="E66" s="3">
        <v>-23807.443282959699</v>
      </c>
      <c r="F66" s="2">
        <v>44409</v>
      </c>
      <c r="G66" t="s">
        <v>15</v>
      </c>
    </row>
    <row r="67" spans="1:7" x14ac:dyDescent="0.2">
      <c r="A67">
        <v>6933544</v>
      </c>
      <c r="B67" t="s">
        <v>16</v>
      </c>
      <c r="C67" t="s">
        <v>14</v>
      </c>
      <c r="D67" s="3">
        <v>1695.6100000000001</v>
      </c>
      <c r="E67" s="3">
        <v>-7868.8287384553005</v>
      </c>
      <c r="F67" s="2">
        <v>44409</v>
      </c>
      <c r="G67" t="s">
        <v>15</v>
      </c>
    </row>
    <row r="68" spans="1:7" x14ac:dyDescent="0.2">
      <c r="A68">
        <v>6933675</v>
      </c>
      <c r="B68" t="s">
        <v>16</v>
      </c>
      <c r="C68" t="s">
        <v>14</v>
      </c>
      <c r="D68" s="3">
        <v>4460.92</v>
      </c>
      <c r="E68" s="3">
        <v>-22960.2012936508</v>
      </c>
      <c r="F68" s="2">
        <v>44409</v>
      </c>
      <c r="G68" t="s">
        <v>15</v>
      </c>
    </row>
    <row r="69" spans="1:7" x14ac:dyDescent="0.2">
      <c r="A69">
        <v>6933676</v>
      </c>
      <c r="B69" t="s">
        <v>16</v>
      </c>
      <c r="C69" t="s">
        <v>14</v>
      </c>
      <c r="D69" s="3">
        <v>12730.12</v>
      </c>
      <c r="E69" s="3">
        <v>-65521.488323558806</v>
      </c>
      <c r="F69" s="2">
        <v>44409</v>
      </c>
      <c r="G69" t="s">
        <v>15</v>
      </c>
    </row>
    <row r="70" spans="1:7" x14ac:dyDescent="0.2">
      <c r="A70">
        <v>6933683</v>
      </c>
      <c r="B70" t="s">
        <v>16</v>
      </c>
      <c r="C70" t="s">
        <v>14</v>
      </c>
      <c r="D70" s="3">
        <v>13754.29</v>
      </c>
      <c r="E70" s="3">
        <v>-70792.85596945211</v>
      </c>
      <c r="F70" s="2">
        <v>44409</v>
      </c>
      <c r="G70" t="s">
        <v>15</v>
      </c>
    </row>
    <row r="71" spans="1:7" x14ac:dyDescent="0.2">
      <c r="A71">
        <v>6933691</v>
      </c>
      <c r="B71" t="s">
        <v>16</v>
      </c>
      <c r="C71" t="s">
        <v>14</v>
      </c>
      <c r="D71" s="3">
        <v>4509.3500000000004</v>
      </c>
      <c r="E71" s="3">
        <v>-23209.468832331499</v>
      </c>
      <c r="F71" s="2">
        <v>44409</v>
      </c>
      <c r="G71" t="s">
        <v>15</v>
      </c>
    </row>
    <row r="72" spans="1:7" x14ac:dyDescent="0.2">
      <c r="A72">
        <v>6933692</v>
      </c>
      <c r="B72" t="s">
        <v>16</v>
      </c>
      <c r="C72" t="s">
        <v>14</v>
      </c>
      <c r="D72" s="3">
        <v>650</v>
      </c>
      <c r="E72" s="3">
        <v>-3016.4593745000002</v>
      </c>
      <c r="F72" s="2">
        <v>44409</v>
      </c>
      <c r="G72" t="s">
        <v>15</v>
      </c>
    </row>
    <row r="73" spans="1:7" x14ac:dyDescent="0.2">
      <c r="A73">
        <v>6933693</v>
      </c>
      <c r="B73" t="s">
        <v>16</v>
      </c>
      <c r="C73" t="s">
        <v>14</v>
      </c>
      <c r="D73" s="3">
        <v>873.88</v>
      </c>
      <c r="E73" s="3">
        <v>-4055.4207972124</v>
      </c>
      <c r="F73" s="2">
        <v>44409</v>
      </c>
      <c r="G73" t="s">
        <v>15</v>
      </c>
    </row>
    <row r="74" spans="1:7" x14ac:dyDescent="0.2">
      <c r="A74">
        <v>6933827</v>
      </c>
      <c r="B74" t="s">
        <v>16</v>
      </c>
      <c r="C74" t="s">
        <v>14</v>
      </c>
      <c r="D74" s="3">
        <v>5533.42</v>
      </c>
      <c r="E74" s="3">
        <v>-28480.321781675801</v>
      </c>
      <c r="F74" s="2">
        <v>44409</v>
      </c>
      <c r="G74" t="s">
        <v>15</v>
      </c>
    </row>
    <row r="75" spans="1:7" x14ac:dyDescent="0.2">
      <c r="A75">
        <v>6933839</v>
      </c>
      <c r="B75" t="s">
        <v>16</v>
      </c>
      <c r="C75" t="s">
        <v>14</v>
      </c>
      <c r="D75" s="3">
        <v>20921.350000000002</v>
      </c>
      <c r="E75" s="3">
        <v>-97089.849745685497</v>
      </c>
      <c r="F75" s="2">
        <v>44409</v>
      </c>
      <c r="G75" t="s">
        <v>15</v>
      </c>
    </row>
    <row r="76" spans="1:7" x14ac:dyDescent="0.2">
      <c r="A76">
        <v>6933842</v>
      </c>
      <c r="B76" t="s">
        <v>16</v>
      </c>
      <c r="C76" t="s">
        <v>14</v>
      </c>
      <c r="D76" s="3">
        <v>2932</v>
      </c>
      <c r="E76" s="3">
        <v>-10637.8500014</v>
      </c>
      <c r="F76" s="2">
        <v>44409</v>
      </c>
      <c r="G76" t="s">
        <v>15</v>
      </c>
    </row>
    <row r="77" spans="1:7" x14ac:dyDescent="0.2">
      <c r="A77">
        <v>6933980</v>
      </c>
      <c r="B77" t="s">
        <v>16</v>
      </c>
      <c r="C77" t="s">
        <v>14</v>
      </c>
      <c r="D77" s="3">
        <v>7862.12</v>
      </c>
      <c r="E77" s="3">
        <v>-40466.0603182388</v>
      </c>
      <c r="F77" s="2">
        <v>44409</v>
      </c>
      <c r="G77" t="s">
        <v>15</v>
      </c>
    </row>
    <row r="78" spans="1:7" x14ac:dyDescent="0.2">
      <c r="A78">
        <v>6932993</v>
      </c>
      <c r="B78" t="s">
        <v>17</v>
      </c>
      <c r="C78" t="s">
        <v>14</v>
      </c>
      <c r="D78" s="3">
        <v>1593.1000000000001</v>
      </c>
      <c r="E78" s="3">
        <v>-315.831374036</v>
      </c>
      <c r="F78" s="2">
        <v>44409</v>
      </c>
      <c r="G78" t="s">
        <v>15</v>
      </c>
    </row>
    <row r="79" spans="1:7" x14ac:dyDescent="0.2">
      <c r="A79">
        <v>6933001</v>
      </c>
      <c r="B79" t="s">
        <v>17</v>
      </c>
      <c r="C79" t="s">
        <v>14</v>
      </c>
      <c r="D79" s="3">
        <v>77494.7</v>
      </c>
      <c r="E79" s="3">
        <v>-15363.290177332001</v>
      </c>
      <c r="F79" s="2">
        <v>44409</v>
      </c>
      <c r="G79" t="s">
        <v>15</v>
      </c>
    </row>
    <row r="80" spans="1:7" x14ac:dyDescent="0.2">
      <c r="A80">
        <v>6933279</v>
      </c>
      <c r="B80" t="s">
        <v>17</v>
      </c>
      <c r="C80" t="s">
        <v>14</v>
      </c>
      <c r="D80" s="3">
        <v>302808</v>
      </c>
      <c r="E80" s="3">
        <v>-106507.58746056</v>
      </c>
      <c r="F80" s="2">
        <v>44409</v>
      </c>
      <c r="G80" t="s">
        <v>15</v>
      </c>
    </row>
    <row r="81" spans="1:7" x14ac:dyDescent="0.2">
      <c r="A81">
        <v>6933553</v>
      </c>
      <c r="B81" t="s">
        <v>17</v>
      </c>
      <c r="C81" t="s">
        <v>14</v>
      </c>
      <c r="D81" s="3">
        <v>851.92000000000007</v>
      </c>
      <c r="E81" s="3">
        <v>-299.64843699439996</v>
      </c>
      <c r="F81" s="2">
        <v>44409</v>
      </c>
      <c r="G81" t="s">
        <v>15</v>
      </c>
    </row>
    <row r="82" spans="1:7" x14ac:dyDescent="0.2">
      <c r="A82">
        <v>6933699</v>
      </c>
      <c r="B82" t="s">
        <v>17</v>
      </c>
      <c r="C82" t="s">
        <v>14</v>
      </c>
      <c r="D82" s="3">
        <v>30372.57</v>
      </c>
      <c r="E82" s="3">
        <v>-6021.3486385692004</v>
      </c>
      <c r="F82" s="2">
        <v>44409</v>
      </c>
      <c r="G82" t="s">
        <v>15</v>
      </c>
    </row>
    <row r="83" spans="1:7" x14ac:dyDescent="0.2">
      <c r="A83">
        <v>6933985</v>
      </c>
      <c r="B83" t="s">
        <v>17</v>
      </c>
      <c r="C83" t="s">
        <v>14</v>
      </c>
      <c r="D83" s="3">
        <v>681.29</v>
      </c>
      <c r="E83" s="3">
        <v>-213.49000183180001</v>
      </c>
      <c r="F83" s="2">
        <v>44409</v>
      </c>
      <c r="G83" t="s">
        <v>15</v>
      </c>
    </row>
    <row r="84" spans="1:7" x14ac:dyDescent="0.2">
      <c r="A84">
        <v>6934002</v>
      </c>
      <c r="B84" t="s">
        <v>17</v>
      </c>
      <c r="C84" t="s">
        <v>14</v>
      </c>
      <c r="D84" s="3">
        <v>18638.38</v>
      </c>
      <c r="E84" s="3">
        <v>-6555.7346172266007</v>
      </c>
      <c r="F84" s="2">
        <v>44409</v>
      </c>
      <c r="G84" t="s">
        <v>15</v>
      </c>
    </row>
    <row r="85" spans="1:7" x14ac:dyDescent="0.2">
      <c r="A85">
        <v>6932994</v>
      </c>
      <c r="B85" t="s">
        <v>12</v>
      </c>
      <c r="C85" t="s">
        <v>14</v>
      </c>
      <c r="D85" s="3">
        <v>704526.9</v>
      </c>
      <c r="E85" s="3">
        <v>3383.6595237060001</v>
      </c>
      <c r="F85" s="2">
        <v>44409</v>
      </c>
      <c r="G85" t="s">
        <v>15</v>
      </c>
    </row>
    <row r="86" spans="1:7" x14ac:dyDescent="0.2">
      <c r="A86">
        <v>6933277</v>
      </c>
      <c r="B86" t="s">
        <v>12</v>
      </c>
      <c r="C86" t="s">
        <v>14</v>
      </c>
      <c r="D86" s="3">
        <v>28437.14</v>
      </c>
      <c r="E86" s="3">
        <v>103.8001109424</v>
      </c>
      <c r="F86" s="2">
        <v>44409</v>
      </c>
      <c r="G86" t="s">
        <v>15</v>
      </c>
    </row>
    <row r="87" spans="1:7" x14ac:dyDescent="0.2">
      <c r="A87">
        <v>6934057</v>
      </c>
      <c r="B87" t="s">
        <v>12</v>
      </c>
      <c r="C87" t="s">
        <v>14</v>
      </c>
      <c r="D87" s="3">
        <v>55607.05</v>
      </c>
      <c r="E87" s="3">
        <v>138.87026631750001</v>
      </c>
      <c r="F87" s="2">
        <v>44409</v>
      </c>
      <c r="G87" t="s">
        <v>15</v>
      </c>
    </row>
    <row r="88" spans="1:7" x14ac:dyDescent="0.2">
      <c r="A88">
        <v>7003415</v>
      </c>
      <c r="B88" t="s">
        <v>12</v>
      </c>
      <c r="C88" t="s">
        <v>14</v>
      </c>
      <c r="D88" s="3">
        <v>129082.01000000001</v>
      </c>
      <c r="E88" s="3">
        <v>173.58948704800002</v>
      </c>
      <c r="F88" s="2">
        <v>44409</v>
      </c>
      <c r="G88" t="s">
        <v>15</v>
      </c>
    </row>
    <row r="89" spans="1:7" x14ac:dyDescent="0.2">
      <c r="A89">
        <v>6932977</v>
      </c>
      <c r="B89" t="s">
        <v>18</v>
      </c>
      <c r="C89" t="s">
        <v>14</v>
      </c>
      <c r="D89" s="3">
        <v>25000</v>
      </c>
      <c r="E89" s="3">
        <v>15522.369000000001</v>
      </c>
      <c r="F89" s="2">
        <v>44409</v>
      </c>
      <c r="G89" t="s">
        <v>15</v>
      </c>
    </row>
    <row r="90" spans="1:7" x14ac:dyDescent="0.2">
      <c r="A90">
        <v>6933089</v>
      </c>
      <c r="B90" t="s">
        <v>18</v>
      </c>
      <c r="C90" t="s">
        <v>14</v>
      </c>
      <c r="D90" s="3">
        <v>31204.400000000001</v>
      </c>
      <c r="E90" s="3">
        <v>22078.085953192003</v>
      </c>
      <c r="F90" s="2">
        <v>44409</v>
      </c>
      <c r="G90" t="s">
        <v>15</v>
      </c>
    </row>
    <row r="91" spans="1:7" x14ac:dyDescent="0.2">
      <c r="A91">
        <v>6933097</v>
      </c>
      <c r="B91" t="s">
        <v>18</v>
      </c>
      <c r="C91" t="s">
        <v>14</v>
      </c>
      <c r="D91" s="3">
        <v>37000</v>
      </c>
      <c r="E91" s="3">
        <v>22973.10612</v>
      </c>
      <c r="F91" s="2">
        <v>44409</v>
      </c>
      <c r="G91" t="s">
        <v>15</v>
      </c>
    </row>
    <row r="92" spans="1:7" x14ac:dyDescent="0.2">
      <c r="A92">
        <v>6933389</v>
      </c>
      <c r="B92" t="s">
        <v>18</v>
      </c>
      <c r="C92" t="s">
        <v>14</v>
      </c>
      <c r="D92" s="3">
        <v>26127.78</v>
      </c>
      <c r="E92" s="3">
        <v>16222.6016924328</v>
      </c>
      <c r="F92" s="2">
        <v>44409</v>
      </c>
      <c r="G92" t="s">
        <v>15</v>
      </c>
    </row>
    <row r="93" spans="1:7" x14ac:dyDescent="0.2">
      <c r="A93">
        <v>6933390</v>
      </c>
      <c r="B93" t="s">
        <v>18</v>
      </c>
      <c r="C93" t="s">
        <v>14</v>
      </c>
      <c r="D93" s="3">
        <v>27829.82</v>
      </c>
      <c r="E93" s="3">
        <v>17279.389409743202</v>
      </c>
      <c r="F93" s="2">
        <v>44409</v>
      </c>
      <c r="G93" t="s">
        <v>15</v>
      </c>
    </row>
    <row r="94" spans="1:7" x14ac:dyDescent="0.2">
      <c r="A94">
        <v>6933695</v>
      </c>
      <c r="B94" t="s">
        <v>18</v>
      </c>
      <c r="C94" t="s">
        <v>14</v>
      </c>
      <c r="D94" s="3">
        <v>27389.06</v>
      </c>
      <c r="E94" s="3">
        <v>19378.613940890802</v>
      </c>
      <c r="F94" s="2">
        <v>44409</v>
      </c>
      <c r="G94" t="s">
        <v>15</v>
      </c>
    </row>
    <row r="95" spans="1:7" x14ac:dyDescent="0.2">
      <c r="A95">
        <v>6933978</v>
      </c>
      <c r="B95" t="s">
        <v>18</v>
      </c>
      <c r="C95" t="s">
        <v>14</v>
      </c>
      <c r="D95" s="3">
        <v>765.05000000000007</v>
      </c>
      <c r="E95" s="3">
        <v>475.01553613800002</v>
      </c>
      <c r="F95" s="2">
        <v>44409</v>
      </c>
      <c r="G95" t="s">
        <v>15</v>
      </c>
    </row>
    <row r="96" spans="1:7" x14ac:dyDescent="0.2">
      <c r="A96">
        <v>6933979</v>
      </c>
      <c r="B96" t="s">
        <v>18</v>
      </c>
      <c r="C96" t="s">
        <v>14</v>
      </c>
      <c r="D96" s="3">
        <v>32193.600000000002</v>
      </c>
      <c r="E96" s="3">
        <v>19988.837545536</v>
      </c>
      <c r="F96" s="2">
        <v>44409</v>
      </c>
      <c r="G96" t="s">
        <v>15</v>
      </c>
    </row>
    <row r="97" spans="1:7" x14ac:dyDescent="0.2">
      <c r="A97">
        <v>6934017</v>
      </c>
      <c r="B97" t="s">
        <v>18</v>
      </c>
      <c r="C97" t="s">
        <v>14</v>
      </c>
      <c r="D97" s="3">
        <v>-278.5</v>
      </c>
      <c r="E97" s="3">
        <v>-52.277947959999999</v>
      </c>
      <c r="F97" s="2">
        <v>44409</v>
      </c>
      <c r="G97" t="s">
        <v>15</v>
      </c>
    </row>
    <row r="98" spans="1:7" x14ac:dyDescent="0.2">
      <c r="A98">
        <v>6934029</v>
      </c>
      <c r="B98" t="s">
        <v>18</v>
      </c>
      <c r="C98" t="s">
        <v>14</v>
      </c>
      <c r="D98" s="3">
        <v>29938.39</v>
      </c>
      <c r="E98" s="3">
        <v>5619.8118291784003</v>
      </c>
      <c r="F98" s="2">
        <v>44409</v>
      </c>
      <c r="G98" t="s">
        <v>15</v>
      </c>
    </row>
    <row r="99" spans="1:7" x14ac:dyDescent="0.2">
      <c r="A99">
        <v>6934062</v>
      </c>
      <c r="B99" t="s">
        <v>18</v>
      </c>
      <c r="C99" t="s">
        <v>14</v>
      </c>
      <c r="D99" s="3">
        <v>-8300</v>
      </c>
      <c r="E99" s="3">
        <v>-1558.014248</v>
      </c>
      <c r="F99" s="2">
        <v>44409</v>
      </c>
      <c r="G99" t="s">
        <v>15</v>
      </c>
    </row>
    <row r="100" spans="1:7" x14ac:dyDescent="0.2">
      <c r="A100">
        <v>6934085</v>
      </c>
      <c r="B100" t="s">
        <v>18</v>
      </c>
      <c r="C100" t="s">
        <v>14</v>
      </c>
      <c r="D100" s="3">
        <v>-330.45</v>
      </c>
      <c r="E100" s="3">
        <v>-62.029615452000002</v>
      </c>
      <c r="F100" s="2">
        <v>44409</v>
      </c>
      <c r="G100" t="s">
        <v>15</v>
      </c>
    </row>
    <row r="101" spans="1:7" x14ac:dyDescent="0.2">
      <c r="A101">
        <v>7002764</v>
      </c>
      <c r="B101" t="s">
        <v>18</v>
      </c>
      <c r="C101" t="s">
        <v>14</v>
      </c>
      <c r="D101" s="3">
        <v>29556.05</v>
      </c>
      <c r="E101" s="3">
        <v>2987.4049453160001</v>
      </c>
      <c r="F101" s="2">
        <v>44409</v>
      </c>
      <c r="G101" t="s">
        <v>15</v>
      </c>
    </row>
    <row r="102" spans="1:7" x14ac:dyDescent="0.2">
      <c r="A102">
        <v>7004931</v>
      </c>
      <c r="B102" t="s">
        <v>18</v>
      </c>
      <c r="C102" t="s">
        <v>14</v>
      </c>
      <c r="D102" s="3">
        <v>21.32</v>
      </c>
      <c r="E102" s="3">
        <v>2.1549386143999998</v>
      </c>
      <c r="F102" s="2">
        <v>44409</v>
      </c>
      <c r="G102" t="s">
        <v>15</v>
      </c>
    </row>
    <row r="103" spans="1:7" x14ac:dyDescent="0.2">
      <c r="A103">
        <v>6932975</v>
      </c>
      <c r="B103" t="s">
        <v>19</v>
      </c>
      <c r="C103" t="s">
        <v>14</v>
      </c>
      <c r="D103" s="3">
        <v>28717.78</v>
      </c>
      <c r="E103" s="3">
        <v>14098.499283650599</v>
      </c>
      <c r="F103" s="2">
        <v>44409</v>
      </c>
      <c r="G103" t="s">
        <v>15</v>
      </c>
    </row>
    <row r="104" spans="1:7" x14ac:dyDescent="0.2">
      <c r="A104">
        <v>6932976</v>
      </c>
      <c r="B104" t="s">
        <v>19</v>
      </c>
      <c r="C104" t="s">
        <v>14</v>
      </c>
      <c r="D104" s="3">
        <v>-4967.1500000000005</v>
      </c>
      <c r="E104" s="3">
        <v>-1542.7545195534999</v>
      </c>
      <c r="F104" s="2">
        <v>44409</v>
      </c>
      <c r="G104" t="s">
        <v>15</v>
      </c>
    </row>
    <row r="105" spans="1:7" x14ac:dyDescent="0.2">
      <c r="A105">
        <v>6932998</v>
      </c>
      <c r="B105" t="s">
        <v>19</v>
      </c>
      <c r="C105" t="s">
        <v>14</v>
      </c>
      <c r="D105" s="3">
        <v>26431.43</v>
      </c>
      <c r="E105" s="3">
        <v>11387.149025454999</v>
      </c>
      <c r="F105" s="2">
        <v>44409</v>
      </c>
      <c r="G105" t="s">
        <v>15</v>
      </c>
    </row>
    <row r="106" spans="1:7" x14ac:dyDescent="0.2">
      <c r="A106">
        <v>6932999</v>
      </c>
      <c r="B106" t="s">
        <v>19</v>
      </c>
      <c r="C106" t="s">
        <v>14</v>
      </c>
      <c r="D106" s="3">
        <v>35472.97</v>
      </c>
      <c r="E106" s="3">
        <v>13149.981093852199</v>
      </c>
      <c r="F106" s="2">
        <v>44409</v>
      </c>
      <c r="G106" t="s">
        <v>15</v>
      </c>
    </row>
    <row r="107" spans="1:7" x14ac:dyDescent="0.2">
      <c r="A107">
        <v>6933000</v>
      </c>
      <c r="B107" t="s">
        <v>19</v>
      </c>
      <c r="C107" t="s">
        <v>14</v>
      </c>
      <c r="D107" s="3">
        <v>28920.34</v>
      </c>
      <c r="E107" s="3">
        <v>12459.41749829</v>
      </c>
      <c r="F107" s="2">
        <v>44409</v>
      </c>
      <c r="G107" t="s">
        <v>15</v>
      </c>
    </row>
    <row r="108" spans="1:7" x14ac:dyDescent="0.2">
      <c r="A108">
        <v>6933090</v>
      </c>
      <c r="B108" t="s">
        <v>19</v>
      </c>
      <c r="C108" t="s">
        <v>14</v>
      </c>
      <c r="D108" s="3">
        <v>37502.61</v>
      </c>
      <c r="E108" s="3">
        <v>9393.4973669162991</v>
      </c>
      <c r="F108" s="2">
        <v>44409</v>
      </c>
      <c r="G108" t="s">
        <v>15</v>
      </c>
    </row>
    <row r="109" spans="1:7" x14ac:dyDescent="0.2">
      <c r="A109">
        <v>6933096</v>
      </c>
      <c r="B109" t="s">
        <v>19</v>
      </c>
      <c r="C109" t="s">
        <v>14</v>
      </c>
      <c r="D109" s="3">
        <v>27738.33</v>
      </c>
      <c r="E109" s="3">
        <v>13617.655182074099</v>
      </c>
      <c r="F109" s="2">
        <v>44409</v>
      </c>
      <c r="G109" t="s">
        <v>15</v>
      </c>
    </row>
    <row r="110" spans="1:7" x14ac:dyDescent="0.2">
      <c r="A110">
        <v>6933249</v>
      </c>
      <c r="B110" t="s">
        <v>19</v>
      </c>
      <c r="C110" t="s">
        <v>14</v>
      </c>
      <c r="D110" s="3">
        <v>-165.15</v>
      </c>
      <c r="E110" s="3">
        <v>-41.366083324499996</v>
      </c>
      <c r="F110" s="2">
        <v>44409</v>
      </c>
      <c r="G110" t="s">
        <v>15</v>
      </c>
    </row>
    <row r="111" spans="1:7" x14ac:dyDescent="0.2">
      <c r="A111">
        <v>6933250</v>
      </c>
      <c r="B111" t="s">
        <v>19</v>
      </c>
      <c r="C111" t="s">
        <v>14</v>
      </c>
      <c r="D111" s="3">
        <v>26901.95</v>
      </c>
      <c r="E111" s="3">
        <v>18058.616439971502</v>
      </c>
      <c r="F111" s="2">
        <v>44409</v>
      </c>
      <c r="G111" t="s">
        <v>15</v>
      </c>
    </row>
    <row r="112" spans="1:7" x14ac:dyDescent="0.2">
      <c r="A112">
        <v>6933379</v>
      </c>
      <c r="B112" t="s">
        <v>19</v>
      </c>
      <c r="C112" t="s">
        <v>14</v>
      </c>
      <c r="D112" s="3">
        <v>12603.69</v>
      </c>
      <c r="E112" s="3">
        <v>4672.2415747194</v>
      </c>
      <c r="F112" s="2">
        <v>44409</v>
      </c>
      <c r="G112" t="s">
        <v>15</v>
      </c>
    </row>
    <row r="113" spans="1:7" x14ac:dyDescent="0.2">
      <c r="A113">
        <v>6933380</v>
      </c>
      <c r="B113" t="s">
        <v>19</v>
      </c>
      <c r="C113" t="s">
        <v>14</v>
      </c>
      <c r="D113" s="3">
        <v>29873.850000000002</v>
      </c>
      <c r="E113" s="3">
        <v>18257.738313358499</v>
      </c>
      <c r="F113" s="2">
        <v>44409</v>
      </c>
      <c r="G113" t="s">
        <v>15</v>
      </c>
    </row>
    <row r="114" spans="1:7" x14ac:dyDescent="0.2">
      <c r="A114">
        <v>6933414</v>
      </c>
      <c r="B114" t="s">
        <v>19</v>
      </c>
      <c r="C114" t="s">
        <v>14</v>
      </c>
      <c r="D114" s="3">
        <v>43625.65</v>
      </c>
      <c r="E114" s="3">
        <v>18794.737094525</v>
      </c>
      <c r="F114" s="2">
        <v>44409</v>
      </c>
      <c r="G114" t="s">
        <v>15</v>
      </c>
    </row>
    <row r="115" spans="1:7" x14ac:dyDescent="0.2">
      <c r="A115">
        <v>6933415</v>
      </c>
      <c r="B115" t="s">
        <v>19</v>
      </c>
      <c r="C115" t="s">
        <v>14</v>
      </c>
      <c r="D115" s="3">
        <v>422.65000000000003</v>
      </c>
      <c r="E115" s="3">
        <v>182.085439025</v>
      </c>
      <c r="F115" s="2">
        <v>44409</v>
      </c>
      <c r="G115" t="s">
        <v>15</v>
      </c>
    </row>
    <row r="116" spans="1:7" x14ac:dyDescent="0.2">
      <c r="A116">
        <v>6933416</v>
      </c>
      <c r="B116" t="s">
        <v>19</v>
      </c>
      <c r="C116" t="s">
        <v>14</v>
      </c>
      <c r="D116" s="3">
        <v>28876.57</v>
      </c>
      <c r="E116" s="3">
        <v>12440.560572544999</v>
      </c>
      <c r="F116" s="2">
        <v>44409</v>
      </c>
      <c r="G116" t="s">
        <v>15</v>
      </c>
    </row>
    <row r="117" spans="1:7" x14ac:dyDescent="0.2">
      <c r="A117">
        <v>6933518</v>
      </c>
      <c r="B117" t="s">
        <v>19</v>
      </c>
      <c r="C117" t="s">
        <v>14</v>
      </c>
      <c r="D117" s="3">
        <v>35970.340000000004</v>
      </c>
      <c r="E117" s="3">
        <v>24146.003292525798</v>
      </c>
      <c r="F117" s="2">
        <v>44409</v>
      </c>
      <c r="G117" t="s">
        <v>15</v>
      </c>
    </row>
    <row r="118" spans="1:7" x14ac:dyDescent="0.2">
      <c r="A118">
        <v>6933549</v>
      </c>
      <c r="B118" t="s">
        <v>19</v>
      </c>
      <c r="C118" t="s">
        <v>14</v>
      </c>
      <c r="D118" s="3">
        <v>37313.56</v>
      </c>
      <c r="E118" s="3">
        <v>16075.37194886</v>
      </c>
      <c r="F118" s="2">
        <v>44409</v>
      </c>
      <c r="G118" t="s">
        <v>15</v>
      </c>
    </row>
    <row r="119" spans="1:7" x14ac:dyDescent="0.2">
      <c r="A119">
        <v>6933665</v>
      </c>
      <c r="B119" t="s">
        <v>19</v>
      </c>
      <c r="C119" t="s">
        <v>14</v>
      </c>
      <c r="D119" s="3">
        <v>28629.84</v>
      </c>
      <c r="E119" s="3">
        <v>10613.203651118401</v>
      </c>
      <c r="F119" s="2">
        <v>44409</v>
      </c>
      <c r="G119" t="s">
        <v>15</v>
      </c>
    </row>
    <row r="120" spans="1:7" x14ac:dyDescent="0.2">
      <c r="A120">
        <v>6933669</v>
      </c>
      <c r="B120" t="s">
        <v>19</v>
      </c>
      <c r="C120" t="s">
        <v>14</v>
      </c>
      <c r="D120" s="3">
        <v>36761.040000000001</v>
      </c>
      <c r="E120" s="3">
        <v>22466.9216872584</v>
      </c>
      <c r="F120" s="2">
        <v>44409</v>
      </c>
      <c r="G120" t="s">
        <v>15</v>
      </c>
    </row>
    <row r="121" spans="1:7" x14ac:dyDescent="0.2">
      <c r="A121">
        <v>6933674</v>
      </c>
      <c r="B121" t="s">
        <v>19</v>
      </c>
      <c r="C121" t="s">
        <v>14</v>
      </c>
      <c r="D121" s="3">
        <v>32535.79</v>
      </c>
      <c r="E121" s="3">
        <v>8149.4290049557003</v>
      </c>
      <c r="F121" s="2">
        <v>44409</v>
      </c>
      <c r="G121" t="s">
        <v>15</v>
      </c>
    </row>
    <row r="122" spans="1:7" x14ac:dyDescent="0.2">
      <c r="A122">
        <v>6933696</v>
      </c>
      <c r="B122" t="s">
        <v>19</v>
      </c>
      <c r="C122" t="s">
        <v>14</v>
      </c>
      <c r="D122" s="3">
        <v>-62.800000000000004</v>
      </c>
      <c r="E122" s="3">
        <v>-27.055401799999999</v>
      </c>
      <c r="F122" s="2">
        <v>44409</v>
      </c>
      <c r="G122" t="s">
        <v>15</v>
      </c>
    </row>
    <row r="123" spans="1:7" x14ac:dyDescent="0.2">
      <c r="A123">
        <v>6933697</v>
      </c>
      <c r="B123" t="s">
        <v>19</v>
      </c>
      <c r="C123" t="s">
        <v>14</v>
      </c>
      <c r="D123" s="3">
        <v>28809.32</v>
      </c>
      <c r="E123" s="3">
        <v>12411.588028419999</v>
      </c>
      <c r="F123" s="2">
        <v>44409</v>
      </c>
      <c r="G123" t="s">
        <v>15</v>
      </c>
    </row>
    <row r="124" spans="1:7" x14ac:dyDescent="0.2">
      <c r="A124">
        <v>6933698</v>
      </c>
      <c r="B124" t="s">
        <v>19</v>
      </c>
      <c r="C124" t="s">
        <v>14</v>
      </c>
      <c r="D124" s="3">
        <v>28579.57</v>
      </c>
      <c r="E124" s="3">
        <v>12312.607478045</v>
      </c>
      <c r="F124" s="2">
        <v>44409</v>
      </c>
      <c r="G124" t="s">
        <v>15</v>
      </c>
    </row>
    <row r="125" spans="1:7" x14ac:dyDescent="0.2">
      <c r="A125">
        <v>6933815</v>
      </c>
      <c r="B125" t="s">
        <v>19</v>
      </c>
      <c r="C125" t="s">
        <v>14</v>
      </c>
      <c r="D125" s="3">
        <v>31213.84</v>
      </c>
      <c r="E125" s="3">
        <v>11571.1034589584</v>
      </c>
      <c r="F125" s="2">
        <v>44409</v>
      </c>
      <c r="G125" t="s">
        <v>15</v>
      </c>
    </row>
    <row r="126" spans="1:7" x14ac:dyDescent="0.2">
      <c r="A126">
        <v>6933846</v>
      </c>
      <c r="B126" t="s">
        <v>19</v>
      </c>
      <c r="C126" t="s">
        <v>14</v>
      </c>
      <c r="D126" s="3">
        <v>28579.57</v>
      </c>
      <c r="E126" s="3">
        <v>12312.607478045</v>
      </c>
      <c r="F126" s="2">
        <v>44409</v>
      </c>
      <c r="G126" t="s">
        <v>15</v>
      </c>
    </row>
    <row r="127" spans="1:7" x14ac:dyDescent="0.2">
      <c r="A127">
        <v>6933963</v>
      </c>
      <c r="B127" t="s">
        <v>19</v>
      </c>
      <c r="C127" t="s">
        <v>14</v>
      </c>
      <c r="D127" s="3">
        <v>250.25</v>
      </c>
      <c r="E127" s="3">
        <v>77.7255203725</v>
      </c>
      <c r="F127" s="2">
        <v>44409</v>
      </c>
      <c r="G127" t="s">
        <v>15</v>
      </c>
    </row>
    <row r="128" spans="1:7" x14ac:dyDescent="0.2">
      <c r="A128">
        <v>6933964</v>
      </c>
      <c r="B128" t="s">
        <v>19</v>
      </c>
      <c r="C128" t="s">
        <v>14</v>
      </c>
      <c r="D128" s="3">
        <v>303.16000000000003</v>
      </c>
      <c r="E128" s="3">
        <v>94.158916108400007</v>
      </c>
      <c r="F128" s="2">
        <v>44409</v>
      </c>
      <c r="G128" t="s">
        <v>15</v>
      </c>
    </row>
    <row r="129" spans="1:7" x14ac:dyDescent="0.2">
      <c r="A129">
        <v>6933965</v>
      </c>
      <c r="B129" t="s">
        <v>19</v>
      </c>
      <c r="C129" t="s">
        <v>14</v>
      </c>
      <c r="D129" s="3">
        <v>-0.03</v>
      </c>
      <c r="E129" s="3">
        <v>-1.4727983100000001E-2</v>
      </c>
      <c r="F129" s="2">
        <v>44409</v>
      </c>
      <c r="G129" t="s">
        <v>15</v>
      </c>
    </row>
    <row r="130" spans="1:7" x14ac:dyDescent="0.2">
      <c r="A130">
        <v>6933999</v>
      </c>
      <c r="B130" t="s">
        <v>19</v>
      </c>
      <c r="C130" t="s">
        <v>14</v>
      </c>
      <c r="D130" s="3">
        <v>1222.1200000000001</v>
      </c>
      <c r="E130" s="3">
        <v>379.58007175879999</v>
      </c>
      <c r="F130" s="2">
        <v>44409</v>
      </c>
      <c r="G130" t="s">
        <v>15</v>
      </c>
    </row>
    <row r="131" spans="1:7" x14ac:dyDescent="0.2">
      <c r="A131">
        <v>6934000</v>
      </c>
      <c r="B131" t="s">
        <v>19</v>
      </c>
      <c r="C131" t="s">
        <v>14</v>
      </c>
      <c r="D131" s="3">
        <v>37826.300000000003</v>
      </c>
      <c r="E131" s="3">
        <v>16296.26982655</v>
      </c>
      <c r="F131" s="2">
        <v>44409</v>
      </c>
      <c r="G131" t="s">
        <v>15</v>
      </c>
    </row>
    <row r="132" spans="1:7" x14ac:dyDescent="0.2">
      <c r="A132">
        <v>6934042</v>
      </c>
      <c r="B132" t="s">
        <v>19</v>
      </c>
      <c r="C132" t="s">
        <v>14</v>
      </c>
      <c r="D132" s="3">
        <v>43391.090000000004</v>
      </c>
      <c r="E132" s="3">
        <v>5651.5783913095993</v>
      </c>
      <c r="F132" s="2">
        <v>44409</v>
      </c>
      <c r="G132" t="s">
        <v>15</v>
      </c>
    </row>
    <row r="133" spans="1:7" x14ac:dyDescent="0.2">
      <c r="A133">
        <v>6934056</v>
      </c>
      <c r="B133" t="s">
        <v>19</v>
      </c>
      <c r="C133" t="s">
        <v>14</v>
      </c>
      <c r="D133" s="3">
        <v>30977.8</v>
      </c>
      <c r="E133" s="3">
        <v>4034.7791468320002</v>
      </c>
      <c r="F133" s="2">
        <v>44409</v>
      </c>
      <c r="G133" t="s">
        <v>15</v>
      </c>
    </row>
    <row r="134" spans="1:7" x14ac:dyDescent="0.2">
      <c r="A134">
        <v>6934077</v>
      </c>
      <c r="B134" t="s">
        <v>19</v>
      </c>
      <c r="C134" t="s">
        <v>14</v>
      </c>
      <c r="D134" s="3">
        <v>39581.450000000004</v>
      </c>
      <c r="E134" s="3">
        <v>5155.3825339880004</v>
      </c>
      <c r="F134" s="2">
        <v>44409</v>
      </c>
      <c r="G134" t="s">
        <v>15</v>
      </c>
    </row>
    <row r="135" spans="1:7" x14ac:dyDescent="0.2">
      <c r="A135">
        <v>7004599</v>
      </c>
      <c r="B135" t="s">
        <v>19</v>
      </c>
      <c r="C135" t="s">
        <v>14</v>
      </c>
      <c r="D135" s="3">
        <v>-72.150000000000006</v>
      </c>
      <c r="E135" s="3">
        <v>-5.0500000004999999</v>
      </c>
      <c r="F135" s="2">
        <v>44409</v>
      </c>
      <c r="G135" t="s">
        <v>15</v>
      </c>
    </row>
    <row r="136" spans="1:7" x14ac:dyDescent="0.2">
      <c r="A136">
        <v>6933105</v>
      </c>
      <c r="B136" t="s">
        <v>13</v>
      </c>
      <c r="C136" t="s">
        <v>14</v>
      </c>
      <c r="D136" s="3">
        <v>86769.09</v>
      </c>
      <c r="E136" s="3">
        <v>34308.285601729498</v>
      </c>
      <c r="F136" s="2">
        <v>44409</v>
      </c>
      <c r="G136" t="s">
        <v>15</v>
      </c>
    </row>
    <row r="137" spans="1:7" x14ac:dyDescent="0.2">
      <c r="A137">
        <v>6933114</v>
      </c>
      <c r="B137" t="s">
        <v>13</v>
      </c>
      <c r="C137" t="s">
        <v>14</v>
      </c>
      <c r="D137" s="3">
        <v>183690</v>
      </c>
      <c r="E137" s="3">
        <v>84408.514245900005</v>
      </c>
      <c r="F137" s="2">
        <v>44409</v>
      </c>
      <c r="G137" t="s">
        <v>15</v>
      </c>
    </row>
    <row r="138" spans="1:7" x14ac:dyDescent="0.2">
      <c r="A138">
        <v>6933115</v>
      </c>
      <c r="B138" t="s">
        <v>13</v>
      </c>
      <c r="C138" t="s">
        <v>14</v>
      </c>
      <c r="D138" s="3">
        <v>-18354.34</v>
      </c>
      <c r="E138" s="3">
        <v>-7257.2610678669998</v>
      </c>
      <c r="F138" s="2">
        <v>44409</v>
      </c>
      <c r="G138" t="s">
        <v>15</v>
      </c>
    </row>
    <row r="139" spans="1:7" x14ac:dyDescent="0.2">
      <c r="A139">
        <v>6933702</v>
      </c>
      <c r="B139" t="s">
        <v>13</v>
      </c>
      <c r="C139" t="s">
        <v>14</v>
      </c>
      <c r="D139" s="3">
        <v>18354.34</v>
      </c>
      <c r="E139" s="3">
        <v>8434.114918417401</v>
      </c>
      <c r="F139" s="2">
        <v>44409</v>
      </c>
      <c r="G139" t="s">
        <v>15</v>
      </c>
    </row>
    <row r="140" spans="1:7" x14ac:dyDescent="0.2">
      <c r="A140">
        <v>6933703</v>
      </c>
      <c r="B140" t="s">
        <v>13</v>
      </c>
      <c r="C140" t="s">
        <v>14</v>
      </c>
      <c r="D140" s="3">
        <v>-20289.54</v>
      </c>
      <c r="E140" s="3">
        <v>-8022.4344066270005</v>
      </c>
      <c r="F140" s="2">
        <v>44409</v>
      </c>
      <c r="G140" t="s">
        <v>15</v>
      </c>
    </row>
    <row r="141" spans="1:7" x14ac:dyDescent="0.2">
      <c r="A141">
        <v>6934018</v>
      </c>
      <c r="B141" t="s">
        <v>13</v>
      </c>
      <c r="C141" t="s">
        <v>14</v>
      </c>
      <c r="D141" s="3">
        <v>188214.51</v>
      </c>
      <c r="E141" s="3">
        <v>26147.414715694798</v>
      </c>
      <c r="F141" s="2">
        <v>44409</v>
      </c>
      <c r="G141" t="s">
        <v>15</v>
      </c>
    </row>
    <row r="142" spans="1:7" x14ac:dyDescent="0.2">
      <c r="A142">
        <v>6934078</v>
      </c>
      <c r="B142" t="s">
        <v>13</v>
      </c>
      <c r="C142" t="s">
        <v>14</v>
      </c>
      <c r="D142" s="3">
        <v>175314.03</v>
      </c>
      <c r="E142" s="3">
        <v>24355.2351404244</v>
      </c>
      <c r="F142" s="2">
        <v>44409</v>
      </c>
      <c r="G142" t="s">
        <v>15</v>
      </c>
    </row>
    <row r="143" spans="1:7" x14ac:dyDescent="0.2">
      <c r="A143">
        <v>7003101</v>
      </c>
      <c r="B143" t="s">
        <v>13</v>
      </c>
      <c r="C143" t="s">
        <v>14</v>
      </c>
      <c r="D143" s="3">
        <v>106912.12</v>
      </c>
      <c r="E143" s="3">
        <v>7997.5450997819999</v>
      </c>
      <c r="F143" s="2">
        <v>44409</v>
      </c>
      <c r="G143" t="s">
        <v>15</v>
      </c>
    </row>
    <row r="144" spans="1:7" x14ac:dyDescent="0.2">
      <c r="A144">
        <v>7003698</v>
      </c>
      <c r="B144" t="s">
        <v>13</v>
      </c>
      <c r="C144" t="s">
        <v>14</v>
      </c>
      <c r="D144" s="3">
        <v>163.9</v>
      </c>
      <c r="E144" s="3">
        <v>12.260514915</v>
      </c>
      <c r="F144" s="2">
        <v>44409</v>
      </c>
      <c r="G144" t="s">
        <v>15</v>
      </c>
    </row>
    <row r="145" spans="1:7" x14ac:dyDescent="0.2">
      <c r="A145">
        <v>7003699</v>
      </c>
      <c r="B145" t="s">
        <v>13</v>
      </c>
      <c r="C145" t="s">
        <v>14</v>
      </c>
      <c r="D145" s="3">
        <v>-80092.22</v>
      </c>
      <c r="E145" s="3">
        <v>-5991.2865032669997</v>
      </c>
      <c r="F145" s="2">
        <v>44409</v>
      </c>
      <c r="G145" t="s">
        <v>15</v>
      </c>
    </row>
    <row r="146" spans="1:7" x14ac:dyDescent="0.2">
      <c r="A146">
        <v>6932978</v>
      </c>
      <c r="B146" t="s">
        <v>20</v>
      </c>
      <c r="C146" t="s">
        <v>14</v>
      </c>
      <c r="D146" s="3">
        <v>1456.47</v>
      </c>
      <c r="E146" s="3">
        <v>174.1217312997</v>
      </c>
      <c r="F146" s="2">
        <v>44409</v>
      </c>
      <c r="G146" t="s">
        <v>15</v>
      </c>
    </row>
    <row r="147" spans="1:7" x14ac:dyDescent="0.2">
      <c r="A147">
        <v>6933111</v>
      </c>
      <c r="B147" t="s">
        <v>20</v>
      </c>
      <c r="C147" t="s">
        <v>14</v>
      </c>
      <c r="D147" s="3">
        <v>616.19000000000005</v>
      </c>
      <c r="E147" s="3">
        <v>73.665828756899998</v>
      </c>
      <c r="F147" s="2">
        <v>44409</v>
      </c>
      <c r="G147" t="s">
        <v>15</v>
      </c>
    </row>
    <row r="148" spans="1:7" x14ac:dyDescent="0.2">
      <c r="A148">
        <v>6933117</v>
      </c>
      <c r="B148" t="s">
        <v>20</v>
      </c>
      <c r="C148" t="s">
        <v>14</v>
      </c>
      <c r="D148" s="3">
        <v>3544.2400000000002</v>
      </c>
      <c r="E148" s="3">
        <v>423.71569956240006</v>
      </c>
      <c r="F148" s="2">
        <v>44409</v>
      </c>
      <c r="G148" t="s">
        <v>15</v>
      </c>
    </row>
    <row r="149" spans="1:7" x14ac:dyDescent="0.2">
      <c r="A149">
        <v>6933251</v>
      </c>
      <c r="B149" t="s">
        <v>20</v>
      </c>
      <c r="C149" t="s">
        <v>14</v>
      </c>
      <c r="D149" s="3">
        <v>1475.93</v>
      </c>
      <c r="E149" s="3">
        <v>176.44818422430001</v>
      </c>
      <c r="F149" s="2">
        <v>44409</v>
      </c>
      <c r="G149" t="s">
        <v>15</v>
      </c>
    </row>
    <row r="150" spans="1:7" x14ac:dyDescent="0.2">
      <c r="A150">
        <v>6933252</v>
      </c>
      <c r="B150" t="s">
        <v>20</v>
      </c>
      <c r="C150" t="s">
        <v>14</v>
      </c>
      <c r="D150" s="3">
        <v>1039.9000000000001</v>
      </c>
      <c r="E150" s="3">
        <v>124.32057534900001</v>
      </c>
      <c r="F150" s="2">
        <v>44409</v>
      </c>
      <c r="G150" t="s">
        <v>15</v>
      </c>
    </row>
    <row r="151" spans="1:7" x14ac:dyDescent="0.2">
      <c r="A151">
        <v>6933278</v>
      </c>
      <c r="B151" t="s">
        <v>20</v>
      </c>
      <c r="C151" t="s">
        <v>14</v>
      </c>
      <c r="D151" s="3">
        <v>714.62</v>
      </c>
      <c r="E151" s="3">
        <v>182.41365108299999</v>
      </c>
      <c r="F151" s="2">
        <v>44409</v>
      </c>
      <c r="G151" t="s">
        <v>15</v>
      </c>
    </row>
    <row r="152" spans="1:7" x14ac:dyDescent="0.2">
      <c r="A152">
        <v>6933411</v>
      </c>
      <c r="B152" t="s">
        <v>20</v>
      </c>
      <c r="C152" t="s">
        <v>14</v>
      </c>
      <c r="D152" s="3">
        <v>3015.02</v>
      </c>
      <c r="E152" s="3">
        <v>944.96000069980005</v>
      </c>
      <c r="F152" s="2">
        <v>44409</v>
      </c>
      <c r="G152" t="s">
        <v>15</v>
      </c>
    </row>
    <row r="153" spans="1:7" x14ac:dyDescent="0.2">
      <c r="A153">
        <v>6933545</v>
      </c>
      <c r="B153" t="s">
        <v>20</v>
      </c>
      <c r="C153" t="s">
        <v>14</v>
      </c>
      <c r="D153" s="3">
        <v>5561.03</v>
      </c>
      <c r="E153" s="3">
        <v>664.82397262530003</v>
      </c>
      <c r="F153" s="2">
        <v>44409</v>
      </c>
      <c r="G153" t="s">
        <v>15</v>
      </c>
    </row>
    <row r="154" spans="1:7" x14ac:dyDescent="0.2">
      <c r="A154">
        <v>6933546</v>
      </c>
      <c r="B154" t="s">
        <v>20</v>
      </c>
      <c r="C154" t="s">
        <v>14</v>
      </c>
      <c r="D154" s="3">
        <v>1094.9100000000001</v>
      </c>
      <c r="E154" s="3">
        <v>279.48634338150003</v>
      </c>
      <c r="F154" s="2">
        <v>44409</v>
      </c>
      <c r="G154" t="s">
        <v>15</v>
      </c>
    </row>
    <row r="155" spans="1:7" x14ac:dyDescent="0.2">
      <c r="A155">
        <v>6933843</v>
      </c>
      <c r="B155" t="s">
        <v>20</v>
      </c>
      <c r="C155" t="s">
        <v>14</v>
      </c>
      <c r="D155" s="3">
        <v>4473</v>
      </c>
      <c r="E155" s="3">
        <v>534.74943123000003</v>
      </c>
      <c r="F155" s="2">
        <v>44409</v>
      </c>
      <c r="G155" t="s">
        <v>15</v>
      </c>
    </row>
    <row r="156" spans="1:7" x14ac:dyDescent="0.2">
      <c r="A156">
        <v>6933993</v>
      </c>
      <c r="B156" t="s">
        <v>20</v>
      </c>
      <c r="C156" t="s">
        <v>14</v>
      </c>
      <c r="D156" s="3">
        <v>4062.98</v>
      </c>
      <c r="E156" s="3">
        <v>1194.6373999530001</v>
      </c>
      <c r="F156" s="2">
        <v>44409</v>
      </c>
      <c r="G156" t="s">
        <v>15</v>
      </c>
    </row>
    <row r="157" spans="1:7" x14ac:dyDescent="0.2">
      <c r="A157">
        <v>6933994</v>
      </c>
      <c r="B157" t="s">
        <v>20</v>
      </c>
      <c r="C157" t="s">
        <v>14</v>
      </c>
      <c r="D157" s="3">
        <v>3298.31</v>
      </c>
      <c r="E157" s="3">
        <v>394.3146426381</v>
      </c>
      <c r="F157" s="2">
        <v>44409</v>
      </c>
      <c r="G157" t="s">
        <v>15</v>
      </c>
    </row>
    <row r="158" spans="1:7" x14ac:dyDescent="0.2">
      <c r="A158">
        <v>6933995</v>
      </c>
      <c r="B158" t="s">
        <v>20</v>
      </c>
      <c r="C158" t="s">
        <v>14</v>
      </c>
      <c r="D158" s="3">
        <v>2569.85</v>
      </c>
      <c r="E158" s="3">
        <v>755.61261002250001</v>
      </c>
      <c r="F158" s="2">
        <v>44409</v>
      </c>
      <c r="G158" t="s">
        <v>15</v>
      </c>
    </row>
    <row r="159" spans="1:7" x14ac:dyDescent="0.2">
      <c r="A159">
        <v>6934030</v>
      </c>
      <c r="B159" t="s">
        <v>7</v>
      </c>
      <c r="C159" t="s">
        <v>21</v>
      </c>
      <c r="D159" s="3">
        <v>202.5</v>
      </c>
      <c r="E159" s="3">
        <v>0</v>
      </c>
      <c r="F159" s="2">
        <v>44409</v>
      </c>
      <c r="G159" t="s">
        <v>22</v>
      </c>
    </row>
    <row r="160" spans="1:7" x14ac:dyDescent="0.2">
      <c r="A160">
        <v>6934058</v>
      </c>
      <c r="B160" t="s">
        <v>7</v>
      </c>
      <c r="C160" t="s">
        <v>21</v>
      </c>
      <c r="D160" s="3">
        <v>5219.95</v>
      </c>
      <c r="E160" s="3">
        <v>0</v>
      </c>
      <c r="F160" s="2">
        <v>44409</v>
      </c>
      <c r="G160" t="s">
        <v>22</v>
      </c>
    </row>
    <row r="161" spans="1:7" x14ac:dyDescent="0.2">
      <c r="A161">
        <v>6934079</v>
      </c>
      <c r="B161" t="s">
        <v>7</v>
      </c>
      <c r="C161" t="s">
        <v>21</v>
      </c>
      <c r="D161" s="3">
        <v>-399.75</v>
      </c>
      <c r="E161" s="3">
        <v>0</v>
      </c>
      <c r="F161" s="2">
        <v>44409</v>
      </c>
      <c r="G161" t="s">
        <v>22</v>
      </c>
    </row>
    <row r="162" spans="1:7" x14ac:dyDescent="0.2">
      <c r="A162">
        <v>7002780</v>
      </c>
      <c r="B162" t="s">
        <v>7</v>
      </c>
      <c r="C162" t="s">
        <v>21</v>
      </c>
      <c r="D162" s="3">
        <v>3172.5</v>
      </c>
      <c r="E162" s="3">
        <v>0</v>
      </c>
      <c r="F162" s="2">
        <v>44409</v>
      </c>
      <c r="G162" t="s">
        <v>22</v>
      </c>
    </row>
    <row r="163" spans="1:7" x14ac:dyDescent="0.2">
      <c r="A163">
        <v>7003416</v>
      </c>
      <c r="B163" t="s">
        <v>7</v>
      </c>
      <c r="C163" t="s">
        <v>21</v>
      </c>
      <c r="D163" s="3">
        <v>1480.5</v>
      </c>
      <c r="E163" s="3">
        <v>0</v>
      </c>
      <c r="F163" s="2">
        <v>44409</v>
      </c>
      <c r="G163" t="s">
        <v>22</v>
      </c>
    </row>
    <row r="165" spans="1:7" x14ac:dyDescent="0.2">
      <c r="D165" s="3">
        <f>SUM(D1:D163)</f>
        <v>12226928.999999989</v>
      </c>
    </row>
  </sheetData>
  <pageMargins left="0.7" right="0.7" top="0.75" bottom="0.75" header="0.3" footer="0.3"/>
</worksheet>
</file>

<file path=customXML/item2.xml>��< ? x m l   v e r s i o n = " 1 . 0 "   e n c o d i n g = " u t f - 1 6 " ? >  
 < p r o p e r t i e s   x m l n s = " h t t p : / / w w w . i m a n a g e . c o m / w o r k / x m l s c h e m a " >  
     < d o c u m e n t i d > A C T I V E ! 1 5 6 7 5 7 6 9 . 1 < / d o c u m e n t i d >  
     < s e n d e r i d > K E A B E T < / s e n d e r i d >  
     < s e n d e r e m a i l > B K E A T I N G @ G U N S T E R . C O M < / s e n d e r e m a i l >  
     < l a s t m o d i f i e d > 2 0 2 2 - 0 7 - 0 4 T 1 8 : 0 4 : 0 0 . 0 0 0 0 0 0 0 - 0 4 : 0 0 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Pivot on Expense</vt:lpstr>
      <vt:lpstr>Working Exp</vt:lpstr>
      <vt:lpstr>B5 3 of 3 FC AD</vt:lpstr>
      <vt:lpstr>FC Net value 12-2020</vt:lpstr>
      <vt:lpstr>Dec</vt:lpstr>
      <vt:lpstr>Nov</vt:lpstr>
      <vt:lpstr>Oct</vt:lpstr>
      <vt:lpstr>Sept</vt:lpstr>
      <vt:lpstr>Aug</vt:lpstr>
      <vt:lpstr>July</vt:lpstr>
      <vt:lpstr>June</vt:lpstr>
      <vt:lpstr>May</vt:lpstr>
      <vt:lpstr>Apr</vt:lpstr>
      <vt:lpstr>Mar</vt:lpstr>
      <vt:lpstr>Feb</vt:lpstr>
      <vt:lpstr>Jan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Truitt, Lauren</dc:creator>
  <cp:lastModifiedBy>Keating, Beth</cp:lastModifiedBy>
  <dcterms:created xsi:type="dcterms:W3CDTF">2022-02-07T03:58:33Z</dcterms:created>
  <dcterms:modified xsi:type="dcterms:W3CDTF">2022-07-04T22:04:00Z</dcterms:modified>
</cp:coreProperties>
</file>