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POD 1-59\Filing\"/>
    </mc:Choice>
  </mc:AlternateContent>
  <bookViews>
    <workbookView xWindow="0" yWindow="0" windowWidth="25200" windowHeight="11175"/>
  </bookViews>
  <sheets>
    <sheet name="CUC Equity Issuances 2017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L75" i="1"/>
  <c r="H75" i="1" s="1"/>
  <c r="D75" i="1"/>
  <c r="C75" i="1"/>
  <c r="V74" i="1"/>
  <c r="Z74" i="1" s="1"/>
  <c r="Q74" i="1"/>
  <c r="M74" i="1"/>
  <c r="I74" i="1" s="1"/>
  <c r="H74" i="1"/>
  <c r="G74" i="1"/>
  <c r="E74" i="1"/>
  <c r="Z73" i="1"/>
  <c r="V73" i="1"/>
  <c r="Q73" i="1"/>
  <c r="M73" i="1"/>
  <c r="I73" i="1" s="1"/>
  <c r="U73" i="1"/>
  <c r="H73" i="1"/>
  <c r="G73" i="1"/>
  <c r="E73" i="1"/>
  <c r="Z72" i="1"/>
  <c r="V72" i="1"/>
  <c r="Q72" i="1"/>
  <c r="M72" i="1"/>
  <c r="I72" i="1" s="1"/>
  <c r="H72" i="1"/>
  <c r="E72" i="1"/>
  <c r="Z71" i="1"/>
  <c r="V71" i="1"/>
  <c r="Q71" i="1"/>
  <c r="M71" i="1"/>
  <c r="I71" i="1" s="1"/>
  <c r="H71" i="1"/>
  <c r="E71" i="1"/>
  <c r="V70" i="1"/>
  <c r="Z70" i="1" s="1"/>
  <c r="Q70" i="1"/>
  <c r="M70" i="1"/>
  <c r="U70" i="1"/>
  <c r="I70" i="1"/>
  <c r="H70" i="1"/>
  <c r="E70" i="1"/>
  <c r="V69" i="1"/>
  <c r="Z69" i="1" s="1"/>
  <c r="U69" i="1"/>
  <c r="W69" i="1" s="1"/>
  <c r="AA69" i="1" s="1"/>
  <c r="Q69" i="1"/>
  <c r="M69" i="1"/>
  <c r="I69" i="1" s="1"/>
  <c r="H69" i="1"/>
  <c r="G69" i="1"/>
  <c r="E69" i="1"/>
  <c r="Z68" i="1"/>
  <c r="V68" i="1"/>
  <c r="U68" i="1"/>
  <c r="Q68" i="1"/>
  <c r="M68" i="1"/>
  <c r="H68" i="1"/>
  <c r="G68" i="1"/>
  <c r="E68" i="1"/>
  <c r="I68" i="1" s="1"/>
  <c r="V67" i="1"/>
  <c r="Z67" i="1" s="1"/>
  <c r="Q67" i="1"/>
  <c r="U67" i="1"/>
  <c r="H67" i="1"/>
  <c r="E67" i="1"/>
  <c r="V66" i="1"/>
  <c r="Z66" i="1" s="1"/>
  <c r="Q66" i="1"/>
  <c r="M66" i="1"/>
  <c r="I66" i="1" s="1"/>
  <c r="H66" i="1"/>
  <c r="G66" i="1"/>
  <c r="E66" i="1"/>
  <c r="Z65" i="1"/>
  <c r="V65" i="1"/>
  <c r="Q65" i="1"/>
  <c r="M65" i="1"/>
  <c r="I65" i="1" s="1"/>
  <c r="H65" i="1"/>
  <c r="G65" i="1"/>
  <c r="E65" i="1"/>
  <c r="Z64" i="1"/>
  <c r="V64" i="1"/>
  <c r="Q64" i="1"/>
  <c r="M64" i="1"/>
  <c r="I64" i="1" s="1"/>
  <c r="H64" i="1"/>
  <c r="E64" i="1"/>
  <c r="V63" i="1"/>
  <c r="V75" i="1" s="1"/>
  <c r="Z75" i="1" s="1"/>
  <c r="S75" i="1"/>
  <c r="O75" i="1"/>
  <c r="M63" i="1"/>
  <c r="H63" i="1"/>
  <c r="E63" i="1"/>
  <c r="E75" i="1" s="1"/>
  <c r="A61" i="1"/>
  <c r="D59" i="1"/>
  <c r="C59" i="1"/>
  <c r="V58" i="1"/>
  <c r="Z58" i="1" s="1"/>
  <c r="Q58" i="1"/>
  <c r="M58" i="1"/>
  <c r="I58" i="1"/>
  <c r="H58" i="1"/>
  <c r="G58" i="1"/>
  <c r="E58" i="1"/>
  <c r="Z57" i="1"/>
  <c r="V57" i="1"/>
  <c r="Q57" i="1"/>
  <c r="M57" i="1"/>
  <c r="I57" i="1" s="1"/>
  <c r="H57" i="1"/>
  <c r="G57" i="1"/>
  <c r="E57" i="1"/>
  <c r="P56" i="1"/>
  <c r="U56" i="1"/>
  <c r="G56" i="1"/>
  <c r="E56" i="1"/>
  <c r="P55" i="1"/>
  <c r="V55" i="1" s="1"/>
  <c r="Z55" i="1" s="1"/>
  <c r="Q55" i="1"/>
  <c r="L55" i="1"/>
  <c r="L56" i="1" s="1"/>
  <c r="G55" i="1"/>
  <c r="H55" i="1"/>
  <c r="E55" i="1"/>
  <c r="V54" i="1"/>
  <c r="Z54" i="1" s="1"/>
  <c r="Q54" i="1"/>
  <c r="M54" i="1"/>
  <c r="I54" i="1" s="1"/>
  <c r="H54" i="1"/>
  <c r="G54" i="1"/>
  <c r="E54" i="1"/>
  <c r="Z53" i="1"/>
  <c r="V53" i="1"/>
  <c r="Q53" i="1"/>
  <c r="M53" i="1"/>
  <c r="I53" i="1" s="1"/>
  <c r="H53" i="1"/>
  <c r="G53" i="1"/>
  <c r="E53" i="1"/>
  <c r="Z52" i="1"/>
  <c r="V52" i="1"/>
  <c r="Q52" i="1"/>
  <c r="M52" i="1"/>
  <c r="I52" i="1" s="1"/>
  <c r="H52" i="1"/>
  <c r="E52" i="1"/>
  <c r="V51" i="1"/>
  <c r="Z51" i="1" s="1"/>
  <c r="Q51" i="1"/>
  <c r="M51" i="1"/>
  <c r="I51" i="1" s="1"/>
  <c r="H51" i="1"/>
  <c r="E51" i="1"/>
  <c r="V50" i="1"/>
  <c r="Z50" i="1" s="1"/>
  <c r="Q50" i="1"/>
  <c r="M50" i="1"/>
  <c r="U50" i="1"/>
  <c r="I50" i="1"/>
  <c r="H50" i="1"/>
  <c r="E50" i="1"/>
  <c r="V49" i="1"/>
  <c r="Z49" i="1" s="1"/>
  <c r="U49" i="1"/>
  <c r="W49" i="1" s="1"/>
  <c r="AA49" i="1" s="1"/>
  <c r="Q49" i="1"/>
  <c r="M49" i="1"/>
  <c r="I49" i="1" s="1"/>
  <c r="H49" i="1"/>
  <c r="G49" i="1"/>
  <c r="E49" i="1"/>
  <c r="Z48" i="1"/>
  <c r="V48" i="1"/>
  <c r="U48" i="1"/>
  <c r="Q48" i="1"/>
  <c r="M48" i="1"/>
  <c r="H48" i="1"/>
  <c r="G48" i="1"/>
  <c r="E48" i="1"/>
  <c r="I48" i="1" s="1"/>
  <c r="V47" i="1"/>
  <c r="S59" i="1"/>
  <c r="Q47" i="1"/>
  <c r="O59" i="1"/>
  <c r="U47" i="1"/>
  <c r="H47" i="1"/>
  <c r="E47" i="1"/>
  <c r="E59" i="1" s="1"/>
  <c r="E32" i="1"/>
  <c r="E27" i="1"/>
  <c r="E22" i="1"/>
  <c r="C22" i="1"/>
  <c r="C27" i="1" s="1"/>
  <c r="C32" i="1" s="1"/>
  <c r="E17" i="1"/>
  <c r="C17" i="1"/>
  <c r="E12" i="1"/>
  <c r="G12" i="1" s="1"/>
  <c r="C12" i="1"/>
  <c r="Z63" i="1" l="1"/>
  <c r="W56" i="1"/>
  <c r="AA56" i="1" s="1"/>
  <c r="Y56" i="1"/>
  <c r="L59" i="1"/>
  <c r="H59" i="1" s="1"/>
  <c r="V56" i="1"/>
  <c r="Z56" i="1" s="1"/>
  <c r="M56" i="1"/>
  <c r="I56" i="1" s="1"/>
  <c r="H56" i="1"/>
  <c r="Y67" i="1"/>
  <c r="W67" i="1"/>
  <c r="AA67" i="1" s="1"/>
  <c r="G17" i="1"/>
  <c r="G22" i="1" s="1"/>
  <c r="G27" i="1" s="1"/>
  <c r="G32" i="1" s="1"/>
  <c r="Y47" i="1"/>
  <c r="W47" i="1"/>
  <c r="Y50" i="1"/>
  <c r="W50" i="1"/>
  <c r="AA50" i="1" s="1"/>
  <c r="M75" i="1"/>
  <c r="I75" i="1" s="1"/>
  <c r="I63" i="1"/>
  <c r="Y70" i="1"/>
  <c r="W70" i="1"/>
  <c r="AA70" i="1" s="1"/>
  <c r="Y73" i="1"/>
  <c r="W73" i="1"/>
  <c r="AA73" i="1" s="1"/>
  <c r="Y48" i="1"/>
  <c r="W48" i="1"/>
  <c r="AA48" i="1" s="1"/>
  <c r="Y68" i="1"/>
  <c r="W68" i="1"/>
  <c r="AA68" i="1" s="1"/>
  <c r="Y49" i="1"/>
  <c r="U54" i="1"/>
  <c r="Q56" i="1"/>
  <c r="Q59" i="1" s="1"/>
  <c r="U58" i="1"/>
  <c r="P59" i="1"/>
  <c r="U66" i="1"/>
  <c r="Y69" i="1"/>
  <c r="U74" i="1"/>
  <c r="U53" i="1"/>
  <c r="U55" i="1"/>
  <c r="U57" i="1"/>
  <c r="Q63" i="1"/>
  <c r="Q75" i="1" s="1"/>
  <c r="U65" i="1"/>
  <c r="G52" i="1"/>
  <c r="U52" i="1"/>
  <c r="G64" i="1"/>
  <c r="U64" i="1"/>
  <c r="U72" i="1"/>
  <c r="M47" i="1"/>
  <c r="Z47" i="1"/>
  <c r="G51" i="1"/>
  <c r="U51" i="1"/>
  <c r="G63" i="1"/>
  <c r="U63" i="1"/>
  <c r="M67" i="1"/>
  <c r="I67" i="1" s="1"/>
  <c r="G71" i="1"/>
  <c r="U71" i="1"/>
  <c r="G72" i="1"/>
  <c r="G50" i="1"/>
  <c r="M55" i="1"/>
  <c r="I55" i="1" s="1"/>
  <c r="K59" i="1"/>
  <c r="G59" i="1" s="1"/>
  <c r="G70" i="1"/>
  <c r="K75" i="1"/>
  <c r="G75" i="1" s="1"/>
  <c r="G47" i="1"/>
  <c r="G67" i="1"/>
  <c r="W52" i="1" l="1"/>
  <c r="AA52" i="1" s="1"/>
  <c r="Y52" i="1"/>
  <c r="Y51" i="1"/>
  <c r="W51" i="1"/>
  <c r="AA51" i="1" s="1"/>
  <c r="W66" i="1"/>
  <c r="AA66" i="1" s="1"/>
  <c r="Y66" i="1"/>
  <c r="Y65" i="1"/>
  <c r="W65" i="1"/>
  <c r="AA65" i="1" s="1"/>
  <c r="Y58" i="1"/>
  <c r="W58" i="1"/>
  <c r="AA58" i="1" s="1"/>
  <c r="Y71" i="1"/>
  <c r="W71" i="1"/>
  <c r="AA71" i="1" s="1"/>
  <c r="M59" i="1"/>
  <c r="I59" i="1" s="1"/>
  <c r="I47" i="1"/>
  <c r="Y57" i="1"/>
  <c r="W57" i="1"/>
  <c r="AA57" i="1" s="1"/>
  <c r="AA47" i="1"/>
  <c r="Y72" i="1"/>
  <c r="W72" i="1"/>
  <c r="AA72" i="1" s="1"/>
  <c r="Y55" i="1"/>
  <c r="W55" i="1"/>
  <c r="AA55" i="1" s="1"/>
  <c r="Y54" i="1"/>
  <c r="W54" i="1"/>
  <c r="AA54" i="1" s="1"/>
  <c r="U59" i="1"/>
  <c r="Y59" i="1" s="1"/>
  <c r="W64" i="1"/>
  <c r="AA64" i="1" s="1"/>
  <c r="Y64" i="1"/>
  <c r="Y53" i="1"/>
  <c r="W53" i="1"/>
  <c r="AA53" i="1" s="1"/>
  <c r="Y63" i="1"/>
  <c r="U75" i="1"/>
  <c r="Y75" i="1" s="1"/>
  <c r="W63" i="1"/>
  <c r="Y74" i="1"/>
  <c r="W74" i="1"/>
  <c r="AA74" i="1" s="1"/>
  <c r="V59" i="1"/>
  <c r="Z59" i="1" s="1"/>
  <c r="W75" i="1" l="1"/>
  <c r="AA75" i="1" s="1"/>
  <c r="AA63" i="1"/>
  <c r="W59" i="1"/>
  <c r="AA59" i="1" s="1"/>
</calcChain>
</file>

<file path=xl/sharedStrings.xml><?xml version="1.0" encoding="utf-8"?>
<sst xmlns="http://schemas.openxmlformats.org/spreadsheetml/2006/main" count="90" uniqueCount="50">
  <si>
    <t>Chesapeake Utilities Corporation</t>
  </si>
  <si>
    <t xml:space="preserve">Equity Issuances </t>
  </si>
  <si>
    <t>2017-2021</t>
  </si>
  <si>
    <t>(in Thousands)</t>
  </si>
  <si>
    <t>Number of Shares</t>
  </si>
  <si>
    <t>Net Dollars</t>
  </si>
  <si>
    <t>Annual</t>
  </si>
  <si>
    <t>Cumulative</t>
  </si>
  <si>
    <t>Balances at December 31, 2016</t>
  </si>
  <si>
    <r>
      <t>Dividend Reinvestment Plan</t>
    </r>
    <r>
      <rPr>
        <vertAlign val="superscript"/>
        <sz val="10"/>
        <color theme="1"/>
        <rFont val="Arial"/>
        <family val="2"/>
      </rPr>
      <t>(1)(2)(3)</t>
    </r>
  </si>
  <si>
    <r>
      <t>Retirement Savings Plan</t>
    </r>
    <r>
      <rPr>
        <vertAlign val="superscript"/>
        <sz val="10"/>
        <color theme="1"/>
        <rFont val="Arial"/>
        <family val="2"/>
      </rPr>
      <t>(2)</t>
    </r>
  </si>
  <si>
    <r>
      <t>Share-based Compensation</t>
    </r>
    <r>
      <rPr>
        <vertAlign val="superscript"/>
        <sz val="10"/>
        <color theme="1"/>
        <rFont val="Arial"/>
        <family val="2"/>
      </rPr>
      <t>(2)</t>
    </r>
  </si>
  <si>
    <r>
      <t>ATM</t>
    </r>
    <r>
      <rPr>
        <vertAlign val="superscript"/>
        <sz val="10"/>
        <color theme="1"/>
        <rFont val="Arial"/>
        <family val="2"/>
      </rPr>
      <t>(3)</t>
    </r>
  </si>
  <si>
    <t>Balances at December 31, 2017</t>
  </si>
  <si>
    <t>Balances at December 31, 2018</t>
  </si>
  <si>
    <t>Balances at December 31, 2019</t>
  </si>
  <si>
    <t>Balances at December 31, 2020</t>
  </si>
  <si>
    <t>Balances at December 31, 2021</t>
  </si>
  <si>
    <r>
      <rPr>
        <vertAlign val="superscript"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CUC has the ability to issue additional shares under the waiver component of the Dividend Reinvestment Plan.  In 2020 and 2021 we issued shared under the waiver.  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</si>
  <si>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New shares are issued to fund the obligation for dividend reinvestment, share-based compensation and the Retirement Savings Plan. </t>
    </r>
  </si>
  <si>
    <r>
      <rPr>
        <vertAlign val="superscript"/>
        <sz val="11"/>
        <color theme="1"/>
        <rFont val="Calibri"/>
        <family val="2"/>
        <scheme val="minor"/>
      </rPr>
      <t xml:space="preserve">(3) </t>
    </r>
    <r>
      <rPr>
        <sz val="11"/>
        <color theme="1"/>
        <rFont val="Calibri"/>
        <family val="2"/>
        <scheme val="minor"/>
      </rPr>
      <t>The two plans CUC used to source capital were the  waiver component of the Dividend Reinvestment Plan and the ATM .</t>
    </r>
  </si>
  <si>
    <t>2020 and 2021 Proceeds From Issuance of Common Stock Under Waiver and ATM</t>
  </si>
  <si>
    <t>(in thousands, except shares and per share data)</t>
  </si>
  <si>
    <t>Shares</t>
  </si>
  <si>
    <t>Gross Proceeds Per Share</t>
  </si>
  <si>
    <t>Gross Proceeds</t>
  </si>
  <si>
    <t>Fees</t>
  </si>
  <si>
    <t>Net Proceeds</t>
  </si>
  <si>
    <t>Net Proceeds Per Share</t>
  </si>
  <si>
    <t>Waiver Component of Dividend Reinvestment Plan</t>
  </si>
  <si>
    <t>ATM</t>
  </si>
  <si>
    <t>Total Shares Issued</t>
  </si>
  <si>
    <t>Average Price Per Share</t>
  </si>
  <si>
    <t>Total Gross Proceeds</t>
  </si>
  <si>
    <t>Total Fees</t>
  </si>
  <si>
    <t>Amortization of Program Set-up Fees</t>
  </si>
  <si>
    <t>Total Net Proceeds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</si>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</sst>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4" fontId="3" fillId="0" borderId="0" xfId="1" applyNumberFormat="1" applyFont="1"/>
    <xf numFmtId="0" fontId="4" fillId="0" borderId="0" xfId="0" applyFont="1" applyBorder="1"/>
    <xf numFmtId="0" fontId="4" fillId="0" borderId="0" xfId="0" applyFont="1" applyAlignment="1">
      <alignment horizontal="left" indent="1"/>
    </xf>
    <xf numFmtId="164" fontId="4" fillId="0" borderId="0" xfId="1" applyNumberFormat="1" applyFont="1"/>
    <xf numFmtId="5" fontId="4" fillId="0" borderId="0" xfId="2" applyNumberFormat="1" applyFont="1"/>
    <xf numFmtId="164" fontId="3" fillId="0" borderId="5" xfId="1" applyNumberFormat="1" applyFont="1" applyBorder="1"/>
    <xf numFmtId="5" fontId="3" fillId="0" borderId="0" xfId="2" applyNumberFormat="1" applyFont="1"/>
    <xf numFmtId="5" fontId="4" fillId="0" borderId="0" xfId="2" applyNumberFormat="1" applyFont="1" applyFill="1"/>
    <xf numFmtId="43" fontId="4" fillId="0" borderId="0" xfId="0" applyNumberFormat="1" applyFont="1"/>
    <xf numFmtId="5" fontId="4" fillId="0" borderId="0" xfId="0" applyNumberFormat="1" applyFont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43" fontId="4" fillId="0" borderId="0" xfId="1" applyFont="1"/>
    <xf numFmtId="5" fontId="4" fillId="0" borderId="0" xfId="1" applyNumberFormat="1" applyFont="1"/>
    <xf numFmtId="0" fontId="0" fillId="0" borderId="0" xfId="0" applyBorder="1"/>
    <xf numFmtId="0" fontId="0" fillId="0" borderId="5" xfId="0" applyBorder="1"/>
    <xf numFmtId="0" fontId="4" fillId="0" borderId="5" xfId="0" applyFont="1" applyBorder="1"/>
    <xf numFmtId="164" fontId="4" fillId="0" borderId="5" xfId="1" applyNumberFormat="1" applyFont="1" applyBorder="1"/>
    <xf numFmtId="164" fontId="4" fillId="0" borderId="0" xfId="1" applyNumberFormat="1" applyFont="1" applyBorder="1"/>
    <xf numFmtId="43" fontId="4" fillId="0" borderId="5" xfId="1" applyFont="1" applyBorder="1"/>
    <xf numFmtId="0" fontId="2" fillId="0" borderId="5" xfId="0" applyFont="1" applyFill="1" applyBorder="1"/>
    <xf numFmtId="0" fontId="3" fillId="0" borderId="5" xfId="0" applyFont="1" applyBorder="1"/>
    <xf numFmtId="164" fontId="3" fillId="0" borderId="5" xfId="0" applyNumberFormat="1" applyFont="1" applyBorder="1"/>
    <xf numFmtId="164" fontId="3" fillId="0" borderId="0" xfId="0" applyNumberFormat="1" applyFont="1" applyBorder="1"/>
    <xf numFmtId="7" fontId="3" fillId="0" borderId="5" xfId="1" applyNumberFormat="1" applyFont="1" applyBorder="1"/>
    <xf numFmtId="5" fontId="3" fillId="0" borderId="5" xfId="1" applyNumberFormat="1" applyFont="1" applyBorder="1"/>
    <xf numFmtId="5" fontId="3" fillId="0" borderId="0" xfId="0" applyNumberFormat="1" applyFont="1"/>
    <xf numFmtId="164" fontId="4" fillId="0" borderId="0" xfId="0" applyNumberFormat="1" applyFont="1"/>
    <xf numFmtId="7" fontId="4" fillId="0" borderId="0" xfId="1" applyNumberFormat="1" applyFont="1"/>
    <xf numFmtId="44" fontId="4" fillId="0" borderId="0" xfId="1" applyNumberFormat="1" applyFont="1"/>
    <xf numFmtId="44" fontId="3" fillId="0" borderId="5" xfId="1" applyNumberFormat="1" applyFont="1" applyBorder="1"/>
    <xf numFmtId="165" fontId="3" fillId="0" borderId="5" xfId="1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tabSelected="1" workbookViewId="0">
      <selection activeCell="D24" sqref="D24"/>
    </sheetView>
  </sheetViews>
  <sheetFormatPr defaultRowHeight="12.75" x14ac:dyDescent="0.2"/>
  <cols>
    <col min="1" max="1" width="31.42578125" style="2" bestFit="1" customWidth="1"/>
    <col min="2" max="2" width="2.140625" style="2" customWidth="1"/>
    <col min="3" max="3" width="14" style="2" bestFit="1" customWidth="1"/>
    <col min="4" max="4" width="10.85546875" style="2" bestFit="1" customWidth="1"/>
    <col min="5" max="5" width="12" style="2" customWidth="1"/>
    <col min="6" max="6" width="1.5703125" style="2" customWidth="1"/>
    <col min="7" max="7" width="13.28515625" style="2" customWidth="1"/>
    <col min="8" max="8" width="9.28515625" style="2" bestFit="1" customWidth="1"/>
    <col min="9" max="9" width="9.7109375" style="2" bestFit="1" customWidth="1"/>
    <col min="10" max="10" width="1.5703125" style="2" customWidth="1"/>
    <col min="11" max="11" width="13.28515625" style="2" customWidth="1"/>
    <col min="12" max="13" width="14" style="2" bestFit="1" customWidth="1"/>
    <col min="14" max="14" width="1.5703125" style="2" customWidth="1"/>
    <col min="15" max="15" width="13.28515625" style="2" customWidth="1"/>
    <col min="16" max="16" width="10.85546875" style="2" bestFit="1" customWidth="1"/>
    <col min="17" max="17" width="10.7109375" style="2" bestFit="1" customWidth="1"/>
    <col min="18" max="18" width="1.5703125" style="2" customWidth="1"/>
    <col min="19" max="19" width="12.85546875" style="2" customWidth="1"/>
    <col min="20" max="20" width="1.5703125" style="2" customWidth="1"/>
    <col min="21" max="21" width="14" style="2" bestFit="1" customWidth="1"/>
    <col min="22" max="22" width="11.28515625" style="2" bestFit="1" customWidth="1"/>
    <col min="23" max="23" width="14" style="2" bestFit="1" customWidth="1"/>
    <col min="24" max="24" width="1.5703125" style="2" customWidth="1"/>
    <col min="25" max="25" width="13.28515625" style="2" customWidth="1"/>
    <col min="26" max="26" width="9.140625" style="2"/>
    <col min="27" max="27" width="9.7109375" style="2" bestFit="1" customWidth="1"/>
    <col min="28" max="16384" width="9.140625" style="2"/>
  </cols>
  <sheetData>
    <row r="1" spans="1:10" x14ac:dyDescent="0.2">
      <c r="A1" s="1" t="s">
        <v>0</v>
      </c>
    </row>
    <row r="2" spans="1:10" x14ac:dyDescent="0.2">
      <c r="A2" s="1" t="s">
        <v>1</v>
      </c>
    </row>
    <row r="3" spans="1:10" x14ac:dyDescent="0.2">
      <c r="A3" s="1" t="s">
        <v>2</v>
      </c>
    </row>
    <row r="4" spans="1:10" ht="13.5" thickBot="1" x14ac:dyDescent="0.25"/>
    <row r="5" spans="1:10" ht="13.5" thickBot="1" x14ac:dyDescent="0.25">
      <c r="D5" s="42" t="s">
        <v>3</v>
      </c>
      <c r="E5" s="43"/>
      <c r="F5" s="43"/>
      <c r="G5" s="44"/>
    </row>
    <row r="6" spans="1:10" ht="25.5" x14ac:dyDescent="0.2">
      <c r="C6" s="3" t="s">
        <v>4</v>
      </c>
      <c r="D6" s="3" t="s">
        <v>5</v>
      </c>
      <c r="E6" s="3" t="s">
        <v>6</v>
      </c>
      <c r="F6" s="3"/>
      <c r="G6" s="3" t="s">
        <v>7</v>
      </c>
      <c r="H6" s="4"/>
      <c r="J6" s="5"/>
    </row>
    <row r="7" spans="1:10" x14ac:dyDescent="0.2">
      <c r="A7" s="1" t="s">
        <v>8</v>
      </c>
      <c r="C7" s="6">
        <v>16303499</v>
      </c>
      <c r="J7" s="7"/>
    </row>
    <row r="8" spans="1:10" ht="14.25" x14ac:dyDescent="0.2">
      <c r="A8" s="8" t="s">
        <v>9</v>
      </c>
      <c r="C8" s="9">
        <v>10771</v>
      </c>
      <c r="D8" s="10">
        <v>735</v>
      </c>
      <c r="E8" s="10"/>
      <c r="F8" s="10"/>
      <c r="G8" s="10"/>
      <c r="J8" s="10"/>
    </row>
    <row r="9" spans="1:10" ht="14.25" x14ac:dyDescent="0.2">
      <c r="A9" s="8" t="s">
        <v>10</v>
      </c>
      <c r="C9" s="9">
        <v>0</v>
      </c>
      <c r="D9" s="9">
        <v>0</v>
      </c>
      <c r="E9" s="10"/>
      <c r="F9" s="10"/>
      <c r="G9" s="10"/>
      <c r="J9" s="10"/>
    </row>
    <row r="10" spans="1:10" ht="14.25" x14ac:dyDescent="0.2">
      <c r="A10" s="8" t="s">
        <v>11</v>
      </c>
      <c r="C10" s="9">
        <v>30172</v>
      </c>
      <c r="D10" s="10">
        <v>1798</v>
      </c>
      <c r="E10" s="10"/>
      <c r="F10" s="10"/>
      <c r="G10" s="10"/>
      <c r="J10" s="10"/>
    </row>
    <row r="11" spans="1:10" ht="14.25" x14ac:dyDescent="0.2">
      <c r="A11" s="8" t="s">
        <v>12</v>
      </c>
      <c r="C11" s="9">
        <v>0</v>
      </c>
      <c r="D11" s="9">
        <v>0</v>
      </c>
      <c r="E11" s="10"/>
      <c r="F11" s="10"/>
      <c r="G11" s="10"/>
      <c r="J11" s="10"/>
    </row>
    <row r="12" spans="1:10" x14ac:dyDescent="0.2">
      <c r="A12" s="1" t="s">
        <v>13</v>
      </c>
      <c r="C12" s="11">
        <f>SUM(C7:C11)</f>
        <v>16344442</v>
      </c>
      <c r="D12" s="10"/>
      <c r="E12" s="12">
        <f>SUM(D8:D11)</f>
        <v>2533</v>
      </c>
      <c r="F12" s="12"/>
      <c r="G12" s="12">
        <f>+E12</f>
        <v>2533</v>
      </c>
      <c r="J12" s="12"/>
    </row>
    <row r="13" spans="1:10" ht="14.25" x14ac:dyDescent="0.2">
      <c r="A13" s="8" t="s">
        <v>9</v>
      </c>
      <c r="C13" s="9">
        <v>0</v>
      </c>
      <c r="D13" s="9">
        <v>0</v>
      </c>
      <c r="E13" s="10"/>
      <c r="F13" s="10"/>
      <c r="G13" s="10"/>
      <c r="J13" s="10"/>
    </row>
    <row r="14" spans="1:10" ht="14.25" x14ac:dyDescent="0.2">
      <c r="A14" s="8" t="s">
        <v>10</v>
      </c>
      <c r="C14" s="9">
        <v>0</v>
      </c>
      <c r="D14" s="9">
        <v>0</v>
      </c>
      <c r="E14" s="10"/>
      <c r="F14" s="10"/>
      <c r="G14" s="10"/>
      <c r="J14" s="10"/>
    </row>
    <row r="15" spans="1:10" ht="14.25" x14ac:dyDescent="0.2">
      <c r="A15" s="8" t="s">
        <v>11</v>
      </c>
      <c r="C15" s="9">
        <v>34103</v>
      </c>
      <c r="D15" s="10">
        <v>2200</v>
      </c>
      <c r="E15" s="10"/>
      <c r="F15" s="10"/>
      <c r="G15" s="10"/>
      <c r="J15" s="10"/>
    </row>
    <row r="16" spans="1:10" ht="14.25" x14ac:dyDescent="0.2">
      <c r="A16" s="8" t="s">
        <v>12</v>
      </c>
      <c r="C16" s="9">
        <v>0</v>
      </c>
      <c r="D16" s="9">
        <v>0</v>
      </c>
      <c r="E16" s="10"/>
      <c r="F16" s="10"/>
      <c r="G16" s="10"/>
      <c r="J16" s="10"/>
    </row>
    <row r="17" spans="1:13" x14ac:dyDescent="0.2">
      <c r="A17" s="1" t="s">
        <v>14</v>
      </c>
      <c r="C17" s="11">
        <f>SUM(C12:C16)</f>
        <v>16378545</v>
      </c>
      <c r="D17" s="10"/>
      <c r="E17" s="12">
        <f>SUM(D13:D16)</f>
        <v>2200</v>
      </c>
      <c r="F17" s="12"/>
      <c r="G17" s="12">
        <f>+E17+G12</f>
        <v>4733</v>
      </c>
      <c r="J17" s="12"/>
    </row>
    <row r="18" spans="1:13" ht="14.25" x14ac:dyDescent="0.2">
      <c r="A18" s="8" t="s">
        <v>9</v>
      </c>
      <c r="C18" s="9">
        <v>0</v>
      </c>
      <c r="D18" s="9">
        <v>0</v>
      </c>
      <c r="E18" s="10"/>
      <c r="F18" s="10"/>
      <c r="G18" s="10"/>
      <c r="J18" s="10"/>
    </row>
    <row r="19" spans="1:13" ht="14.25" x14ac:dyDescent="0.2">
      <c r="A19" s="8" t="s">
        <v>10</v>
      </c>
      <c r="C19" s="9">
        <v>0</v>
      </c>
      <c r="D19" s="9">
        <v>0</v>
      </c>
      <c r="E19" s="10"/>
      <c r="F19" s="10"/>
      <c r="G19" s="10"/>
      <c r="J19" s="10"/>
    </row>
    <row r="20" spans="1:13" ht="14.25" x14ac:dyDescent="0.2">
      <c r="A20" s="8" t="s">
        <v>11</v>
      </c>
      <c r="C20" s="9">
        <v>25231</v>
      </c>
      <c r="D20" s="10">
        <v>3618</v>
      </c>
      <c r="E20" s="10"/>
      <c r="F20" s="10"/>
      <c r="G20" s="10"/>
      <c r="J20" s="10"/>
    </row>
    <row r="21" spans="1:13" ht="14.25" x14ac:dyDescent="0.2">
      <c r="A21" s="8" t="s">
        <v>12</v>
      </c>
      <c r="C21" s="9">
        <v>0</v>
      </c>
      <c r="D21" s="9">
        <v>0</v>
      </c>
      <c r="E21" s="10"/>
      <c r="F21" s="10"/>
      <c r="G21" s="10"/>
      <c r="J21" s="10"/>
    </row>
    <row r="22" spans="1:13" x14ac:dyDescent="0.2">
      <c r="A22" s="1" t="s">
        <v>15</v>
      </c>
      <c r="C22" s="11">
        <f>SUM(C17:C21)</f>
        <v>16403776</v>
      </c>
      <c r="D22" s="10"/>
      <c r="E22" s="12">
        <f>SUM(D18:D21)</f>
        <v>3618</v>
      </c>
      <c r="F22" s="12"/>
      <c r="G22" s="12">
        <f>+E22+G17</f>
        <v>8351</v>
      </c>
      <c r="J22" s="12"/>
    </row>
    <row r="23" spans="1:13" ht="14.25" x14ac:dyDescent="0.2">
      <c r="A23" s="8" t="s">
        <v>9</v>
      </c>
      <c r="C23" s="9">
        <v>270320</v>
      </c>
      <c r="D23" s="13">
        <v>23278.686310000001</v>
      </c>
      <c r="E23" s="10"/>
      <c r="F23" s="10"/>
      <c r="G23" s="10"/>
      <c r="J23" s="10"/>
      <c r="K23" s="14"/>
    </row>
    <row r="24" spans="1:13" ht="14.25" x14ac:dyDescent="0.2">
      <c r="A24" s="8" t="s">
        <v>10</v>
      </c>
      <c r="C24" s="9">
        <v>17953</v>
      </c>
      <c r="D24" s="13">
        <v>1604.5709999999999</v>
      </c>
      <c r="E24" s="10"/>
      <c r="F24" s="10"/>
      <c r="G24" s="10"/>
      <c r="J24" s="10"/>
    </row>
    <row r="25" spans="1:13" ht="14.25" x14ac:dyDescent="0.2">
      <c r="A25" s="8" t="s">
        <v>11</v>
      </c>
      <c r="C25" s="9">
        <v>34456</v>
      </c>
      <c r="D25" s="13">
        <v>3893</v>
      </c>
      <c r="E25" s="10"/>
      <c r="F25" s="10"/>
      <c r="G25" s="10"/>
      <c r="J25" s="10"/>
      <c r="M25" s="15"/>
    </row>
    <row r="26" spans="1:13" ht="14.25" x14ac:dyDescent="0.2">
      <c r="A26" s="8" t="s">
        <v>12</v>
      </c>
      <c r="C26" s="9">
        <v>735336</v>
      </c>
      <c r="D26" s="13">
        <v>60968.025999999998</v>
      </c>
      <c r="E26" s="10"/>
      <c r="F26" s="10"/>
      <c r="G26" s="10"/>
      <c r="J26" s="10"/>
      <c r="M26" s="14"/>
    </row>
    <row r="27" spans="1:13" x14ac:dyDescent="0.2">
      <c r="A27" s="1" t="s">
        <v>16</v>
      </c>
      <c r="C27" s="11">
        <f>SUM(C22:C26)</f>
        <v>17461841</v>
      </c>
      <c r="D27" s="10"/>
      <c r="E27" s="12">
        <f>SUM(D23:D26)</f>
        <v>89744.283309999999</v>
      </c>
      <c r="F27" s="12"/>
      <c r="G27" s="12">
        <f>+E27+G22</f>
        <v>98095.283309999999</v>
      </c>
      <c r="J27" s="12"/>
      <c r="M27" s="14"/>
    </row>
    <row r="28" spans="1:13" ht="14.25" x14ac:dyDescent="0.2">
      <c r="A28" s="8" t="s">
        <v>9</v>
      </c>
      <c r="C28" s="9">
        <v>132612</v>
      </c>
      <c r="D28" s="10">
        <v>16536.527999999998</v>
      </c>
      <c r="E28" s="9"/>
      <c r="F28" s="9"/>
      <c r="G28" s="10"/>
      <c r="J28" s="9"/>
      <c r="K28" s="14"/>
    </row>
    <row r="29" spans="1:13" ht="14.25" x14ac:dyDescent="0.2">
      <c r="A29" s="8" t="s">
        <v>10</v>
      </c>
      <c r="C29" s="9">
        <v>14644</v>
      </c>
      <c r="D29" s="10">
        <v>1711.884</v>
      </c>
      <c r="E29" s="10"/>
      <c r="F29" s="10"/>
      <c r="G29" s="10"/>
      <c r="J29" s="10"/>
    </row>
    <row r="30" spans="1:13" ht="14.25" x14ac:dyDescent="0.2">
      <c r="A30" s="8" t="s">
        <v>11</v>
      </c>
      <c r="C30" s="9">
        <v>46313</v>
      </c>
      <c r="D30" s="10">
        <v>4526</v>
      </c>
      <c r="E30" s="10"/>
      <c r="F30" s="10"/>
      <c r="G30" s="10"/>
      <c r="J30" s="10"/>
    </row>
    <row r="31" spans="1:13" ht="14.25" x14ac:dyDescent="0.2">
      <c r="A31" s="8" t="s">
        <v>12</v>
      </c>
      <c r="C31" s="9">
        <v>0</v>
      </c>
      <c r="D31" s="9">
        <v>0</v>
      </c>
      <c r="E31" s="10"/>
      <c r="F31" s="10"/>
      <c r="G31" s="10"/>
      <c r="J31" s="10"/>
    </row>
    <row r="32" spans="1:13" x14ac:dyDescent="0.2">
      <c r="A32" s="1" t="s">
        <v>17</v>
      </c>
      <c r="C32" s="11">
        <f>SUM(C27:C31)</f>
        <v>17655410</v>
      </c>
      <c r="D32" s="10"/>
      <c r="E32" s="12">
        <f>SUM(D28:D31)</f>
        <v>22774.411999999997</v>
      </c>
      <c r="F32" s="12"/>
      <c r="G32" s="12">
        <f>+E32+G27</f>
        <v>120869.69531</v>
      </c>
      <c r="J32" s="12"/>
    </row>
    <row r="34" spans="1:27" ht="5.25" customHeight="1" x14ac:dyDescent="0.2"/>
    <row r="35" spans="1:27" ht="14.25" x14ac:dyDescent="0.2">
      <c r="A35" s="2" t="s">
        <v>18</v>
      </c>
    </row>
    <row r="36" spans="1:27" ht="17.25" x14ac:dyDescent="0.25">
      <c r="A36" t="s">
        <v>19</v>
      </c>
    </row>
    <row r="37" spans="1:27" ht="17.25" x14ac:dyDescent="0.25">
      <c r="A37" t="s">
        <v>20</v>
      </c>
    </row>
    <row r="39" spans="1:27" ht="13.5" thickBot="1" x14ac:dyDescent="0.25"/>
    <row r="40" spans="1:27" ht="16.5" thickBot="1" x14ac:dyDescent="0.3">
      <c r="A40" s="45" t="s">
        <v>21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7"/>
    </row>
    <row r="41" spans="1:27" ht="15.75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3.5" thickBot="1" x14ac:dyDescent="0.25">
      <c r="A42" s="17" t="s">
        <v>22</v>
      </c>
    </row>
    <row r="43" spans="1:27" ht="13.5" thickBot="1" x14ac:dyDescent="0.25">
      <c r="C43" s="48" t="s">
        <v>23</v>
      </c>
      <c r="D43" s="49"/>
      <c r="E43" s="50"/>
      <c r="F43" s="18"/>
      <c r="G43" s="48" t="s">
        <v>24</v>
      </c>
      <c r="H43" s="49"/>
      <c r="I43" s="50"/>
      <c r="J43" s="18"/>
      <c r="K43" s="48" t="s">
        <v>25</v>
      </c>
      <c r="L43" s="49"/>
      <c r="M43" s="50"/>
      <c r="O43" s="48" t="s">
        <v>26</v>
      </c>
      <c r="P43" s="49"/>
      <c r="Q43" s="50"/>
      <c r="U43" s="48" t="s">
        <v>27</v>
      </c>
      <c r="V43" s="49"/>
      <c r="W43" s="50"/>
      <c r="Y43" s="48" t="s">
        <v>28</v>
      </c>
      <c r="Z43" s="49"/>
      <c r="AA43" s="50"/>
    </row>
    <row r="44" spans="1:27" ht="63.75" x14ac:dyDescent="0.2">
      <c r="C44" s="3" t="s">
        <v>29</v>
      </c>
      <c r="D44" s="3" t="s">
        <v>30</v>
      </c>
      <c r="E44" s="3" t="s">
        <v>31</v>
      </c>
      <c r="F44" s="5"/>
      <c r="G44" s="3" t="s">
        <v>29</v>
      </c>
      <c r="H44" s="3" t="s">
        <v>30</v>
      </c>
      <c r="I44" s="3" t="s">
        <v>32</v>
      </c>
      <c r="J44" s="5"/>
      <c r="K44" s="3" t="s">
        <v>29</v>
      </c>
      <c r="L44" s="3" t="s">
        <v>30</v>
      </c>
      <c r="M44" s="19" t="s">
        <v>33</v>
      </c>
      <c r="O44" s="3" t="s">
        <v>29</v>
      </c>
      <c r="P44" s="3" t="s">
        <v>30</v>
      </c>
      <c r="Q44" s="19" t="s">
        <v>34</v>
      </c>
      <c r="S44" s="3" t="s">
        <v>35</v>
      </c>
      <c r="U44" s="3" t="s">
        <v>29</v>
      </c>
      <c r="V44" s="3" t="s">
        <v>30</v>
      </c>
      <c r="W44" s="19" t="s">
        <v>36</v>
      </c>
      <c r="Y44" s="3" t="s">
        <v>29</v>
      </c>
      <c r="Z44" s="3" t="s">
        <v>30</v>
      </c>
      <c r="AA44" s="3" t="s">
        <v>32</v>
      </c>
    </row>
    <row r="45" spans="1:27" ht="15" x14ac:dyDescent="0.25">
      <c r="A45" s="20">
        <v>2020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1:27" ht="15" x14ac:dyDescent="0.25">
      <c r="A46"/>
    </row>
    <row r="47" spans="1:27" ht="15" x14ac:dyDescent="0.25">
      <c r="A47" t="s">
        <v>37</v>
      </c>
      <c r="C47" s="9"/>
      <c r="D47" s="9">
        <v>0</v>
      </c>
      <c r="E47" s="9">
        <f>SUM(C47:D47)</f>
        <v>0</v>
      </c>
      <c r="F47" s="9"/>
      <c r="G47" s="39">
        <f>+IFERROR(K47/C47,0)</f>
        <v>0</v>
      </c>
      <c r="H47" s="39">
        <f t="shared" ref="H47:I52" si="0">+IFERROR(L47/D47,0)</f>
        <v>0</v>
      </c>
      <c r="I47" s="39">
        <f t="shared" si="0"/>
        <v>0</v>
      </c>
      <c r="J47" s="9"/>
      <c r="K47" s="39">
        <v>0</v>
      </c>
      <c r="L47" s="39">
        <v>0</v>
      </c>
      <c r="M47" s="39">
        <f>SUM(K47:L47)</f>
        <v>0</v>
      </c>
      <c r="O47" s="39">
        <v>0</v>
      </c>
      <c r="P47" s="39">
        <v>0</v>
      </c>
      <c r="Q47" s="39">
        <f>SUM(O47:P47)</f>
        <v>0</v>
      </c>
      <c r="S47" s="23">
        <v>0.27641999999999994</v>
      </c>
      <c r="U47" s="23">
        <f>+K47-O47-S47</f>
        <v>-0.27641999999999994</v>
      </c>
      <c r="V47" s="39">
        <f>+L47-P47</f>
        <v>0</v>
      </c>
      <c r="W47" s="23">
        <f>SUM(U47:V47)</f>
        <v>-0.27641999999999994</v>
      </c>
      <c r="Y47" s="39">
        <f>+IFERROR(U47*1000/C47,0)</f>
        <v>0</v>
      </c>
      <c r="Z47" s="39">
        <f>+IFERROR(V47*1000/D47,0)</f>
        <v>0</v>
      </c>
      <c r="AA47" s="39">
        <f>+IFERROR(W47*1000/E47,0)</f>
        <v>0</v>
      </c>
    </row>
    <row r="48" spans="1:27" ht="15" x14ac:dyDescent="0.25">
      <c r="A48" t="s">
        <v>38</v>
      </c>
      <c r="C48" s="9"/>
      <c r="D48" s="9">
        <v>0</v>
      </c>
      <c r="E48" s="9">
        <f t="shared" ref="E48:E58" si="1">SUM(C48:D48)</f>
        <v>0</v>
      </c>
      <c r="F48" s="9"/>
      <c r="G48" s="22">
        <f t="shared" ref="G48:G52" si="2">+IFERROR(K48/C48,0)</f>
        <v>0</v>
      </c>
      <c r="H48" s="22">
        <f t="shared" si="0"/>
        <v>0</v>
      </c>
      <c r="I48" s="22">
        <f t="shared" si="0"/>
        <v>0</v>
      </c>
      <c r="J48" s="9"/>
      <c r="K48" s="9">
        <v>0</v>
      </c>
      <c r="L48" s="9">
        <v>0</v>
      </c>
      <c r="M48" s="9">
        <f t="shared" ref="M48:M58" si="3">SUM(K48:L48)</f>
        <v>0</v>
      </c>
      <c r="O48" s="9">
        <v>0</v>
      </c>
      <c r="P48" s="9">
        <v>0</v>
      </c>
      <c r="Q48" s="9">
        <f t="shared" ref="Q48:Q58" si="4">SUM(O48:P48)</f>
        <v>0</v>
      </c>
      <c r="S48" s="9">
        <v>0.20627000000000001</v>
      </c>
      <c r="U48" s="9">
        <f t="shared" ref="U48:U58" si="5">+K48-O48-S48</f>
        <v>-0.20627000000000001</v>
      </c>
      <c r="V48" s="9">
        <f t="shared" ref="V48:V58" si="6">+L48-P48</f>
        <v>0</v>
      </c>
      <c r="W48" s="9">
        <f t="shared" ref="W48:W58" si="7">SUM(U48:V48)</f>
        <v>-0.20627000000000001</v>
      </c>
      <c r="Y48" s="22">
        <f t="shared" ref="Y48:AA59" si="8">+IFERROR(U48*1000/C48,0)</f>
        <v>0</v>
      </c>
      <c r="Z48" s="22">
        <f t="shared" si="8"/>
        <v>0</v>
      </c>
      <c r="AA48" s="22">
        <f t="shared" si="8"/>
        <v>0</v>
      </c>
    </row>
    <row r="49" spans="1:28" ht="15" x14ac:dyDescent="0.25">
      <c r="A49" s="24" t="s">
        <v>39</v>
      </c>
      <c r="C49" s="9"/>
      <c r="D49" s="9">
        <v>0</v>
      </c>
      <c r="E49" s="9">
        <f t="shared" si="1"/>
        <v>0</v>
      </c>
      <c r="F49" s="9"/>
      <c r="G49" s="22">
        <f t="shared" si="2"/>
        <v>0</v>
      </c>
      <c r="H49" s="22">
        <f t="shared" si="0"/>
        <v>0</v>
      </c>
      <c r="I49" s="22">
        <f t="shared" si="0"/>
        <v>0</v>
      </c>
      <c r="J49" s="9"/>
      <c r="K49" s="9">
        <v>0</v>
      </c>
      <c r="L49" s="9">
        <v>0</v>
      </c>
      <c r="M49" s="9">
        <f t="shared" si="3"/>
        <v>0</v>
      </c>
      <c r="O49" s="9">
        <v>0</v>
      </c>
      <c r="P49" s="9">
        <v>0</v>
      </c>
      <c r="Q49" s="9">
        <f t="shared" si="4"/>
        <v>0</v>
      </c>
      <c r="S49" s="9">
        <v>0.20446999999999999</v>
      </c>
      <c r="U49" s="9">
        <f t="shared" si="5"/>
        <v>-0.20446999999999999</v>
      </c>
      <c r="V49" s="9">
        <f t="shared" si="6"/>
        <v>0</v>
      </c>
      <c r="W49" s="9">
        <f t="shared" si="7"/>
        <v>-0.20446999999999999</v>
      </c>
      <c r="Y49" s="22">
        <f t="shared" si="8"/>
        <v>0</v>
      </c>
      <c r="Z49" s="22">
        <f t="shared" si="8"/>
        <v>0</v>
      </c>
      <c r="AA49" s="22">
        <f t="shared" si="8"/>
        <v>0</v>
      </c>
    </row>
    <row r="50" spans="1:28" ht="15" x14ac:dyDescent="0.25">
      <c r="A50" s="25" t="s">
        <v>40</v>
      </c>
      <c r="B50" s="26"/>
      <c r="C50" s="27"/>
      <c r="D50" s="27">
        <v>0</v>
      </c>
      <c r="E50" s="27">
        <f t="shared" si="1"/>
        <v>0</v>
      </c>
      <c r="F50" s="28"/>
      <c r="G50" s="29">
        <f t="shared" si="2"/>
        <v>0</v>
      </c>
      <c r="H50" s="29">
        <f t="shared" si="0"/>
        <v>0</v>
      </c>
      <c r="I50" s="29">
        <f t="shared" si="0"/>
        <v>0</v>
      </c>
      <c r="J50" s="28"/>
      <c r="K50" s="27">
        <v>0</v>
      </c>
      <c r="L50" s="27">
        <v>0</v>
      </c>
      <c r="M50" s="27">
        <f t="shared" si="3"/>
        <v>0</v>
      </c>
      <c r="O50" s="27">
        <v>0</v>
      </c>
      <c r="P50" s="27">
        <v>0</v>
      </c>
      <c r="Q50" s="27">
        <f t="shared" si="4"/>
        <v>0</v>
      </c>
      <c r="S50" s="27">
        <v>0.30317</v>
      </c>
      <c r="U50" s="27">
        <f t="shared" si="5"/>
        <v>-0.30317</v>
      </c>
      <c r="V50" s="27">
        <f t="shared" si="6"/>
        <v>0</v>
      </c>
      <c r="W50" s="27">
        <f t="shared" si="7"/>
        <v>-0.30317</v>
      </c>
      <c r="Y50" s="29">
        <f t="shared" si="8"/>
        <v>0</v>
      </c>
      <c r="Z50" s="29">
        <f t="shared" si="8"/>
        <v>0</v>
      </c>
      <c r="AA50" s="29">
        <f t="shared" si="8"/>
        <v>0</v>
      </c>
    </row>
    <row r="51" spans="1:28" ht="15" x14ac:dyDescent="0.25">
      <c r="A51" t="s">
        <v>41</v>
      </c>
      <c r="C51" s="9"/>
      <c r="D51" s="9">
        <v>0</v>
      </c>
      <c r="E51" s="9">
        <f t="shared" si="1"/>
        <v>0</v>
      </c>
      <c r="F51" s="9"/>
      <c r="G51" s="22">
        <f t="shared" si="2"/>
        <v>0</v>
      </c>
      <c r="H51" s="22">
        <f t="shared" si="0"/>
        <v>0</v>
      </c>
      <c r="I51" s="22">
        <f t="shared" si="0"/>
        <v>0</v>
      </c>
      <c r="J51" s="9"/>
      <c r="K51" s="9">
        <v>0</v>
      </c>
      <c r="L51" s="9">
        <v>0</v>
      </c>
      <c r="M51" s="9">
        <f t="shared" si="3"/>
        <v>0</v>
      </c>
      <c r="O51" s="9">
        <v>0</v>
      </c>
      <c r="P51" s="9">
        <v>0</v>
      </c>
      <c r="Q51" s="9">
        <f t="shared" si="4"/>
        <v>0</v>
      </c>
      <c r="S51" s="9">
        <v>0.74882000000000004</v>
      </c>
      <c r="U51" s="9">
        <f t="shared" si="5"/>
        <v>-0.74882000000000004</v>
      </c>
      <c r="V51" s="9">
        <f t="shared" si="6"/>
        <v>0</v>
      </c>
      <c r="W51" s="9">
        <f t="shared" si="7"/>
        <v>-0.74882000000000004</v>
      </c>
      <c r="Y51" s="22">
        <f t="shared" si="8"/>
        <v>0</v>
      </c>
      <c r="Z51" s="22">
        <f t="shared" si="8"/>
        <v>0</v>
      </c>
      <c r="AA51" s="22">
        <f t="shared" si="8"/>
        <v>0</v>
      </c>
    </row>
    <row r="52" spans="1:28" ht="15" x14ac:dyDescent="0.25">
      <c r="A52" s="24" t="s">
        <v>42</v>
      </c>
      <c r="C52" s="9"/>
      <c r="D52" s="9">
        <v>0</v>
      </c>
      <c r="E52" s="9">
        <f t="shared" si="1"/>
        <v>0</v>
      </c>
      <c r="F52" s="9"/>
      <c r="G52" s="22">
        <f t="shared" si="2"/>
        <v>0</v>
      </c>
      <c r="H52" s="22">
        <f t="shared" si="0"/>
        <v>0</v>
      </c>
      <c r="I52" s="22">
        <f t="shared" si="0"/>
        <v>0</v>
      </c>
      <c r="J52" s="9"/>
      <c r="K52" s="9">
        <v>0</v>
      </c>
      <c r="L52" s="9">
        <v>0</v>
      </c>
      <c r="M52" s="9">
        <f t="shared" si="3"/>
        <v>0</v>
      </c>
      <c r="O52" s="9">
        <v>0</v>
      </c>
      <c r="P52" s="9">
        <v>0</v>
      </c>
      <c r="Q52" s="9">
        <f t="shared" si="4"/>
        <v>0</v>
      </c>
      <c r="S52" s="9">
        <v>1.00301</v>
      </c>
      <c r="U52" s="9">
        <f t="shared" si="5"/>
        <v>-1.00301</v>
      </c>
      <c r="V52" s="9">
        <f t="shared" si="6"/>
        <v>0</v>
      </c>
      <c r="W52" s="9">
        <f t="shared" si="7"/>
        <v>-1.00301</v>
      </c>
      <c r="Y52" s="22">
        <f t="shared" si="8"/>
        <v>0</v>
      </c>
      <c r="Z52" s="22">
        <f t="shared" si="8"/>
        <v>0</v>
      </c>
      <c r="AA52" s="22">
        <f t="shared" si="8"/>
        <v>0</v>
      </c>
    </row>
    <row r="53" spans="1:28" ht="15" x14ac:dyDescent="0.25">
      <c r="A53" s="25" t="s">
        <v>43</v>
      </c>
      <c r="B53" s="26"/>
      <c r="C53" s="27">
        <v>27101</v>
      </c>
      <c r="D53" s="27">
        <v>0</v>
      </c>
      <c r="E53" s="27">
        <f t="shared" si="1"/>
        <v>27101</v>
      </c>
      <c r="F53" s="28"/>
      <c r="G53" s="29">
        <f>+IFERROR(K53*1000/C53,0)</f>
        <v>84.867717058411131</v>
      </c>
      <c r="H53" s="29">
        <f t="shared" ref="H53:I59" si="9">+IFERROR(L53*1000/D53,0)</f>
        <v>0</v>
      </c>
      <c r="I53" s="29">
        <f t="shared" si="9"/>
        <v>84.867717058411131</v>
      </c>
      <c r="J53" s="28"/>
      <c r="K53" s="27">
        <v>2300</v>
      </c>
      <c r="L53" s="27">
        <v>0</v>
      </c>
      <c r="M53" s="27">
        <f t="shared" si="3"/>
        <v>2300</v>
      </c>
      <c r="O53" s="27">
        <v>9.2198700000001121</v>
      </c>
      <c r="P53" s="27">
        <v>0</v>
      </c>
      <c r="Q53" s="27">
        <f t="shared" si="4"/>
        <v>9.2198700000001121</v>
      </c>
      <c r="S53" s="27">
        <v>2.7296</v>
      </c>
      <c r="U53" s="27">
        <f t="shared" si="5"/>
        <v>2288.05053</v>
      </c>
      <c r="V53" s="27">
        <f t="shared" si="6"/>
        <v>0</v>
      </c>
      <c r="W53" s="27">
        <f t="shared" si="7"/>
        <v>2288.05053</v>
      </c>
      <c r="Y53" s="29">
        <f t="shared" si="8"/>
        <v>84.426793476255483</v>
      </c>
      <c r="Z53" s="29">
        <f t="shared" si="8"/>
        <v>0</v>
      </c>
      <c r="AA53" s="29">
        <f t="shared" si="8"/>
        <v>84.426793476255483</v>
      </c>
    </row>
    <row r="54" spans="1:28" ht="15" x14ac:dyDescent="0.25">
      <c r="A54" t="s">
        <v>44</v>
      </c>
      <c r="C54" s="9">
        <v>79062</v>
      </c>
      <c r="D54" s="9">
        <v>0</v>
      </c>
      <c r="E54" s="9">
        <f t="shared" si="1"/>
        <v>79062</v>
      </c>
      <c r="F54" s="9"/>
      <c r="G54" s="22">
        <f t="shared" ref="G54:G59" si="10">+IFERROR(K54*1000/C54,0)</f>
        <v>85.376033998633986</v>
      </c>
      <c r="H54" s="22">
        <f t="shared" si="9"/>
        <v>0</v>
      </c>
      <c r="I54" s="22">
        <f t="shared" si="9"/>
        <v>85.376033998633986</v>
      </c>
      <c r="J54" s="9"/>
      <c r="K54" s="9">
        <v>6750</v>
      </c>
      <c r="L54" s="9">
        <v>0</v>
      </c>
      <c r="M54" s="9">
        <f t="shared" si="3"/>
        <v>6750</v>
      </c>
      <c r="O54" s="9">
        <v>27.418730000000448</v>
      </c>
      <c r="P54" s="9">
        <v>0</v>
      </c>
      <c r="Q54" s="9">
        <f t="shared" si="4"/>
        <v>27.418730000000448</v>
      </c>
      <c r="S54" s="9">
        <v>5.6549100000000001</v>
      </c>
      <c r="U54" s="9">
        <f t="shared" si="5"/>
        <v>6716.9263599999995</v>
      </c>
      <c r="V54" s="9">
        <f t="shared" si="6"/>
        <v>0</v>
      </c>
      <c r="W54" s="9">
        <f t="shared" si="7"/>
        <v>6716.9263599999995</v>
      </c>
      <c r="Y54" s="22">
        <f t="shared" si="8"/>
        <v>84.957708633730476</v>
      </c>
      <c r="Z54" s="22">
        <f t="shared" si="8"/>
        <v>0</v>
      </c>
      <c r="AA54" s="22">
        <f t="shared" si="8"/>
        <v>84.957708633730476</v>
      </c>
    </row>
    <row r="55" spans="1:28" ht="15" x14ac:dyDescent="0.25">
      <c r="A55" s="24" t="s">
        <v>45</v>
      </c>
      <c r="C55" s="9">
        <v>0</v>
      </c>
      <c r="D55" s="9">
        <v>122572</v>
      </c>
      <c r="E55" s="9">
        <f t="shared" si="1"/>
        <v>122572</v>
      </c>
      <c r="F55" s="9"/>
      <c r="G55" s="22">
        <f t="shared" si="10"/>
        <v>0</v>
      </c>
      <c r="H55" s="22">
        <f t="shared" si="9"/>
        <v>86.504800035897262</v>
      </c>
      <c r="I55" s="22">
        <f t="shared" si="9"/>
        <v>86.504800035897262</v>
      </c>
      <c r="J55" s="9"/>
      <c r="K55" s="9">
        <v>0</v>
      </c>
      <c r="L55" s="9">
        <f>10603066.35/1000</f>
        <v>10603.066349999999</v>
      </c>
      <c r="M55" s="9">
        <f t="shared" si="3"/>
        <v>10603.066349999999</v>
      </c>
      <c r="O55" s="9">
        <v>0</v>
      </c>
      <c r="P55" s="9">
        <f>(217705.67+185553.66)/1000</f>
        <v>403.25933000000003</v>
      </c>
      <c r="Q55" s="9">
        <f t="shared" si="4"/>
        <v>403.25933000000003</v>
      </c>
      <c r="S55" s="9">
        <v>3.6712899999999999</v>
      </c>
      <c r="U55" s="9">
        <f t="shared" si="5"/>
        <v>-3.6712899999999999</v>
      </c>
      <c r="V55" s="9">
        <f>+L55-P55</f>
        <v>10199.807019999998</v>
      </c>
      <c r="W55" s="9">
        <f t="shared" si="7"/>
        <v>10196.135729999998</v>
      </c>
      <c r="Y55" s="22">
        <f t="shared" si="8"/>
        <v>0</v>
      </c>
      <c r="Z55" s="22">
        <f t="shared" si="8"/>
        <v>83.214820839996065</v>
      </c>
      <c r="AA55" s="22">
        <f t="shared" si="8"/>
        <v>83.184868730215697</v>
      </c>
    </row>
    <row r="56" spans="1:28" ht="15" x14ac:dyDescent="0.25">
      <c r="A56" s="25" t="s">
        <v>46</v>
      </c>
      <c r="B56" s="26"/>
      <c r="C56" s="27">
        <v>148989</v>
      </c>
      <c r="D56" s="27">
        <v>612764</v>
      </c>
      <c r="E56" s="27">
        <f t="shared" si="1"/>
        <v>761753</v>
      </c>
      <c r="F56" s="28"/>
      <c r="G56" s="29">
        <f t="shared" si="10"/>
        <v>87.254763774506841</v>
      </c>
      <c r="H56" s="29">
        <f t="shared" si="9"/>
        <v>84.655222059389914</v>
      </c>
      <c r="I56" s="29">
        <f t="shared" si="9"/>
        <v>85.163658679388206</v>
      </c>
      <c r="J56" s="28"/>
      <c r="K56" s="27">
        <v>13000</v>
      </c>
      <c r="L56" s="27">
        <f>62476738.84/1000-L55</f>
        <v>51873.672490000004</v>
      </c>
      <c r="M56" s="27">
        <f t="shared" si="3"/>
        <v>64873.672490000004</v>
      </c>
      <c r="O56" s="27">
        <v>39.488250000000001</v>
      </c>
      <c r="P56" s="27">
        <f>(122180.28+983273.49)/1000</f>
        <v>1105.4537700000001</v>
      </c>
      <c r="Q56" s="27">
        <f t="shared" si="4"/>
        <v>1144.9420200000002</v>
      </c>
      <c r="S56" s="27">
        <v>11.2845</v>
      </c>
      <c r="U56" s="27">
        <f t="shared" si="5"/>
        <v>12949.22725</v>
      </c>
      <c r="V56" s="27">
        <f t="shared" si="6"/>
        <v>50768.218720000004</v>
      </c>
      <c r="W56" s="27">
        <f t="shared" si="7"/>
        <v>63717.445970000001</v>
      </c>
      <c r="Y56" s="29">
        <f t="shared" si="8"/>
        <v>86.913981904704372</v>
      </c>
      <c r="Z56" s="29">
        <f t="shared" si="8"/>
        <v>82.85117715792704</v>
      </c>
      <c r="AA56" s="29">
        <f t="shared" si="8"/>
        <v>83.645809035212196</v>
      </c>
    </row>
    <row r="57" spans="1:28" ht="15" x14ac:dyDescent="0.25">
      <c r="A57" t="s">
        <v>47</v>
      </c>
      <c r="C57" s="9">
        <v>0</v>
      </c>
      <c r="D57" s="9">
        <v>0</v>
      </c>
      <c r="E57" s="9">
        <f t="shared" si="1"/>
        <v>0</v>
      </c>
      <c r="F57" s="9"/>
      <c r="G57" s="22">
        <f t="shared" si="10"/>
        <v>0</v>
      </c>
      <c r="H57" s="22">
        <f t="shared" si="9"/>
        <v>0</v>
      </c>
      <c r="I57" s="22">
        <f t="shared" si="9"/>
        <v>0</v>
      </c>
      <c r="J57" s="9"/>
      <c r="K57" s="9">
        <v>0</v>
      </c>
      <c r="L57" s="9">
        <v>0</v>
      </c>
      <c r="M57" s="9">
        <f t="shared" si="3"/>
        <v>0</v>
      </c>
      <c r="O57" s="9">
        <v>0</v>
      </c>
      <c r="P57" s="9">
        <v>0</v>
      </c>
      <c r="Q57" s="9">
        <f t="shared" si="4"/>
        <v>0</v>
      </c>
      <c r="S57" s="9">
        <v>3.7276000000000002</v>
      </c>
      <c r="U57" s="9">
        <f t="shared" si="5"/>
        <v>-3.7276000000000002</v>
      </c>
      <c r="V57" s="9">
        <f t="shared" si="6"/>
        <v>0</v>
      </c>
      <c r="W57" s="9">
        <f t="shared" si="7"/>
        <v>-3.7276000000000002</v>
      </c>
      <c r="Y57" s="22">
        <f t="shared" si="8"/>
        <v>0</v>
      </c>
      <c r="Z57" s="22">
        <f t="shared" si="8"/>
        <v>0</v>
      </c>
      <c r="AA57" s="22">
        <f t="shared" si="8"/>
        <v>0</v>
      </c>
    </row>
    <row r="58" spans="1:28" ht="15" x14ac:dyDescent="0.25">
      <c r="A58" s="24" t="s">
        <v>48</v>
      </c>
      <c r="C58" s="9">
        <v>0</v>
      </c>
      <c r="D58" s="9">
        <v>0</v>
      </c>
      <c r="E58" s="9">
        <f t="shared" si="1"/>
        <v>0</v>
      </c>
      <c r="F58" s="9"/>
      <c r="G58" s="22">
        <f t="shared" si="10"/>
        <v>0</v>
      </c>
      <c r="H58" s="22">
        <f t="shared" si="9"/>
        <v>0</v>
      </c>
      <c r="I58" s="22">
        <f t="shared" si="9"/>
        <v>0</v>
      </c>
      <c r="J58" s="9"/>
      <c r="K58" s="9">
        <v>0</v>
      </c>
      <c r="L58" s="9">
        <v>0</v>
      </c>
      <c r="M58" s="9">
        <f t="shared" si="3"/>
        <v>0</v>
      </c>
      <c r="O58" s="9">
        <v>0</v>
      </c>
      <c r="P58" s="9">
        <v>0</v>
      </c>
      <c r="Q58" s="9">
        <f t="shared" si="4"/>
        <v>0</v>
      </c>
      <c r="S58" s="9">
        <v>3.7232500000000002</v>
      </c>
      <c r="U58" s="9">
        <f t="shared" si="5"/>
        <v>-3.7232500000000002</v>
      </c>
      <c r="V58" s="9">
        <f t="shared" si="6"/>
        <v>0</v>
      </c>
      <c r="W58" s="9">
        <f t="shared" si="7"/>
        <v>-3.7232500000000002</v>
      </c>
      <c r="Y58" s="22">
        <f t="shared" si="8"/>
        <v>0</v>
      </c>
      <c r="Z58" s="22">
        <f t="shared" si="8"/>
        <v>0</v>
      </c>
      <c r="AA58" s="22">
        <f t="shared" si="8"/>
        <v>0</v>
      </c>
    </row>
    <row r="59" spans="1:28" s="1" customFormat="1" ht="15" x14ac:dyDescent="0.25">
      <c r="A59" s="30" t="s">
        <v>49</v>
      </c>
      <c r="B59" s="31"/>
      <c r="C59" s="32">
        <f>SUM(C47:C58)</f>
        <v>255152</v>
      </c>
      <c r="D59" s="32">
        <f t="shared" ref="D59" si="11">SUM(D47:D58)</f>
        <v>735336</v>
      </c>
      <c r="E59" s="32">
        <f>SUM(E47:E58)</f>
        <v>990488</v>
      </c>
      <c r="F59" s="33"/>
      <c r="G59" s="34">
        <f t="shared" si="10"/>
        <v>86.41907568821722</v>
      </c>
      <c r="H59" s="34">
        <f t="shared" si="9"/>
        <v>84.963525299998921</v>
      </c>
      <c r="I59" s="34">
        <f t="shared" si="9"/>
        <v>85.33847844698775</v>
      </c>
      <c r="J59" s="33"/>
      <c r="K59" s="35">
        <f>SUM(K47:K58)</f>
        <v>22050</v>
      </c>
      <c r="L59" s="35">
        <f t="shared" ref="L59" si="12">SUM(L47:L58)</f>
        <v>62476.738840000005</v>
      </c>
      <c r="M59" s="35">
        <f>SUM(M47:M58)</f>
        <v>84526.738840000005</v>
      </c>
      <c r="O59" s="35">
        <f>SUM(O47:O58)</f>
        <v>76.126850000000559</v>
      </c>
      <c r="P59" s="35">
        <f t="shared" ref="P59" si="13">SUM(P47:P58)</f>
        <v>1508.7131000000002</v>
      </c>
      <c r="Q59" s="35">
        <f>SUM(Q47:Q58)</f>
        <v>1584.8399500000007</v>
      </c>
      <c r="S59" s="35">
        <f t="shared" ref="S59" si="14">SUM(S47:S58)</f>
        <v>33.53331</v>
      </c>
      <c r="U59" s="35">
        <f>SUM(U47:U58)</f>
        <v>21940.339840000004</v>
      </c>
      <c r="V59" s="35">
        <f>SUM(V47:V58)</f>
        <v>60968.025740000005</v>
      </c>
      <c r="W59" s="35">
        <f>SUM(W47:W58)</f>
        <v>82908.365580000012</v>
      </c>
      <c r="Y59" s="34">
        <f t="shared" si="8"/>
        <v>85.989292029848883</v>
      </c>
      <c r="Z59" s="34">
        <f t="shared" si="8"/>
        <v>82.911792350707699</v>
      </c>
      <c r="AA59" s="34">
        <f t="shared" si="8"/>
        <v>83.704563386936556</v>
      </c>
      <c r="AB59" s="36"/>
    </row>
    <row r="60" spans="1:28" ht="15" x14ac:dyDescent="0.25">
      <c r="A60"/>
      <c r="E60" s="37"/>
      <c r="U60" s="14"/>
      <c r="W60" s="14"/>
    </row>
    <row r="61" spans="1:28" ht="15" x14ac:dyDescent="0.25">
      <c r="A61" s="20">
        <f>+A45+1</f>
        <v>2021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1:28" ht="15" x14ac:dyDescent="0.25">
      <c r="A62"/>
    </row>
    <row r="63" spans="1:28" ht="15" x14ac:dyDescent="0.25">
      <c r="A63" t="s">
        <v>37</v>
      </c>
      <c r="C63" s="9">
        <v>5730</v>
      </c>
      <c r="D63" s="9">
        <v>0</v>
      </c>
      <c r="E63" s="9">
        <f>SUM(C63:D63)</f>
        <v>5730</v>
      </c>
      <c r="F63" s="9"/>
      <c r="G63" s="38">
        <f>+IFERROR(K63*1000/C63,0)</f>
        <v>104.71204188481676</v>
      </c>
      <c r="H63" s="39">
        <f>+IFERROR(L63*1000/D63,0)</f>
        <v>0</v>
      </c>
      <c r="I63" s="38">
        <f>+IFERROR(M63*1000/E63,0)</f>
        <v>104.71204188481676</v>
      </c>
      <c r="J63" s="9"/>
      <c r="K63" s="23">
        <v>600</v>
      </c>
      <c r="L63" s="39">
        <v>0</v>
      </c>
      <c r="M63" s="23">
        <f>SUM(K63:L63)</f>
        <v>600</v>
      </c>
      <c r="O63" s="23">
        <v>2.4797099999999626</v>
      </c>
      <c r="P63" s="39">
        <v>0</v>
      </c>
      <c r="Q63" s="23">
        <f>SUM(O63:P63)</f>
        <v>2.4797099999999626</v>
      </c>
      <c r="S63" s="23">
        <v>3.9338299999999999</v>
      </c>
      <c r="U63" s="23">
        <f>+K63-O63-S63</f>
        <v>593.5864600000001</v>
      </c>
      <c r="V63" s="39">
        <f>+L63-P63</f>
        <v>0</v>
      </c>
      <c r="W63" s="23">
        <f>SUM(U63:V63)</f>
        <v>593.5864600000001</v>
      </c>
      <c r="Y63" s="38">
        <f>+IFERROR(U63*1000/C63,0)</f>
        <v>103.59275043630019</v>
      </c>
      <c r="Z63" s="39">
        <f>+IFERROR(V63*1000/D63,0)</f>
        <v>0</v>
      </c>
      <c r="AA63" s="38">
        <f>+IFERROR(W63*1000/E63,0)</f>
        <v>103.59275043630019</v>
      </c>
    </row>
    <row r="64" spans="1:28" ht="15" x14ac:dyDescent="0.25">
      <c r="A64" t="s">
        <v>38</v>
      </c>
      <c r="C64" s="9">
        <v>2870</v>
      </c>
      <c r="D64" s="9">
        <v>0</v>
      </c>
      <c r="E64" s="9">
        <f t="shared" ref="E64:E74" si="15">SUM(C64:D64)</f>
        <v>2870</v>
      </c>
      <c r="F64" s="9"/>
      <c r="G64" s="22">
        <f t="shared" ref="G64:I75" si="16">+IFERROR(K64*1000/C64,0)</f>
        <v>104.52961672473867</v>
      </c>
      <c r="H64" s="22">
        <f t="shared" si="16"/>
        <v>0</v>
      </c>
      <c r="I64" s="22">
        <f t="shared" si="16"/>
        <v>104.52961672473867</v>
      </c>
      <c r="J64" s="9"/>
      <c r="K64" s="9">
        <v>300</v>
      </c>
      <c r="L64" s="9">
        <v>0</v>
      </c>
      <c r="M64" s="9">
        <f t="shared" ref="M64:M74" si="17">SUM(K64:L64)</f>
        <v>300</v>
      </c>
      <c r="O64" s="9">
        <v>1.2060699999999487</v>
      </c>
      <c r="P64" s="9">
        <v>0</v>
      </c>
      <c r="Q64" s="9">
        <f t="shared" ref="Q64:Q74" si="18">SUM(O64:P64)</f>
        <v>1.2060699999999487</v>
      </c>
      <c r="S64" s="9">
        <v>3.7010800000000001</v>
      </c>
      <c r="U64" s="9">
        <f t="shared" ref="U64:U74" si="19">+K64-O64-S64</f>
        <v>295.09285000000006</v>
      </c>
      <c r="V64" s="9">
        <f t="shared" ref="V64:V74" si="20">+L64-P64</f>
        <v>0</v>
      </c>
      <c r="W64" s="9">
        <f t="shared" ref="W64:W74" si="21">SUM(U64:V64)</f>
        <v>295.09285000000006</v>
      </c>
      <c r="Y64" s="22">
        <f t="shared" ref="Y64:AA75" si="22">+IFERROR(U64*1000/C64,0)</f>
        <v>102.81980836236934</v>
      </c>
      <c r="Z64" s="22">
        <f t="shared" si="22"/>
        <v>0</v>
      </c>
      <c r="AA64" s="22">
        <f t="shared" si="22"/>
        <v>102.81980836236934</v>
      </c>
    </row>
    <row r="65" spans="1:27" ht="15" x14ac:dyDescent="0.25">
      <c r="A65" s="24" t="s">
        <v>39</v>
      </c>
      <c r="C65" s="9">
        <v>8752</v>
      </c>
      <c r="D65" s="9">
        <v>0</v>
      </c>
      <c r="E65" s="9">
        <f t="shared" si="15"/>
        <v>8752</v>
      </c>
      <c r="F65" s="9"/>
      <c r="G65" s="22">
        <f t="shared" si="16"/>
        <v>114.25959780621572</v>
      </c>
      <c r="H65" s="22">
        <f t="shared" si="16"/>
        <v>0</v>
      </c>
      <c r="I65" s="22">
        <f t="shared" si="16"/>
        <v>114.25959780621572</v>
      </c>
      <c r="J65" s="9"/>
      <c r="K65" s="9">
        <v>1000</v>
      </c>
      <c r="L65" s="9">
        <v>0</v>
      </c>
      <c r="M65" s="9">
        <f t="shared" si="17"/>
        <v>1000</v>
      </c>
      <c r="O65" s="9">
        <v>4.057739999999991</v>
      </c>
      <c r="P65" s="9">
        <v>0</v>
      </c>
      <c r="Q65" s="9">
        <f t="shared" si="18"/>
        <v>4.057739999999991</v>
      </c>
      <c r="S65" s="9">
        <v>3.9967800000000002</v>
      </c>
      <c r="U65" s="9">
        <f t="shared" si="19"/>
        <v>991.94548000000009</v>
      </c>
      <c r="V65" s="9">
        <f t="shared" si="20"/>
        <v>0</v>
      </c>
      <c r="W65" s="9">
        <f t="shared" si="21"/>
        <v>991.94548000000009</v>
      </c>
      <c r="Y65" s="22">
        <f t="shared" si="22"/>
        <v>113.33929159049362</v>
      </c>
      <c r="Z65" s="22">
        <f t="shared" si="22"/>
        <v>0</v>
      </c>
      <c r="AA65" s="22">
        <f t="shared" si="22"/>
        <v>113.33929159049362</v>
      </c>
    </row>
    <row r="66" spans="1:27" ht="15" x14ac:dyDescent="0.25">
      <c r="A66" s="25" t="s">
        <v>40</v>
      </c>
      <c r="B66" s="26"/>
      <c r="C66" s="27">
        <v>8632</v>
      </c>
      <c r="D66" s="27">
        <v>0</v>
      </c>
      <c r="E66" s="27">
        <f t="shared" si="15"/>
        <v>8632</v>
      </c>
      <c r="F66" s="28"/>
      <c r="G66" s="29">
        <f t="shared" si="16"/>
        <v>115.84800741427247</v>
      </c>
      <c r="H66" s="29">
        <f t="shared" si="16"/>
        <v>0</v>
      </c>
      <c r="I66" s="29">
        <f t="shared" si="16"/>
        <v>115.84800741427247</v>
      </c>
      <c r="J66" s="28"/>
      <c r="K66" s="27">
        <v>1000</v>
      </c>
      <c r="L66" s="27">
        <v>0</v>
      </c>
      <c r="M66" s="27">
        <f t="shared" si="17"/>
        <v>1000</v>
      </c>
      <c r="O66" s="27">
        <v>4.3019999999999996</v>
      </c>
      <c r="P66" s="27">
        <v>0</v>
      </c>
      <c r="Q66" s="27">
        <f t="shared" si="18"/>
        <v>4.3019999999999996</v>
      </c>
      <c r="S66" s="27">
        <v>4.0630300000000004</v>
      </c>
      <c r="U66" s="27">
        <f t="shared" si="19"/>
        <v>991.63496999999995</v>
      </c>
      <c r="V66" s="27">
        <f t="shared" si="20"/>
        <v>0</v>
      </c>
      <c r="W66" s="27">
        <f t="shared" si="21"/>
        <v>991.63496999999995</v>
      </c>
      <c r="Y66" s="29">
        <f t="shared" si="22"/>
        <v>114.87893535681187</v>
      </c>
      <c r="Z66" s="29">
        <f t="shared" si="22"/>
        <v>0</v>
      </c>
      <c r="AA66" s="29">
        <f t="shared" si="22"/>
        <v>114.87893535681187</v>
      </c>
    </row>
    <row r="67" spans="1:27" ht="15" x14ac:dyDescent="0.25">
      <c r="A67" t="s">
        <v>41</v>
      </c>
      <c r="C67" s="9">
        <v>5034</v>
      </c>
      <c r="D67" s="9">
        <v>0</v>
      </c>
      <c r="E67" s="9">
        <f t="shared" si="15"/>
        <v>5034</v>
      </c>
      <c r="F67" s="9"/>
      <c r="G67" s="22">
        <f t="shared" si="16"/>
        <v>119.18951132300357</v>
      </c>
      <c r="H67" s="22">
        <f t="shared" si="16"/>
        <v>0</v>
      </c>
      <c r="I67" s="22">
        <f t="shared" si="16"/>
        <v>119.18951132300357</v>
      </c>
      <c r="J67" s="9"/>
      <c r="K67" s="9">
        <v>600</v>
      </c>
      <c r="L67" s="9">
        <v>0</v>
      </c>
      <c r="M67" s="9">
        <f t="shared" si="17"/>
        <v>600</v>
      </c>
      <c r="O67" s="9">
        <v>2.5467700000000186</v>
      </c>
      <c r="P67" s="9">
        <v>0</v>
      </c>
      <c r="Q67" s="9">
        <f t="shared" si="18"/>
        <v>2.5467700000000186</v>
      </c>
      <c r="S67" s="9">
        <v>3.8122800000000003</v>
      </c>
      <c r="U67" s="9">
        <f t="shared" si="19"/>
        <v>593.64094999999998</v>
      </c>
      <c r="V67" s="9">
        <f t="shared" si="20"/>
        <v>0</v>
      </c>
      <c r="W67" s="9">
        <f t="shared" si="21"/>
        <v>593.64094999999998</v>
      </c>
      <c r="Y67" s="22">
        <f t="shared" si="22"/>
        <v>117.92629121970599</v>
      </c>
      <c r="Z67" s="22">
        <f t="shared" si="22"/>
        <v>0</v>
      </c>
      <c r="AA67" s="22">
        <f t="shared" si="22"/>
        <v>117.92629121970599</v>
      </c>
    </row>
    <row r="68" spans="1:27" ht="15" x14ac:dyDescent="0.25">
      <c r="A68" s="24" t="s">
        <v>42</v>
      </c>
      <c r="C68" s="9">
        <v>8450</v>
      </c>
      <c r="D68" s="9">
        <v>0</v>
      </c>
      <c r="E68" s="9">
        <f t="shared" si="15"/>
        <v>8450</v>
      </c>
      <c r="F68" s="9"/>
      <c r="G68" s="22">
        <f t="shared" si="16"/>
        <v>118.34319526627219</v>
      </c>
      <c r="H68" s="22">
        <f t="shared" si="16"/>
        <v>0</v>
      </c>
      <c r="I68" s="22">
        <f t="shared" si="16"/>
        <v>118.34319526627219</v>
      </c>
      <c r="J68" s="9"/>
      <c r="K68" s="9">
        <v>1000</v>
      </c>
      <c r="L68" s="9">
        <v>0</v>
      </c>
      <c r="M68" s="9">
        <f t="shared" si="17"/>
        <v>1000</v>
      </c>
      <c r="O68" s="9">
        <v>4.1453399999999672</v>
      </c>
      <c r="P68" s="9">
        <v>0</v>
      </c>
      <c r="Q68" s="9">
        <f t="shared" si="18"/>
        <v>4.1453399999999672</v>
      </c>
      <c r="S68" s="9">
        <v>3.9788800000000002</v>
      </c>
      <c r="U68" s="9">
        <f t="shared" si="19"/>
        <v>991.87578000000008</v>
      </c>
      <c r="V68" s="9">
        <f t="shared" si="20"/>
        <v>0</v>
      </c>
      <c r="W68" s="9">
        <f t="shared" si="21"/>
        <v>991.87578000000008</v>
      </c>
      <c r="Y68" s="22">
        <f t="shared" si="22"/>
        <v>117.38174911242604</v>
      </c>
      <c r="Z68" s="22">
        <f t="shared" si="22"/>
        <v>0</v>
      </c>
      <c r="AA68" s="22">
        <f t="shared" si="22"/>
        <v>117.38174911242604</v>
      </c>
    </row>
    <row r="69" spans="1:27" ht="15" x14ac:dyDescent="0.25">
      <c r="A69" s="25" t="s">
        <v>43</v>
      </c>
      <c r="B69" s="26"/>
      <c r="C69" s="27">
        <v>8381</v>
      </c>
      <c r="D69" s="27">
        <v>0</v>
      </c>
      <c r="E69" s="27">
        <f t="shared" si="15"/>
        <v>8381</v>
      </c>
      <c r="F69" s="28"/>
      <c r="G69" s="29">
        <f t="shared" si="16"/>
        <v>119.31750387781888</v>
      </c>
      <c r="H69" s="29">
        <f t="shared" si="16"/>
        <v>0</v>
      </c>
      <c r="I69" s="29">
        <f t="shared" si="16"/>
        <v>119.31750387781888</v>
      </c>
      <c r="J69" s="28"/>
      <c r="K69" s="27">
        <v>1000</v>
      </c>
      <c r="L69" s="27">
        <v>0</v>
      </c>
      <c r="M69" s="27">
        <f t="shared" si="17"/>
        <v>1000</v>
      </c>
      <c r="O69" s="27">
        <v>4.3730300000000275</v>
      </c>
      <c r="P69" s="27">
        <v>0</v>
      </c>
      <c r="Q69" s="27">
        <f t="shared" si="18"/>
        <v>4.3730300000000275</v>
      </c>
      <c r="S69" s="27">
        <v>4.0573300000000003</v>
      </c>
      <c r="U69" s="27">
        <f t="shared" si="19"/>
        <v>991.56964000000005</v>
      </c>
      <c r="V69" s="27">
        <f t="shared" si="20"/>
        <v>0</v>
      </c>
      <c r="W69" s="27">
        <f t="shared" si="21"/>
        <v>991.56964000000005</v>
      </c>
      <c r="Y69" s="29">
        <f t="shared" si="22"/>
        <v>118.31161436582747</v>
      </c>
      <c r="Z69" s="29">
        <f t="shared" si="22"/>
        <v>0</v>
      </c>
      <c r="AA69" s="29">
        <f t="shared" si="22"/>
        <v>118.31161436582747</v>
      </c>
    </row>
    <row r="70" spans="1:27" ht="15" x14ac:dyDescent="0.25">
      <c r="A70" t="s">
        <v>44</v>
      </c>
      <c r="C70" s="9">
        <v>7725</v>
      </c>
      <c r="D70" s="9">
        <v>0</v>
      </c>
      <c r="E70" s="9">
        <f t="shared" si="15"/>
        <v>7725</v>
      </c>
      <c r="F70" s="9"/>
      <c r="G70" s="22">
        <f t="shared" si="16"/>
        <v>129.44983818770226</v>
      </c>
      <c r="H70" s="22">
        <f t="shared" si="16"/>
        <v>0</v>
      </c>
      <c r="I70" s="22">
        <f t="shared" si="16"/>
        <v>129.44983818770226</v>
      </c>
      <c r="J70" s="9"/>
      <c r="K70" s="9">
        <v>1000</v>
      </c>
      <c r="L70" s="9">
        <v>0</v>
      </c>
      <c r="M70" s="9">
        <f t="shared" si="17"/>
        <v>1000</v>
      </c>
      <c r="O70" s="9">
        <v>4.4771100000001027</v>
      </c>
      <c r="P70" s="9">
        <v>0</v>
      </c>
      <c r="Q70" s="9">
        <f t="shared" si="18"/>
        <v>4.4771100000001027</v>
      </c>
      <c r="S70" s="9">
        <v>3.9439799999999998</v>
      </c>
      <c r="U70" s="9">
        <f t="shared" si="19"/>
        <v>991.57890999999984</v>
      </c>
      <c r="V70" s="9">
        <f t="shared" si="20"/>
        <v>0</v>
      </c>
      <c r="W70" s="9">
        <f t="shared" si="21"/>
        <v>991.57890999999984</v>
      </c>
      <c r="Y70" s="22">
        <f t="shared" si="22"/>
        <v>128.35972944983817</v>
      </c>
      <c r="Z70" s="22">
        <f t="shared" si="22"/>
        <v>0</v>
      </c>
      <c r="AA70" s="22">
        <f t="shared" si="22"/>
        <v>128.35972944983817</v>
      </c>
    </row>
    <row r="71" spans="1:27" ht="15" x14ac:dyDescent="0.25">
      <c r="A71" s="24" t="s">
        <v>45</v>
      </c>
      <c r="C71" s="9">
        <v>764</v>
      </c>
      <c r="D71" s="9">
        <v>0</v>
      </c>
      <c r="E71" s="9">
        <f t="shared" si="15"/>
        <v>764</v>
      </c>
      <c r="F71" s="9"/>
      <c r="G71" s="22">
        <f t="shared" si="16"/>
        <v>130.89005235602093</v>
      </c>
      <c r="H71" s="22">
        <f t="shared" si="16"/>
        <v>0</v>
      </c>
      <c r="I71" s="22">
        <f t="shared" si="16"/>
        <v>130.89005235602093</v>
      </c>
      <c r="J71" s="9"/>
      <c r="K71" s="9">
        <v>100</v>
      </c>
      <c r="L71" s="9">
        <v>0</v>
      </c>
      <c r="M71" s="9">
        <f t="shared" si="17"/>
        <v>100</v>
      </c>
      <c r="O71" s="9">
        <v>0.43946000000002094</v>
      </c>
      <c r="P71" s="9">
        <v>0</v>
      </c>
      <c r="Q71" s="9">
        <f t="shared" si="18"/>
        <v>0.43946000000002094</v>
      </c>
      <c r="S71" s="9">
        <v>3.6001300000000001</v>
      </c>
      <c r="U71" s="9">
        <f t="shared" si="19"/>
        <v>95.960409999999968</v>
      </c>
      <c r="V71" s="9">
        <f t="shared" si="20"/>
        <v>0</v>
      </c>
      <c r="W71" s="9">
        <f t="shared" si="21"/>
        <v>95.960409999999968</v>
      </c>
      <c r="Y71" s="22">
        <f t="shared" si="22"/>
        <v>125.60263089005232</v>
      </c>
      <c r="Z71" s="22">
        <f t="shared" si="22"/>
        <v>0</v>
      </c>
      <c r="AA71" s="22">
        <f t="shared" si="22"/>
        <v>125.60263089005232</v>
      </c>
    </row>
    <row r="72" spans="1:27" ht="15" x14ac:dyDescent="0.25">
      <c r="A72" s="25" t="s">
        <v>46</v>
      </c>
      <c r="B72" s="26"/>
      <c r="C72" s="27">
        <v>14459</v>
      </c>
      <c r="D72" s="27">
        <v>0</v>
      </c>
      <c r="E72" s="27">
        <f t="shared" si="15"/>
        <v>14459</v>
      </c>
      <c r="F72" s="28"/>
      <c r="G72" s="29">
        <f t="shared" si="16"/>
        <v>127.94799087073795</v>
      </c>
      <c r="H72" s="29">
        <f t="shared" si="16"/>
        <v>0</v>
      </c>
      <c r="I72" s="29">
        <f t="shared" si="16"/>
        <v>127.94799087073795</v>
      </c>
      <c r="J72" s="28"/>
      <c r="K72" s="27">
        <v>1850</v>
      </c>
      <c r="L72" s="27">
        <v>0</v>
      </c>
      <c r="M72" s="27">
        <f t="shared" si="17"/>
        <v>1850</v>
      </c>
      <c r="O72" s="27">
        <v>7.9460100000000091</v>
      </c>
      <c r="P72" s="27">
        <v>0</v>
      </c>
      <c r="Q72" s="27">
        <f t="shared" si="18"/>
        <v>7.9460100000000091</v>
      </c>
      <c r="S72" s="27">
        <v>4.3534800000000002</v>
      </c>
      <c r="U72" s="27">
        <f t="shared" si="19"/>
        <v>1837.7005099999999</v>
      </c>
      <c r="V72" s="27">
        <f t="shared" si="20"/>
        <v>0</v>
      </c>
      <c r="W72" s="27">
        <f t="shared" si="21"/>
        <v>1837.7005099999999</v>
      </c>
      <c r="Y72" s="29">
        <f t="shared" si="22"/>
        <v>127.09734490628674</v>
      </c>
      <c r="Z72" s="29">
        <f t="shared" si="22"/>
        <v>0</v>
      </c>
      <c r="AA72" s="29">
        <f t="shared" si="22"/>
        <v>127.09734490628674</v>
      </c>
    </row>
    <row r="73" spans="1:27" ht="15" x14ac:dyDescent="0.25">
      <c r="A73" t="s">
        <v>47</v>
      </c>
      <c r="C73" s="9">
        <v>15152</v>
      </c>
      <c r="D73" s="9">
        <v>0</v>
      </c>
      <c r="E73" s="9">
        <f t="shared" si="15"/>
        <v>15152</v>
      </c>
      <c r="F73" s="9"/>
      <c r="G73" s="22">
        <f t="shared" si="16"/>
        <v>131.99577613516368</v>
      </c>
      <c r="H73" s="22">
        <f t="shared" si="16"/>
        <v>0</v>
      </c>
      <c r="I73" s="22">
        <f t="shared" si="16"/>
        <v>131.99577613516368</v>
      </c>
      <c r="J73" s="9"/>
      <c r="K73" s="9">
        <v>2000</v>
      </c>
      <c r="L73" s="9">
        <v>0</v>
      </c>
      <c r="M73" s="9">
        <f t="shared" si="17"/>
        <v>2000</v>
      </c>
      <c r="O73" s="9">
        <v>8.6296999999999535</v>
      </c>
      <c r="P73" s="9">
        <v>0</v>
      </c>
      <c r="Q73" s="9">
        <f t="shared" si="18"/>
        <v>8.6296999999999535</v>
      </c>
      <c r="S73" s="9">
        <v>4.3180299999999994</v>
      </c>
      <c r="U73" s="9">
        <f t="shared" si="19"/>
        <v>1987.0522700000001</v>
      </c>
      <c r="V73" s="9">
        <f t="shared" si="20"/>
        <v>0</v>
      </c>
      <c r="W73" s="9">
        <f t="shared" si="21"/>
        <v>1987.0522700000001</v>
      </c>
      <c r="Y73" s="22">
        <f t="shared" si="22"/>
        <v>131.1412532998944</v>
      </c>
      <c r="Z73" s="22">
        <f t="shared" si="22"/>
        <v>0</v>
      </c>
      <c r="AA73" s="22">
        <f t="shared" si="22"/>
        <v>131.1412532998944</v>
      </c>
    </row>
    <row r="74" spans="1:27" ht="15" x14ac:dyDescent="0.25">
      <c r="A74" s="24" t="s">
        <v>48</v>
      </c>
      <c r="C74" s="9">
        <v>34841</v>
      </c>
      <c r="D74" s="9">
        <v>0</v>
      </c>
      <c r="E74" s="9">
        <f t="shared" si="15"/>
        <v>34841</v>
      </c>
      <c r="F74" s="9"/>
      <c r="G74" s="22">
        <f t="shared" si="16"/>
        <v>137.76872076002411</v>
      </c>
      <c r="H74" s="22">
        <f t="shared" si="16"/>
        <v>0</v>
      </c>
      <c r="I74" s="22">
        <f t="shared" si="16"/>
        <v>137.76872076002411</v>
      </c>
      <c r="J74" s="9"/>
      <c r="K74" s="9">
        <v>4800</v>
      </c>
      <c r="L74" s="9">
        <v>0</v>
      </c>
      <c r="M74" s="9">
        <f t="shared" si="17"/>
        <v>4800</v>
      </c>
      <c r="O74" s="9">
        <v>19.948160000000151</v>
      </c>
      <c r="P74" s="9">
        <v>0</v>
      </c>
      <c r="Q74" s="9">
        <f t="shared" si="18"/>
        <v>19.948160000000151</v>
      </c>
      <c r="S74" s="9">
        <v>5.2963300000000002</v>
      </c>
      <c r="U74" s="9">
        <f t="shared" si="19"/>
        <v>4774.75551</v>
      </c>
      <c r="V74" s="9">
        <f t="shared" si="20"/>
        <v>0</v>
      </c>
      <c r="W74" s="9">
        <f t="shared" si="21"/>
        <v>4774.75551</v>
      </c>
      <c r="Y74" s="22">
        <f t="shared" si="22"/>
        <v>137.04415803220343</v>
      </c>
      <c r="Z74" s="22">
        <f t="shared" si="22"/>
        <v>0</v>
      </c>
      <c r="AA74" s="22">
        <f t="shared" si="22"/>
        <v>137.04415803220343</v>
      </c>
    </row>
    <row r="75" spans="1:27" s="1" customFormat="1" ht="15" x14ac:dyDescent="0.25">
      <c r="A75" s="30" t="s">
        <v>49</v>
      </c>
      <c r="B75" s="31"/>
      <c r="C75" s="32">
        <f>SUM(C63:C74)</f>
        <v>120790</v>
      </c>
      <c r="D75" s="32">
        <f>SUM(D63:D74)</f>
        <v>0</v>
      </c>
      <c r="E75" s="32">
        <f>SUM(E63:E74)</f>
        <v>120790</v>
      </c>
      <c r="F75" s="33"/>
      <c r="G75" s="34">
        <f t="shared" si="16"/>
        <v>126.25217319314513</v>
      </c>
      <c r="H75" s="40">
        <f t="shared" si="16"/>
        <v>0</v>
      </c>
      <c r="I75" s="34">
        <f t="shared" si="16"/>
        <v>126.25217319314513</v>
      </c>
      <c r="J75" s="33"/>
      <c r="K75" s="35">
        <f>SUM(K63:K74)</f>
        <v>15250</v>
      </c>
      <c r="L75" s="41">
        <f>SUM(L63:L74)</f>
        <v>0</v>
      </c>
      <c r="M75" s="35">
        <f>SUM(M63:M74)</f>
        <v>15250</v>
      </c>
      <c r="O75" s="35">
        <f>SUM(O63:O74)</f>
        <v>64.551100000000162</v>
      </c>
      <c r="P75" s="41">
        <f>SUM(P63:P74)</f>
        <v>0</v>
      </c>
      <c r="Q75" s="35">
        <f>SUM(Q63:Q74)</f>
        <v>64.551100000000162</v>
      </c>
      <c r="S75" s="35">
        <f>SUM(S63:S74)</f>
        <v>49.055160000000001</v>
      </c>
      <c r="U75" s="35">
        <f>SUM(U63:U74)</f>
        <v>15136.39374</v>
      </c>
      <c r="V75" s="41">
        <f>SUM(V63:V74)</f>
        <v>0</v>
      </c>
      <c r="W75" s="35">
        <f>SUM(W63:W74)</f>
        <v>15136.39374</v>
      </c>
      <c r="Y75" s="34">
        <f t="shared" si="22"/>
        <v>125.31164616276182</v>
      </c>
      <c r="Z75" s="40">
        <f t="shared" si="22"/>
        <v>0</v>
      </c>
      <c r="AA75" s="34">
        <f t="shared" si="22"/>
        <v>125.31164616276182</v>
      </c>
    </row>
  </sheetData>
  <mergeCells count="8">
    <mergeCell ref="D5:G5"/>
    <mergeCell ref="A40:AA40"/>
    <mergeCell ref="C43:E43"/>
    <mergeCell ref="G43:I43"/>
    <mergeCell ref="K43:M43"/>
    <mergeCell ref="O43:Q43"/>
    <mergeCell ref="U43:W43"/>
    <mergeCell ref="Y43:AA43"/>
  </mergeCells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 A C T I V E ! 1 5 6 7 6 6 8 2 . 1 < / d o c u m e n t i d >  
     < s e n d e r i d > K E A B E T < / s e n d e r i d >  
     < s e n d e r e m a i l > B K E A T I N G @ G U N S T E R . C O M < / s e n d e r e m a i l >  
     < l a s t m o d i f i e d > 2 0 2 2 - 0 6 - 2 2 T 1 8 : 4 6 : 3 8 . 0 0 0 0 0 0 0 - 0 4 : 0 0 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CUC Equity Issuances 2017-2021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Noah</dc:creator>
  <cp:lastModifiedBy>Onsomu, Philip</cp:lastModifiedBy>
  <dcterms:created xsi:type="dcterms:W3CDTF">2022-06-15T15:36:44Z</dcterms:created>
  <dcterms:modified xsi:type="dcterms:W3CDTF">2022-06-22T22:46:38Z</dcterms:modified>
</cp:coreProperties>
</file>