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WC adjustments\"/>
    </mc:Choice>
  </mc:AlternateContent>
  <bookViews>
    <workbookView xWindow="0" yWindow="0" windowWidth="19200" windowHeight="11460"/>
  </bookViews>
  <sheets>
    <sheet name="Flex Lia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D">#REF!</definedName>
    <definedName name="\E">#REF!</definedName>
    <definedName name="\I">#REF!</definedName>
    <definedName name="\INPUT">#REF!</definedName>
    <definedName name="\M">'[2]B-17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__123Graph_X" hidden="1">'[3]BUDGET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[4]Template!$A$1:$R$48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[5]FxdChg!#REF!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[6]Main!$H$8:$S$56,[6]Main!$H$16:$S$132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'[7]2002'!$A$1:$O$101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'[8]Cost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'[9]Corporate Model'!$A$190</definedName>
    <definedName name="COSBYCLASS2">#REF!</definedName>
    <definedName name="costdebtfirm">#REF!</definedName>
    <definedName name="costequity">'[10]DCF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[11]DCEInputs!$A$25</definedName>
    <definedName name="Current_Price">[12]Inputs!$B$4</definedName>
    <definedName name="Current_Price2">[13]Inputs!$B$31</definedName>
    <definedName name="cutoff">'[14]Summary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[15]Inputs!$B$2</definedName>
    <definedName name="Data">[16]Data!$A$1:$DY$75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[17]Fin_Assumptions!#REF!</definedName>
    <definedName name="Debt">'[18]B&amp;W WACC'!#REF!</definedName>
    <definedName name="Debt_Beta">'[18]B&amp;W WACC'!#REF!</definedName>
    <definedName name="debt_weight">#REF!</definedName>
    <definedName name="debtrate">#REF!</definedName>
    <definedName name="deferred">[17]Fin_Assumptions!#REF!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[19]DeprCoDetail:DeprSum!$A$1:$G$36</definedName>
    <definedName name="DETAILHESTER">#REF!</definedName>
    <definedName name="dfdfdf" hidden="1">[5]FxdChg!#REF!</definedName>
    <definedName name="DIR">[20]Inputs!#REF!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'[21]Dollar for Dollar'!#REF!</definedName>
    <definedName name="downside">[22]Transaction!#REF!</definedName>
    <definedName name="DP">[23]Schedules!#REF!</definedName>
    <definedName name="DRAFT">#REF!</definedName>
    <definedName name="DUMMY">#REF!</definedName>
    <definedName name="e_cust">[24]Lookups!#REF!</definedName>
    <definedName name="e_gen">[24]Lookups!#REF!</definedName>
    <definedName name="e_labor">[24]Lookups!#REF!</definedName>
    <definedName name="e_mat">[24]Lookups!#REF!</definedName>
    <definedName name="e_ohead">[24]Lookups!#REF!</definedName>
    <definedName name="e_sell">[24]Lookups!#REF!</definedName>
    <definedName name="e_sell2">[24]Lookups!#REF!</definedName>
    <definedName name="earn">#REF!</definedName>
    <definedName name="ebsens">'[25]Trans Assump'!$G$56</definedName>
    <definedName name="em_sales">[24]Lookups!#REF!</definedName>
    <definedName name="EMINTOPGAS">#REF!</definedName>
    <definedName name="ENVIRO">#REF!</definedName>
    <definedName name="equity">'[26]LBO Analysis'!$AB$23</definedName>
    <definedName name="euro">[27]BRKT!$C$11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[17]Fin_Assumptions!#REF!</definedName>
    <definedName name="EXCHANGE">[17]Fin_Assumptions!#REF!</definedName>
    <definedName name="exchangerate">[11]DCEInputs!$I$8</definedName>
    <definedName name="excl_data">#REF!</definedName>
    <definedName name="EXDATE">#REF!</definedName>
    <definedName name="EXEC">#REF!</definedName>
    <definedName name="exit">#REF!</definedName>
    <definedName name="exit_own">'[28]Deal Summary'!#REF!</definedName>
    <definedName name="exitentvalue">[29]Transaction!#REF!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'[30]DCF Matrix'!#REF!</definedName>
    <definedName name="fds">'[31]FRCT INPUT-CFG'!$D$41:$H$41</definedName>
    <definedName name="FERNCUST">#REF!</definedName>
    <definedName name="FERNINC">#REF!</definedName>
    <definedName name="FERNUNIT">#REF!</definedName>
    <definedName name="FileName">[32]Sheet1!$D$2</definedName>
    <definedName name="FINAL">#REF!</definedName>
    <definedName name="financialcase">[8]Model!$D$8</definedName>
    <definedName name="Fincase">#REF!</definedName>
    <definedName name="finfees?">#REF!</definedName>
    <definedName name="fix">#REF!</definedName>
    <definedName name="fixed">[17]Controls!#REF!</definedName>
    <definedName name="fixedmargin">[8]Model!$AA$178</definedName>
    <definedName name="FLO">#REF!</definedName>
    <definedName name="FNAME">[20]Inputs!#REF!</definedName>
    <definedName name="FPUC_10_year">#REF!</definedName>
    <definedName name="FPUINC">[33]FPUINC!#REF!</definedName>
    <definedName name="FPUP1R">#REF!</definedName>
    <definedName name="FPUP2AL">#REF!</definedName>
    <definedName name="FPUP2L">#REF!</definedName>
    <definedName name="FROM_MERGER">[20]Inputs!#REF!</definedName>
    <definedName name="ftdexit">#REF!</definedName>
    <definedName name="ftdlev">[22]Transaction!#REF!</definedName>
    <definedName name="ftdpm">[22]Transaction!#REF!</definedName>
    <definedName name="ftdprice">[22]Transaction!#REF!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'[34]FRCT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[8]Model!$D$11</definedName>
    <definedName name="GRAPH">#REF!</definedName>
    <definedName name="growth">[11]DCEInputs!$I$24</definedName>
    <definedName name="h10IRR">[35]Model!#REF!</definedName>
    <definedName name="hdebtserv">[28]Rolex!#REF!</definedName>
    <definedName name="HedgeType">'[36]Financing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[20]Inputs!#REF!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[37]TRANSACTION!#REF!</definedName>
    <definedName name="inflation">'[8]Cost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[23]Schedules!#REF!</definedName>
    <definedName name="INT_FY86">#REF!</definedName>
    <definedName name="interco">[37]TRANSACTION!#REF!</definedName>
    <definedName name="INTERIM">#REF!</definedName>
    <definedName name="Intref">'[26]LBO FINS'!$E$216</definedName>
    <definedName name="Intsub">'[26]LBO Analysis'!$J$10</definedName>
    <definedName name="ipocase">[8]Model!$D$41</definedName>
    <definedName name="ipoyear">[8]Model!$D$49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'[9]JRM Model'!$A$191</definedName>
    <definedName name="jv">#REF!</definedName>
    <definedName name="k">#REF!</definedName>
    <definedName name="KDATE">#REF!</definedName>
    <definedName name="KKR_Deal_Fee">[38]Triggers!$E$23</definedName>
    <definedName name="l">[39]DE!#REF!</definedName>
    <definedName name="lbo">[40]LBOSourceUse!$D$7</definedName>
    <definedName name="LBO_MODEL">[41]TRANS!$D$10</definedName>
    <definedName name="LBO_PR1">#REF!</definedName>
    <definedName name="LBO_PR2">#REF!</definedName>
    <definedName name="LBO_PR4">#REF!</definedName>
    <definedName name="LBO_PR5">#REF!</definedName>
    <definedName name="LBO_PRICE">'[28]Trans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[42]Inputs!$P$27</definedName>
    <definedName name="legend">#REF!</definedName>
    <definedName name="lev">#REF!</definedName>
    <definedName name="levstep">#REF!</definedName>
    <definedName name="Lfdshares">[42]Inputs!$P$24</definedName>
    <definedName name="ListSheetsMacroButton">#REF!</definedName>
    <definedName name="Lmin">[42]Inputs!$P$29</definedName>
    <definedName name="Long_Term_Debt">[12]Inputs!$B$8</definedName>
    <definedName name="LOOP">#REF!</definedName>
    <definedName name="Lpref">[42]Inputs!$P$30</definedName>
    <definedName name="LTDEBT">#REF!</definedName>
    <definedName name="LTM">#REF!</definedName>
    <definedName name="LTM_EBITDA">[12]Inputs!$B$21</definedName>
    <definedName name="LTM_EBITDAR">[12]Inputs!$B$20</definedName>
    <definedName name="LTM_REVENUES">[12]Inputs!$B$19</definedName>
    <definedName name="Ltotdebt">[42]Inputs!$P$28</definedName>
    <definedName name="m_gen">[24]Lookups!#REF!</definedName>
    <definedName name="m_labor">[24]Lookups!#REF!</definedName>
    <definedName name="m_maniuf">[24]Lookups!#REF!</definedName>
    <definedName name="m_manuf">[24]Lookups!#REF!</definedName>
    <definedName name="m_mat">[24]Lookups!#REF!</definedName>
    <definedName name="m_ohead">[24]Lookups!#REF!</definedName>
    <definedName name="m_sell">[24]Lookups!#REF!</definedName>
    <definedName name="m_var">[24]Lookups!#REF!</definedName>
    <definedName name="Macro4">[43]!Macro4</definedName>
    <definedName name="MACROS">#REF!</definedName>
    <definedName name="mapping">[44]mapping!$A$2:$H$1143</definedName>
    <definedName name="MARCUST">#REF!</definedName>
    <definedName name="margin">[8]Model!$AA$180</definedName>
    <definedName name="MARINC">#REF!</definedName>
    <definedName name="Market_Equity">#REF!</definedName>
    <definedName name="MARUNIT">#REF!</definedName>
    <definedName name="master">[45]conrol!$B$11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[17]Fin_Assumptions!#REF!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[46]MODEL!$L$22</definedName>
    <definedName name="Minumum_Cash">#REF!</definedName>
    <definedName name="MKT_TEMP_DIR">[20]Inputs!#REF!</definedName>
    <definedName name="MKT_TEMP_FNAME">[20]Inputs!#REF!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[41]TRANS!$D$14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[28]Timex!#REF!</definedName>
    <definedName name="MULT_CHOICE">'[28]Trans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[12]Inputs!$B$14</definedName>
    <definedName name="NAME">[47]INPUT!$A$13:$B$30</definedName>
    <definedName name="NAMES">[20]Inputs!#REF!</definedName>
    <definedName name="NDC_TRAN_LOG">#REF!</definedName>
    <definedName name="NDCFORM">#REF!</definedName>
    <definedName name="Net_Debt">#REF!</definedName>
    <definedName name="NEW_GW_LIFE">'[28]Trans Assump'!#REF!</definedName>
    <definedName name="NEW_GW_TAX">'[28]Trans Assump'!#REF!</definedName>
    <definedName name="newcutoff">'[14]Summary History'!$C$3</definedName>
    <definedName name="newline">#REF!</definedName>
    <definedName name="newline2">#REF!</definedName>
    <definedName name="nextvsthis">#REF!</definedName>
    <definedName name="NOI">#REF!</definedName>
    <definedName name="nol">[17]Fin_Assumptions!#REF!</definedName>
    <definedName name="nol?">[22]Transaction!#REF!</definedName>
    <definedName name="note">[37]TRANSACTION!#REF!</definedName>
    <definedName name="NOTES">#REF!</definedName>
    <definedName name="novjv">#REF!</definedName>
    <definedName name="NumQtrs">#REF!</definedName>
    <definedName name="offer">'[40]Sources &amp; Uses'!$D$7</definedName>
    <definedName name="OFFER_PRICE">[20]Transinputs!$U$7</definedName>
    <definedName name="OLDGW">[20]Target!#REF!</definedName>
    <definedName name="opcase">#REF!</definedName>
    <definedName name="OPT_PROC">#REF!</definedName>
    <definedName name="Options">#REF!</definedName>
    <definedName name="OTA">#REF!</definedName>
    <definedName name="other_expense">[37]TRANSACTION!#REF!</definedName>
    <definedName name="OTHERTHANZONE6">#REF!</definedName>
    <definedName name="OUT_INT">#REF!</definedName>
    <definedName name="OUTPUTS">#REF!</definedName>
    <definedName name="ownership">[8]Model!$C$22</definedName>
    <definedName name="PAGE_5">#REF!</definedName>
    <definedName name="PAGE_6">#REF!</definedName>
    <definedName name="PAGE11">[48]Prepayments!#REF!</definedName>
    <definedName name="PAGE12">[48]Prepayments!#REF!</definedName>
    <definedName name="PAGE13">[48]Prepayments!#REF!</definedName>
    <definedName name="PAGE14">#REF!</definedName>
    <definedName name="PAGE15">[48]RateBase!#REF!</definedName>
    <definedName name="PAGE4">[20]Calcs:tainted!$B$57:$L$73</definedName>
    <definedName name="PATHNAME">#REF!</definedName>
    <definedName name="payment">[17]Controls!#REF!</definedName>
    <definedName name="PD">[23]Schedules!#REF!</definedName>
    <definedName name="pdate">[11]DCEInputs!$I$6</definedName>
    <definedName name="PERF">#REF!</definedName>
    <definedName name="PERFORMANCE">#REF!</definedName>
    <definedName name="pfbal">[28]Rolex!#REF!</definedName>
    <definedName name="PFFINGRAPH">#REF!</definedName>
    <definedName name="PIKK">'[49]Trans Assump'!$U$18</definedName>
    <definedName name="PIPELINE_INPUT">'[50]FPL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[20]Summary!#REF!</definedName>
    <definedName name="PP">#REF!</definedName>
    <definedName name="pprice">[38]Triggers!$E$13</definedName>
    <definedName name="pprice2">'[28]Deal Summary'!#REF!</definedName>
    <definedName name="PR_2006VS2005">#REF!</definedName>
    <definedName name="PR_CUR_QTR">#REF!</definedName>
    <definedName name="PR_YTD">#REF!</definedName>
    <definedName name="Preferred_Stock">[12]Inputs!$B$7</definedName>
    <definedName name="premium">[20]Transinputs!$U$13</definedName>
    <definedName name="PRICE_SENSE">#REF!</definedName>
    <definedName name="PRICE_SENSE2">#REF!</definedName>
    <definedName name="pricecase">[42]Buildup!$Z$374</definedName>
    <definedName name="PRINT">#REF!</definedName>
    <definedName name="_xlnm.Print_Area" localSheetId="0">'Flex Liab'!$A$1:$K$57</definedName>
    <definedName name="_xlnm.Print_Area">#REF!</definedName>
    <definedName name="PRINT_EXPLANATI">#REF!</definedName>
    <definedName name="Print_HardRock">[21]!Print_HardRock</definedName>
    <definedName name="PRINT_MENU">#REF!</definedName>
    <definedName name="_xlnm.Print_Titles">#REF!</definedName>
    <definedName name="Print_Valmax">[51]!Print_Valmax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[40]Inputs!$D$5</definedName>
    <definedName name="Project_Name">[12]Inputs!$E$1</definedName>
    <definedName name="ProjectName">{"Client Name or Project Name"}</definedName>
    <definedName name="PROJGRAPH">#REF!</definedName>
    <definedName name="PROJNAME">'[52]Transaction Inputs'!$E$15</definedName>
    <definedName name="PRYTD">#REF!</definedName>
    <definedName name="Public">#REF!</definedName>
    <definedName name="pur">[15]Snow_recap!$R$9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[20]Acquiror!#REF!</definedName>
    <definedName name="qtrvsprqtr">#REF!</definedName>
    <definedName name="R_TableTotals">'[53]MA Comps'!#REF!</definedName>
    <definedName name="range">#REF!</definedName>
    <definedName name="RAS" hidden="1">[54]FxdChg!#REF!</definedName>
    <definedName name="RATE">#REF!</definedName>
    <definedName name="RATEBASE">#REF!</definedName>
    <definedName name="raw">[37]TRANSACTION!#REF!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[17]Controls!$E$8</definedName>
    <definedName name="relevered_beta">'[10]DCF Model'!#REF!</definedName>
    <definedName name="RELIEF">#REF!</definedName>
    <definedName name="residmult">[35]Model!#REF!</definedName>
    <definedName name="RET">#REF!</definedName>
    <definedName name="RET_BY_DIST">#REF!</definedName>
    <definedName name="rhtcase">#REF!</definedName>
    <definedName name="rhtoffer">#REF!</definedName>
    <definedName name="rhtprice">[55]Overview!$D$8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[17]Controls!#REF!</definedName>
    <definedName name="RUN">'[30]DCF Inputs'!#REF!</definedName>
    <definedName name="RUNTIME">#REF!</definedName>
    <definedName name="s">Word</definedName>
    <definedName name="SALE">[17]Fin_Assumptions!#REF!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'[28]Deal Summary'!#REF!</definedName>
    <definedName name="SCH5GAS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[8]Model!$D$56</definedName>
    <definedName name="secondary2">[8]Model!$D$59</definedName>
    <definedName name="secondary3">[8]Model!$D$62</definedName>
    <definedName name="secondarydiscount">[8]Model!$D$50</definedName>
    <definedName name="secondarymultiple">[8]Model!$D$51</definedName>
    <definedName name="secondarytiming">[8]Model!$D$45</definedName>
    <definedName name="seller_note_sweep">[37]TRANSACTION!#REF!</definedName>
    <definedName name="sellerfinancerate">[8]Model!$I$8</definedName>
    <definedName name="seniorcoupon">#REF!</definedName>
    <definedName name="SENSEPOOL">[20]Calcs:Summary!$M$34:$AI$122</definedName>
    <definedName name="SENSITIVE">#REF!</definedName>
    <definedName name="Sensitivity">#REF!</definedName>
    <definedName name="servdebt">[28]Earnings!#REF!</definedName>
    <definedName name="servicesconvention">#REF!</definedName>
    <definedName name="SET_ISS_PRICE">#REF!</definedName>
    <definedName name="SET_OFF_PRICE">#REF!</definedName>
    <definedName name="set_price">'[28]Deal Summary'!#REF!</definedName>
    <definedName name="shares">[56]DCEInputs!$M$13</definedName>
    <definedName name="Shares_Outstanding">[12]Inputs!$B$5</definedName>
    <definedName name="SHDATE">#REF!</definedName>
    <definedName name="Short_Term_Debt">[12]Inputs!$B$9</definedName>
    <definedName name="signcont">#REF!</definedName>
    <definedName name="signcontOther">#REF!</definedName>
    <definedName name="srecap">[38]Triggers!$E$21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'[57]DEL-updated'!$A$11:$T$372</definedName>
    <definedName name="support_A">#REF!</definedName>
    <definedName name="support_B">#REF!</definedName>
    <definedName name="support_C">#REF!</definedName>
    <definedName name="switch">[15]conrol!$B$16</definedName>
    <definedName name="syn">'[53]DCF - Ed'!#REF!</definedName>
    <definedName name="SYN_ON">'[28]Trans Assump'!#REF!</definedName>
    <definedName name="SYNOFF">'[30]DCF Inputs'!#REF!</definedName>
    <definedName name="SYNON">'[30]DCF Inputs'!#REF!</definedName>
    <definedName name="t1book">'[52]Target 1'!$W$26</definedName>
    <definedName name="t1cash">'[52]Target 1'!$W$8</definedName>
    <definedName name="t1debt">'[52]Target 1'!$W$22</definedName>
    <definedName name="t1ebitda">'[52]Target 1'!$G$25</definedName>
    <definedName name="T1RENTS">'[52]Target 1'!$G$23</definedName>
    <definedName name="t1revs">'[52]Target 1'!$G$20</definedName>
    <definedName name="t1shares">'[52]Share Calculations'!$K$29</definedName>
    <definedName name="Tar00Est">#REF!</definedName>
    <definedName name="Tar01Est">#REF!</definedName>
    <definedName name="Tar99Est">#REF!</definedName>
    <definedName name="targ1fy97">'[52]Target 1'!$E$11</definedName>
    <definedName name="targ1fy98">'[52]Target 1'!$E$11</definedName>
    <definedName name="targ1price">'[52]Transaction Calculations'!$I$22</definedName>
    <definedName name="targ1shares">'[52]Transaction Calculations'!$I$29</definedName>
    <definedName name="Targ52High">[58]Input!$K$63</definedName>
    <definedName name="Targ52Low">[58]Input!$K$64</definedName>
    <definedName name="TargCalEPS1">[58]Input!$K$68</definedName>
    <definedName name="TargCalEPS2">[58]Input!$K$69</definedName>
    <definedName name="TargCalEPS3">[58]Input!$K$70</definedName>
    <definedName name="TargEBITDA">[58]Input!$K$47</definedName>
    <definedName name="TARGET_NAME">[20]Target!#REF!</definedName>
    <definedName name="Target1">'[52]Transaction Inputs'!$E$19</definedName>
    <definedName name="TargetDebt">[58]Input!$K$54</definedName>
    <definedName name="tax">#REF!</definedName>
    <definedName name="Tax_Rate">#REF!</definedName>
    <definedName name="taxasset?">[22]Transaction!#REF!</definedName>
    <definedName name="taxassetswitch">[22]Transaction!#REF!</definedName>
    <definedName name="TAXES">#REF!</definedName>
    <definedName name="taxrate">#REF!</definedName>
    <definedName name="tbl">{2}</definedName>
    <definedName name="TEMPLATE_FILE">[20]Inputs!#REF!</definedName>
    <definedName name="tender">'[59]Trans Assump'!#REF!</definedName>
    <definedName name="ticker">'[11]SumComp-Nortel'!$D$1</definedName>
    <definedName name="ticker2">'[40]Side by Side'!#REF!</definedName>
    <definedName name="timepeiece">[58]Input!$E$9</definedName>
    <definedName name="TITLE">#REF!</definedName>
    <definedName name="TOTAL_ACQ">'[60]Units Sold Data'!$B$123:$J$123</definedName>
    <definedName name="TOTAL_AUS">'[60]Units Sold Data'!$B$69:$J$69</definedName>
    <definedName name="TOTAL_CAN">'[60]Units Sold Data'!$B$87:$J$87</definedName>
    <definedName name="TOTAL_FM">'[61]Total Products - FM'!$B$17:$J$17</definedName>
    <definedName name="TOTAL_NAT_L">'[60]Units Sold Data'!$B$105:$J$105</definedName>
    <definedName name="TOTAL_UK">'[60]Units Sold Data'!$B$51:$J$51</definedName>
    <definedName name="TOTAL_US">'[60]Units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[20]Target!#REF!</definedName>
    <definedName name="UNAMORT">#REF!</definedName>
    <definedName name="UNDER">#REF!</definedName>
    <definedName name="units">[45]conrol!$C$8</definedName>
    <definedName name="UPDATE">#REF!</definedName>
    <definedName name="UPDATE_MKT">#REF!</definedName>
    <definedName name="us_cpi">#REF!</definedName>
    <definedName name="USE_TEMP">[20]Inputs!#REF!</definedName>
    <definedName name="Useful_Life_of_Depreciable_PP_E">"PPElife"</definedName>
    <definedName name="usprice">[11]DCEInputs!$I$5</definedName>
    <definedName name="varyr1">'[62]var 10 11'!#REF!</definedName>
    <definedName name="VAT">#REF!</definedName>
    <definedName name="VCA">#REF!</definedName>
    <definedName name="w_sales">[24]Lookups!#REF!</definedName>
    <definedName name="wacc">#REF!</definedName>
    <definedName name="WATINC">#REF!</definedName>
    <definedName name="Weight_of_Equity">'[18]B&amp;W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[17]Fin_Assumptions!#REF!</definedName>
    <definedName name="yr1b">#REF!</definedName>
    <definedName name="z_Clear">#REF!,#REF!,#REF!,#REF!,#REF!,#REF!,#REF!,#REF!,#REF!,#REF!,#REF!,#REF!</definedName>
    <definedName name="z_Col10">[6]Main!$P$5:$P$56,[6]Main!$P$16:$P$132,[6]Main!$P$145:$P$199,[6]Main!$P$213:$P$234</definedName>
    <definedName name="z_Col11">[6]Main!$P$5:$P$56,[6]Main!$P$16:$P$132,[6]Main!$P$145:$P$199,[6]Main!$P$213:$P$234</definedName>
    <definedName name="z_Col12">[6]Main!$P$5:$P$56,[6]Main!$P$16:$P$132,[6]Main!$P$145:$P$199,[6]Main!$P$213:$P$234</definedName>
    <definedName name="z_Col13">[6]Main!$P$5:$P$56,[6]Main!$P$16:$P$132,[6]Main!$P$145:$P$199,[6]Main!$P$213:$P$234</definedName>
    <definedName name="z_Col14">[6]Main!$P$5:$P$56,[6]Main!$P$16:$P$132,[6]Main!$P$145:$P$199,[6]Main!$P$213:$P$234</definedName>
    <definedName name="z_Col5">[6]Main!$J$5:$O$56,[6]Main!$J$16:$O$132,[6]Main!$J$145:$O$199,[6]Main!$J$213:$O$234</definedName>
    <definedName name="z_Col6">[6]Main!$N$4:$O$56,[6]Main!$N$16:$O$132,[6]Main!$N$145:$O$199,[6]Main!$N$213:$O$234</definedName>
    <definedName name="z_Col7">[6]Main!#REF!,[6]Main!#REF!,[6]Main!#REF!,[6]Main!#REF!</definedName>
    <definedName name="z_Col9">[6]Main!$P$5:$P$56,[6]Main!$P$16:$P$132,[6]Main!$P$145:$P$199,[6]Main!$P$213:$P$234</definedName>
    <definedName name="z_DelOne">#REF!</definedName>
    <definedName name="z_DelTwo">#REF!</definedName>
    <definedName name="z_End">#REF!</definedName>
    <definedName name="z_End1">[6]Main!#REF!</definedName>
    <definedName name="z_EndA">[6]Main!#REF!</definedName>
    <definedName name="z_Endp1">[6]Main!#REF!</definedName>
    <definedName name="z_EndP2">[6]Main!#REF!</definedName>
    <definedName name="z_Industry">[6]Main!#REF!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[6]Main!$H$8:$S$56,[6]Main!$H$16:$S$132</definedName>
    <definedName name="z_Project_Name">[6]Main!#REF!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D56" i="1"/>
  <c r="C56" i="1"/>
  <c r="E54" i="1"/>
  <c r="I52" i="1"/>
  <c r="E52" i="1"/>
  <c r="J52" i="1" s="1"/>
  <c r="D52" i="1"/>
  <c r="C52" i="1"/>
  <c r="H52" i="1" s="1"/>
  <c r="I51" i="1"/>
  <c r="E51" i="1"/>
  <c r="J51" i="1" s="1"/>
  <c r="D51" i="1"/>
  <c r="C51" i="1"/>
  <c r="H51" i="1" s="1"/>
  <c r="I50" i="1"/>
  <c r="E50" i="1"/>
  <c r="J50" i="1" s="1"/>
  <c r="D50" i="1"/>
  <c r="C50" i="1"/>
  <c r="H50" i="1" s="1"/>
  <c r="I49" i="1"/>
  <c r="E49" i="1"/>
  <c r="J49" i="1" s="1"/>
  <c r="D49" i="1"/>
  <c r="C49" i="1"/>
  <c r="H49" i="1" s="1"/>
  <c r="I48" i="1"/>
  <c r="E48" i="1"/>
  <c r="J48" i="1" s="1"/>
  <c r="D48" i="1"/>
  <c r="C48" i="1"/>
  <c r="H48" i="1" s="1"/>
  <c r="I47" i="1"/>
  <c r="E47" i="1"/>
  <c r="J47" i="1" s="1"/>
  <c r="D47" i="1"/>
  <c r="C47" i="1"/>
  <c r="H47" i="1" s="1"/>
  <c r="I46" i="1"/>
  <c r="E46" i="1"/>
  <c r="J46" i="1" s="1"/>
  <c r="D46" i="1"/>
  <c r="C46" i="1"/>
  <c r="H46" i="1" s="1"/>
  <c r="I45" i="1"/>
  <c r="E45" i="1"/>
  <c r="J45" i="1" s="1"/>
  <c r="D45" i="1"/>
  <c r="C45" i="1"/>
  <c r="H45" i="1" s="1"/>
  <c r="I44" i="1"/>
  <c r="E44" i="1"/>
  <c r="J44" i="1" s="1"/>
  <c r="D44" i="1"/>
  <c r="C44" i="1"/>
  <c r="H44" i="1" s="1"/>
  <c r="I43" i="1"/>
  <c r="E43" i="1"/>
  <c r="J43" i="1" s="1"/>
  <c r="D43" i="1"/>
  <c r="C43" i="1"/>
  <c r="H43" i="1" s="1"/>
  <c r="I42" i="1"/>
  <c r="E42" i="1"/>
  <c r="J42" i="1" s="1"/>
  <c r="D42" i="1"/>
  <c r="C42" i="1"/>
  <c r="H42" i="1" s="1"/>
  <c r="I41" i="1"/>
  <c r="E41" i="1"/>
  <c r="J41" i="1" s="1"/>
  <c r="D41" i="1"/>
  <c r="C41" i="1"/>
  <c r="H41" i="1" s="1"/>
  <c r="I40" i="1"/>
  <c r="E40" i="1"/>
  <c r="J40" i="1" s="1"/>
  <c r="D40" i="1"/>
  <c r="D54" i="1" s="1"/>
  <c r="C40" i="1"/>
  <c r="H40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J53" i="1" s="1"/>
  <c r="J54" i="1" s="1"/>
  <c r="N55" i="1" s="1"/>
  <c r="I17" i="1"/>
  <c r="I53" i="1" s="1"/>
  <c r="I54" i="1" s="1"/>
  <c r="M55" i="1" s="1"/>
  <c r="D57" i="1" s="1"/>
  <c r="H17" i="1"/>
  <c r="H53" i="1" s="1"/>
  <c r="H54" i="1" s="1"/>
  <c r="L55" i="1" s="1"/>
  <c r="D5" i="1"/>
  <c r="E57" i="1" l="1"/>
  <c r="D58" i="1"/>
  <c r="I57" i="1"/>
  <c r="F56" i="1"/>
  <c r="C57" i="1"/>
  <c r="C54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C58" i="1" l="1"/>
  <c r="H57" i="1"/>
  <c r="F57" i="1"/>
  <c r="I58" i="1"/>
  <c r="D59" i="1"/>
  <c r="F54" i="1"/>
  <c r="E58" i="1"/>
  <c r="J57" i="1"/>
  <c r="J58" i="1" l="1"/>
  <c r="E59" i="1"/>
  <c r="D60" i="1"/>
  <c r="I59" i="1"/>
  <c r="H58" i="1"/>
  <c r="C59" i="1"/>
  <c r="F58" i="1"/>
  <c r="F59" i="1" l="1"/>
  <c r="H59" i="1"/>
  <c r="C60" i="1"/>
  <c r="D61" i="1"/>
  <c r="I60" i="1"/>
  <c r="E60" i="1"/>
  <c r="J59" i="1"/>
  <c r="D62" i="1" l="1"/>
  <c r="I61" i="1"/>
  <c r="F60" i="1"/>
  <c r="C61" i="1"/>
  <c r="H60" i="1"/>
  <c r="E61" i="1"/>
  <c r="J60" i="1"/>
  <c r="F61" i="1" l="1"/>
  <c r="H61" i="1"/>
  <c r="C62" i="1"/>
  <c r="D63" i="1"/>
  <c r="I62" i="1"/>
  <c r="E62" i="1"/>
  <c r="J61" i="1"/>
  <c r="D64" i="1" l="1"/>
  <c r="I63" i="1"/>
  <c r="F62" i="1"/>
  <c r="C63" i="1"/>
  <c r="H62" i="1"/>
  <c r="E63" i="1"/>
  <c r="J62" i="1"/>
  <c r="F63" i="1" l="1"/>
  <c r="H63" i="1"/>
  <c r="C64" i="1"/>
  <c r="E64" i="1"/>
  <c r="J63" i="1"/>
  <c r="D65" i="1"/>
  <c r="I64" i="1"/>
  <c r="D66" i="1" l="1"/>
  <c r="I65" i="1"/>
  <c r="F64" i="1"/>
  <c r="C65" i="1"/>
  <c r="H64" i="1"/>
  <c r="E65" i="1"/>
  <c r="J64" i="1"/>
  <c r="E66" i="1" l="1"/>
  <c r="J65" i="1"/>
  <c r="F65" i="1"/>
  <c r="H65" i="1"/>
  <c r="C66" i="1"/>
  <c r="D67" i="1"/>
  <c r="I66" i="1"/>
  <c r="D68" i="1" l="1"/>
  <c r="I67" i="1"/>
  <c r="F66" i="1"/>
  <c r="C67" i="1"/>
  <c r="H66" i="1"/>
  <c r="E67" i="1"/>
  <c r="J66" i="1"/>
  <c r="E68" i="1" l="1"/>
  <c r="J67" i="1"/>
  <c r="D72" i="1"/>
  <c r="I68" i="1"/>
  <c r="I69" i="1" s="1"/>
  <c r="D70" i="1"/>
  <c r="F67" i="1"/>
  <c r="C68" i="1"/>
  <c r="H67" i="1"/>
  <c r="F68" i="1" l="1"/>
  <c r="F70" i="1" s="1"/>
  <c r="C72" i="1"/>
  <c r="H68" i="1"/>
  <c r="H69" i="1" s="1"/>
  <c r="C70" i="1"/>
  <c r="I70" i="1"/>
  <c r="I71" i="1" s="1"/>
  <c r="M58" i="1" s="1"/>
  <c r="M70" i="1"/>
  <c r="D73" i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E72" i="1"/>
  <c r="J68" i="1"/>
  <c r="J69" i="1" s="1"/>
  <c r="E70" i="1"/>
  <c r="D86" i="1" l="1"/>
  <c r="F72" i="1"/>
  <c r="C73" i="1"/>
  <c r="H70" i="1"/>
  <c r="H71" i="1" s="1"/>
  <c r="L58" i="1" s="1"/>
  <c r="L70" i="1"/>
  <c r="N70" i="1"/>
  <c r="J70" i="1"/>
  <c r="J71" i="1" s="1"/>
  <c r="N58" i="1" s="1"/>
  <c r="E73" i="1" s="1"/>
  <c r="E74" i="1" l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C74" i="1"/>
  <c r="F73" i="1"/>
  <c r="C75" i="1" l="1"/>
  <c r="F74" i="1"/>
  <c r="E86" i="1"/>
  <c r="F75" i="1" l="1"/>
  <c r="C76" i="1"/>
  <c r="F76" i="1" l="1"/>
  <c r="C77" i="1"/>
  <c r="C78" i="1" l="1"/>
  <c r="F77" i="1"/>
  <c r="C79" i="1" l="1"/>
  <c r="F78" i="1"/>
  <c r="F79" i="1" l="1"/>
  <c r="C80" i="1"/>
  <c r="F80" i="1" l="1"/>
  <c r="C81" i="1"/>
  <c r="C82" i="1" l="1"/>
  <c r="F81" i="1"/>
  <c r="C83" i="1" l="1"/>
  <c r="F82" i="1"/>
  <c r="F83" i="1" l="1"/>
  <c r="C84" i="1"/>
  <c r="F84" i="1" l="1"/>
  <c r="F86" i="1" s="1"/>
  <c r="C86" i="1"/>
</calcChain>
</file>

<file path=xl/sharedStrings.xml><?xml version="1.0" encoding="utf-8"?>
<sst xmlns="http://schemas.openxmlformats.org/spreadsheetml/2006/main" count="27" uniqueCount="19">
  <si>
    <t>CHESAPEAKE UTILITIES CORPORATION</t>
  </si>
  <si>
    <t>FLORIDA DIVISION</t>
  </si>
  <si>
    <t>COMPETITIVE RATE ADJUSTMENT</t>
  </si>
  <si>
    <t>EFFECTIVE COST RATE</t>
  </si>
  <si>
    <t>(   ) = LIABILITY</t>
  </si>
  <si>
    <t>This adjustment is to calculate impact of competitive rate adjustment mechanism and to calculate capital</t>
  </si>
  <si>
    <t>cost of competitive rate mechanism for schedule 4.</t>
  </si>
  <si>
    <t>This amount was removed from working capital in Docket 090125-CU.</t>
  </si>
  <si>
    <t>ACCT</t>
  </si>
  <si>
    <t>BALANCE</t>
  </si>
  <si>
    <t>1630-2420</t>
  </si>
  <si>
    <t>1630-2421</t>
  </si>
  <si>
    <t>2611-2421</t>
  </si>
  <si>
    <t>TOTAL</t>
  </si>
  <si>
    <t>13 MONTH AVG</t>
  </si>
  <si>
    <t>Inflation and growth factor</t>
  </si>
  <si>
    <t>36 month average</t>
  </si>
  <si>
    <t>13 month average</t>
  </si>
  <si>
    <t>To 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</si>
</sst>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left"/>
    </xf>
    <xf numFmtId="17" fontId="2" fillId="0" borderId="0" xfId="0" applyNumberFormat="1" applyFont="1" applyFill="1" applyAlignment="1">
      <alignment horizontal="left"/>
    </xf>
    <xf numFmtId="37" fontId="2" fillId="0" borderId="0" xfId="0" applyNumberFormat="1" applyFont="1" applyFill="1"/>
    <xf numFmtId="165" fontId="2" fillId="0" borderId="0" xfId="1" applyNumberFormat="1" applyFont="1" applyFill="1"/>
    <xf numFmtId="5" fontId="2" fillId="0" borderId="0" xfId="0" applyNumberFormat="1" applyFont="1" applyFill="1"/>
    <xf numFmtId="165" fontId="2" fillId="0" borderId="1" xfId="1" applyNumberFormat="1" applyFont="1" applyFill="1" applyBorder="1"/>
    <xf numFmtId="7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/>
    <xf numFmtId="17" fontId="4" fillId="0" borderId="0" xfId="0" applyNumberFormat="1" applyFont="1" applyFill="1"/>
    <xf numFmtId="165" fontId="2" fillId="0" borderId="0" xfId="0" applyNumberFormat="1" applyFont="1" applyFill="1"/>
    <xf numFmtId="0" fontId="2" fillId="2" borderId="0" xfId="0" applyFont="1" applyFill="1"/>
    <xf numFmtId="5" fontId="2" fillId="2" borderId="0" xfId="0" applyNumberFormat="1" applyFont="1" applyFill="1"/>
    <xf numFmtId="7" fontId="2" fillId="2" borderId="0" xfId="0" applyNumberFormat="1" applyFont="1" applyFill="1"/>
    <xf numFmtId="43" fontId="2" fillId="0" borderId="0" xfId="1" applyFont="1" applyFill="1"/>
    <xf numFmtId="17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externalLink" Target="externalLinks/externalLink62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28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sharedStrings" Target="sharedStrings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tyles" Target="style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theme" Target="theme/theme1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alcChain" Target="calcChain.xml" Id="rId67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%20Backup/G%20Schedules/G-1%20Rate%20Base/G1-4%20Utility%20Plant%20adjustments/3.%20CFG%20NG%20ROR%20Dec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CPK-ISEXT12"/>
      <sheetName val="REVENUES SEG 3"/>
      <sheetName val="COST OF SALES SEG 4"/>
      <sheetName val="FC Common Plt"/>
      <sheetName val="Common Plant Allocation Factors"/>
      <sheetName val="FC Depreciation Expense"/>
      <sheetName val="FC PP Plant and AD"/>
      <sheetName val="Corporate and Skipack Alloc"/>
      <sheetName val="Income Statement"/>
      <sheetName val="Report Summary"/>
      <sheetName val="Avg ROR"/>
      <sheetName val="Year End ROR"/>
      <sheetName val="Capital Structure"/>
      <sheetName val="Earned Ret on Equity"/>
      <sheetName val="CFG Reg_BS 13 Mon"/>
      <sheetName val="CFG Reg_BS 13 2022 2023"/>
      <sheetName val="FC with Allocations"/>
      <sheetName val="Adjustments to Common Plant"/>
      <sheetName val="Common Plant"/>
      <sheetName val="Cap Struct Adj."/>
      <sheetName val="Inc Tax Adj"/>
      <sheetName val="Sht Trm Int Rate"/>
      <sheetName val="Comp Cost Rate of Debt"/>
      <sheetName val="Cust Dep Int"/>
      <sheetName val="Property Tax"/>
      <sheetName val="Econ. Develop."/>
      <sheetName val="Social"/>
      <sheetName val="Charit. Cont."/>
      <sheetName val="Fran &amp; Cons"/>
      <sheetName val="Promo Exp"/>
      <sheetName val="Mat &amp; Supplies"/>
      <sheetName val="Competitive Rate Adj"/>
      <sheetName val="Flex Liab"/>
      <sheetName val="Conservation"/>
      <sheetName val="Non-Util O&amp;M"/>
      <sheetName val="Out of Period"/>
      <sheetName val="Health Ins Res"/>
      <sheetName val="Int Pay"/>
      <sheetName val="Flex Plt"/>
      <sheetName val="Reg-13MON CU"/>
      <sheetName val="Equity"/>
      <sheetName val="CFG 1010 BS PIS Breakdown"/>
      <sheetName val="B-4 CF"/>
      <sheetName val="May2020-June2021 FPU-AD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81">
          <cell r="C181">
            <v>842256</v>
          </cell>
          <cell r="D181">
            <v>842315</v>
          </cell>
          <cell r="E181">
            <v>842357</v>
          </cell>
          <cell r="F181">
            <v>842391</v>
          </cell>
          <cell r="G181">
            <v>842416</v>
          </cell>
          <cell r="H181">
            <v>842441</v>
          </cell>
          <cell r="I181">
            <v>842466</v>
          </cell>
          <cell r="J181">
            <v>842500</v>
          </cell>
          <cell r="K181">
            <v>842534</v>
          </cell>
          <cell r="L181">
            <v>842568</v>
          </cell>
          <cell r="M181">
            <v>842610</v>
          </cell>
          <cell r="N181">
            <v>842652</v>
          </cell>
          <cell r="O181">
            <v>842694</v>
          </cell>
        </row>
        <row r="182">
          <cell r="C182">
            <v>-842256</v>
          </cell>
          <cell r="D182">
            <v>-842315</v>
          </cell>
          <cell r="E182">
            <v>-842357</v>
          </cell>
          <cell r="F182">
            <v>-842391</v>
          </cell>
          <cell r="G182">
            <v>-836248</v>
          </cell>
          <cell r="H182">
            <v>-831417</v>
          </cell>
          <cell r="I182">
            <v>-826932</v>
          </cell>
          <cell r="J182">
            <v>-822369</v>
          </cell>
          <cell r="K182">
            <v>-817987</v>
          </cell>
          <cell r="L182">
            <v>-842568</v>
          </cell>
          <cell r="M182">
            <v>-842610</v>
          </cell>
          <cell r="N182">
            <v>-842652</v>
          </cell>
          <cell r="O182">
            <v>-842694</v>
          </cell>
        </row>
        <row r="261">
          <cell r="C261">
            <v>64662</v>
          </cell>
          <cell r="D261">
            <v>64666</v>
          </cell>
          <cell r="E261">
            <v>64669</v>
          </cell>
          <cell r="F261">
            <v>64671</v>
          </cell>
          <cell r="G261">
            <v>64673</v>
          </cell>
          <cell r="H261">
            <v>64675</v>
          </cell>
          <cell r="I261">
            <v>64677</v>
          </cell>
          <cell r="J261">
            <v>64679</v>
          </cell>
          <cell r="K261">
            <v>64680</v>
          </cell>
          <cell r="L261">
            <v>35670</v>
          </cell>
          <cell r="M261">
            <v>30899</v>
          </cell>
          <cell r="N261">
            <v>25586</v>
          </cell>
          <cell r="O261">
            <v>18730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48">
          <cell r="B48">
            <v>44180</v>
          </cell>
        </row>
      </sheetData>
      <sheetData sheetId="24"/>
      <sheetData sheetId="25"/>
      <sheetData sheetId="26">
        <row r="4">
          <cell r="D4" t="str">
            <v>December 31, 2021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86"/>
  <sheetViews>
    <sheetView tabSelected="1" topLeftCell="A52" zoomScaleNormal="100" zoomScaleSheetLayoutView="100" workbookViewId="0">
      <selection activeCell="E64" sqref="E64"/>
    </sheetView>
  </sheetViews>
  <sheetFormatPr defaultColWidth="9.140625" defaultRowHeight="11.25" x14ac:dyDescent="0.2"/>
  <cols>
    <col min="1" max="2" width="9.140625" style="1"/>
    <col min="3" max="3" width="10.28515625" style="1" customWidth="1"/>
    <col min="4" max="5" width="10" style="1" customWidth="1"/>
    <col min="6" max="6" width="11.7109375" style="1" customWidth="1"/>
    <col min="7" max="7" width="9.140625" style="1"/>
    <col min="8" max="8" width="10.7109375" style="1" customWidth="1"/>
    <col min="9" max="9" width="11.7109375" style="1" customWidth="1"/>
    <col min="10" max="10" width="11.140625" style="1" customWidth="1"/>
    <col min="11" max="14" width="9.140625" style="1"/>
    <col min="15" max="15" width="9.7109375" style="1" bestFit="1" customWidth="1"/>
    <col min="16" max="16" width="9.140625" style="1"/>
    <col min="17" max="17" width="10.28515625" style="1" bestFit="1" customWidth="1"/>
    <col min="18" max="16384" width="9.140625" style="1"/>
  </cols>
  <sheetData>
    <row r="1" spans="1:10" x14ac:dyDescent="0.2">
      <c r="D1" s="2" t="s">
        <v>0</v>
      </c>
      <c r="E1" s="2"/>
      <c r="F1" s="2"/>
      <c r="G1" s="2"/>
      <c r="H1" s="2"/>
      <c r="I1" s="2"/>
    </row>
    <row r="2" spans="1:10" x14ac:dyDescent="0.2">
      <c r="D2" s="2" t="s">
        <v>1</v>
      </c>
      <c r="E2" s="2"/>
      <c r="F2" s="2"/>
      <c r="G2" s="2"/>
      <c r="H2" s="2"/>
      <c r="I2" s="2"/>
    </row>
    <row r="3" spans="1:10" x14ac:dyDescent="0.2">
      <c r="D3" s="2" t="s">
        <v>2</v>
      </c>
      <c r="E3" s="2"/>
      <c r="F3" s="2"/>
      <c r="G3" s="2"/>
      <c r="H3" s="2"/>
      <c r="I3" s="2"/>
    </row>
    <row r="4" spans="1:10" x14ac:dyDescent="0.2">
      <c r="D4" s="2" t="s">
        <v>3</v>
      </c>
      <c r="E4" s="2"/>
      <c r="F4" s="2"/>
      <c r="G4" s="2"/>
      <c r="H4" s="2"/>
      <c r="I4" s="2"/>
    </row>
    <row r="5" spans="1:10" x14ac:dyDescent="0.2">
      <c r="D5" s="3" t="str">
        <f>+'[1]Property Tax'!D4</f>
        <v>December 31, 2021</v>
      </c>
      <c r="E5" s="3"/>
      <c r="F5" s="2"/>
      <c r="G5" s="2"/>
      <c r="H5" s="2" t="s">
        <v>4</v>
      </c>
      <c r="I5" s="2"/>
    </row>
    <row r="8" spans="1:10" x14ac:dyDescent="0.2">
      <c r="A8" s="4" t="s">
        <v>5</v>
      </c>
    </row>
    <row r="9" spans="1:10" x14ac:dyDescent="0.2">
      <c r="A9" s="4" t="s">
        <v>6</v>
      </c>
    </row>
    <row r="10" spans="1:10" x14ac:dyDescent="0.2">
      <c r="A10" s="1" t="s">
        <v>7</v>
      </c>
    </row>
    <row r="12" spans="1:10" x14ac:dyDescent="0.2">
      <c r="C12" s="2" t="s">
        <v>8</v>
      </c>
      <c r="D12" s="2" t="s">
        <v>8</v>
      </c>
      <c r="E12" s="2" t="s">
        <v>8</v>
      </c>
      <c r="F12" s="2" t="s">
        <v>8</v>
      </c>
      <c r="G12" s="2"/>
      <c r="H12" s="2"/>
      <c r="I12" s="2"/>
      <c r="J12" s="2"/>
    </row>
    <row r="13" spans="1:10" x14ac:dyDescent="0.2">
      <c r="C13" s="2" t="s">
        <v>9</v>
      </c>
      <c r="D13" s="2" t="s">
        <v>9</v>
      </c>
      <c r="E13" s="2" t="s">
        <v>9</v>
      </c>
      <c r="F13" s="2" t="s">
        <v>9</v>
      </c>
      <c r="G13" s="2"/>
      <c r="H13" s="2"/>
      <c r="I13" s="2"/>
      <c r="J13" s="2"/>
    </row>
    <row r="14" spans="1:10" x14ac:dyDescent="0.2">
      <c r="C14" s="2" t="s">
        <v>10</v>
      </c>
      <c r="D14" s="2" t="s">
        <v>11</v>
      </c>
      <c r="E14" s="2" t="s">
        <v>12</v>
      </c>
      <c r="F14" s="2" t="s">
        <v>13</v>
      </c>
      <c r="G14" s="2"/>
      <c r="H14" s="2"/>
      <c r="I14" s="2"/>
      <c r="J14" s="2"/>
    </row>
    <row r="16" spans="1:10" x14ac:dyDescent="0.2">
      <c r="A16" s="5">
        <v>43449</v>
      </c>
      <c r="C16" s="6">
        <v>819652</v>
      </c>
      <c r="D16" s="6">
        <v>-819652</v>
      </c>
      <c r="E16" s="6">
        <v>-62925</v>
      </c>
      <c r="F16" s="6">
        <v>-62925</v>
      </c>
      <c r="G16" s="6"/>
      <c r="H16" s="6"/>
      <c r="I16" s="6"/>
      <c r="J16" s="6"/>
    </row>
    <row r="17" spans="1:12" x14ac:dyDescent="0.2">
      <c r="A17" s="5">
        <v>43479</v>
      </c>
      <c r="C17" s="6">
        <v>821332</v>
      </c>
      <c r="D17" s="6">
        <v>-821332</v>
      </c>
      <c r="E17" s="6">
        <v>-63054</v>
      </c>
      <c r="F17" s="6">
        <v>-63054</v>
      </c>
      <c r="G17" s="6"/>
      <c r="H17" s="7">
        <f t="shared" ref="H17:J32" si="0">+C17-C16</f>
        <v>1680</v>
      </c>
      <c r="I17" s="7">
        <f t="shared" si="0"/>
        <v>-1680</v>
      </c>
      <c r="J17" s="7">
        <f t="shared" si="0"/>
        <v>-129</v>
      </c>
    </row>
    <row r="18" spans="1:12" x14ac:dyDescent="0.2">
      <c r="A18" s="5">
        <v>43509</v>
      </c>
      <c r="C18" s="6">
        <v>822991</v>
      </c>
      <c r="D18" s="6">
        <v>-822991</v>
      </c>
      <c r="E18" s="6">
        <v>-63181</v>
      </c>
      <c r="F18" s="6">
        <v>-63181</v>
      </c>
      <c r="G18" s="6"/>
      <c r="H18" s="7">
        <f t="shared" si="0"/>
        <v>1659</v>
      </c>
      <c r="I18" s="7">
        <f t="shared" si="0"/>
        <v>-1659</v>
      </c>
      <c r="J18" s="7">
        <f t="shared" si="0"/>
        <v>-127</v>
      </c>
    </row>
    <row r="19" spans="1:12" x14ac:dyDescent="0.2">
      <c r="A19" s="5">
        <v>43539</v>
      </c>
      <c r="C19" s="6">
        <v>824653</v>
      </c>
      <c r="D19" s="6">
        <v>-824653</v>
      </c>
      <c r="E19" s="6">
        <v>-63309</v>
      </c>
      <c r="F19" s="6">
        <v>-63309</v>
      </c>
      <c r="G19" s="6"/>
      <c r="H19" s="7">
        <f t="shared" si="0"/>
        <v>1662</v>
      </c>
      <c r="I19" s="7">
        <f t="shared" si="0"/>
        <v>-1662</v>
      </c>
      <c r="J19" s="7">
        <f t="shared" si="0"/>
        <v>-128</v>
      </c>
    </row>
    <row r="20" spans="1:12" x14ac:dyDescent="0.2">
      <c r="A20" s="5">
        <v>43569</v>
      </c>
      <c r="C20" s="6">
        <v>826319</v>
      </c>
      <c r="D20" s="6">
        <v>-826319</v>
      </c>
      <c r="E20" s="6">
        <v>-63437</v>
      </c>
      <c r="F20" s="6">
        <v>-63437</v>
      </c>
      <c r="G20" s="6"/>
      <c r="H20" s="7">
        <f t="shared" si="0"/>
        <v>1666</v>
      </c>
      <c r="I20" s="7">
        <f t="shared" si="0"/>
        <v>-1666</v>
      </c>
      <c r="J20" s="7">
        <f t="shared" si="0"/>
        <v>-128</v>
      </c>
    </row>
    <row r="21" spans="1:12" x14ac:dyDescent="0.2">
      <c r="A21" s="5">
        <v>43599</v>
      </c>
      <c r="C21" s="6">
        <v>827988</v>
      </c>
      <c r="D21" s="6">
        <v>-827988</v>
      </c>
      <c r="E21" s="6">
        <v>-63565</v>
      </c>
      <c r="F21" s="6">
        <v>-63565</v>
      </c>
      <c r="G21" s="6"/>
      <c r="H21" s="7">
        <f t="shared" si="0"/>
        <v>1669</v>
      </c>
      <c r="I21" s="7">
        <f t="shared" si="0"/>
        <v>-1669</v>
      </c>
      <c r="J21" s="7">
        <f t="shared" si="0"/>
        <v>-128</v>
      </c>
    </row>
    <row r="22" spans="1:12" x14ac:dyDescent="0.2">
      <c r="A22" s="5">
        <v>43629</v>
      </c>
      <c r="C22" s="8">
        <v>829611</v>
      </c>
      <c r="D22" s="8">
        <v>-829611</v>
      </c>
      <c r="E22" s="8">
        <v>-63689</v>
      </c>
      <c r="F22" s="8">
        <v>-63689</v>
      </c>
      <c r="G22" s="8"/>
      <c r="H22" s="7">
        <f t="shared" si="0"/>
        <v>1623</v>
      </c>
      <c r="I22" s="7">
        <f t="shared" si="0"/>
        <v>-1623</v>
      </c>
      <c r="J22" s="7">
        <f t="shared" si="0"/>
        <v>-124</v>
      </c>
    </row>
    <row r="23" spans="1:12" x14ac:dyDescent="0.2">
      <c r="A23" s="5">
        <v>43659</v>
      </c>
      <c r="C23" s="8">
        <v>831162</v>
      </c>
      <c r="D23" s="8">
        <v>-831162</v>
      </c>
      <c r="E23" s="8">
        <v>-63808</v>
      </c>
      <c r="F23" s="8">
        <v>-63808</v>
      </c>
      <c r="G23" s="8"/>
      <c r="H23" s="7">
        <f t="shared" si="0"/>
        <v>1551</v>
      </c>
      <c r="I23" s="7">
        <f t="shared" si="0"/>
        <v>-1551</v>
      </c>
      <c r="J23" s="7">
        <f t="shared" si="0"/>
        <v>-119</v>
      </c>
    </row>
    <row r="24" spans="1:12" x14ac:dyDescent="0.2">
      <c r="A24" s="5">
        <v>43689</v>
      </c>
      <c r="C24" s="8">
        <v>832625</v>
      </c>
      <c r="D24" s="8">
        <v>-832625</v>
      </c>
      <c r="E24" s="8">
        <v>-63920</v>
      </c>
      <c r="F24" s="8">
        <v>-63920</v>
      </c>
      <c r="G24" s="8"/>
      <c r="H24" s="7">
        <f t="shared" si="0"/>
        <v>1463</v>
      </c>
      <c r="I24" s="7">
        <f t="shared" si="0"/>
        <v>-1463</v>
      </c>
      <c r="J24" s="7">
        <f t="shared" si="0"/>
        <v>-112</v>
      </c>
    </row>
    <row r="25" spans="1:12" x14ac:dyDescent="0.2">
      <c r="A25" s="5">
        <v>43719</v>
      </c>
      <c r="C25" s="8">
        <v>834015</v>
      </c>
      <c r="D25" s="8">
        <v>-834015</v>
      </c>
      <c r="E25" s="8">
        <v>-64027</v>
      </c>
      <c r="F25" s="8">
        <v>-64027</v>
      </c>
      <c r="G25" s="8"/>
      <c r="H25" s="7">
        <f t="shared" si="0"/>
        <v>1390</v>
      </c>
      <c r="I25" s="7">
        <f t="shared" si="0"/>
        <v>-1390</v>
      </c>
      <c r="J25" s="7">
        <f t="shared" si="0"/>
        <v>-107</v>
      </c>
    </row>
    <row r="26" spans="1:12" x14ac:dyDescent="0.2">
      <c r="A26" s="5">
        <v>43749</v>
      </c>
      <c r="C26" s="8">
        <v>835283</v>
      </c>
      <c r="D26" s="8">
        <v>-835283</v>
      </c>
      <c r="E26" s="8">
        <v>-64124</v>
      </c>
      <c r="F26" s="8">
        <v>-64124</v>
      </c>
      <c r="G26" s="8"/>
      <c r="H26" s="7">
        <f t="shared" si="0"/>
        <v>1268</v>
      </c>
      <c r="I26" s="7">
        <f t="shared" si="0"/>
        <v>-1268</v>
      </c>
      <c r="J26" s="7">
        <f t="shared" si="0"/>
        <v>-97</v>
      </c>
    </row>
    <row r="27" spans="1:12" x14ac:dyDescent="0.2">
      <c r="A27" s="5">
        <v>43779</v>
      </c>
      <c r="C27" s="8">
        <v>836419</v>
      </c>
      <c r="D27" s="8">
        <v>-836419</v>
      </c>
      <c r="E27" s="8">
        <v>-64211</v>
      </c>
      <c r="F27" s="8">
        <v>-64211</v>
      </c>
      <c r="G27" s="8"/>
      <c r="H27" s="7">
        <f t="shared" si="0"/>
        <v>1136</v>
      </c>
      <c r="I27" s="7">
        <f t="shared" si="0"/>
        <v>-1136</v>
      </c>
      <c r="J27" s="7">
        <f t="shared" si="0"/>
        <v>-87</v>
      </c>
    </row>
    <row r="28" spans="1:12" x14ac:dyDescent="0.2">
      <c r="A28" s="5">
        <v>43814</v>
      </c>
      <c r="C28" s="8">
        <v>837531</v>
      </c>
      <c r="D28" s="8">
        <v>-837531</v>
      </c>
      <c r="E28" s="8">
        <v>-64297</v>
      </c>
      <c r="F28" s="8">
        <v>-64297</v>
      </c>
      <c r="G28" s="8"/>
      <c r="H28" s="7">
        <f t="shared" si="0"/>
        <v>1112</v>
      </c>
      <c r="I28" s="7">
        <f t="shared" si="0"/>
        <v>-1112</v>
      </c>
      <c r="J28" s="7">
        <f t="shared" si="0"/>
        <v>-86</v>
      </c>
      <c r="L28" s="8"/>
    </row>
    <row r="29" spans="1:12" x14ac:dyDescent="0.2">
      <c r="A29" s="5">
        <v>43844</v>
      </c>
      <c r="C29" s="8">
        <v>838645</v>
      </c>
      <c r="D29" s="8">
        <v>-838645</v>
      </c>
      <c r="E29" s="8">
        <v>-64382</v>
      </c>
      <c r="F29" s="8">
        <v>-64382</v>
      </c>
      <c r="G29" s="8"/>
      <c r="H29" s="7">
        <f t="shared" si="0"/>
        <v>1114</v>
      </c>
      <c r="I29" s="7">
        <f t="shared" si="0"/>
        <v>-1114</v>
      </c>
      <c r="J29" s="7">
        <f t="shared" si="0"/>
        <v>-85</v>
      </c>
      <c r="L29" s="8"/>
    </row>
    <row r="30" spans="1:12" x14ac:dyDescent="0.2">
      <c r="A30" s="5">
        <v>43874</v>
      </c>
      <c r="C30" s="8">
        <v>839727</v>
      </c>
      <c r="D30" s="8">
        <v>-839727</v>
      </c>
      <c r="E30" s="8">
        <v>-64465</v>
      </c>
      <c r="F30" s="8">
        <v>-64465</v>
      </c>
      <c r="G30" s="8"/>
      <c r="H30" s="7">
        <f t="shared" si="0"/>
        <v>1082</v>
      </c>
      <c r="I30" s="7">
        <f t="shared" si="0"/>
        <v>-1082</v>
      </c>
      <c r="J30" s="7">
        <f t="shared" si="0"/>
        <v>-83</v>
      </c>
      <c r="L30" s="8"/>
    </row>
    <row r="31" spans="1:12" x14ac:dyDescent="0.2">
      <c r="A31" s="5">
        <v>43904</v>
      </c>
      <c r="C31" s="8">
        <v>840928</v>
      </c>
      <c r="D31" s="8">
        <v>-840928</v>
      </c>
      <c r="E31" s="8">
        <v>-64557</v>
      </c>
      <c r="F31" s="8">
        <v>-64557</v>
      </c>
      <c r="G31" s="8"/>
      <c r="H31" s="7">
        <f t="shared" si="0"/>
        <v>1201</v>
      </c>
      <c r="I31" s="7">
        <f t="shared" si="0"/>
        <v>-1201</v>
      </c>
      <c r="J31" s="7">
        <f t="shared" si="0"/>
        <v>-92</v>
      </c>
      <c r="L31" s="8"/>
    </row>
    <row r="32" spans="1:12" x14ac:dyDescent="0.2">
      <c r="A32" s="5">
        <v>43934</v>
      </c>
      <c r="C32" s="8">
        <v>841676</v>
      </c>
      <c r="D32" s="8">
        <v>-841676</v>
      </c>
      <c r="E32" s="8">
        <v>-64615</v>
      </c>
      <c r="F32" s="8">
        <v>-64615</v>
      </c>
      <c r="G32" s="8"/>
      <c r="H32" s="7">
        <f t="shared" si="0"/>
        <v>748</v>
      </c>
      <c r="I32" s="7">
        <f t="shared" si="0"/>
        <v>-748</v>
      </c>
      <c r="J32" s="7">
        <f t="shared" si="0"/>
        <v>-58</v>
      </c>
      <c r="L32" s="8"/>
    </row>
    <row r="33" spans="1:12" x14ac:dyDescent="0.2">
      <c r="A33" s="5">
        <v>43964</v>
      </c>
      <c r="C33" s="8">
        <v>841794</v>
      </c>
      <c r="D33" s="8">
        <v>-841794</v>
      </c>
      <c r="E33" s="8">
        <v>-64624</v>
      </c>
      <c r="F33" s="8">
        <v>-64624</v>
      </c>
      <c r="G33" s="8"/>
      <c r="H33" s="7">
        <f t="shared" ref="H33:J44" si="1">+C33-C32</f>
        <v>118</v>
      </c>
      <c r="I33" s="7">
        <f t="shared" si="1"/>
        <v>-118</v>
      </c>
      <c r="J33" s="7">
        <f t="shared" si="1"/>
        <v>-9</v>
      </c>
      <c r="L33" s="8"/>
    </row>
    <row r="34" spans="1:12" x14ac:dyDescent="0.2">
      <c r="A34" s="5">
        <v>43994</v>
      </c>
      <c r="C34" s="8">
        <v>841870</v>
      </c>
      <c r="D34" s="8">
        <v>-841870</v>
      </c>
      <c r="E34" s="8">
        <v>-64630</v>
      </c>
      <c r="F34" s="8">
        <v>-64630</v>
      </c>
      <c r="G34" s="8"/>
      <c r="H34" s="7">
        <f t="shared" si="1"/>
        <v>76</v>
      </c>
      <c r="I34" s="7">
        <f t="shared" si="1"/>
        <v>-76</v>
      </c>
      <c r="J34" s="7">
        <f t="shared" si="1"/>
        <v>-6</v>
      </c>
      <c r="L34" s="8"/>
    </row>
    <row r="35" spans="1:12" x14ac:dyDescent="0.2">
      <c r="A35" s="5">
        <v>44024</v>
      </c>
      <c r="C35" s="8">
        <v>841937</v>
      </c>
      <c r="D35" s="8">
        <v>-841937</v>
      </c>
      <c r="E35" s="8">
        <v>-64636</v>
      </c>
      <c r="F35" s="8">
        <v>-64636</v>
      </c>
      <c r="G35" s="8"/>
      <c r="H35" s="7">
        <f t="shared" si="1"/>
        <v>67</v>
      </c>
      <c r="I35" s="7">
        <f t="shared" si="1"/>
        <v>-67</v>
      </c>
      <c r="J35" s="7">
        <f t="shared" si="1"/>
        <v>-6</v>
      </c>
      <c r="L35" s="8"/>
    </row>
    <row r="36" spans="1:12" x14ac:dyDescent="0.2">
      <c r="A36" s="5">
        <v>44054</v>
      </c>
      <c r="C36" s="8">
        <v>842004</v>
      </c>
      <c r="D36" s="8">
        <v>-842004</v>
      </c>
      <c r="E36" s="8">
        <v>-64642</v>
      </c>
      <c r="F36" s="8">
        <v>-64642</v>
      </c>
      <c r="G36" s="8"/>
      <c r="H36" s="7">
        <f t="shared" si="1"/>
        <v>67</v>
      </c>
      <c r="I36" s="7">
        <f t="shared" si="1"/>
        <v>-67</v>
      </c>
      <c r="J36" s="7">
        <f t="shared" si="1"/>
        <v>-6</v>
      </c>
      <c r="L36" s="8"/>
    </row>
    <row r="37" spans="1:12" x14ac:dyDescent="0.2">
      <c r="A37" s="5">
        <v>44084</v>
      </c>
      <c r="C37" s="8">
        <v>842063</v>
      </c>
      <c r="D37" s="8">
        <v>-842063</v>
      </c>
      <c r="E37" s="8">
        <v>-64646</v>
      </c>
      <c r="F37" s="8">
        <v>-64646</v>
      </c>
      <c r="G37" s="8"/>
      <c r="H37" s="7">
        <f t="shared" si="1"/>
        <v>59</v>
      </c>
      <c r="I37" s="7">
        <f t="shared" si="1"/>
        <v>-59</v>
      </c>
      <c r="J37" s="7">
        <f t="shared" si="1"/>
        <v>-4</v>
      </c>
      <c r="L37" s="8"/>
    </row>
    <row r="38" spans="1:12" x14ac:dyDescent="0.2">
      <c r="A38" s="5">
        <v>44114</v>
      </c>
      <c r="C38" s="8">
        <v>842122</v>
      </c>
      <c r="D38" s="8">
        <v>-842122</v>
      </c>
      <c r="E38" s="8">
        <v>-64650</v>
      </c>
      <c r="F38" s="8">
        <v>-64650</v>
      </c>
      <c r="G38" s="8"/>
      <c r="H38" s="7">
        <f t="shared" si="1"/>
        <v>59</v>
      </c>
      <c r="I38" s="7">
        <f t="shared" si="1"/>
        <v>-59</v>
      </c>
      <c r="J38" s="7">
        <f t="shared" si="1"/>
        <v>-4</v>
      </c>
      <c r="L38" s="8"/>
    </row>
    <row r="39" spans="1:12" x14ac:dyDescent="0.2">
      <c r="A39" s="5">
        <v>44144</v>
      </c>
      <c r="C39" s="8">
        <v>842189</v>
      </c>
      <c r="D39" s="8">
        <v>-842189</v>
      </c>
      <c r="E39" s="8">
        <v>-64656</v>
      </c>
      <c r="F39" s="8">
        <v>-64656</v>
      </c>
      <c r="G39" s="8"/>
      <c r="H39" s="7">
        <f t="shared" si="1"/>
        <v>67</v>
      </c>
      <c r="I39" s="7">
        <f t="shared" si="1"/>
        <v>-67</v>
      </c>
      <c r="J39" s="7">
        <f t="shared" si="1"/>
        <v>-6</v>
      </c>
      <c r="L39" s="8"/>
    </row>
    <row r="40" spans="1:12" x14ac:dyDescent="0.2">
      <c r="A40" s="5">
        <f>'[1]Sht Trm Int Rate'!B48</f>
        <v>44180</v>
      </c>
      <c r="C40" s="8">
        <f>'[1]CFG Reg_BS 13 Mon'!C181</f>
        <v>842256</v>
      </c>
      <c r="D40" s="8">
        <f>'[1]CFG Reg_BS 13 Mon'!C182</f>
        <v>-842256</v>
      </c>
      <c r="E40" s="8">
        <f>-'[1]CFG Reg_BS 13 Mon'!C261</f>
        <v>-64662</v>
      </c>
      <c r="F40" s="8">
        <f>SUM(C40:E40)</f>
        <v>-64662</v>
      </c>
      <c r="G40" s="8"/>
      <c r="H40" s="7">
        <f t="shared" si="1"/>
        <v>67</v>
      </c>
      <c r="I40" s="7">
        <f t="shared" si="1"/>
        <v>-67</v>
      </c>
      <c r="J40" s="7">
        <f t="shared" si="1"/>
        <v>-6</v>
      </c>
      <c r="L40" s="8"/>
    </row>
    <row r="41" spans="1:12" x14ac:dyDescent="0.2">
      <c r="A41" s="5">
        <f>A40+30</f>
        <v>44210</v>
      </c>
      <c r="C41" s="8">
        <f>'[1]CFG Reg_BS 13 Mon'!D181</f>
        <v>842315</v>
      </c>
      <c r="D41" s="8">
        <f>'[1]CFG Reg_BS 13 Mon'!D182</f>
        <v>-842315</v>
      </c>
      <c r="E41" s="8">
        <f>-'[1]CFG Reg_BS 13 Mon'!D261</f>
        <v>-64666</v>
      </c>
      <c r="F41" s="8">
        <f t="shared" ref="F41:F51" si="2">SUM(C41:E41)</f>
        <v>-64666</v>
      </c>
      <c r="G41" s="8"/>
      <c r="H41" s="7">
        <f>+C41-C40</f>
        <v>59</v>
      </c>
      <c r="I41" s="7">
        <f>+D41-D40</f>
        <v>-59</v>
      </c>
      <c r="J41" s="7">
        <f>+E41-E40</f>
        <v>-4</v>
      </c>
      <c r="K41" s="7"/>
      <c r="L41" s="8"/>
    </row>
    <row r="42" spans="1:12" x14ac:dyDescent="0.2">
      <c r="A42" s="5">
        <f t="shared" ref="A42:A52" si="3">A41+30</f>
        <v>44240</v>
      </c>
      <c r="C42" s="8">
        <f>'[1]CFG Reg_BS 13 Mon'!E181</f>
        <v>842357</v>
      </c>
      <c r="D42" s="8">
        <f>'[1]CFG Reg_BS 13 Mon'!E182</f>
        <v>-842357</v>
      </c>
      <c r="E42" s="8">
        <f>-'[1]CFG Reg_BS 13 Mon'!E261</f>
        <v>-64669</v>
      </c>
      <c r="F42" s="8">
        <f>SUM(C42:E42)</f>
        <v>-64669</v>
      </c>
      <c r="G42" s="8"/>
      <c r="H42" s="7">
        <f t="shared" ref="H42:J52" si="4">+C42-C41</f>
        <v>42</v>
      </c>
      <c r="I42" s="7">
        <f t="shared" si="4"/>
        <v>-42</v>
      </c>
      <c r="J42" s="7">
        <f t="shared" si="4"/>
        <v>-3</v>
      </c>
      <c r="K42" s="7"/>
      <c r="L42" s="8"/>
    </row>
    <row r="43" spans="1:12" x14ac:dyDescent="0.2">
      <c r="A43" s="5">
        <f t="shared" si="3"/>
        <v>44270</v>
      </c>
      <c r="C43" s="8">
        <f>'[1]CFG Reg_BS 13 Mon'!F181</f>
        <v>842391</v>
      </c>
      <c r="D43" s="8">
        <f>'[1]CFG Reg_BS 13 Mon'!F182</f>
        <v>-842391</v>
      </c>
      <c r="E43" s="8">
        <f>-'[1]CFG Reg_BS 13 Mon'!F261</f>
        <v>-64671</v>
      </c>
      <c r="F43" s="8">
        <f t="shared" si="2"/>
        <v>-64671</v>
      </c>
      <c r="G43" s="8"/>
      <c r="H43" s="7">
        <f t="shared" si="4"/>
        <v>34</v>
      </c>
      <c r="I43" s="7">
        <f t="shared" si="4"/>
        <v>-34</v>
      </c>
      <c r="J43" s="7">
        <f t="shared" si="4"/>
        <v>-2</v>
      </c>
      <c r="K43" s="7"/>
      <c r="L43" s="8"/>
    </row>
    <row r="44" spans="1:12" x14ac:dyDescent="0.2">
      <c r="A44" s="5">
        <f t="shared" si="3"/>
        <v>44300</v>
      </c>
      <c r="C44" s="8">
        <f>'[1]CFG Reg_BS 13 Mon'!G181</f>
        <v>842416</v>
      </c>
      <c r="D44" s="8">
        <f>'[1]CFG Reg_BS 13 Mon'!G182</f>
        <v>-836248</v>
      </c>
      <c r="E44" s="8">
        <f>-'[1]CFG Reg_BS 13 Mon'!G261</f>
        <v>-64673</v>
      </c>
      <c r="F44" s="8">
        <f t="shared" si="2"/>
        <v>-58505</v>
      </c>
      <c r="G44" s="8"/>
      <c r="H44" s="7">
        <f t="shared" si="4"/>
        <v>25</v>
      </c>
      <c r="I44" s="7">
        <f t="shared" si="4"/>
        <v>6143</v>
      </c>
      <c r="J44" s="7">
        <f t="shared" si="4"/>
        <v>-2</v>
      </c>
      <c r="K44" s="7"/>
      <c r="L44" s="8"/>
    </row>
    <row r="45" spans="1:12" x14ac:dyDescent="0.2">
      <c r="A45" s="5">
        <f t="shared" si="3"/>
        <v>44330</v>
      </c>
      <c r="C45" s="8">
        <f>'[1]CFG Reg_BS 13 Mon'!H181</f>
        <v>842441</v>
      </c>
      <c r="D45" s="8">
        <f>'[1]CFG Reg_BS 13 Mon'!H182</f>
        <v>-831417</v>
      </c>
      <c r="E45" s="8">
        <f>-'[1]CFG Reg_BS 13 Mon'!H261</f>
        <v>-64675</v>
      </c>
      <c r="F45" s="8">
        <f t="shared" si="2"/>
        <v>-53651</v>
      </c>
      <c r="G45" s="8"/>
      <c r="H45" s="7">
        <f t="shared" si="4"/>
        <v>25</v>
      </c>
      <c r="I45" s="7">
        <f t="shared" si="4"/>
        <v>4831</v>
      </c>
      <c r="J45" s="7">
        <f t="shared" si="4"/>
        <v>-2</v>
      </c>
      <c r="K45" s="7"/>
      <c r="L45" s="8"/>
    </row>
    <row r="46" spans="1:12" x14ac:dyDescent="0.2">
      <c r="A46" s="5">
        <f t="shared" si="3"/>
        <v>44360</v>
      </c>
      <c r="C46" s="8">
        <f>'[1]CFG Reg_BS 13 Mon'!I181</f>
        <v>842466</v>
      </c>
      <c r="D46" s="8">
        <f>'[1]CFG Reg_BS 13 Mon'!I182</f>
        <v>-826932</v>
      </c>
      <c r="E46" s="8">
        <f>-'[1]CFG Reg_BS 13 Mon'!I261</f>
        <v>-64677</v>
      </c>
      <c r="F46" s="8">
        <f t="shared" si="2"/>
        <v>-49143</v>
      </c>
      <c r="G46" s="8"/>
      <c r="H46" s="7">
        <f t="shared" si="4"/>
        <v>25</v>
      </c>
      <c r="I46" s="7">
        <f t="shared" si="4"/>
        <v>4485</v>
      </c>
      <c r="J46" s="7">
        <f t="shared" si="4"/>
        <v>-2</v>
      </c>
      <c r="K46" s="7"/>
      <c r="L46" s="8"/>
    </row>
    <row r="47" spans="1:12" x14ac:dyDescent="0.2">
      <c r="A47" s="5">
        <f t="shared" si="3"/>
        <v>44390</v>
      </c>
      <c r="C47" s="8">
        <f>'[1]CFG Reg_BS 13 Mon'!J181</f>
        <v>842500</v>
      </c>
      <c r="D47" s="8">
        <f>'[1]CFG Reg_BS 13 Mon'!J182</f>
        <v>-822369</v>
      </c>
      <c r="E47" s="8">
        <f>-'[1]CFG Reg_BS 13 Mon'!J261</f>
        <v>-64679</v>
      </c>
      <c r="F47" s="8">
        <f t="shared" si="2"/>
        <v>-44548</v>
      </c>
      <c r="G47" s="8"/>
      <c r="H47" s="7">
        <f t="shared" si="4"/>
        <v>34</v>
      </c>
      <c r="I47" s="7">
        <f t="shared" si="4"/>
        <v>4563</v>
      </c>
      <c r="J47" s="7">
        <f t="shared" si="4"/>
        <v>-2</v>
      </c>
      <c r="K47" s="7"/>
      <c r="L47" s="8"/>
    </row>
    <row r="48" spans="1:12" x14ac:dyDescent="0.2">
      <c r="A48" s="5">
        <f t="shared" si="3"/>
        <v>44420</v>
      </c>
      <c r="C48" s="8">
        <f>'[1]CFG Reg_BS 13 Mon'!K181</f>
        <v>842534</v>
      </c>
      <c r="D48" s="8">
        <f>'[1]CFG Reg_BS 13 Mon'!K182</f>
        <v>-817987</v>
      </c>
      <c r="E48" s="8">
        <f>-'[1]CFG Reg_BS 13 Mon'!K261</f>
        <v>-64680</v>
      </c>
      <c r="F48" s="8">
        <f t="shared" si="2"/>
        <v>-40133</v>
      </c>
      <c r="G48" s="8"/>
      <c r="H48" s="7">
        <f t="shared" si="4"/>
        <v>34</v>
      </c>
      <c r="I48" s="7">
        <f t="shared" si="4"/>
        <v>4382</v>
      </c>
      <c r="J48" s="7">
        <f t="shared" si="4"/>
        <v>-1</v>
      </c>
      <c r="K48" s="7"/>
      <c r="L48" s="8"/>
    </row>
    <row r="49" spans="1:17" x14ac:dyDescent="0.2">
      <c r="A49" s="5">
        <f t="shared" si="3"/>
        <v>44450</v>
      </c>
      <c r="C49" s="8">
        <f>'[1]CFG Reg_BS 13 Mon'!L181</f>
        <v>842568</v>
      </c>
      <c r="D49" s="8">
        <f>'[1]CFG Reg_BS 13 Mon'!L182</f>
        <v>-842568</v>
      </c>
      <c r="E49" s="8">
        <f>-'[1]CFG Reg_BS 13 Mon'!L261</f>
        <v>-35670</v>
      </c>
      <c r="F49" s="8">
        <f t="shared" si="2"/>
        <v>-35670</v>
      </c>
      <c r="G49" s="8"/>
      <c r="H49" s="7">
        <f t="shared" si="4"/>
        <v>34</v>
      </c>
      <c r="I49" s="7">
        <f t="shared" si="4"/>
        <v>-24581</v>
      </c>
      <c r="J49" s="7">
        <f t="shared" si="4"/>
        <v>29010</v>
      </c>
      <c r="K49" s="7"/>
      <c r="L49" s="8"/>
    </row>
    <row r="50" spans="1:17" x14ac:dyDescent="0.2">
      <c r="A50" s="5">
        <f t="shared" si="3"/>
        <v>44480</v>
      </c>
      <c r="C50" s="8">
        <f>'[1]CFG Reg_BS 13 Mon'!M181</f>
        <v>842610</v>
      </c>
      <c r="D50" s="8">
        <f>'[1]CFG Reg_BS 13 Mon'!M182</f>
        <v>-842610</v>
      </c>
      <c r="E50" s="8">
        <f>-'[1]CFG Reg_BS 13 Mon'!M261</f>
        <v>-30899</v>
      </c>
      <c r="F50" s="8">
        <f t="shared" si="2"/>
        <v>-30899</v>
      </c>
      <c r="G50" s="8"/>
      <c r="H50" s="7">
        <f t="shared" si="4"/>
        <v>42</v>
      </c>
      <c r="I50" s="7">
        <f t="shared" si="4"/>
        <v>-42</v>
      </c>
      <c r="J50" s="7">
        <f t="shared" si="4"/>
        <v>4771</v>
      </c>
      <c r="K50" s="7"/>
      <c r="L50" s="8"/>
    </row>
    <row r="51" spans="1:17" x14ac:dyDescent="0.2">
      <c r="A51" s="5">
        <f t="shared" si="3"/>
        <v>44510</v>
      </c>
      <c r="C51" s="8">
        <f>'[1]CFG Reg_BS 13 Mon'!N181</f>
        <v>842652</v>
      </c>
      <c r="D51" s="8">
        <f>'[1]CFG Reg_BS 13 Mon'!N182</f>
        <v>-842652</v>
      </c>
      <c r="E51" s="8">
        <f>-'[1]CFG Reg_BS 13 Mon'!N261</f>
        <v>-25586</v>
      </c>
      <c r="F51" s="8">
        <f t="shared" si="2"/>
        <v>-25586</v>
      </c>
      <c r="G51" s="8"/>
      <c r="H51" s="7">
        <f t="shared" si="4"/>
        <v>42</v>
      </c>
      <c r="I51" s="7">
        <f t="shared" si="4"/>
        <v>-42</v>
      </c>
      <c r="J51" s="7">
        <f t="shared" si="4"/>
        <v>5313</v>
      </c>
      <c r="K51" s="7"/>
      <c r="L51" s="8"/>
    </row>
    <row r="52" spans="1:17" x14ac:dyDescent="0.2">
      <c r="A52" s="5">
        <f t="shared" si="3"/>
        <v>44540</v>
      </c>
      <c r="C52" s="8">
        <f>'[1]CFG Reg_BS 13 Mon'!O181</f>
        <v>842694</v>
      </c>
      <c r="D52" s="8">
        <f>'[1]CFG Reg_BS 13 Mon'!O182</f>
        <v>-842694</v>
      </c>
      <c r="E52" s="8">
        <f>-'[1]CFG Reg_BS 13 Mon'!O261</f>
        <v>-18730</v>
      </c>
      <c r="F52" s="8">
        <f>SUM(C52:E52)</f>
        <v>-18730</v>
      </c>
      <c r="G52" s="8"/>
      <c r="H52" s="7">
        <f t="shared" si="4"/>
        <v>42</v>
      </c>
      <c r="I52" s="7">
        <f t="shared" si="4"/>
        <v>-42</v>
      </c>
      <c r="J52" s="7">
        <f t="shared" si="4"/>
        <v>6856</v>
      </c>
      <c r="K52" s="7"/>
      <c r="L52" s="8"/>
    </row>
    <row r="53" spans="1:17" x14ac:dyDescent="0.2">
      <c r="A53" s="5"/>
      <c r="C53" s="8"/>
      <c r="D53" s="8"/>
      <c r="E53" s="8"/>
      <c r="F53" s="8"/>
      <c r="G53" s="8"/>
      <c r="H53" s="9">
        <f>SUM(H17:H52)</f>
        <v>23042</v>
      </c>
      <c r="I53" s="9">
        <f>SUM(I17:I52)</f>
        <v>-23042</v>
      </c>
      <c r="J53" s="9">
        <f>SUM(J17:J52)</f>
        <v>44195</v>
      </c>
      <c r="K53" s="9"/>
    </row>
    <row r="54" spans="1:17" x14ac:dyDescent="0.2">
      <c r="A54" s="1" t="s">
        <v>14</v>
      </c>
      <c r="C54" s="8">
        <f>SUM(C40:C52)/13</f>
        <v>842476.92307692312</v>
      </c>
      <c r="D54" s="8">
        <f>SUM(D40:D52)/13</f>
        <v>-836522.76923076925</v>
      </c>
      <c r="E54" s="10">
        <f>SUM(E40:E52)/13</f>
        <v>-53302.846153846156</v>
      </c>
      <c r="F54" s="8">
        <f>SUM(F40:F52)/13</f>
        <v>-47348.692307692305</v>
      </c>
      <c r="G54" s="8"/>
      <c r="H54" s="7">
        <f>+H53/36</f>
        <v>640.05555555555554</v>
      </c>
      <c r="I54" s="7">
        <f>+I53/36</f>
        <v>-640.05555555555554</v>
      </c>
      <c r="J54" s="7">
        <f>+J53/36</f>
        <v>1227.6388888888889</v>
      </c>
      <c r="P54" s="11">
        <v>1.0733598358827501</v>
      </c>
      <c r="Q54" s="12" t="s">
        <v>15</v>
      </c>
    </row>
    <row r="55" spans="1:17" x14ac:dyDescent="0.2">
      <c r="L55" s="7">
        <f>+H54*$P$54</f>
        <v>687.00992606695354</v>
      </c>
      <c r="M55" s="7">
        <f>+I54*$P$54</f>
        <v>-687.00992606695354</v>
      </c>
      <c r="N55" s="7">
        <f>+J54*$P$54</f>
        <v>1317.6982763010594</v>
      </c>
      <c r="O55" s="1" t="s">
        <v>16</v>
      </c>
    </row>
    <row r="56" spans="1:17" x14ac:dyDescent="0.2">
      <c r="A56" s="5">
        <f>+A52</f>
        <v>44540</v>
      </c>
      <c r="C56" s="8">
        <f>'[1]CFG Reg_BS 13 Mon'!O181</f>
        <v>842694</v>
      </c>
      <c r="D56" s="8">
        <f>'[1]CFG Reg_BS 13 Mon'!O182</f>
        <v>-842694</v>
      </c>
      <c r="E56" s="8">
        <f>-'[1]CFG Reg_BS 13 Mon'!O261</f>
        <v>-18730</v>
      </c>
      <c r="F56" s="8">
        <f t="shared" ref="F56:F84" si="5">SUM(C56:E56)</f>
        <v>-18730</v>
      </c>
      <c r="H56" s="7"/>
      <c r="L56" s="7"/>
      <c r="M56" s="7"/>
      <c r="N56" s="7"/>
    </row>
    <row r="57" spans="1:17" x14ac:dyDescent="0.2">
      <c r="A57" s="5">
        <f>+A56+30</f>
        <v>44570</v>
      </c>
      <c r="C57" s="8">
        <f t="shared" ref="C57:C68" si="6">+C56+$L$55</f>
        <v>843381.00992606697</v>
      </c>
      <c r="D57" s="8">
        <f t="shared" ref="D57:D68" si="7">+D56+$M$55</f>
        <v>-843381.00992606697</v>
      </c>
      <c r="E57" s="8">
        <f t="shared" ref="E57:E68" si="8">+E56+$N$55</f>
        <v>-17412.30172369894</v>
      </c>
      <c r="F57" s="8">
        <f t="shared" si="5"/>
        <v>-17412.30172369894</v>
      </c>
      <c r="H57" s="7">
        <f t="shared" ref="H57:J68" si="9">+C57-C56</f>
        <v>687.00992606696673</v>
      </c>
      <c r="I57" s="7">
        <f t="shared" si="9"/>
        <v>-687.00992606696673</v>
      </c>
      <c r="J57" s="7">
        <f t="shared" si="9"/>
        <v>1317.6982763010601</v>
      </c>
      <c r="L57" s="7"/>
      <c r="M57" s="7"/>
      <c r="N57" s="7"/>
      <c r="P57" s="11">
        <v>1.1234825778704063</v>
      </c>
      <c r="Q57" s="12" t="s">
        <v>15</v>
      </c>
    </row>
    <row r="58" spans="1:17" x14ac:dyDescent="0.2">
      <c r="A58" s="5">
        <f>+A57+30</f>
        <v>44600</v>
      </c>
      <c r="C58" s="8">
        <f t="shared" si="6"/>
        <v>844068.01985213393</v>
      </c>
      <c r="D58" s="8">
        <f t="shared" si="7"/>
        <v>-844068.01985213393</v>
      </c>
      <c r="E58" s="8">
        <f t="shared" si="8"/>
        <v>-16094.60344739788</v>
      </c>
      <c r="F58" s="8">
        <f t="shared" si="5"/>
        <v>-16094.60344739788</v>
      </c>
      <c r="H58" s="7">
        <f t="shared" si="9"/>
        <v>687.00992606696673</v>
      </c>
      <c r="I58" s="7">
        <f t="shared" si="9"/>
        <v>-687.00992606696673</v>
      </c>
      <c r="J58" s="7">
        <f t="shared" si="9"/>
        <v>1317.6982763010601</v>
      </c>
      <c r="L58" s="7">
        <f>H71*$P$57</f>
        <v>732.27936984194116</v>
      </c>
      <c r="M58" s="7">
        <f>I71*$P$57</f>
        <v>-732.27936984194116</v>
      </c>
      <c r="N58" s="7">
        <f>J71*$P$57</f>
        <v>1404.5259417656641</v>
      </c>
    </row>
    <row r="59" spans="1:17" x14ac:dyDescent="0.2">
      <c r="A59" s="5">
        <f t="shared" ref="A59:A68" si="10">+A58+30</f>
        <v>44630</v>
      </c>
      <c r="C59" s="8">
        <f t="shared" si="6"/>
        <v>844755.0297782009</v>
      </c>
      <c r="D59" s="8">
        <f t="shared" si="7"/>
        <v>-844755.0297782009</v>
      </c>
      <c r="E59" s="8">
        <f t="shared" si="8"/>
        <v>-14776.90517109682</v>
      </c>
      <c r="F59" s="8">
        <f t="shared" si="5"/>
        <v>-14776.90517109682</v>
      </c>
      <c r="G59" s="6"/>
      <c r="H59" s="7">
        <f t="shared" si="9"/>
        <v>687.00992606696673</v>
      </c>
      <c r="I59" s="7">
        <f t="shared" si="9"/>
        <v>-687.00992606696673</v>
      </c>
      <c r="J59" s="7">
        <f t="shared" si="9"/>
        <v>1317.6982763010601</v>
      </c>
      <c r="K59" s="6"/>
      <c r="L59" s="6"/>
      <c r="M59" s="6"/>
      <c r="N59" s="6"/>
      <c r="O59" s="6"/>
      <c r="P59" s="6"/>
      <c r="Q59" s="6"/>
    </row>
    <row r="60" spans="1:17" x14ac:dyDescent="0.2">
      <c r="A60" s="5">
        <f t="shared" si="10"/>
        <v>44660</v>
      </c>
      <c r="C60" s="8">
        <f t="shared" si="6"/>
        <v>845442.03970426787</v>
      </c>
      <c r="D60" s="8">
        <f t="shared" si="7"/>
        <v>-845442.03970426787</v>
      </c>
      <c r="E60" s="8">
        <f t="shared" si="8"/>
        <v>-13459.20689479576</v>
      </c>
      <c r="F60" s="8">
        <f t="shared" si="5"/>
        <v>-13459.20689479576</v>
      </c>
      <c r="H60" s="7">
        <f t="shared" si="9"/>
        <v>687.00992606696673</v>
      </c>
      <c r="I60" s="7">
        <f t="shared" si="9"/>
        <v>-687.00992606696673</v>
      </c>
      <c r="J60" s="7">
        <f t="shared" si="9"/>
        <v>1317.6982763010601</v>
      </c>
    </row>
    <row r="61" spans="1:17" x14ac:dyDescent="0.2">
      <c r="A61" s="5">
        <f t="shared" si="10"/>
        <v>44690</v>
      </c>
      <c r="C61" s="8">
        <f t="shared" si="6"/>
        <v>846129.04963033483</v>
      </c>
      <c r="D61" s="8">
        <f t="shared" si="7"/>
        <v>-846129.04963033483</v>
      </c>
      <c r="E61" s="8">
        <f t="shared" si="8"/>
        <v>-12141.508618494699</v>
      </c>
      <c r="F61" s="8">
        <f t="shared" si="5"/>
        <v>-12141.508618494699</v>
      </c>
      <c r="G61" s="6"/>
      <c r="H61" s="7">
        <f t="shared" si="9"/>
        <v>687.00992606696673</v>
      </c>
      <c r="I61" s="7">
        <f t="shared" si="9"/>
        <v>-687.00992606696673</v>
      </c>
      <c r="J61" s="7">
        <f t="shared" si="9"/>
        <v>1317.6982763010601</v>
      </c>
    </row>
    <row r="62" spans="1:17" x14ac:dyDescent="0.2">
      <c r="A62" s="5">
        <f t="shared" si="10"/>
        <v>44720</v>
      </c>
      <c r="C62" s="8">
        <f t="shared" si="6"/>
        <v>846816.0595564018</v>
      </c>
      <c r="D62" s="8">
        <f t="shared" si="7"/>
        <v>-846816.0595564018</v>
      </c>
      <c r="E62" s="8">
        <f t="shared" si="8"/>
        <v>-10823.810342193639</v>
      </c>
      <c r="F62" s="8">
        <f t="shared" si="5"/>
        <v>-10823.810342193639</v>
      </c>
      <c r="H62" s="7">
        <f t="shared" si="9"/>
        <v>687.00992606696673</v>
      </c>
      <c r="I62" s="7">
        <f t="shared" si="9"/>
        <v>-687.00992606696673</v>
      </c>
      <c r="J62" s="7">
        <f t="shared" si="9"/>
        <v>1317.6982763010601</v>
      </c>
    </row>
    <row r="63" spans="1:17" x14ac:dyDescent="0.2">
      <c r="A63" s="5">
        <f t="shared" si="10"/>
        <v>44750</v>
      </c>
      <c r="C63" s="8">
        <f t="shared" si="6"/>
        <v>847503.06948246877</v>
      </c>
      <c r="D63" s="8">
        <f t="shared" si="7"/>
        <v>-847503.06948246877</v>
      </c>
      <c r="E63" s="8">
        <f t="shared" si="8"/>
        <v>-9506.1120658925793</v>
      </c>
      <c r="F63" s="8">
        <f t="shared" si="5"/>
        <v>-9506.1120658925793</v>
      </c>
      <c r="H63" s="7">
        <f t="shared" si="9"/>
        <v>687.00992606696673</v>
      </c>
      <c r="I63" s="7">
        <f t="shared" si="9"/>
        <v>-687.00992606696673</v>
      </c>
      <c r="J63" s="7">
        <f t="shared" si="9"/>
        <v>1317.6982763010601</v>
      </c>
    </row>
    <row r="64" spans="1:17" x14ac:dyDescent="0.2">
      <c r="A64" s="5">
        <f t="shared" si="10"/>
        <v>44780</v>
      </c>
      <c r="C64" s="8">
        <f t="shared" si="6"/>
        <v>848190.07940853573</v>
      </c>
      <c r="D64" s="8">
        <f t="shared" si="7"/>
        <v>-848190.07940853573</v>
      </c>
      <c r="E64" s="8">
        <f t="shared" si="8"/>
        <v>-8188.4137895915201</v>
      </c>
      <c r="F64" s="8">
        <f t="shared" si="5"/>
        <v>-8188.4137895915201</v>
      </c>
      <c r="H64" s="7">
        <f t="shared" si="9"/>
        <v>687.00992606696673</v>
      </c>
      <c r="I64" s="7">
        <f t="shared" si="9"/>
        <v>-687.00992606696673</v>
      </c>
      <c r="J64" s="7">
        <f t="shared" si="9"/>
        <v>1317.6982763010592</v>
      </c>
    </row>
    <row r="65" spans="1:14" x14ac:dyDescent="0.2">
      <c r="A65" s="5">
        <f t="shared" si="10"/>
        <v>44810</v>
      </c>
      <c r="C65" s="8">
        <f t="shared" si="6"/>
        <v>848877.0893346027</v>
      </c>
      <c r="D65" s="8">
        <f t="shared" si="7"/>
        <v>-848877.0893346027</v>
      </c>
      <c r="E65" s="8">
        <f t="shared" si="8"/>
        <v>-6870.7155132904609</v>
      </c>
      <c r="F65" s="8">
        <f t="shared" si="5"/>
        <v>-6870.7155132904609</v>
      </c>
      <c r="H65" s="7">
        <f t="shared" si="9"/>
        <v>687.00992606696673</v>
      </c>
      <c r="I65" s="7">
        <f t="shared" si="9"/>
        <v>-687.00992606696673</v>
      </c>
      <c r="J65" s="7">
        <f t="shared" si="9"/>
        <v>1317.6982763010592</v>
      </c>
    </row>
    <row r="66" spans="1:14" x14ac:dyDescent="0.2">
      <c r="A66" s="5">
        <f t="shared" si="10"/>
        <v>44840</v>
      </c>
      <c r="C66" s="8">
        <f t="shared" si="6"/>
        <v>849564.09926066967</v>
      </c>
      <c r="D66" s="8">
        <f t="shared" si="7"/>
        <v>-849564.09926066967</v>
      </c>
      <c r="E66" s="8">
        <f t="shared" si="8"/>
        <v>-5553.0172369894017</v>
      </c>
      <c r="F66" s="8">
        <f t="shared" si="5"/>
        <v>-5553.0172369894017</v>
      </c>
      <c r="H66" s="7">
        <f t="shared" si="9"/>
        <v>687.00992606696673</v>
      </c>
      <c r="I66" s="7">
        <f t="shared" si="9"/>
        <v>-687.00992606696673</v>
      </c>
      <c r="J66" s="7">
        <f t="shared" si="9"/>
        <v>1317.6982763010592</v>
      </c>
    </row>
    <row r="67" spans="1:14" x14ac:dyDescent="0.2">
      <c r="A67" s="5">
        <f t="shared" si="10"/>
        <v>44870</v>
      </c>
      <c r="C67" s="8">
        <f t="shared" si="6"/>
        <v>850251.10918673663</v>
      </c>
      <c r="D67" s="8">
        <f t="shared" si="7"/>
        <v>-850251.10918673663</v>
      </c>
      <c r="E67" s="8">
        <f t="shared" si="8"/>
        <v>-4235.3189606883425</v>
      </c>
      <c r="F67" s="8">
        <f t="shared" si="5"/>
        <v>-4235.3189606883425</v>
      </c>
      <c r="H67" s="7">
        <f t="shared" si="9"/>
        <v>687.00992606696673</v>
      </c>
      <c r="I67" s="7">
        <f t="shared" si="9"/>
        <v>-687.00992606696673</v>
      </c>
      <c r="J67" s="7">
        <f t="shared" si="9"/>
        <v>1317.6982763010592</v>
      </c>
    </row>
    <row r="68" spans="1:14" x14ac:dyDescent="0.2">
      <c r="A68" s="5">
        <f t="shared" si="10"/>
        <v>44900</v>
      </c>
      <c r="C68" s="8">
        <f t="shared" si="6"/>
        <v>850938.1191128036</v>
      </c>
      <c r="D68" s="8">
        <f t="shared" si="7"/>
        <v>-850938.1191128036</v>
      </c>
      <c r="E68" s="8">
        <f t="shared" si="8"/>
        <v>-2917.6206843872833</v>
      </c>
      <c r="F68" s="8">
        <f t="shared" si="5"/>
        <v>-2917.6206843872833</v>
      </c>
      <c r="H68" s="7">
        <f t="shared" si="9"/>
        <v>687.00992606696673</v>
      </c>
      <c r="I68" s="7">
        <f t="shared" si="9"/>
        <v>-687.00992606696673</v>
      </c>
      <c r="J68" s="7">
        <f t="shared" si="9"/>
        <v>1317.6982763010592</v>
      </c>
    </row>
    <row r="69" spans="1:14" x14ac:dyDescent="0.2">
      <c r="A69" s="13"/>
      <c r="C69" s="6"/>
      <c r="F69" s="8"/>
      <c r="H69" s="14">
        <f>+SUM(H57:H68)</f>
        <v>8244.1191128036007</v>
      </c>
      <c r="I69" s="14">
        <f t="shared" ref="I69:J69" si="11">+SUM(I57:I68)</f>
        <v>-8244.1191128036007</v>
      </c>
      <c r="J69" s="14">
        <f t="shared" si="11"/>
        <v>15812.379315612721</v>
      </c>
    </row>
    <row r="70" spans="1:14" x14ac:dyDescent="0.2">
      <c r="A70" s="15" t="s">
        <v>17</v>
      </c>
      <c r="B70" s="15"/>
      <c r="C70" s="16">
        <f>SUM(C56:C68)/13</f>
        <v>846816.05955640168</v>
      </c>
      <c r="D70" s="16">
        <f>SUM(D56:D68)/13</f>
        <v>-846816.05955640168</v>
      </c>
      <c r="E70" s="17">
        <f>SUM(E56:E68)/13</f>
        <v>-10823.810342193639</v>
      </c>
      <c r="F70" s="17">
        <f>SUM(F56:F68)/13</f>
        <v>-10823.810342193639</v>
      </c>
      <c r="G70" s="15"/>
      <c r="H70" s="14">
        <f>+H69+H53</f>
        <v>31286.119112803601</v>
      </c>
      <c r="I70" s="14">
        <f>+I69+I53</f>
        <v>-31286.119112803601</v>
      </c>
      <c r="J70" s="14">
        <f>+J69+J53</f>
        <v>60007.379315612721</v>
      </c>
      <c r="L70" s="7">
        <f>ROUND(H69/48,0)</f>
        <v>172</v>
      </c>
      <c r="M70" s="7">
        <f>ROUND(I69/48,0)</f>
        <v>-172</v>
      </c>
      <c r="N70" s="7">
        <f>ROUND(J69/48,0)</f>
        <v>329</v>
      </c>
    </row>
    <row r="71" spans="1:14" x14ac:dyDescent="0.2">
      <c r="C71" s="6"/>
      <c r="F71" s="8"/>
      <c r="H71" s="18">
        <f>+H70/48</f>
        <v>651.79414818340831</v>
      </c>
      <c r="I71" s="18">
        <f>+I70/48</f>
        <v>-651.79414818340831</v>
      </c>
      <c r="J71" s="18">
        <f>+J70/48</f>
        <v>1250.1537357419318</v>
      </c>
    </row>
    <row r="72" spans="1:14" x14ac:dyDescent="0.2">
      <c r="A72" s="5">
        <f>+A68</f>
        <v>44900</v>
      </c>
      <c r="C72" s="6">
        <f>+C68</f>
        <v>850938.1191128036</v>
      </c>
      <c r="D72" s="6">
        <f>+D68</f>
        <v>-850938.1191128036</v>
      </c>
      <c r="E72" s="6">
        <f>+E68</f>
        <v>-2917.6206843872833</v>
      </c>
      <c r="F72" s="8">
        <f t="shared" si="5"/>
        <v>-2917.6206843872833</v>
      </c>
    </row>
    <row r="73" spans="1:14" x14ac:dyDescent="0.2">
      <c r="A73" s="5">
        <f>+A72+30</f>
        <v>44930</v>
      </c>
      <c r="C73" s="6">
        <f t="shared" ref="C73:C84" si="12">+C72+$L$58</f>
        <v>851670.39848264551</v>
      </c>
      <c r="D73" s="6">
        <f t="shared" ref="D73:D84" si="13">+D72+$M$58</f>
        <v>-851670.39848264551</v>
      </c>
      <c r="E73" s="6">
        <f t="shared" ref="E73:E84" si="14">+E72+$N$58</f>
        <v>-1513.0947426216192</v>
      </c>
      <c r="F73" s="8">
        <f t="shared" si="5"/>
        <v>-1513.0947426216192</v>
      </c>
    </row>
    <row r="74" spans="1:14" x14ac:dyDescent="0.2">
      <c r="A74" s="5">
        <f>+A73+30</f>
        <v>44960</v>
      </c>
      <c r="C74" s="6">
        <f t="shared" si="12"/>
        <v>852402.67785248742</v>
      </c>
      <c r="D74" s="6">
        <f t="shared" si="13"/>
        <v>-852402.67785248742</v>
      </c>
      <c r="E74" s="6">
        <f t="shared" si="14"/>
        <v>-108.56880085595503</v>
      </c>
      <c r="F74" s="8">
        <f t="shared" si="5"/>
        <v>-108.56880085595503</v>
      </c>
    </row>
    <row r="75" spans="1:14" x14ac:dyDescent="0.2">
      <c r="A75" s="5">
        <f t="shared" ref="A75:A82" si="15">+A74+30</f>
        <v>44990</v>
      </c>
      <c r="C75" s="6">
        <f t="shared" si="12"/>
        <v>853134.95722232934</v>
      </c>
      <c r="D75" s="6">
        <f t="shared" si="13"/>
        <v>-853134.95722232934</v>
      </c>
      <c r="E75" s="6">
        <f t="shared" si="14"/>
        <v>1295.9571409097091</v>
      </c>
      <c r="F75" s="8">
        <f t="shared" si="5"/>
        <v>1295.9571409097091</v>
      </c>
    </row>
    <row r="76" spans="1:14" x14ac:dyDescent="0.2">
      <c r="A76" s="5">
        <f t="shared" si="15"/>
        <v>45020</v>
      </c>
      <c r="C76" s="6">
        <f t="shared" si="12"/>
        <v>853867.23659217125</v>
      </c>
      <c r="D76" s="6">
        <f t="shared" si="13"/>
        <v>-853867.23659217125</v>
      </c>
      <c r="E76" s="6">
        <f t="shared" si="14"/>
        <v>2700.4830826753732</v>
      </c>
      <c r="F76" s="8">
        <f t="shared" si="5"/>
        <v>2700.4830826753732</v>
      </c>
    </row>
    <row r="77" spans="1:14" x14ac:dyDescent="0.2">
      <c r="A77" s="5">
        <f t="shared" si="15"/>
        <v>45050</v>
      </c>
      <c r="C77" s="6">
        <f t="shared" si="12"/>
        <v>854599.51596201316</v>
      </c>
      <c r="D77" s="6">
        <f t="shared" si="13"/>
        <v>-854599.51596201316</v>
      </c>
      <c r="E77" s="6">
        <f t="shared" si="14"/>
        <v>4105.0090244410376</v>
      </c>
      <c r="F77" s="8">
        <f t="shared" si="5"/>
        <v>4105.0090244410376</v>
      </c>
    </row>
    <row r="78" spans="1:14" x14ac:dyDescent="0.2">
      <c r="A78" s="5">
        <f t="shared" si="15"/>
        <v>45080</v>
      </c>
      <c r="C78" s="6">
        <f t="shared" si="12"/>
        <v>855331.79533185507</v>
      </c>
      <c r="D78" s="6">
        <f t="shared" si="13"/>
        <v>-855331.79533185507</v>
      </c>
      <c r="E78" s="6">
        <f t="shared" si="14"/>
        <v>5509.5349662067019</v>
      </c>
      <c r="F78" s="8">
        <f t="shared" si="5"/>
        <v>5509.5349662067019</v>
      </c>
    </row>
    <row r="79" spans="1:14" x14ac:dyDescent="0.2">
      <c r="A79" s="5">
        <f t="shared" si="15"/>
        <v>45110</v>
      </c>
      <c r="C79" s="6">
        <f t="shared" si="12"/>
        <v>856064.07470169698</v>
      </c>
      <c r="D79" s="6">
        <f t="shared" si="13"/>
        <v>-856064.07470169698</v>
      </c>
      <c r="E79" s="6">
        <f t="shared" si="14"/>
        <v>6914.0609079723663</v>
      </c>
      <c r="F79" s="8">
        <f t="shared" si="5"/>
        <v>6914.0609079723663</v>
      </c>
    </row>
    <row r="80" spans="1:14" x14ac:dyDescent="0.2">
      <c r="A80" s="5">
        <f t="shared" si="15"/>
        <v>45140</v>
      </c>
      <c r="C80" s="6">
        <f t="shared" si="12"/>
        <v>856796.3540715389</v>
      </c>
      <c r="D80" s="6">
        <f t="shared" si="13"/>
        <v>-856796.3540715389</v>
      </c>
      <c r="E80" s="6">
        <f t="shared" si="14"/>
        <v>8318.5868497380307</v>
      </c>
      <c r="F80" s="8">
        <f t="shared" si="5"/>
        <v>8318.5868497380307</v>
      </c>
    </row>
    <row r="81" spans="1:7" x14ac:dyDescent="0.2">
      <c r="A81" s="5">
        <f t="shared" si="15"/>
        <v>45170</v>
      </c>
      <c r="C81" s="6">
        <f t="shared" si="12"/>
        <v>857528.63344138081</v>
      </c>
      <c r="D81" s="6">
        <f t="shared" si="13"/>
        <v>-857528.63344138081</v>
      </c>
      <c r="E81" s="6">
        <f t="shared" si="14"/>
        <v>9723.1127915036941</v>
      </c>
      <c r="F81" s="8">
        <f t="shared" si="5"/>
        <v>9723.1127915036941</v>
      </c>
    </row>
    <row r="82" spans="1:7" x14ac:dyDescent="0.2">
      <c r="A82" s="5">
        <f t="shared" si="15"/>
        <v>45200</v>
      </c>
      <c r="C82" s="6">
        <f t="shared" si="12"/>
        <v>858260.91281122272</v>
      </c>
      <c r="D82" s="6">
        <f t="shared" si="13"/>
        <v>-858260.91281122272</v>
      </c>
      <c r="E82" s="6">
        <f t="shared" si="14"/>
        <v>11127.638733269358</v>
      </c>
      <c r="F82" s="8">
        <f t="shared" si="5"/>
        <v>11127.638733269358</v>
      </c>
    </row>
    <row r="83" spans="1:7" x14ac:dyDescent="0.2">
      <c r="A83" s="5">
        <f>+A82+31</f>
        <v>45231</v>
      </c>
      <c r="C83" s="6">
        <f t="shared" si="12"/>
        <v>858993.19218106463</v>
      </c>
      <c r="D83" s="6">
        <f t="shared" si="13"/>
        <v>-858993.19218106463</v>
      </c>
      <c r="E83" s="6">
        <f t="shared" si="14"/>
        <v>12532.164675035021</v>
      </c>
      <c r="F83" s="8">
        <f t="shared" si="5"/>
        <v>12532.164675035021</v>
      </c>
    </row>
    <row r="84" spans="1:7" x14ac:dyDescent="0.2">
      <c r="A84" s="5">
        <f>+A83+30</f>
        <v>45261</v>
      </c>
      <c r="C84" s="6">
        <f t="shared" si="12"/>
        <v>859725.47155090654</v>
      </c>
      <c r="D84" s="6">
        <f t="shared" si="13"/>
        <v>-859725.47155090654</v>
      </c>
      <c r="E84" s="6">
        <f t="shared" si="14"/>
        <v>13936.690616800684</v>
      </c>
      <c r="F84" s="8">
        <f t="shared" si="5"/>
        <v>13936.690616800684</v>
      </c>
    </row>
    <row r="85" spans="1:7" x14ac:dyDescent="0.2">
      <c r="A85" s="19"/>
    </row>
    <row r="86" spans="1:7" x14ac:dyDescent="0.2">
      <c r="A86" s="15" t="s">
        <v>17</v>
      </c>
      <c r="B86" s="15"/>
      <c r="C86" s="16">
        <f>SUM(C72:C84)/13</f>
        <v>855331.79533185507</v>
      </c>
      <c r="D86" s="16">
        <f>SUM(D72:D84)/13</f>
        <v>-855331.79533185507</v>
      </c>
      <c r="E86" s="17">
        <f>SUM(E72:E84)/13</f>
        <v>5509.534966206701</v>
      </c>
      <c r="F86" s="17">
        <f>SUM(F72:F84)/13</f>
        <v>5509.534966206701</v>
      </c>
      <c r="G86" s="15" t="s">
        <v>18</v>
      </c>
    </row>
  </sheetData>
  <pageMargins left="0.75" right="0.75" top="1" bottom="1" header="0.5" footer="0.5"/>
  <pageSetup orientation="landscape" r:id="rId1"/>
  <headerFooter alignWithMargins="0">
    <oddHeader>&amp;A</oddHeader>
    <oddFooter>&amp;Z&amp;F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 A C T I V E ! 1 5 6 7 6 7 6 5 . 1 < / d o c u m e n t i d >  
     < s e n d e r i d > K E A B E T < / s e n d e r i d >  
     < s e n d e r e m a i l > B K E A T I N G @ G U N S T E R . C O M < / s e n d e r e m a i l >  
     < l a s t m o d i f i e d > 2 0 2 2 - 0 4 - 1 1 T 1 5 : 4 7 : 4 9 . 0 0 0 0 0 0 0 - 0 4 : 0 0 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Flex Liab</vt:lpstr>
      <vt:lpstr>'Flex Liab'!Print_Area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2022-04-11T19:40:47Z</dcterms:created>
  <dcterms:modified xsi:type="dcterms:W3CDTF">2022-04-11T19:47:49Z</dcterms:modified>
</cp:coreProperties>
</file>