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\MFR Backup\G Schedules\G-1 Rate Base\G1-4 Working Capital Adjustments\"/>
    </mc:Choice>
  </mc:AlternateContent>
  <bookViews>
    <workbookView xWindow="0" yWindow="0" windowWidth="21600" windowHeight="9300" tabRatio="911" activeTab="2"/>
  </bookViews>
  <sheets>
    <sheet name="Assumptions" sheetId="5" r:id="rId1"/>
    <sheet name="Baseline - 6% ROA" sheetId="10" r:id="rId2"/>
    <sheet name="Baseline - 4% ROA" sheetId="21" r:id="rId3"/>
    <sheet name="Optimistic - 6% ROA" sheetId="15" r:id="rId4"/>
    <sheet name="Pessimistic - 6% ROA" sheetId="18" r:id="rId5"/>
    <sheet name="Pessimistic - 4% ROA" sheetId="20" r:id="rId6"/>
    <sheet name="Period Cost Summary" sheetId="22" r:id="rId7"/>
    <sheet name="Period Cost Chart" sheetId="24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21" l="1"/>
  <c r="N24" i="21"/>
  <c r="O21" i="21"/>
  <c r="N23" i="21"/>
  <c r="N21" i="21"/>
  <c r="N20" i="21"/>
  <c r="N19" i="21"/>
  <c r="Q21" i="21"/>
  <c r="Q20" i="21"/>
  <c r="Q19" i="21"/>
  <c r="Q18" i="21"/>
  <c r="Q17" i="21"/>
  <c r="M21" i="21"/>
  <c r="M20" i="21"/>
  <c r="R24" i="21" l="1"/>
  <c r="R25" i="21"/>
  <c r="T25" i="21"/>
  <c r="C24" i="21"/>
  <c r="B24" i="21"/>
  <c r="M23" i="21"/>
  <c r="M24" i="21" s="1"/>
  <c r="M19" i="21"/>
  <c r="B21" i="21"/>
  <c r="T24" i="21" l="1"/>
  <c r="C42" i="21"/>
  <c r="C44" i="21" s="1"/>
  <c r="D41" i="21" s="1"/>
  <c r="D44" i="21" s="1"/>
  <c r="D42" i="21"/>
  <c r="C43" i="21"/>
  <c r="D43" i="21"/>
  <c r="B46" i="21"/>
  <c r="B42" i="21" s="1"/>
  <c r="B44" i="21" s="1"/>
  <c r="D55" i="21"/>
  <c r="D56" i="21" s="1"/>
  <c r="E55" i="21"/>
  <c r="C56" i="21"/>
  <c r="C60" i="21"/>
  <c r="K24" i="21"/>
  <c r="J24" i="21"/>
  <c r="I24" i="21"/>
  <c r="H24" i="21"/>
  <c r="G24" i="21"/>
  <c r="F24" i="21"/>
  <c r="E24" i="21"/>
  <c r="D24" i="21"/>
  <c r="K21" i="21"/>
  <c r="J21" i="21"/>
  <c r="I21" i="21"/>
  <c r="H21" i="21"/>
  <c r="G21" i="21"/>
  <c r="F21" i="21"/>
  <c r="E21" i="21"/>
  <c r="D21" i="21"/>
  <c r="C21" i="21"/>
  <c r="K20" i="21"/>
  <c r="J20" i="21"/>
  <c r="I20" i="21"/>
  <c r="H20" i="21"/>
  <c r="G20" i="21"/>
  <c r="F20" i="21"/>
  <c r="E20" i="21"/>
  <c r="D20" i="21"/>
  <c r="C20" i="21"/>
  <c r="B20" i="21"/>
  <c r="K23" i="21"/>
  <c r="J23" i="21"/>
  <c r="I23" i="21"/>
  <c r="H23" i="21"/>
  <c r="G23" i="21"/>
  <c r="F23" i="21"/>
  <c r="E23" i="21"/>
  <c r="D23" i="21"/>
  <c r="C23" i="21"/>
  <c r="B23" i="21"/>
  <c r="E56" i="21" l="1"/>
  <c r="L48" i="22"/>
  <c r="L47" i="22"/>
  <c r="L46" i="22"/>
  <c r="M46" i="22" s="1"/>
  <c r="L45" i="22"/>
  <c r="M45" i="22"/>
  <c r="K49" i="22"/>
  <c r="J49" i="22"/>
  <c r="I49" i="22"/>
  <c r="H49" i="22"/>
  <c r="G49" i="22"/>
  <c r="F49" i="22"/>
  <c r="E49" i="22"/>
  <c r="D49" i="22"/>
  <c r="L49" i="22" s="1"/>
  <c r="C49" i="22"/>
  <c r="B49" i="22"/>
  <c r="K40" i="22"/>
  <c r="J40" i="22"/>
  <c r="I40" i="22"/>
  <c r="H40" i="22"/>
  <c r="G40" i="22"/>
  <c r="F40" i="22"/>
  <c r="E40" i="22"/>
  <c r="D40" i="22"/>
  <c r="C40" i="22"/>
  <c r="B40" i="22"/>
  <c r="L40" i="22" s="1"/>
  <c r="L39" i="22"/>
  <c r="L38" i="22"/>
  <c r="L37" i="22"/>
  <c r="L36" i="22"/>
  <c r="K31" i="22"/>
  <c r="J31" i="22"/>
  <c r="I31" i="22"/>
  <c r="H31" i="22"/>
  <c r="G31" i="22"/>
  <c r="F31" i="22"/>
  <c r="E31" i="22"/>
  <c r="D31" i="22"/>
  <c r="C31" i="22"/>
  <c r="B31" i="22"/>
  <c r="L30" i="22"/>
  <c r="L29" i="22"/>
  <c r="L28" i="22"/>
  <c r="L27" i="22"/>
  <c r="K22" i="22"/>
  <c r="J22" i="22"/>
  <c r="I22" i="22"/>
  <c r="H22" i="22"/>
  <c r="G22" i="22"/>
  <c r="F22" i="22"/>
  <c r="E22" i="22"/>
  <c r="D22" i="22"/>
  <c r="C22" i="22"/>
  <c r="B22" i="22"/>
  <c r="L22" i="22" s="1"/>
  <c r="L21" i="22"/>
  <c r="L20" i="22"/>
  <c r="L19" i="22"/>
  <c r="L18" i="22"/>
  <c r="K13" i="22"/>
  <c r="J13" i="22"/>
  <c r="I13" i="22"/>
  <c r="H13" i="22"/>
  <c r="G13" i="22"/>
  <c r="F13" i="22"/>
  <c r="E13" i="22"/>
  <c r="D13" i="22"/>
  <c r="C13" i="22"/>
  <c r="B13" i="22"/>
  <c r="L12" i="22"/>
  <c r="M39" i="22" s="1"/>
  <c r="L11" i="22"/>
  <c r="M38" i="22" s="1"/>
  <c r="L10" i="22"/>
  <c r="L9" i="22"/>
  <c r="M48" i="22" l="1"/>
  <c r="M47" i="22"/>
  <c r="L13" i="22"/>
  <c r="M49" i="22" s="1"/>
  <c r="L31" i="22"/>
  <c r="M36" i="22"/>
  <c r="M37" i="22"/>
  <c r="M40" i="22"/>
  <c r="M31" i="22"/>
  <c r="M22" i="22"/>
  <c r="M18" i="22"/>
  <c r="M20" i="22"/>
  <c r="M27" i="22"/>
  <c r="M29" i="22"/>
  <c r="M19" i="22"/>
  <c r="M21" i="22"/>
  <c r="M28" i="22"/>
  <c r="M30" i="22"/>
  <c r="E38" i="21" l="1"/>
  <c r="K36" i="21"/>
  <c r="K38" i="21" s="1"/>
  <c r="J36" i="21"/>
  <c r="J38" i="21" s="1"/>
  <c r="I36" i="21"/>
  <c r="I38" i="21" s="1"/>
  <c r="H36" i="21"/>
  <c r="H38" i="21" s="1"/>
  <c r="G36" i="21"/>
  <c r="G38" i="21" s="1"/>
  <c r="F36" i="21"/>
  <c r="F38" i="21" s="1"/>
  <c r="E36" i="21"/>
  <c r="D36" i="21"/>
  <c r="D38" i="21" s="1"/>
  <c r="C36" i="21"/>
  <c r="C38" i="21" s="1"/>
  <c r="B36" i="21"/>
  <c r="B38" i="21" s="1"/>
  <c r="K30" i="21"/>
  <c r="J30" i="21"/>
  <c r="I30" i="21"/>
  <c r="H30" i="21"/>
  <c r="G30" i="21"/>
  <c r="F30" i="21"/>
  <c r="E30" i="21"/>
  <c r="D30" i="21"/>
  <c r="C30" i="21"/>
  <c r="B30" i="21"/>
  <c r="K25" i="21"/>
  <c r="J25" i="21"/>
  <c r="I25" i="21"/>
  <c r="H25" i="21"/>
  <c r="G25" i="21"/>
  <c r="F25" i="21"/>
  <c r="E25" i="21"/>
  <c r="D25" i="21"/>
  <c r="C25" i="21"/>
  <c r="B25" i="21"/>
  <c r="K13" i="21"/>
  <c r="J13" i="21"/>
  <c r="I13" i="21"/>
  <c r="H13" i="21"/>
  <c r="G13" i="21"/>
  <c r="F13" i="21"/>
  <c r="E13" i="21"/>
  <c r="D13" i="21"/>
  <c r="C13" i="21"/>
  <c r="B13" i="21"/>
  <c r="K12" i="21"/>
  <c r="J12" i="21"/>
  <c r="I12" i="21"/>
  <c r="H12" i="21"/>
  <c r="G12" i="21"/>
  <c r="F12" i="21"/>
  <c r="E12" i="21"/>
  <c r="D12" i="21"/>
  <c r="C12" i="21"/>
  <c r="B12" i="21"/>
  <c r="J32" i="20"/>
  <c r="J34" i="20" s="1"/>
  <c r="B32" i="20"/>
  <c r="B34" i="20" s="1"/>
  <c r="K32" i="20"/>
  <c r="K34" i="20" s="1"/>
  <c r="I32" i="20"/>
  <c r="I34" i="20" s="1"/>
  <c r="H32" i="20"/>
  <c r="H34" i="20" s="1"/>
  <c r="G32" i="20"/>
  <c r="G34" i="20" s="1"/>
  <c r="F32" i="20"/>
  <c r="F34" i="20" s="1"/>
  <c r="E32" i="20"/>
  <c r="E34" i="20" s="1"/>
  <c r="D32" i="20"/>
  <c r="D34" i="20" s="1"/>
  <c r="C32" i="20"/>
  <c r="C34" i="20" s="1"/>
  <c r="G26" i="20"/>
  <c r="K26" i="20"/>
  <c r="J26" i="20"/>
  <c r="I26" i="20"/>
  <c r="H26" i="20"/>
  <c r="F26" i="20"/>
  <c r="E26" i="20"/>
  <c r="D26" i="20"/>
  <c r="C26" i="20"/>
  <c r="B26" i="20"/>
  <c r="F21" i="20"/>
  <c r="H21" i="20"/>
  <c r="E21" i="20"/>
  <c r="D21" i="20"/>
  <c r="K13" i="20"/>
  <c r="C13" i="20"/>
  <c r="F12" i="20"/>
  <c r="K12" i="20"/>
  <c r="J13" i="20"/>
  <c r="I13" i="20"/>
  <c r="H13" i="20"/>
  <c r="G13" i="20"/>
  <c r="F13" i="20"/>
  <c r="E12" i="20"/>
  <c r="D12" i="20"/>
  <c r="C12" i="20"/>
  <c r="B13" i="20"/>
  <c r="G12" i="20" l="1"/>
  <c r="D13" i="20"/>
  <c r="G21" i="20"/>
  <c r="H12" i="20"/>
  <c r="E13" i="20"/>
  <c r="I12" i="20"/>
  <c r="I21" i="20"/>
  <c r="B12" i="20"/>
  <c r="J12" i="20"/>
  <c r="B21" i="20"/>
  <c r="J21" i="20"/>
  <c r="C21" i="20"/>
  <c r="K21" i="20"/>
  <c r="J32" i="18" l="1"/>
  <c r="J34" i="18" s="1"/>
  <c r="B32" i="18"/>
  <c r="B34" i="18" s="1"/>
  <c r="K32" i="18"/>
  <c r="K34" i="18" s="1"/>
  <c r="I32" i="18"/>
  <c r="I34" i="18" s="1"/>
  <c r="H32" i="18"/>
  <c r="H34" i="18" s="1"/>
  <c r="G32" i="18"/>
  <c r="G34" i="18" s="1"/>
  <c r="F32" i="18"/>
  <c r="F34" i="18" s="1"/>
  <c r="E32" i="18"/>
  <c r="E34" i="18" s="1"/>
  <c r="D32" i="18"/>
  <c r="D34" i="18" s="1"/>
  <c r="C32" i="18"/>
  <c r="C34" i="18" s="1"/>
  <c r="G26" i="18"/>
  <c r="K26" i="18"/>
  <c r="J26" i="18"/>
  <c r="I26" i="18"/>
  <c r="H26" i="18"/>
  <c r="F26" i="18"/>
  <c r="E26" i="18"/>
  <c r="D26" i="18"/>
  <c r="C26" i="18"/>
  <c r="B26" i="18"/>
  <c r="F21" i="18"/>
  <c r="E21" i="18"/>
  <c r="D21" i="18"/>
  <c r="K13" i="18"/>
  <c r="C13" i="18"/>
  <c r="F12" i="18"/>
  <c r="K12" i="18"/>
  <c r="J13" i="18"/>
  <c r="I13" i="18"/>
  <c r="H13" i="18"/>
  <c r="G13" i="18"/>
  <c r="F13" i="18"/>
  <c r="E12" i="18"/>
  <c r="D12" i="18"/>
  <c r="C12" i="18"/>
  <c r="B13" i="18"/>
  <c r="G12" i="18" l="1"/>
  <c r="D13" i="18"/>
  <c r="G21" i="18"/>
  <c r="H12" i="18"/>
  <c r="E13" i="18"/>
  <c r="H21" i="18"/>
  <c r="I12" i="18"/>
  <c r="I21" i="18"/>
  <c r="B12" i="18"/>
  <c r="J12" i="18"/>
  <c r="B21" i="18"/>
  <c r="J21" i="18"/>
  <c r="C21" i="18"/>
  <c r="K21" i="18"/>
  <c r="K21" i="15" l="1"/>
  <c r="J21" i="15"/>
  <c r="I21" i="15"/>
  <c r="H21" i="15"/>
  <c r="G21" i="15"/>
  <c r="F21" i="15"/>
  <c r="E21" i="15"/>
  <c r="D21" i="15"/>
  <c r="C21" i="15"/>
  <c r="B21" i="15"/>
  <c r="K21" i="10"/>
  <c r="J21" i="10"/>
  <c r="I21" i="10"/>
  <c r="H21" i="10"/>
  <c r="G21" i="10"/>
  <c r="F21" i="10"/>
  <c r="E21" i="10"/>
  <c r="D21" i="10"/>
  <c r="C21" i="10"/>
  <c r="B21" i="10"/>
  <c r="B32" i="15"/>
  <c r="B34" i="15" s="1"/>
  <c r="I32" i="15"/>
  <c r="I34" i="15" s="1"/>
  <c r="F32" i="15"/>
  <c r="E32" i="15"/>
  <c r="E34" i="15" s="1"/>
  <c r="D32" i="15"/>
  <c r="D34" i="15" s="1"/>
  <c r="H26" i="15"/>
  <c r="F26" i="15"/>
  <c r="G13" i="15"/>
  <c r="F13" i="15"/>
  <c r="K12" i="15"/>
  <c r="C12" i="15"/>
  <c r="J32" i="15"/>
  <c r="J34" i="15" s="1"/>
  <c r="K32" i="15"/>
  <c r="K34" i="15" s="1"/>
  <c r="H32" i="15"/>
  <c r="H34" i="15" s="1"/>
  <c r="G32" i="15"/>
  <c r="I26" i="15"/>
  <c r="H13" i="15"/>
  <c r="B13" i="15"/>
  <c r="I12" i="15"/>
  <c r="H12" i="15"/>
  <c r="C26" i="15" l="1"/>
  <c r="K26" i="15"/>
  <c r="J26" i="15"/>
  <c r="E26" i="15"/>
  <c r="F34" i="15"/>
  <c r="C32" i="15"/>
  <c r="C34" i="15" s="1"/>
  <c r="D13" i="15"/>
  <c r="D26" i="15"/>
  <c r="G34" i="15"/>
  <c r="B26" i="15"/>
  <c r="G26" i="15"/>
  <c r="K13" i="15"/>
  <c r="E12" i="15"/>
  <c r="C13" i="15"/>
  <c r="B12" i="15"/>
  <c r="J12" i="15"/>
  <c r="J13" i="15"/>
  <c r="E13" i="15"/>
  <c r="D12" i="15"/>
  <c r="I13" i="15"/>
  <c r="F12" i="15"/>
  <c r="G12" i="15"/>
  <c r="I32" i="10" l="1"/>
  <c r="F32" i="10"/>
  <c r="B32" i="10"/>
  <c r="K13" i="10"/>
  <c r="J13" i="10"/>
  <c r="I13" i="10"/>
  <c r="H12" i="10"/>
  <c r="G12" i="10"/>
  <c r="F13" i="10"/>
  <c r="E13" i="10"/>
  <c r="D13" i="10"/>
  <c r="C13" i="10"/>
  <c r="B13" i="10"/>
  <c r="I12" i="10" l="1"/>
  <c r="G13" i="10"/>
  <c r="B12" i="10"/>
  <c r="J12" i="10"/>
  <c r="H13" i="10"/>
  <c r="C12" i="10"/>
  <c r="K12" i="10"/>
  <c r="D12" i="10"/>
  <c r="E12" i="10"/>
  <c r="F12" i="10"/>
  <c r="I34" i="10"/>
  <c r="G32" i="10"/>
  <c r="G34" i="10" s="1"/>
  <c r="B34" i="10"/>
  <c r="J32" i="10"/>
  <c r="J34" i="10" s="1"/>
  <c r="C32" i="10"/>
  <c r="C34" i="10" s="1"/>
  <c r="K32" i="10"/>
  <c r="K34" i="10" s="1"/>
  <c r="D32" i="10"/>
  <c r="D34" i="10" s="1"/>
  <c r="E32" i="10"/>
  <c r="E34" i="10" s="1"/>
  <c r="F34" i="10"/>
  <c r="H32" i="10"/>
  <c r="H34" i="10" s="1"/>
  <c r="H26" i="10" l="1"/>
  <c r="I26" i="10" l="1"/>
  <c r="E26" i="10"/>
  <c r="D26" i="10"/>
  <c r="B26" i="10"/>
  <c r="F26" i="10"/>
  <c r="G26" i="10"/>
  <c r="J26" i="10"/>
  <c r="K26" i="10"/>
  <c r="C26" i="10"/>
</calcChain>
</file>

<file path=xl/sharedStrings.xml><?xml version="1.0" encoding="utf-8"?>
<sst xmlns="http://schemas.openxmlformats.org/spreadsheetml/2006/main" count="295" uniqueCount="97">
  <si>
    <t xml:space="preserve">     Target Liability</t>
  </si>
  <si>
    <t xml:space="preserve">     Credit Balance</t>
  </si>
  <si>
    <t xml:space="preserve">     FTAP</t>
  </si>
  <si>
    <t xml:space="preserve">     PBO</t>
  </si>
  <si>
    <t xml:space="preserve">     Funded Status</t>
  </si>
  <si>
    <t xml:space="preserve">     Participant Count </t>
  </si>
  <si>
    <t>Assumptions &amp; Methods</t>
  </si>
  <si>
    <t>Time Horizon</t>
  </si>
  <si>
    <t>2022 to 2031</t>
  </si>
  <si>
    <t>Census Date</t>
  </si>
  <si>
    <t>January 1, 2022 estimates</t>
  </si>
  <si>
    <t>Funding Rates</t>
  </si>
  <si>
    <t>FAS Rate</t>
  </si>
  <si>
    <t>Return on Plan Assets</t>
  </si>
  <si>
    <t>2. Optimistic</t>
  </si>
  <si>
    <t>Spot Rates remain flat at the 12/31/2021 levels</t>
  </si>
  <si>
    <t>Deterministic Forecasts</t>
  </si>
  <si>
    <t>Increase 25 bps every 2 years</t>
  </si>
  <si>
    <t>Increase 25 bps every year</t>
  </si>
  <si>
    <t>2.75%, no increases</t>
  </si>
  <si>
    <t>All other assumptions match most recent ERISA and ASC 715 Reports</t>
  </si>
  <si>
    <t>Employees' Pension Plan of Florida Public Utilities Company</t>
  </si>
  <si>
    <t>Spot Rates increase 0.005 / 0.008 / 0.011 per month to 2031</t>
  </si>
  <si>
    <t>Spot Rates increase 0.01 / 0.015 / 0.02 per month to 2031</t>
  </si>
  <si>
    <t xml:space="preserve">     Fixed Rate Premium</t>
  </si>
  <si>
    <t xml:space="preserve">     Variable Rate Premium</t>
  </si>
  <si>
    <t xml:space="preserve">     Total PBGC Premium</t>
  </si>
  <si>
    <t xml:space="preserve">     Service Cost</t>
  </si>
  <si>
    <t xml:space="preserve">     Interest Cost</t>
  </si>
  <si>
    <t>FUNDING RESULTS</t>
  </si>
  <si>
    <t>ACCOUNTING RESULTS</t>
  </si>
  <si>
    <t xml:space="preserve">     Minimum Contribution</t>
  </si>
  <si>
    <t xml:space="preserve">     Fair Value of Assets</t>
  </si>
  <si>
    <t xml:space="preserve">     Net (Gain)/Loss (Accum OCI)</t>
  </si>
  <si>
    <t xml:space="preserve">     Effective Rate</t>
  </si>
  <si>
    <t xml:space="preserve">     Discount Rate</t>
  </si>
  <si>
    <t xml:space="preserve">     Expected Return on Assets</t>
  </si>
  <si>
    <t xml:space="preserve">     (Gain)/Loss Amortization</t>
  </si>
  <si>
    <t xml:space="preserve">     Net Periodic Benefit Cost</t>
  </si>
  <si>
    <t>BASELINE ESTIMATES ($ amounts shown in thousands)</t>
  </si>
  <si>
    <t>PBGC PREMIUM &amp; EXPENSES</t>
  </si>
  <si>
    <t xml:space="preserve">     Other Admin Expenses</t>
  </si>
  <si>
    <t xml:space="preserve">     Total Admin Expenses</t>
  </si>
  <si>
    <t xml:space="preserve">     PBGC Liability</t>
  </si>
  <si>
    <t xml:space="preserve">     Benefit Payments</t>
  </si>
  <si>
    <t xml:space="preserve">     Funded Percentage</t>
  </si>
  <si>
    <t>OPTIMISTIC ESTIMATES ($ amounts shown in thousands)</t>
  </si>
  <si>
    <t xml:space="preserve">     PBO Funded Pctg</t>
  </si>
  <si>
    <t>PESSIMISTIC ESTIMATES ($ amounts shown in thousands)</t>
  </si>
  <si>
    <t>Employees' Pension Plan of Florida</t>
  </si>
  <si>
    <t>Public Utilities Company</t>
  </si>
  <si>
    <t>6.00% and 4.00%</t>
  </si>
  <si>
    <t>3. Pessimistic (w/varying returns)</t>
  </si>
  <si>
    <t>Expected/Actual ROA = 6.00%</t>
  </si>
  <si>
    <t>Expected/Actual ROA = 4.00%</t>
  </si>
  <si>
    <t xml:space="preserve">     Market Value of Assets</t>
  </si>
  <si>
    <t xml:space="preserve">     Actuarial Value of Assets</t>
  </si>
  <si>
    <t>1. Baseline (w/varying returns)</t>
  </si>
  <si>
    <t>($ amounts shown in thousands)</t>
  </si>
  <si>
    <t>Total</t>
  </si>
  <si>
    <t>Baseline Change</t>
  </si>
  <si>
    <t>Baseline Rates</t>
  </si>
  <si>
    <t>Optimistic Accelerated Rates Growth</t>
  </si>
  <si>
    <t xml:space="preserve">Pessimistic Constant Rates </t>
  </si>
  <si>
    <t>Accelerated Rates Growth</t>
  </si>
  <si>
    <t xml:space="preserve">Constant Rates </t>
  </si>
  <si>
    <t>Base</t>
  </si>
  <si>
    <t>Opt Growth</t>
  </si>
  <si>
    <t>Pess Const</t>
  </si>
  <si>
    <t>Pess 4%</t>
  </si>
  <si>
    <t>Bae 4%</t>
  </si>
  <si>
    <r>
      <t xml:space="preserve">Expected/Actual ROA = </t>
    </r>
    <r>
      <rPr>
        <b/>
        <i/>
        <sz val="11"/>
        <color rgb="FFFF0000"/>
        <rFont val="Calibri"/>
        <family val="2"/>
        <scheme val="minor"/>
      </rPr>
      <t>6.00%</t>
    </r>
  </si>
  <si>
    <r>
      <t xml:space="preserve">Expected/Actual ROA = </t>
    </r>
    <r>
      <rPr>
        <b/>
        <i/>
        <sz val="11"/>
        <color rgb="FFFF0000"/>
        <rFont val="Calibri"/>
        <family val="2"/>
        <scheme val="minor"/>
      </rPr>
      <t>4.00%</t>
    </r>
  </si>
  <si>
    <t>Discount Rate</t>
  </si>
  <si>
    <t>Expected Return on Assets</t>
  </si>
  <si>
    <t>FPU Pension Plan</t>
  </si>
  <si>
    <t>For the Years Ended December 31</t>
  </si>
  <si>
    <t>Periodic Cost (Benefit)</t>
  </si>
  <si>
    <t>Beginning Reg. Asset</t>
  </si>
  <si>
    <t>End Reg. Asset</t>
  </si>
  <si>
    <t>Less:  Expected Return (81%)</t>
  </si>
  <si>
    <t>Add:  Gain/(Loss) (81%)</t>
  </si>
  <si>
    <t>FPU NG</t>
  </si>
  <si>
    <t>FPU Electric</t>
  </si>
  <si>
    <t>Regulatory Asset Computation:</t>
  </si>
  <si>
    <t>PBO Funded Status</t>
  </si>
  <si>
    <t>Change</t>
  </si>
  <si>
    <t>OCI</t>
  </si>
  <si>
    <t>19% goes to Unregulated versus Reg. Asset.</t>
  </si>
  <si>
    <t>Regulatory Asset 81%</t>
  </si>
  <si>
    <t>Pension Liability @ 81%</t>
  </si>
  <si>
    <t>NG Pension Liability @ 66%</t>
  </si>
  <si>
    <t>NG Regulatory Asset @66%</t>
  </si>
  <si>
    <t>2022 monthly pension reg asset</t>
  </si>
  <si>
    <t>2023 monthly pension reg asset</t>
  </si>
  <si>
    <t>Pension</t>
  </si>
  <si>
    <t>OPRB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</si>
</sst>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0.0%"/>
    <numFmt numFmtId="165" formatCode="[$-409]mmmm\ d\,\ yyyy;@"/>
    <numFmt numFmtId="166" formatCode="_(&quot;$&quot;* #,##0_);_(&quot;$&quot;* \(#,##0\);_(&quot;$&quot;* &quot;-&quot;?_);_(@_)"/>
    <numFmt numFmtId="167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i/>
      <u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.5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.5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.5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3" fontId="0" fillId="0" borderId="0" xfId="0" applyNumberFormat="1"/>
    <xf numFmtId="0" fontId="0" fillId="2" borderId="11" xfId="0" applyFill="1" applyBorder="1"/>
    <xf numFmtId="0" fontId="0" fillId="2" borderId="0" xfId="0" applyFill="1"/>
    <xf numFmtId="0" fontId="0" fillId="2" borderId="4" xfId="0" applyFill="1" applyBorder="1"/>
    <xf numFmtId="0" fontId="3" fillId="2" borderId="11" xfId="2" applyFont="1" applyFill="1" applyBorder="1"/>
    <xf numFmtId="0" fontId="7" fillId="2" borderId="0" xfId="2" applyFont="1" applyFill="1"/>
    <xf numFmtId="0" fontId="3" fillId="2" borderId="0" xfId="2" applyFont="1" applyFill="1"/>
    <xf numFmtId="0" fontId="8" fillId="2" borderId="0" xfId="2" applyFont="1" applyFill="1"/>
    <xf numFmtId="0" fontId="3" fillId="2" borderId="4" xfId="2" applyFont="1" applyFill="1" applyBorder="1"/>
    <xf numFmtId="0" fontId="8" fillId="2" borderId="11" xfId="2" applyFont="1" applyFill="1" applyBorder="1" applyAlignment="1">
      <alignment horizontal="left" indent="3"/>
    </xf>
    <xf numFmtId="165" fontId="9" fillId="2" borderId="0" xfId="3" applyNumberFormat="1" applyFont="1" applyFill="1" applyBorder="1" applyAlignment="1">
      <alignment horizontal="left" indent="3"/>
    </xf>
    <xf numFmtId="165" fontId="10" fillId="2" borderId="0" xfId="4" applyNumberFormat="1" applyFont="1" applyFill="1" applyAlignment="1">
      <alignment horizontal="left" indent="3"/>
    </xf>
    <xf numFmtId="165" fontId="10" fillId="2" borderId="4" xfId="4" applyNumberFormat="1" applyFont="1" applyFill="1" applyBorder="1" applyAlignment="1">
      <alignment horizontal="left" indent="3"/>
    </xf>
    <xf numFmtId="10" fontId="11" fillId="2" borderId="0" xfId="3" applyNumberFormat="1" applyFont="1" applyFill="1" applyBorder="1" applyAlignment="1">
      <alignment horizontal="left" indent="3"/>
    </xf>
    <xf numFmtId="0" fontId="12" fillId="2" borderId="0" xfId="4" applyFont="1" applyFill="1" applyAlignment="1">
      <alignment horizontal="left" indent="3"/>
    </xf>
    <xf numFmtId="0" fontId="12" fillId="2" borderId="4" xfId="4" applyFont="1" applyFill="1" applyBorder="1" applyAlignment="1">
      <alignment horizontal="left" indent="3"/>
    </xf>
    <xf numFmtId="0" fontId="13" fillId="2" borderId="0" xfId="2" applyFont="1" applyFill="1"/>
    <xf numFmtId="10" fontId="9" fillId="2" borderId="0" xfId="3" applyNumberFormat="1" applyFont="1" applyFill="1" applyBorder="1" applyAlignment="1">
      <alignment horizontal="left" indent="3"/>
    </xf>
    <xf numFmtId="0" fontId="10" fillId="2" borderId="0" xfId="4" applyFont="1" applyFill="1" applyAlignment="1">
      <alignment horizontal="left" indent="3"/>
    </xf>
    <xf numFmtId="0" fontId="10" fillId="2" borderId="4" xfId="4" applyFont="1" applyFill="1" applyBorder="1" applyAlignment="1">
      <alignment horizontal="left" indent="3"/>
    </xf>
    <xf numFmtId="0" fontId="8" fillId="2" borderId="5" xfId="2" applyFont="1" applyFill="1" applyBorder="1" applyAlignment="1">
      <alignment horizontal="left" indent="3"/>
    </xf>
    <xf numFmtId="0" fontId="3" fillId="2" borderId="6" xfId="2" applyFont="1" applyFill="1" applyBorder="1"/>
    <xf numFmtId="0" fontId="14" fillId="2" borderId="11" xfId="2" applyFont="1" applyFill="1" applyBorder="1" applyAlignment="1">
      <alignment horizontal="left" indent="3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9" xfId="0" applyFont="1" applyBorder="1"/>
    <xf numFmtId="0" fontId="15" fillId="0" borderId="8" xfId="0" applyFont="1" applyBorder="1"/>
    <xf numFmtId="0" fontId="16" fillId="0" borderId="10" xfId="0" applyFont="1" applyBorder="1"/>
    <xf numFmtId="0" fontId="15" fillId="0" borderId="9" xfId="0" applyFont="1" applyBorder="1"/>
    <xf numFmtId="0" fontId="17" fillId="0" borderId="2" xfId="0" applyFont="1" applyBorder="1"/>
    <xf numFmtId="0" fontId="17" fillId="0" borderId="3" xfId="0" applyFont="1" applyBorder="1"/>
    <xf numFmtId="0" fontId="17" fillId="0" borderId="1" xfId="0" applyFont="1" applyBorder="1"/>
    <xf numFmtId="37" fontId="17" fillId="0" borderId="1" xfId="0" applyNumberFormat="1" applyFont="1" applyBorder="1"/>
    <xf numFmtId="37" fontId="17" fillId="0" borderId="2" xfId="0" applyNumberFormat="1" applyFont="1" applyBorder="1"/>
    <xf numFmtId="37" fontId="17" fillId="0" borderId="3" xfId="0" applyNumberFormat="1" applyFont="1" applyBorder="1"/>
    <xf numFmtId="10" fontId="17" fillId="0" borderId="11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17" fillId="0" borderId="4" xfId="1" applyNumberFormat="1" applyFont="1" applyBorder="1" applyAlignment="1">
      <alignment horizontal="center"/>
    </xf>
    <xf numFmtId="5" fontId="17" fillId="0" borderId="11" xfId="0" applyNumberFormat="1" applyFont="1" applyBorder="1" applyAlignment="1">
      <alignment horizontal="center"/>
    </xf>
    <xf numFmtId="5" fontId="17" fillId="0" borderId="0" xfId="0" applyNumberFormat="1" applyFont="1" applyBorder="1" applyAlignment="1">
      <alignment horizontal="center"/>
    </xf>
    <xf numFmtId="5" fontId="17" fillId="0" borderId="4" xfId="0" applyNumberFormat="1" applyFont="1" applyBorder="1" applyAlignment="1">
      <alignment horizontal="center"/>
    </xf>
    <xf numFmtId="164" fontId="17" fillId="0" borderId="11" xfId="1" applyNumberFormat="1" applyFont="1" applyBorder="1" applyAlignment="1">
      <alignment horizontal="center"/>
    </xf>
    <xf numFmtId="164" fontId="17" fillId="0" borderId="0" xfId="1" applyNumberFormat="1" applyFont="1" applyBorder="1" applyAlignment="1">
      <alignment horizontal="center"/>
    </xf>
    <xf numFmtId="164" fontId="17" fillId="0" borderId="4" xfId="1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5" fontId="17" fillId="0" borderId="6" xfId="0" applyNumberFormat="1" applyFont="1" applyBorder="1" applyAlignment="1">
      <alignment horizontal="center"/>
    </xf>
    <xf numFmtId="5" fontId="17" fillId="0" borderId="7" xfId="0" applyNumberFormat="1" applyFont="1" applyBorder="1" applyAlignment="1">
      <alignment horizontal="center"/>
    </xf>
    <xf numFmtId="3" fontId="17" fillId="0" borderId="11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4" xfId="0" applyNumberFormat="1" applyFont="1" applyBorder="1" applyAlignment="1">
      <alignment horizontal="center"/>
    </xf>
    <xf numFmtId="5" fontId="19" fillId="0" borderId="11" xfId="0" applyNumberFormat="1" applyFont="1" applyBorder="1" applyAlignment="1">
      <alignment horizontal="center"/>
    </xf>
    <xf numFmtId="5" fontId="19" fillId="0" borderId="0" xfId="0" applyNumberFormat="1" applyFont="1" applyBorder="1" applyAlignment="1">
      <alignment horizontal="center"/>
    </xf>
    <xf numFmtId="5" fontId="19" fillId="0" borderId="4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17" fillId="0" borderId="0" xfId="0" applyNumberFormat="1" applyFont="1" applyAlignment="1">
      <alignment horizontal="center"/>
    </xf>
    <xf numFmtId="5" fontId="19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20" xfId="0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21" fillId="0" borderId="20" xfId="0" applyFont="1" applyBorder="1"/>
    <xf numFmtId="0" fontId="0" fillId="0" borderId="21" xfId="0" applyBorder="1"/>
    <xf numFmtId="0" fontId="0" fillId="0" borderId="13" xfId="0" applyBorder="1"/>
    <xf numFmtId="0" fontId="20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5" fontId="0" fillId="0" borderId="20" xfId="0" applyNumberFormat="1" applyBorder="1" applyAlignment="1">
      <alignment horizontal="center"/>
    </xf>
    <xf numFmtId="5" fontId="24" fillId="0" borderId="20" xfId="0" applyNumberFormat="1" applyFont="1" applyBorder="1" applyAlignment="1">
      <alignment horizontal="center"/>
    </xf>
    <xf numFmtId="0" fontId="22" fillId="0" borderId="22" xfId="0" applyFont="1" applyBorder="1"/>
    <xf numFmtId="0" fontId="21" fillId="0" borderId="22" xfId="0" applyFont="1" applyBorder="1"/>
    <xf numFmtId="0" fontId="21" fillId="0" borderId="21" xfId="0" applyFont="1" applyBorder="1"/>
    <xf numFmtId="0" fontId="22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42" fontId="0" fillId="0" borderId="16" xfId="0" applyNumberFormat="1" applyBorder="1"/>
    <xf numFmtId="42" fontId="21" fillId="0" borderId="22" xfId="0" applyNumberFormat="1" applyFont="1" applyBorder="1"/>
    <xf numFmtId="0" fontId="25" fillId="0" borderId="21" xfId="0" applyFont="1" applyBorder="1" applyAlignment="1">
      <alignment horizontal="center"/>
    </xf>
    <xf numFmtId="42" fontId="0" fillId="0" borderId="13" xfId="0" applyNumberFormat="1" applyBorder="1"/>
    <xf numFmtId="42" fontId="21" fillId="0" borderId="21" xfId="0" applyNumberFormat="1" applyFont="1" applyBorder="1"/>
    <xf numFmtId="42" fontId="0" fillId="0" borderId="0" xfId="0" applyNumberFormat="1" applyBorder="1"/>
    <xf numFmtId="42" fontId="21" fillId="0" borderId="20" xfId="0" applyNumberFormat="1" applyFont="1" applyBorder="1"/>
    <xf numFmtId="0" fontId="0" fillId="0" borderId="22" xfId="0" applyBorder="1"/>
    <xf numFmtId="0" fontId="22" fillId="0" borderId="9" xfId="0" applyFont="1" applyBorder="1"/>
    <xf numFmtId="0" fontId="26" fillId="0" borderId="20" xfId="0" applyFont="1" applyBorder="1" applyAlignment="1">
      <alignment horizontal="center"/>
    </xf>
    <xf numFmtId="5" fontId="21" fillId="0" borderId="20" xfId="0" applyNumberFormat="1" applyFont="1" applyBorder="1" applyAlignment="1">
      <alignment horizontal="center"/>
    </xf>
    <xf numFmtId="5" fontId="27" fillId="0" borderId="2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5" fontId="21" fillId="0" borderId="19" xfId="0" applyNumberFormat="1" applyFont="1" applyBorder="1" applyAlignment="1">
      <alignment horizontal="center"/>
    </xf>
    <xf numFmtId="5" fontId="27" fillId="0" borderId="19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0" xfId="0" applyFont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2" fontId="0" fillId="0" borderId="18" xfId="0" applyNumberFormat="1" applyBorder="1"/>
    <xf numFmtId="42" fontId="0" fillId="0" borderId="19" xfId="0" applyNumberFormat="1" applyBorder="1"/>
    <xf numFmtId="0" fontId="0" fillId="0" borderId="12" xfId="0" applyBorder="1"/>
    <xf numFmtId="42" fontId="0" fillId="0" borderId="15" xfId="0" applyNumberFormat="1" applyBorder="1"/>
    <xf numFmtId="42" fontId="0" fillId="0" borderId="17" xfId="0" applyNumberFormat="1" applyBorder="1"/>
    <xf numFmtId="42" fontId="0" fillId="0" borderId="12" xfId="0" applyNumberFormat="1" applyBorder="1"/>
    <xf numFmtId="42" fontId="0" fillId="0" borderId="14" xfId="0" applyNumberFormat="1" applyBorder="1"/>
    <xf numFmtId="0" fontId="20" fillId="0" borderId="0" xfId="0" applyFont="1" applyAlignment="1">
      <alignment horizontal="center"/>
    </xf>
    <xf numFmtId="0" fontId="15" fillId="0" borderId="10" xfId="0" applyFont="1" applyBorder="1"/>
    <xf numFmtId="5" fontId="28" fillId="0" borderId="5" xfId="0" applyNumberFormat="1" applyFont="1" applyBorder="1" applyAlignment="1">
      <alignment horizontal="center"/>
    </xf>
    <xf numFmtId="5" fontId="28" fillId="0" borderId="6" xfId="0" applyNumberFormat="1" applyFont="1" applyBorder="1" applyAlignment="1">
      <alignment horizontal="center"/>
    </xf>
    <xf numFmtId="5" fontId="28" fillId="0" borderId="7" xfId="0" applyNumberFormat="1" applyFont="1" applyBorder="1" applyAlignment="1">
      <alignment horizontal="center"/>
    </xf>
    <xf numFmtId="3" fontId="21" fillId="0" borderId="0" xfId="0" applyNumberFormat="1" applyFont="1"/>
    <xf numFmtId="5" fontId="28" fillId="0" borderId="11" xfId="0" applyNumberFormat="1" applyFont="1" applyBorder="1" applyAlignment="1">
      <alignment horizontal="center"/>
    </xf>
    <xf numFmtId="5" fontId="28" fillId="0" borderId="0" xfId="0" applyNumberFormat="1" applyFont="1" applyBorder="1" applyAlignment="1">
      <alignment horizontal="center"/>
    </xf>
    <xf numFmtId="5" fontId="28" fillId="0" borderId="4" xfId="0" applyNumberFormat="1" applyFont="1" applyBorder="1" applyAlignment="1">
      <alignment horizontal="center"/>
    </xf>
    <xf numFmtId="5" fontId="29" fillId="0" borderId="11" xfId="0" applyNumberFormat="1" applyFont="1" applyBorder="1" applyAlignment="1">
      <alignment horizontal="center"/>
    </xf>
    <xf numFmtId="0" fontId="15" fillId="0" borderId="0" xfId="0" applyFont="1" applyBorder="1"/>
    <xf numFmtId="5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33" fillId="0" borderId="0" xfId="0" applyFont="1" applyBorder="1"/>
    <xf numFmtId="5" fontId="21" fillId="0" borderId="0" xfId="0" applyNumberFormat="1" applyFont="1" applyBorder="1" applyAlignment="1">
      <alignment horizontal="center"/>
    </xf>
    <xf numFmtId="5" fontId="34" fillId="0" borderId="0" xfId="0" applyNumberFormat="1" applyFont="1" applyBorder="1" applyAlignment="1">
      <alignment horizontal="center"/>
    </xf>
    <xf numFmtId="10" fontId="21" fillId="0" borderId="0" xfId="1" applyNumberFormat="1" applyFont="1"/>
    <xf numFmtId="166" fontId="21" fillId="0" borderId="0" xfId="0" applyNumberFormat="1" applyFont="1"/>
    <xf numFmtId="0" fontId="35" fillId="0" borderId="0" xfId="0" applyFont="1"/>
    <xf numFmtId="0" fontId="27" fillId="0" borderId="0" xfId="0" applyFont="1"/>
    <xf numFmtId="167" fontId="0" fillId="0" borderId="0" xfId="0" applyNumberFormat="1"/>
    <xf numFmtId="167" fontId="18" fillId="0" borderId="0" xfId="7" applyNumberFormat="1" applyFont="1"/>
    <xf numFmtId="167" fontId="18" fillId="0" borderId="0" xfId="0" applyNumberFormat="1" applyFont="1"/>
    <xf numFmtId="167" fontId="18" fillId="0" borderId="23" xfId="7" applyNumberFormat="1" applyFont="1" applyBorder="1"/>
    <xf numFmtId="167" fontId="16" fillId="0" borderId="23" xfId="7" applyNumberFormat="1" applyFont="1" applyBorder="1"/>
    <xf numFmtId="0" fontId="36" fillId="0" borderId="1" xfId="0" applyFont="1" applyFill="1" applyBorder="1"/>
    <xf numFmtId="0" fontId="0" fillId="0" borderId="2" xfId="0" applyBorder="1"/>
    <xf numFmtId="0" fontId="0" fillId="0" borderId="3" xfId="0" applyBorder="1"/>
    <xf numFmtId="0" fontId="16" fillId="0" borderId="11" xfId="0" applyFont="1" applyFill="1" applyBorder="1"/>
    <xf numFmtId="167" fontId="16" fillId="0" borderId="0" xfId="7" applyNumberFormat="1" applyFont="1" applyBorder="1"/>
    <xf numFmtId="167" fontId="16" fillId="0" borderId="0" xfId="0" applyNumberFormat="1" applyFont="1" applyBorder="1"/>
    <xf numFmtId="0" fontId="0" fillId="0" borderId="4" xfId="0" applyBorder="1"/>
    <xf numFmtId="0" fontId="0" fillId="0" borderId="11" xfId="0" applyBorder="1"/>
    <xf numFmtId="0" fontId="16" fillId="0" borderId="5" xfId="0" quotePrefix="1" applyFont="1" applyFill="1" applyBorder="1"/>
    <xf numFmtId="0" fontId="0" fillId="0" borderId="6" xfId="0" applyBorder="1"/>
    <xf numFmtId="0" fontId="0" fillId="0" borderId="7" xfId="0" applyBorder="1"/>
    <xf numFmtId="0" fontId="18" fillId="0" borderId="0" xfId="0" applyFont="1"/>
    <xf numFmtId="0" fontId="37" fillId="0" borderId="0" xfId="0" applyFont="1" applyAlignment="1">
      <alignment horizontal="center"/>
    </xf>
    <xf numFmtId="0" fontId="37" fillId="0" borderId="2" xfId="0" applyFont="1" applyBorder="1" applyAlignment="1">
      <alignment horizontal="center"/>
    </xf>
    <xf numFmtId="0" fontId="15" fillId="3" borderId="9" xfId="0" applyFont="1" applyFill="1" applyBorder="1" applyAlignment="1">
      <alignment horizontal="left"/>
    </xf>
    <xf numFmtId="5" fontId="29" fillId="3" borderId="11" xfId="0" applyNumberFormat="1" applyFont="1" applyFill="1" applyBorder="1" applyAlignment="1">
      <alignment horizontal="center"/>
    </xf>
    <xf numFmtId="5" fontId="29" fillId="3" borderId="0" xfId="0" applyNumberFormat="1" applyFont="1" applyFill="1" applyBorder="1" applyAlignment="1">
      <alignment horizontal="center"/>
    </xf>
    <xf numFmtId="5" fontId="29" fillId="3" borderId="4" xfId="0" applyNumberFormat="1" applyFont="1" applyFill="1" applyBorder="1" applyAlignment="1">
      <alignment horizontal="center"/>
    </xf>
    <xf numFmtId="0" fontId="15" fillId="3" borderId="9" xfId="0" applyFont="1" applyFill="1" applyBorder="1"/>
    <xf numFmtId="5" fontId="28" fillId="3" borderId="11" xfId="0" applyNumberFormat="1" applyFont="1" applyFill="1" applyBorder="1" applyAlignment="1">
      <alignment horizontal="center"/>
    </xf>
    <xf numFmtId="5" fontId="28" fillId="3" borderId="0" xfId="0" applyNumberFormat="1" applyFont="1" applyFill="1" applyBorder="1" applyAlignment="1">
      <alignment horizontal="center"/>
    </xf>
    <xf numFmtId="5" fontId="28" fillId="3" borderId="4" xfId="0" applyNumberFormat="1" applyFont="1" applyFill="1" applyBorder="1" applyAlignment="1">
      <alignment horizontal="center"/>
    </xf>
    <xf numFmtId="0" fontId="15" fillId="4" borderId="9" xfId="0" applyFont="1" applyFill="1" applyBorder="1"/>
    <xf numFmtId="5" fontId="17" fillId="4" borderId="11" xfId="0" applyNumberFormat="1" applyFont="1" applyFill="1" applyBorder="1" applyAlignment="1">
      <alignment horizontal="center"/>
    </xf>
    <xf numFmtId="5" fontId="17" fillId="4" borderId="0" xfId="0" applyNumberFormat="1" applyFont="1" applyFill="1" applyBorder="1" applyAlignment="1">
      <alignment horizontal="center"/>
    </xf>
    <xf numFmtId="5" fontId="17" fillId="4" borderId="4" xfId="0" applyNumberFormat="1" applyFont="1" applyFill="1" applyBorder="1" applyAlignment="1">
      <alignment horizontal="center"/>
    </xf>
    <xf numFmtId="5" fontId="28" fillId="4" borderId="11" xfId="0" applyNumberFormat="1" applyFont="1" applyFill="1" applyBorder="1" applyAlignment="1">
      <alignment horizontal="center"/>
    </xf>
    <xf numFmtId="5" fontId="28" fillId="4" borderId="0" xfId="0" applyNumberFormat="1" applyFont="1" applyFill="1" applyBorder="1" applyAlignment="1">
      <alignment horizontal="center"/>
    </xf>
    <xf numFmtId="5" fontId="28" fillId="4" borderId="4" xfId="0" applyNumberFormat="1" applyFont="1" applyFill="1" applyBorder="1" applyAlignment="1">
      <alignment horizontal="center"/>
    </xf>
    <xf numFmtId="10" fontId="9" fillId="2" borderId="0" xfId="3" applyNumberFormat="1" applyFont="1" applyFill="1" applyBorder="1" applyAlignment="1">
      <alignment horizontal="left" indent="3"/>
    </xf>
    <xf numFmtId="0" fontId="10" fillId="2" borderId="0" xfId="4" applyFont="1" applyFill="1" applyAlignment="1">
      <alignment horizontal="left" indent="3"/>
    </xf>
    <xf numFmtId="0" fontId="10" fillId="2" borderId="4" xfId="4" applyFont="1" applyFill="1" applyBorder="1" applyAlignment="1">
      <alignment horizontal="left" indent="3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1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2" borderId="11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4" xfId="2" applyFont="1" applyFill="1" applyBorder="1" applyAlignment="1">
      <alignment horizontal="left"/>
    </xf>
    <xf numFmtId="165" fontId="9" fillId="2" borderId="0" xfId="3" quotePrefix="1" applyNumberFormat="1" applyFont="1" applyFill="1" applyBorder="1" applyAlignment="1">
      <alignment horizontal="left" indent="3"/>
    </xf>
    <xf numFmtId="165" fontId="10" fillId="2" borderId="0" xfId="4" applyNumberFormat="1" applyFont="1" applyFill="1" applyAlignment="1">
      <alignment horizontal="left" indent="3"/>
    </xf>
    <xf numFmtId="165" fontId="10" fillId="2" borderId="4" xfId="4" applyNumberFormat="1" applyFont="1" applyFill="1" applyBorder="1" applyAlignment="1">
      <alignment horizontal="left" indent="3"/>
    </xf>
    <xf numFmtId="10" fontId="9" fillId="2" borderId="6" xfId="3" applyNumberFormat="1" applyFont="1" applyFill="1" applyBorder="1" applyAlignment="1">
      <alignment horizontal="left" indent="3"/>
    </xf>
    <xf numFmtId="0" fontId="10" fillId="2" borderId="6" xfId="4" applyFont="1" applyFill="1" applyBorder="1" applyAlignment="1">
      <alignment horizontal="left" indent="3"/>
    </xf>
    <xf numFmtId="0" fontId="10" fillId="2" borderId="7" xfId="4" applyFont="1" applyFill="1" applyBorder="1" applyAlignment="1">
      <alignment horizontal="left" indent="3"/>
    </xf>
    <xf numFmtId="10" fontId="9" fillId="2" borderId="0" xfId="3" quotePrefix="1" applyNumberFormat="1" applyFont="1" applyFill="1" applyBorder="1" applyAlignment="1">
      <alignment horizontal="left" indent="3"/>
    </xf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7" fontId="21" fillId="0" borderId="0" xfId="7" applyNumberFormat="1" applyFont="1"/>
    <xf numFmtId="167" fontId="21" fillId="5" borderId="0" xfId="7" applyNumberFormat="1" applyFont="1" applyFill="1"/>
    <xf numFmtId="167" fontId="0" fillId="0" borderId="0" xfId="7" applyNumberFormat="1" applyFont="1"/>
    <xf numFmtId="1" fontId="0" fillId="0" borderId="0" xfId="0" applyNumberFormat="1"/>
    <xf numFmtId="0" fontId="0" fillId="0" borderId="0" xfId="0" applyAlignment="1">
      <alignment horizontal="left" indent="6"/>
    </xf>
  </cellXfs>
  <cellStyles count="8">
    <cellStyle name="Comma" xfId="7" builtinId="3"/>
    <cellStyle name="Comma 6" xfId="6"/>
    <cellStyle name="Normal" xfId="0" builtinId="0"/>
    <cellStyle name="Normal 2" xfId="4"/>
    <cellStyle name="Normal 8" xfId="5"/>
    <cellStyle name="Normal 8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ustomXml" Target="../customXml/item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customXml" Target="../customXml/item3.xml" Id="rId1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../customXml/item2.xml" Id="rId14" /><Relationship Type="http://schemas.openxmlformats.org/officeDocument/2006/relationships/customXml" Target="/customXML/item4.xml" Id="imanage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'Period Cost Chart'!$A$25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Chart'!$B$25:$K$25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1262</c:v>
                </c:pt>
                <c:pt idx="2">
                  <c:v>1279</c:v>
                </c:pt>
                <c:pt idx="3">
                  <c:v>1319</c:v>
                </c:pt>
                <c:pt idx="4">
                  <c:v>1349</c:v>
                </c:pt>
                <c:pt idx="5">
                  <c:v>1397</c:v>
                </c:pt>
                <c:pt idx="6">
                  <c:v>1435</c:v>
                </c:pt>
                <c:pt idx="7">
                  <c:v>1485</c:v>
                </c:pt>
                <c:pt idx="8">
                  <c:v>1528</c:v>
                </c:pt>
                <c:pt idx="9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E-4307-8F3A-04AA1B5ADAA1}"/>
            </c:ext>
          </c:extLst>
        </c:ser>
        <c:ser>
          <c:idx val="1"/>
          <c:order val="1"/>
          <c:tx>
            <c:strRef>
              <c:f>'Period Cost Chart'!$A$26</c:f>
              <c:strCache>
                <c:ptCount val="1"/>
                <c:pt idx="0">
                  <c:v>Opt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Chart'!$B$26:$K$26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1237</c:v>
                </c:pt>
                <c:pt idx="2">
                  <c:v>1257</c:v>
                </c:pt>
                <c:pt idx="3">
                  <c:v>1293</c:v>
                </c:pt>
                <c:pt idx="4">
                  <c:v>1330</c:v>
                </c:pt>
                <c:pt idx="5">
                  <c:v>1370</c:v>
                </c:pt>
                <c:pt idx="6">
                  <c:v>1414</c:v>
                </c:pt>
                <c:pt idx="7">
                  <c:v>1446</c:v>
                </c:pt>
                <c:pt idx="8">
                  <c:v>1445</c:v>
                </c:pt>
                <c:pt idx="9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E-4307-8F3A-04AA1B5ADAA1}"/>
            </c:ext>
          </c:extLst>
        </c:ser>
        <c:ser>
          <c:idx val="2"/>
          <c:order val="2"/>
          <c:tx>
            <c:strRef>
              <c:f>'Period Cost Chart'!$A$27</c:f>
              <c:strCache>
                <c:ptCount val="1"/>
                <c:pt idx="0">
                  <c:v>Pess Const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Chart'!$B$27:$K$27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1262</c:v>
                </c:pt>
                <c:pt idx="2">
                  <c:v>1304</c:v>
                </c:pt>
                <c:pt idx="3">
                  <c:v>1343</c:v>
                </c:pt>
                <c:pt idx="4">
                  <c:v>1379</c:v>
                </c:pt>
                <c:pt idx="5">
                  <c:v>1423</c:v>
                </c:pt>
                <c:pt idx="6">
                  <c:v>1469</c:v>
                </c:pt>
                <c:pt idx="7">
                  <c:v>1515</c:v>
                </c:pt>
                <c:pt idx="8">
                  <c:v>1561</c:v>
                </c:pt>
                <c:pt idx="9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E-4307-8F3A-04AA1B5ADAA1}"/>
            </c:ext>
          </c:extLst>
        </c:ser>
        <c:ser>
          <c:idx val="3"/>
          <c:order val="3"/>
          <c:tx>
            <c:strRef>
              <c:f>'Period Cost Chart'!$A$28</c:f>
              <c:strCache>
                <c:ptCount val="1"/>
                <c:pt idx="0">
                  <c:v>Pess 4%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Chart'!$B$28:$K$28</c:f>
              <c:numCache>
                <c:formatCode>_("$"* #,##0_);_("$"* \(#,##0\);_("$"* "-"_);_(@_)</c:formatCode>
                <c:ptCount val="10"/>
                <c:pt idx="0">
                  <c:v>55</c:v>
                </c:pt>
                <c:pt idx="1">
                  <c:v>66</c:v>
                </c:pt>
                <c:pt idx="2">
                  <c:v>61</c:v>
                </c:pt>
                <c:pt idx="3">
                  <c:v>54</c:v>
                </c:pt>
                <c:pt idx="4">
                  <c:v>43</c:v>
                </c:pt>
                <c:pt idx="5">
                  <c:v>30</c:v>
                </c:pt>
                <c:pt idx="6">
                  <c:v>17</c:v>
                </c:pt>
                <c:pt idx="7">
                  <c:v>1</c:v>
                </c:pt>
                <c:pt idx="8">
                  <c:v>-18</c:v>
                </c:pt>
                <c:pt idx="9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EE-4307-8F3A-04AA1B5ADAA1}"/>
            </c:ext>
          </c:extLst>
        </c:ser>
        <c:ser>
          <c:idx val="4"/>
          <c:order val="4"/>
          <c:tx>
            <c:strRef>
              <c:f>'Period Cost Chart'!$A$29</c:f>
              <c:strCache>
                <c:ptCount val="1"/>
                <c:pt idx="0">
                  <c:v>Bae 4%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Chart'!$B$29:$K$29</c:f>
              <c:numCache>
                <c:formatCode>_("$"* #,##0_);_("$"* \(#,##0\);_("$"* "-"_);_(@_)</c:formatCode>
                <c:ptCount val="10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30</c:v>
                </c:pt>
                <c:pt idx="4">
                  <c:v>-2</c:v>
                </c:pt>
                <c:pt idx="5">
                  <c:v>-11</c:v>
                </c:pt>
                <c:pt idx="6">
                  <c:v>-38</c:v>
                </c:pt>
                <c:pt idx="7">
                  <c:v>-47</c:v>
                </c:pt>
                <c:pt idx="8">
                  <c:v>-66</c:v>
                </c:pt>
                <c:pt idx="9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EE-4307-8F3A-04AA1B5AD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390216"/>
        <c:axId val="569393824"/>
      </c:lineChart>
      <c:catAx>
        <c:axId val="56939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93824"/>
        <c:crosses val="autoZero"/>
        <c:auto val="1"/>
        <c:lblAlgn val="ctr"/>
        <c:lblOffset val="100"/>
        <c:noMultiLvlLbl val="0"/>
      </c:catAx>
      <c:valAx>
        <c:axId val="56939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9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8</xdr:row>
      <xdr:rowOff>57150</xdr:rowOff>
    </xdr:from>
    <xdr:to>
      <xdr:col>20</xdr:col>
      <xdr:colOff>504825</xdr:colOff>
      <xdr:row>30</xdr:row>
      <xdr:rowOff>161925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16" zoomScaleNormal="100" workbookViewId="0">
      <selection activeCell="B53" sqref="B53"/>
    </sheetView>
  </sheetViews>
  <sheetFormatPr defaultRowHeight="15" x14ac:dyDescent="0.25"/>
  <cols>
    <col min="10" max="10" width="9.140625" customWidth="1"/>
  </cols>
  <sheetData>
    <row r="1" spans="1:10" ht="23.25" customHeight="1" x14ac:dyDescent="0.35">
      <c r="A1" s="175" t="s">
        <v>49</v>
      </c>
      <c r="B1" s="176"/>
      <c r="C1" s="176"/>
      <c r="D1" s="176"/>
      <c r="E1" s="176"/>
      <c r="F1" s="176"/>
      <c r="G1" s="176"/>
      <c r="H1" s="176"/>
      <c r="I1" s="176"/>
      <c r="J1" s="177"/>
    </row>
    <row r="2" spans="1:10" ht="23.25" customHeight="1" x14ac:dyDescent="0.35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x14ac:dyDescent="0.25">
      <c r="A3" s="2"/>
      <c r="B3" s="3"/>
      <c r="C3" s="3"/>
      <c r="D3" s="3"/>
      <c r="E3" s="3"/>
      <c r="F3" s="3"/>
      <c r="G3" s="3"/>
      <c r="H3" s="3"/>
      <c r="I3" s="3"/>
      <c r="J3" s="4"/>
    </row>
    <row r="4" spans="1:10" ht="15.75" x14ac:dyDescent="0.25">
      <c r="A4" s="181" t="s">
        <v>6</v>
      </c>
      <c r="B4" s="182"/>
      <c r="C4" s="182"/>
      <c r="D4" s="182"/>
      <c r="E4" s="182"/>
      <c r="F4" s="182"/>
      <c r="G4" s="182"/>
      <c r="H4" s="182"/>
      <c r="I4" s="182"/>
      <c r="J4" s="183"/>
    </row>
    <row r="5" spans="1:10" x14ac:dyDescent="0.25">
      <c r="A5" s="5"/>
      <c r="B5" s="6"/>
      <c r="C5" s="7"/>
      <c r="D5" s="8"/>
      <c r="E5" s="7"/>
      <c r="F5" s="7"/>
      <c r="G5" s="7"/>
      <c r="H5" s="7"/>
      <c r="I5" s="7"/>
      <c r="J5" s="9"/>
    </row>
    <row r="6" spans="1:10" x14ac:dyDescent="0.25">
      <c r="A6" s="10" t="s">
        <v>7</v>
      </c>
      <c r="B6" s="6"/>
      <c r="C6" s="7"/>
      <c r="D6" s="8"/>
      <c r="E6" s="184" t="s">
        <v>8</v>
      </c>
      <c r="F6" s="185"/>
      <c r="G6" s="185"/>
      <c r="H6" s="185"/>
      <c r="I6" s="185"/>
      <c r="J6" s="186"/>
    </row>
    <row r="7" spans="1:10" x14ac:dyDescent="0.25">
      <c r="A7" s="10"/>
      <c r="B7" s="6"/>
      <c r="C7" s="7"/>
      <c r="D7" s="8"/>
      <c r="E7" s="11"/>
      <c r="F7" s="12"/>
      <c r="G7" s="12"/>
      <c r="H7" s="12"/>
      <c r="I7" s="12"/>
      <c r="J7" s="13"/>
    </row>
    <row r="8" spans="1:10" x14ac:dyDescent="0.25">
      <c r="A8" s="10" t="s">
        <v>9</v>
      </c>
      <c r="B8" s="6"/>
      <c r="C8" s="7"/>
      <c r="D8" s="8"/>
      <c r="E8" s="184" t="s">
        <v>10</v>
      </c>
      <c r="F8" s="185"/>
      <c r="G8" s="185"/>
      <c r="H8" s="185"/>
      <c r="I8" s="185"/>
      <c r="J8" s="186"/>
    </row>
    <row r="9" spans="1:10" x14ac:dyDescent="0.25">
      <c r="A9" s="5"/>
      <c r="B9" s="6"/>
      <c r="C9" s="7"/>
      <c r="D9" s="8"/>
      <c r="E9" s="7"/>
      <c r="F9" s="7"/>
      <c r="G9" s="7"/>
      <c r="H9" s="7"/>
      <c r="I9" s="7"/>
      <c r="J9" s="9"/>
    </row>
    <row r="10" spans="1:10" x14ac:dyDescent="0.25">
      <c r="A10" s="10" t="s">
        <v>16</v>
      </c>
      <c r="B10" s="7"/>
      <c r="C10" s="7"/>
      <c r="D10" s="7"/>
      <c r="E10" s="172"/>
      <c r="F10" s="173"/>
      <c r="G10" s="173"/>
      <c r="H10" s="173"/>
      <c r="I10" s="173"/>
      <c r="J10" s="174"/>
    </row>
    <row r="11" spans="1:10" x14ac:dyDescent="0.25">
      <c r="A11" s="10"/>
      <c r="B11" s="7"/>
      <c r="C11" s="7"/>
      <c r="D11" s="7"/>
      <c r="E11" s="14"/>
      <c r="F11" s="15"/>
      <c r="G11" s="15"/>
      <c r="H11" s="15"/>
      <c r="I11" s="15"/>
      <c r="J11" s="16"/>
    </row>
    <row r="12" spans="1:10" x14ac:dyDescent="0.25">
      <c r="A12" s="10" t="s">
        <v>57</v>
      </c>
      <c r="C12" s="7"/>
      <c r="D12" s="7"/>
      <c r="E12" s="172"/>
      <c r="F12" s="173"/>
      <c r="G12" s="173"/>
      <c r="H12" s="173"/>
      <c r="I12" s="173"/>
      <c r="J12" s="174"/>
    </row>
    <row r="13" spans="1:10" x14ac:dyDescent="0.25">
      <c r="A13" s="10"/>
      <c r="B13" s="17" t="s">
        <v>11</v>
      </c>
      <c r="C13" s="7"/>
      <c r="D13" s="7"/>
      <c r="E13" s="172" t="s">
        <v>22</v>
      </c>
      <c r="F13" s="173"/>
      <c r="G13" s="173"/>
      <c r="H13" s="173"/>
      <c r="I13" s="173"/>
      <c r="J13" s="174"/>
    </row>
    <row r="14" spans="1:10" x14ac:dyDescent="0.25">
      <c r="A14" s="10"/>
      <c r="B14" s="17" t="s">
        <v>12</v>
      </c>
      <c r="C14" s="7"/>
      <c r="D14" s="7"/>
      <c r="E14" s="172" t="s">
        <v>17</v>
      </c>
      <c r="F14" s="173"/>
      <c r="G14" s="173"/>
      <c r="H14" s="173"/>
      <c r="I14" s="173"/>
      <c r="J14" s="174"/>
    </row>
    <row r="15" spans="1:10" x14ac:dyDescent="0.25">
      <c r="A15" s="10"/>
      <c r="B15" s="17" t="s">
        <v>13</v>
      </c>
      <c r="C15" s="7"/>
      <c r="D15" s="7"/>
      <c r="E15" s="190" t="s">
        <v>51</v>
      </c>
      <c r="F15" s="173"/>
      <c r="G15" s="173"/>
      <c r="H15" s="173"/>
      <c r="I15" s="173"/>
      <c r="J15" s="174"/>
    </row>
    <row r="16" spans="1:10" x14ac:dyDescent="0.25">
      <c r="A16" s="10"/>
      <c r="B16" s="7"/>
      <c r="C16" s="7"/>
      <c r="D16" s="7"/>
      <c r="E16" s="172"/>
      <c r="F16" s="173"/>
      <c r="G16" s="173"/>
      <c r="H16" s="173"/>
      <c r="I16" s="173"/>
      <c r="J16" s="174"/>
    </row>
    <row r="17" spans="1:10" x14ac:dyDescent="0.25">
      <c r="A17" s="10" t="s">
        <v>14</v>
      </c>
      <c r="C17" s="7"/>
      <c r="D17" s="7"/>
      <c r="E17" s="172"/>
      <c r="F17" s="173"/>
      <c r="G17" s="173"/>
      <c r="H17" s="173"/>
      <c r="I17" s="173"/>
      <c r="J17" s="174"/>
    </row>
    <row r="18" spans="1:10" x14ac:dyDescent="0.25">
      <c r="A18" s="10"/>
      <c r="B18" s="17" t="s">
        <v>11</v>
      </c>
      <c r="C18" s="7"/>
      <c r="D18" s="7"/>
      <c r="E18" s="172" t="s">
        <v>23</v>
      </c>
      <c r="F18" s="173"/>
      <c r="G18" s="173"/>
      <c r="H18" s="173"/>
      <c r="I18" s="173"/>
      <c r="J18" s="174"/>
    </row>
    <row r="19" spans="1:10" x14ac:dyDescent="0.25">
      <c r="A19" s="10"/>
      <c r="B19" s="17" t="s">
        <v>12</v>
      </c>
      <c r="C19" s="7"/>
      <c r="D19" s="7"/>
      <c r="E19" s="172" t="s">
        <v>18</v>
      </c>
      <c r="F19" s="173"/>
      <c r="G19" s="173"/>
      <c r="H19" s="173"/>
      <c r="I19" s="173"/>
      <c r="J19" s="174"/>
    </row>
    <row r="20" spans="1:10" x14ac:dyDescent="0.25">
      <c r="A20" s="10"/>
      <c r="B20" s="17" t="s">
        <v>13</v>
      </c>
      <c r="C20" s="7"/>
      <c r="D20" s="7"/>
      <c r="E20" s="172">
        <v>0.06</v>
      </c>
      <c r="F20" s="173"/>
      <c r="G20" s="173"/>
      <c r="H20" s="173"/>
      <c r="I20" s="173"/>
      <c r="J20" s="174"/>
    </row>
    <row r="21" spans="1:10" x14ac:dyDescent="0.25">
      <c r="A21" s="10"/>
      <c r="B21" s="17"/>
      <c r="C21" s="7"/>
      <c r="D21" s="7"/>
      <c r="E21" s="18"/>
      <c r="F21" s="19"/>
      <c r="G21" s="19"/>
      <c r="H21" s="19"/>
      <c r="I21" s="19"/>
      <c r="J21" s="20"/>
    </row>
    <row r="22" spans="1:10" x14ac:dyDescent="0.25">
      <c r="A22" s="10" t="s">
        <v>52</v>
      </c>
      <c r="C22" s="7"/>
      <c r="D22" s="7"/>
      <c r="E22" s="172"/>
      <c r="F22" s="173"/>
      <c r="G22" s="173"/>
      <c r="H22" s="173"/>
      <c r="I22" s="173"/>
      <c r="J22" s="174"/>
    </row>
    <row r="23" spans="1:10" x14ac:dyDescent="0.25">
      <c r="A23" s="10"/>
      <c r="B23" s="17" t="s">
        <v>11</v>
      </c>
      <c r="C23" s="7"/>
      <c r="D23" s="7"/>
      <c r="E23" s="172" t="s">
        <v>15</v>
      </c>
      <c r="F23" s="173"/>
      <c r="G23" s="173"/>
      <c r="H23" s="173"/>
      <c r="I23" s="173"/>
      <c r="J23" s="174"/>
    </row>
    <row r="24" spans="1:10" x14ac:dyDescent="0.25">
      <c r="A24" s="10"/>
      <c r="B24" s="17" t="s">
        <v>12</v>
      </c>
      <c r="C24" s="7"/>
      <c r="D24" s="7"/>
      <c r="E24" s="172" t="s">
        <v>19</v>
      </c>
      <c r="F24" s="173"/>
      <c r="G24" s="173"/>
      <c r="H24" s="173"/>
      <c r="I24" s="173"/>
      <c r="J24" s="174"/>
    </row>
    <row r="25" spans="1:10" x14ac:dyDescent="0.25">
      <c r="A25" s="10"/>
      <c r="B25" s="17" t="s">
        <v>13</v>
      </c>
      <c r="C25" s="7"/>
      <c r="D25" s="7"/>
      <c r="E25" s="190" t="s">
        <v>51</v>
      </c>
      <c r="F25" s="173"/>
      <c r="G25" s="173"/>
      <c r="H25" s="173"/>
      <c r="I25" s="173"/>
      <c r="J25" s="174"/>
    </row>
    <row r="26" spans="1:10" x14ac:dyDescent="0.25">
      <c r="A26" s="10"/>
      <c r="B26" s="17"/>
      <c r="C26" s="7"/>
      <c r="D26" s="7"/>
      <c r="E26" s="18"/>
      <c r="F26" s="19"/>
      <c r="G26" s="19"/>
      <c r="H26" s="19"/>
      <c r="I26" s="19"/>
      <c r="J26" s="20"/>
    </row>
    <row r="27" spans="1:10" x14ac:dyDescent="0.25">
      <c r="A27" s="23" t="s">
        <v>20</v>
      </c>
      <c r="B27" s="17"/>
      <c r="C27" s="7"/>
      <c r="D27" s="7"/>
      <c r="E27" s="18"/>
      <c r="F27" s="19"/>
      <c r="G27" s="19"/>
      <c r="H27" s="19"/>
      <c r="I27" s="19"/>
      <c r="J27" s="20"/>
    </row>
    <row r="28" spans="1:10" ht="15.75" thickBot="1" x14ac:dyDescent="0.3">
      <c r="A28" s="21"/>
      <c r="B28" s="22"/>
      <c r="C28" s="22"/>
      <c r="D28" s="22"/>
      <c r="E28" s="187"/>
      <c r="F28" s="188"/>
      <c r="G28" s="188"/>
      <c r="H28" s="188"/>
      <c r="I28" s="188"/>
      <c r="J28" s="189"/>
    </row>
    <row r="30" spans="1:10" ht="18.75" x14ac:dyDescent="0.3">
      <c r="B30" s="136" t="s">
        <v>75</v>
      </c>
    </row>
    <row r="31" spans="1:10" ht="18.75" x14ac:dyDescent="0.3">
      <c r="B31" s="136" t="s">
        <v>76</v>
      </c>
    </row>
    <row r="32" spans="1:10" ht="18.75" x14ac:dyDescent="0.3">
      <c r="B32" s="136"/>
    </row>
    <row r="33" spans="2:17" x14ac:dyDescent="0.25">
      <c r="B33" s="105"/>
      <c r="C33" s="105"/>
      <c r="D33" s="105"/>
      <c r="E33" s="137">
        <v>2021</v>
      </c>
      <c r="F33" s="137">
        <v>2020</v>
      </c>
      <c r="G33" s="137">
        <v>2019</v>
      </c>
      <c r="H33" s="137">
        <v>2018</v>
      </c>
      <c r="I33" s="137">
        <v>2017</v>
      </c>
      <c r="J33" s="137">
        <v>2016</v>
      </c>
      <c r="K33" s="137">
        <v>2015</v>
      </c>
      <c r="L33" s="137">
        <v>2014</v>
      </c>
      <c r="M33" s="137">
        <v>2013</v>
      </c>
      <c r="N33" s="137">
        <v>2012</v>
      </c>
      <c r="O33" s="137">
        <v>2011</v>
      </c>
      <c r="P33" s="137">
        <v>2010</v>
      </c>
      <c r="Q33" s="137">
        <v>2009</v>
      </c>
    </row>
    <row r="34" spans="2:17" x14ac:dyDescent="0.2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2:17" x14ac:dyDescent="0.25">
      <c r="B35" s="105" t="s">
        <v>73</v>
      </c>
      <c r="C35" s="105"/>
      <c r="D35" s="105"/>
      <c r="E35" s="134">
        <v>2.5000000000000001E-2</v>
      </c>
      <c r="F35" s="134">
        <v>3.2500000000000001E-2</v>
      </c>
      <c r="G35" s="134">
        <v>4.2500000000000003E-2</v>
      </c>
      <c r="H35" s="134">
        <v>3.7499999999999999E-2</v>
      </c>
      <c r="I35" s="134">
        <v>0.04</v>
      </c>
      <c r="J35" s="134">
        <v>0.04</v>
      </c>
      <c r="K35" s="134">
        <v>3.7499999999999999E-2</v>
      </c>
      <c r="L35" s="134">
        <v>4.7500000000000001E-2</v>
      </c>
      <c r="M35" s="134">
        <v>3.7499999999999999E-2</v>
      </c>
      <c r="N35" s="134">
        <v>4.4999999999999998E-2</v>
      </c>
      <c r="O35" s="134">
        <v>5.2499999999999998E-2</v>
      </c>
      <c r="P35" s="134">
        <v>5.7500000000000002E-2</v>
      </c>
      <c r="Q35" s="134">
        <v>5.5E-2</v>
      </c>
    </row>
    <row r="36" spans="2:17" x14ac:dyDescent="0.25"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2:17" x14ac:dyDescent="0.25">
      <c r="B37" s="105" t="s">
        <v>74</v>
      </c>
      <c r="C37" s="105"/>
      <c r="D37" s="105"/>
      <c r="E37" s="134">
        <v>0.06</v>
      </c>
      <c r="F37" s="134">
        <v>0.06</v>
      </c>
      <c r="G37" s="134">
        <v>6.5000000000000002E-2</v>
      </c>
      <c r="H37" s="134">
        <v>6.5000000000000002E-2</v>
      </c>
      <c r="I37" s="134">
        <v>6.5000000000000002E-2</v>
      </c>
      <c r="J37" s="134">
        <v>6.5000000000000002E-2</v>
      </c>
      <c r="K37" s="134">
        <v>7.0000000000000007E-2</v>
      </c>
      <c r="L37" s="134">
        <v>7.0000000000000007E-2</v>
      </c>
      <c r="M37" s="134">
        <v>7.0000000000000007E-2</v>
      </c>
      <c r="N37" s="134">
        <v>7.0000000000000007E-2</v>
      </c>
      <c r="O37" s="134">
        <v>7.0000000000000007E-2</v>
      </c>
      <c r="P37" s="134">
        <v>7.0000000000000007E-2</v>
      </c>
      <c r="Q37" s="134">
        <v>7.0000000000000007E-2</v>
      </c>
    </row>
    <row r="38" spans="2:17" x14ac:dyDescent="0.25"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</row>
    <row r="39" spans="2:17" x14ac:dyDescent="0.25">
      <c r="B39" s="105" t="s">
        <v>77</v>
      </c>
      <c r="C39" s="105"/>
      <c r="D39" s="105"/>
      <c r="E39" s="135">
        <v>-980</v>
      </c>
      <c r="F39" s="135">
        <v>-330</v>
      </c>
      <c r="G39" s="135">
        <v>730</v>
      </c>
      <c r="H39" s="135">
        <v>413</v>
      </c>
      <c r="I39" s="135">
        <v>977</v>
      </c>
      <c r="J39" s="135">
        <v>1103</v>
      </c>
      <c r="K39" s="135">
        <v>614</v>
      </c>
      <c r="L39" s="135">
        <v>213</v>
      </c>
      <c r="M39" s="135">
        <v>592</v>
      </c>
      <c r="N39" s="135">
        <v>907</v>
      </c>
      <c r="O39" s="135">
        <v>673</v>
      </c>
      <c r="P39" s="135">
        <v>1085</v>
      </c>
      <c r="Q39" s="135">
        <v>22</v>
      </c>
    </row>
  </sheetData>
  <mergeCells count="20">
    <mergeCell ref="E28:J28"/>
    <mergeCell ref="E14:J14"/>
    <mergeCell ref="E15:J15"/>
    <mergeCell ref="E16:J16"/>
    <mergeCell ref="E17:J17"/>
    <mergeCell ref="E18:J18"/>
    <mergeCell ref="E19:J19"/>
    <mergeCell ref="E20:J20"/>
    <mergeCell ref="E22:J22"/>
    <mergeCell ref="E23:J23"/>
    <mergeCell ref="E24:J24"/>
    <mergeCell ref="E25:J25"/>
    <mergeCell ref="E10:J10"/>
    <mergeCell ref="E12:J12"/>
    <mergeCell ref="A1:J1"/>
    <mergeCell ref="A2:J2"/>
    <mergeCell ref="E13:J13"/>
    <mergeCell ref="A4:J4"/>
    <mergeCell ref="E6:J6"/>
    <mergeCell ref="E8:J8"/>
  </mergeCells>
  <pageMargins left="0.7" right="0.7" top="0.75" bottom="0.75" header="0.3" footer="0.3"/>
  <pageSetup orientation="portrait" horizontalDpi="1200" verticalDpi="1200" r:id="rId1"/>
  <headerFooter>
    <oddFooter>&amp;L&amp;D&amp;R&amp;G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D20" sqref="D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39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61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4.8300000000000003E-2</v>
      </c>
      <c r="H6" s="38">
        <v>4.7800000000000002E-2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49055</v>
      </c>
      <c r="F8" s="41">
        <v>47929</v>
      </c>
      <c r="G8" s="41">
        <v>46671</v>
      </c>
      <c r="H8" s="41">
        <v>45306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1.2190000000000001</v>
      </c>
      <c r="G12" s="44">
        <f t="shared" si="0"/>
        <v>1.2450000000000001</v>
      </c>
      <c r="H12" s="44">
        <f t="shared" si="0"/>
        <v>1.274</v>
      </c>
      <c r="I12" s="44">
        <f t="shared" si="0"/>
        <v>1.3089999999999999</v>
      </c>
      <c r="J12" s="44">
        <f t="shared" si="0"/>
        <v>1.3540000000000001</v>
      </c>
      <c r="K12" s="45">
        <f t="shared" si="0"/>
        <v>1.3779999999999999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1.115</v>
      </c>
      <c r="F13" s="44">
        <f t="shared" si="1"/>
        <v>1.133</v>
      </c>
      <c r="G13" s="44">
        <f t="shared" si="1"/>
        <v>1.151</v>
      </c>
      <c r="H13" s="44">
        <f t="shared" si="1"/>
        <v>1.1719999999999999</v>
      </c>
      <c r="I13" s="44">
        <f t="shared" si="1"/>
        <v>1.1970000000000001</v>
      </c>
      <c r="J13" s="44">
        <f t="shared" si="1"/>
        <v>1.23</v>
      </c>
      <c r="K13" s="45">
        <f t="shared" si="1"/>
        <v>1.2430000000000001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0.03</v>
      </c>
      <c r="E16" s="38">
        <v>0.03</v>
      </c>
      <c r="F16" s="38">
        <v>3.2500000000000001E-2</v>
      </c>
      <c r="G16" s="38">
        <v>3.2500000000000001E-2</v>
      </c>
      <c r="H16" s="38">
        <v>3.5000000000000003E-2</v>
      </c>
      <c r="I16" s="38">
        <v>3.5000000000000003E-2</v>
      </c>
      <c r="J16" s="38">
        <v>3.7499999999999999E-2</v>
      </c>
      <c r="K16" s="39">
        <v>3.7499999999999999E-2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61146</v>
      </c>
      <c r="E17" s="41">
        <v>59427</v>
      </c>
      <c r="F17" s="41">
        <v>56031</v>
      </c>
      <c r="G17" s="41">
        <v>54114</v>
      </c>
      <c r="H17" s="41">
        <v>50896</v>
      </c>
      <c r="I17" s="41">
        <v>48909</v>
      </c>
      <c r="J17" s="41">
        <v>45811</v>
      </c>
      <c r="K17" s="42">
        <v>43779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-5398</v>
      </c>
      <c r="D19" s="41">
        <v>-1941</v>
      </c>
      <c r="E19" s="41">
        <v>-284</v>
      </c>
      <c r="F19" s="41">
        <v>2896</v>
      </c>
      <c r="G19" s="41">
        <v>4551</v>
      </c>
      <c r="H19" s="41">
        <v>7497</v>
      </c>
      <c r="I19" s="41">
        <v>9163</v>
      </c>
      <c r="J19" s="41">
        <v>11921</v>
      </c>
      <c r="K19" s="42">
        <v>13615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30" t="s">
        <v>33</v>
      </c>
      <c r="B20" s="125">
        <v>16955</v>
      </c>
      <c r="C20" s="123">
        <v>16418</v>
      </c>
      <c r="D20" s="123">
        <v>14223</v>
      </c>
      <c r="E20" s="123">
        <v>13845</v>
      </c>
      <c r="F20" s="123">
        <v>11984</v>
      </c>
      <c r="G20" s="123">
        <v>11679</v>
      </c>
      <c r="H20" s="123">
        <v>10130</v>
      </c>
      <c r="I20" s="123">
        <v>9899</v>
      </c>
      <c r="J20" s="123">
        <v>8626</v>
      </c>
      <c r="K20" s="124">
        <v>8460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0.91600000000000004</v>
      </c>
      <c r="D21" s="44">
        <f t="shared" si="2"/>
        <v>0.96799999999999997</v>
      </c>
      <c r="E21" s="44">
        <f t="shared" si="2"/>
        <v>0.995</v>
      </c>
      <c r="F21" s="44">
        <f t="shared" si="2"/>
        <v>1.052</v>
      </c>
      <c r="G21" s="44">
        <f t="shared" si="2"/>
        <v>1.0840000000000001</v>
      </c>
      <c r="H21" s="44">
        <f t="shared" si="2"/>
        <v>1.147</v>
      </c>
      <c r="I21" s="44">
        <f t="shared" si="2"/>
        <v>1.1870000000000001</v>
      </c>
      <c r="J21" s="44">
        <f t="shared" si="2"/>
        <v>1.26</v>
      </c>
      <c r="K21" s="45">
        <f t="shared" si="2"/>
        <v>1.3109999999999999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1782</v>
      </c>
      <c r="E23" s="41">
        <v>1729</v>
      </c>
      <c r="F23" s="41">
        <v>1762</v>
      </c>
      <c r="G23" s="41">
        <v>1700</v>
      </c>
      <c r="H23" s="41">
        <v>1717</v>
      </c>
      <c r="I23" s="41">
        <v>1648</v>
      </c>
      <c r="J23" s="41">
        <v>1650</v>
      </c>
      <c r="K23" s="42">
        <v>1574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388</v>
      </c>
      <c r="E25" s="53">
        <v>393</v>
      </c>
      <c r="F25" s="53">
        <v>316</v>
      </c>
      <c r="G25" s="53">
        <v>314</v>
      </c>
      <c r="H25" s="53">
        <v>242</v>
      </c>
      <c r="I25" s="53">
        <v>242</v>
      </c>
      <c r="J25" s="53">
        <v>177</v>
      </c>
      <c r="K25" s="54">
        <v>178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-1262</v>
      </c>
      <c r="D26" s="119">
        <f t="shared" si="3"/>
        <v>-1279</v>
      </c>
      <c r="E26" s="119">
        <f t="shared" si="3"/>
        <v>-1319</v>
      </c>
      <c r="F26" s="119">
        <f t="shared" si="3"/>
        <v>-1349</v>
      </c>
      <c r="G26" s="119">
        <f t="shared" si="3"/>
        <v>-1397</v>
      </c>
      <c r="H26" s="119">
        <f t="shared" si="3"/>
        <v>-1435</v>
      </c>
      <c r="I26" s="119">
        <f t="shared" si="3"/>
        <v>-1485</v>
      </c>
      <c r="J26" s="119">
        <f t="shared" si="3"/>
        <v>-1528</v>
      </c>
      <c r="K26" s="120">
        <f t="shared" si="3"/>
        <v>-1584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63432</v>
      </c>
      <c r="D29" s="41">
        <v>61240</v>
      </c>
      <c r="E29" s="41">
        <v>59010</v>
      </c>
      <c r="F29" s="41">
        <v>56621</v>
      </c>
      <c r="G29" s="41">
        <v>54193</v>
      </c>
      <c r="H29" s="41">
        <v>51777</v>
      </c>
      <c r="I29" s="41">
        <v>49328</v>
      </c>
      <c r="J29" s="41">
        <v>46866</v>
      </c>
      <c r="K29" s="42">
        <v>44407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212</v>
      </c>
      <c r="D31" s="53">
        <v>106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251</v>
      </c>
      <c r="D32" s="41">
        <f t="shared" si="4"/>
        <v>146</v>
      </c>
      <c r="E32" s="41">
        <f t="shared" si="4"/>
        <v>40</v>
      </c>
      <c r="F32" s="41">
        <f t="shared" si="4"/>
        <v>41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363</v>
      </c>
      <c r="D34" s="47">
        <f t="shared" si="5"/>
        <v>262</v>
      </c>
      <c r="E34" s="47">
        <f t="shared" si="5"/>
        <v>160</v>
      </c>
      <c r="F34" s="47">
        <f t="shared" si="5"/>
        <v>165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abSelected="1" topLeftCell="F1" zoomScaleNormal="100" workbookViewId="0">
      <pane ySplit="4" topLeftCell="A11" activePane="bottomLeft" state="frozen"/>
      <selection pane="bottomLeft" activeCell="T24" sqref="T24"/>
    </sheetView>
  </sheetViews>
  <sheetFormatPr defaultRowHeight="15" x14ac:dyDescent="0.25"/>
  <cols>
    <col min="1" max="1" width="26.5703125" customWidth="1"/>
    <col min="2" max="2" width="12" customWidth="1"/>
    <col min="3" max="3" width="11.85546875" customWidth="1"/>
    <col min="4" max="4" width="10.5703125" customWidth="1"/>
    <col min="5" max="11" width="9.5703125" customWidth="1"/>
    <col min="12" max="12" width="21.140625" customWidth="1"/>
    <col min="13" max="13" width="13" customWidth="1"/>
    <col min="14" max="16" width="9.28515625" customWidth="1"/>
    <col min="17" max="17" width="29.28515625" bestFit="1" customWidth="1"/>
    <col min="18" max="18" width="6.140625" bestFit="1" customWidth="1"/>
    <col min="19" max="19" width="4.42578125" bestFit="1" customWidth="1"/>
    <col min="20" max="20" width="5.140625" bestFit="1" customWidth="1"/>
    <col min="21" max="24" width="10.140625" bestFit="1" customWidth="1"/>
  </cols>
  <sheetData>
    <row r="1" spans="1:24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4" ht="15.75" thickBot="1" x14ac:dyDescent="0.3"/>
    <row r="3" spans="1:24" x14ac:dyDescent="0.25">
      <c r="A3" s="55" t="s">
        <v>54</v>
      </c>
      <c r="B3" s="192" t="s">
        <v>39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4" ht="15.75" thickBot="1" x14ac:dyDescent="0.3">
      <c r="A4" s="93" t="s">
        <v>61</v>
      </c>
      <c r="B4" s="24">
        <v>2022</v>
      </c>
      <c r="C4" s="56">
        <v>2023</v>
      </c>
      <c r="D4" s="56">
        <v>2024</v>
      </c>
      <c r="E4" s="56">
        <v>2025</v>
      </c>
      <c r="F4" s="56">
        <v>2026</v>
      </c>
      <c r="G4" s="56">
        <v>2027</v>
      </c>
      <c r="H4" s="56">
        <v>2028</v>
      </c>
      <c r="I4" s="56">
        <v>2029</v>
      </c>
      <c r="J4" s="56">
        <v>2030</v>
      </c>
      <c r="K4" s="26">
        <v>2031</v>
      </c>
    </row>
    <row r="5" spans="1:24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4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4.8300000000000003E-2</v>
      </c>
      <c r="H6" s="38">
        <v>4.7800000000000002E-2</v>
      </c>
      <c r="I6" s="38">
        <v>4.7500000000000001E-2</v>
      </c>
      <c r="J6" s="38">
        <v>4.7500000000000001E-2</v>
      </c>
      <c r="K6" s="39">
        <v>4.4999999999999998E-2</v>
      </c>
      <c r="M6" s="1"/>
      <c r="N6" s="1"/>
      <c r="O6" s="1"/>
      <c r="P6" s="1"/>
    </row>
    <row r="7" spans="1:24" x14ac:dyDescent="0.25">
      <c r="A7" s="27" t="s">
        <v>44</v>
      </c>
      <c r="B7" s="40">
        <v>3333</v>
      </c>
      <c r="C7" s="57">
        <v>3430</v>
      </c>
      <c r="D7" s="57">
        <v>3501</v>
      </c>
      <c r="E7" s="57">
        <v>3646</v>
      </c>
      <c r="F7" s="57">
        <v>3678</v>
      </c>
      <c r="G7" s="57">
        <v>3673</v>
      </c>
      <c r="H7" s="57">
        <v>3704</v>
      </c>
      <c r="I7" s="57">
        <v>3705</v>
      </c>
      <c r="J7" s="57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27" t="s">
        <v>0</v>
      </c>
      <c r="B8" s="40">
        <v>49892</v>
      </c>
      <c r="C8" s="57">
        <v>49878</v>
      </c>
      <c r="D8" s="57">
        <v>49692</v>
      </c>
      <c r="E8" s="57">
        <v>49055</v>
      </c>
      <c r="F8" s="57">
        <v>47929</v>
      </c>
      <c r="G8" s="57">
        <v>46671</v>
      </c>
      <c r="H8" s="57">
        <v>45306</v>
      </c>
      <c r="I8" s="57">
        <v>43769</v>
      </c>
      <c r="J8" s="57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27" t="s">
        <v>55</v>
      </c>
      <c r="B9" s="40">
        <v>58713</v>
      </c>
      <c r="C9" s="57">
        <v>58056</v>
      </c>
      <c r="D9" s="57">
        <v>56874</v>
      </c>
      <c r="E9" s="57">
        <v>55573</v>
      </c>
      <c r="F9" s="57">
        <v>54071</v>
      </c>
      <c r="G9" s="57">
        <v>52476</v>
      </c>
      <c r="H9" s="57">
        <v>50823</v>
      </c>
      <c r="I9" s="57">
        <v>49072</v>
      </c>
      <c r="J9" s="57">
        <v>47250</v>
      </c>
      <c r="K9" s="42">
        <v>45378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27" t="s">
        <v>56</v>
      </c>
      <c r="B10" s="40">
        <v>56503</v>
      </c>
      <c r="C10" s="57">
        <v>57346</v>
      </c>
      <c r="D10" s="57">
        <v>56452</v>
      </c>
      <c r="E10" s="57">
        <v>55170</v>
      </c>
      <c r="F10" s="57">
        <v>53705</v>
      </c>
      <c r="G10" s="57">
        <v>52148</v>
      </c>
      <c r="H10" s="57">
        <v>50534</v>
      </c>
      <c r="I10" s="57">
        <v>48821</v>
      </c>
      <c r="J10" s="57">
        <v>47036</v>
      </c>
      <c r="K10" s="42">
        <v>45184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27" t="s">
        <v>1</v>
      </c>
      <c r="B11" s="40">
        <v>3270</v>
      </c>
      <c r="C11" s="57">
        <v>3401</v>
      </c>
      <c r="D11" s="57">
        <v>3537</v>
      </c>
      <c r="E11" s="57">
        <v>3679</v>
      </c>
      <c r="F11" s="57">
        <v>3826</v>
      </c>
      <c r="G11" s="57">
        <v>3979</v>
      </c>
      <c r="H11" s="57">
        <v>4138</v>
      </c>
      <c r="I11" s="57">
        <v>4304</v>
      </c>
      <c r="J11" s="57">
        <v>4476</v>
      </c>
      <c r="K11" s="42">
        <v>4655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27" t="s">
        <v>45</v>
      </c>
      <c r="B12" s="43">
        <f>ROUND((B10/B8),3)</f>
        <v>1.133</v>
      </c>
      <c r="C12" s="44">
        <f>ROUND((C10/C8),3)</f>
        <v>1.1499999999999999</v>
      </c>
      <c r="D12" s="44">
        <f t="shared" ref="D12:K12" si="0">ROUND((D10/D8),3)</f>
        <v>1.1359999999999999</v>
      </c>
      <c r="E12" s="44">
        <f t="shared" si="0"/>
        <v>1.125</v>
      </c>
      <c r="F12" s="44">
        <f t="shared" si="0"/>
        <v>1.121</v>
      </c>
      <c r="G12" s="44">
        <f t="shared" si="0"/>
        <v>1.117</v>
      </c>
      <c r="H12" s="44">
        <f t="shared" si="0"/>
        <v>1.115</v>
      </c>
      <c r="I12" s="44">
        <f t="shared" si="0"/>
        <v>1.115</v>
      </c>
      <c r="J12" s="44">
        <f t="shared" si="0"/>
        <v>1.1200000000000001</v>
      </c>
      <c r="K12" s="45">
        <f t="shared" si="0"/>
        <v>1.1020000000000001</v>
      </c>
      <c r="M12" s="1"/>
      <c r="N12" s="1"/>
      <c r="O12" s="1"/>
      <c r="P12" s="1"/>
    </row>
    <row r="13" spans="1:24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1.0820000000000001</v>
      </c>
      <c r="D13" s="44">
        <f t="shared" si="1"/>
        <v>1.0649999999999999</v>
      </c>
      <c r="E13" s="44">
        <f t="shared" si="1"/>
        <v>1.05</v>
      </c>
      <c r="F13" s="44">
        <f t="shared" si="1"/>
        <v>1.0409999999999999</v>
      </c>
      <c r="G13" s="44">
        <f t="shared" si="1"/>
        <v>1.032</v>
      </c>
      <c r="H13" s="44">
        <f t="shared" si="1"/>
        <v>1.024</v>
      </c>
      <c r="I13" s="44">
        <f t="shared" si="1"/>
        <v>1.0169999999999999</v>
      </c>
      <c r="J13" s="44">
        <f t="shared" si="1"/>
        <v>1.0129999999999999</v>
      </c>
      <c r="K13" s="45">
        <f t="shared" si="1"/>
        <v>0.98799999999999999</v>
      </c>
      <c r="M13" s="1"/>
      <c r="N13" s="1"/>
      <c r="O13" s="1"/>
      <c r="P13" s="1"/>
    </row>
    <row r="14" spans="1:24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200</v>
      </c>
    </row>
    <row r="15" spans="1:24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  <c r="M15" t="s">
        <v>95</v>
      </c>
      <c r="N15" t="s">
        <v>96</v>
      </c>
    </row>
    <row r="16" spans="1:24" x14ac:dyDescent="0.25">
      <c r="A16" s="27" t="s">
        <v>35</v>
      </c>
      <c r="B16" s="37">
        <v>2.75E-2</v>
      </c>
      <c r="C16" s="38">
        <v>2.75E-2</v>
      </c>
      <c r="D16" s="38">
        <v>0.03</v>
      </c>
      <c r="E16" s="38">
        <v>0.03</v>
      </c>
      <c r="F16" s="38">
        <v>3.2500000000000001E-2</v>
      </c>
      <c r="G16" s="38">
        <v>3.2500000000000001E-2</v>
      </c>
      <c r="H16" s="38">
        <v>3.5000000000000003E-2</v>
      </c>
      <c r="I16" s="38">
        <v>3.5000000000000003E-2</v>
      </c>
      <c r="J16" s="38">
        <v>3.7499999999999999E-2</v>
      </c>
      <c r="K16" s="39">
        <v>3.7499999999999999E-2</v>
      </c>
      <c r="M16" s="209">
        <v>2021</v>
      </c>
      <c r="N16" s="1"/>
      <c r="O16" s="1"/>
      <c r="P16" s="1"/>
      <c r="Q16">
        <v>2022</v>
      </c>
      <c r="R16">
        <v>2023</v>
      </c>
    </row>
    <row r="17" spans="1:24" x14ac:dyDescent="0.25">
      <c r="A17" s="27" t="s">
        <v>3</v>
      </c>
      <c r="B17" s="40">
        <v>66248</v>
      </c>
      <c r="C17" s="41">
        <v>64592</v>
      </c>
      <c r="D17" s="41">
        <v>61146</v>
      </c>
      <c r="E17" s="41">
        <v>59427</v>
      </c>
      <c r="F17" s="41">
        <v>56031</v>
      </c>
      <c r="G17" s="41">
        <v>54114</v>
      </c>
      <c r="H17" s="41">
        <v>50896</v>
      </c>
      <c r="I17" s="41">
        <v>48909</v>
      </c>
      <c r="J17" s="41">
        <v>45811</v>
      </c>
      <c r="K17" s="42">
        <v>43779</v>
      </c>
      <c r="M17" s="1">
        <v>67030</v>
      </c>
      <c r="N17" s="1">
        <v>1004</v>
      </c>
      <c r="O17" s="1"/>
      <c r="P17" s="1"/>
      <c r="Q17" s="1">
        <f>+B17</f>
        <v>66248</v>
      </c>
      <c r="R17" s="1"/>
      <c r="S17" s="1"/>
      <c r="T17" s="1"/>
      <c r="U17" s="1"/>
      <c r="V17" s="1"/>
      <c r="W17" s="1"/>
      <c r="X17" s="1"/>
    </row>
    <row r="18" spans="1:24" x14ac:dyDescent="0.25">
      <c r="A18" s="27" t="s">
        <v>32</v>
      </c>
      <c r="B18" s="40">
        <v>58713</v>
      </c>
      <c r="C18" s="41">
        <v>58056</v>
      </c>
      <c r="D18" s="41">
        <v>56874</v>
      </c>
      <c r="E18" s="41">
        <v>55573</v>
      </c>
      <c r="F18" s="41">
        <v>54071</v>
      </c>
      <c r="G18" s="41">
        <v>52476</v>
      </c>
      <c r="H18" s="41">
        <v>50823</v>
      </c>
      <c r="I18" s="41">
        <v>49072</v>
      </c>
      <c r="J18" s="41">
        <v>47250</v>
      </c>
      <c r="K18" s="42">
        <v>45378</v>
      </c>
      <c r="M18" s="1">
        <v>58712</v>
      </c>
      <c r="N18" s="1">
        <v>0</v>
      </c>
      <c r="O18" s="1"/>
      <c r="P18" s="1"/>
      <c r="Q18" s="1">
        <f t="shared" ref="Q18" si="2">+B18</f>
        <v>58713</v>
      </c>
      <c r="R18" s="1"/>
      <c r="S18" s="1"/>
      <c r="T18" s="1"/>
      <c r="U18" s="1"/>
      <c r="V18" s="1"/>
      <c r="W18" s="1"/>
      <c r="X18" s="1"/>
    </row>
    <row r="19" spans="1:24" x14ac:dyDescent="0.25">
      <c r="A19" s="27" t="s">
        <v>4</v>
      </c>
      <c r="B19" s="40">
        <v>-7535</v>
      </c>
      <c r="C19" s="41">
        <v>-6536</v>
      </c>
      <c r="D19" s="41">
        <v>-4272</v>
      </c>
      <c r="E19" s="41">
        <v>-3854</v>
      </c>
      <c r="F19" s="41">
        <v>-1960</v>
      </c>
      <c r="G19" s="41">
        <v>-1638</v>
      </c>
      <c r="H19" s="41">
        <v>-73</v>
      </c>
      <c r="I19" s="41">
        <v>163</v>
      </c>
      <c r="J19" s="41">
        <v>1439</v>
      </c>
      <c r="K19" s="42">
        <v>1599</v>
      </c>
      <c r="M19" s="1">
        <f>+M17-M18</f>
        <v>8318</v>
      </c>
      <c r="N19" s="1">
        <f>+N17-N18</f>
        <v>1004</v>
      </c>
      <c r="O19" s="1"/>
      <c r="P19" s="1"/>
      <c r="Q19" s="1">
        <f>+Q17-Q18</f>
        <v>7535</v>
      </c>
      <c r="R19" s="1"/>
      <c r="S19" s="1"/>
      <c r="T19" s="1"/>
      <c r="U19" s="1"/>
      <c r="V19" s="1"/>
      <c r="W19" s="1"/>
      <c r="X19" s="1"/>
    </row>
    <row r="20" spans="1:24" x14ac:dyDescent="0.25">
      <c r="A20" s="161" t="s">
        <v>90</v>
      </c>
      <c r="B20" s="162">
        <f>B19*0.81</f>
        <v>-6103.35</v>
      </c>
      <c r="C20" s="163">
        <f>C19*0.81</f>
        <v>-5294.1600000000008</v>
      </c>
      <c r="D20" s="163">
        <f t="shared" ref="D20:K20" si="3">D19*0.81</f>
        <v>-3460.32</v>
      </c>
      <c r="E20" s="163">
        <f t="shared" si="3"/>
        <v>-3121.7400000000002</v>
      </c>
      <c r="F20" s="163">
        <f t="shared" si="3"/>
        <v>-1587.6000000000001</v>
      </c>
      <c r="G20" s="163">
        <f t="shared" si="3"/>
        <v>-1326.7800000000002</v>
      </c>
      <c r="H20" s="163">
        <f t="shared" si="3"/>
        <v>-59.13</v>
      </c>
      <c r="I20" s="163">
        <f t="shared" si="3"/>
        <v>132.03</v>
      </c>
      <c r="J20" s="163">
        <f t="shared" si="3"/>
        <v>1165.5900000000001</v>
      </c>
      <c r="K20" s="164">
        <f t="shared" si="3"/>
        <v>1295.19</v>
      </c>
      <c r="M20" s="1">
        <f>M19*0.81</f>
        <v>6737.5800000000008</v>
      </c>
      <c r="N20" s="1">
        <f>N19*0.81</f>
        <v>813.24</v>
      </c>
      <c r="O20" s="1"/>
      <c r="P20" s="1"/>
      <c r="Q20" s="1">
        <f>Q19*0.81</f>
        <v>6103.35</v>
      </c>
      <c r="R20" s="1"/>
      <c r="S20" s="1"/>
      <c r="T20" s="1"/>
      <c r="U20" s="1"/>
      <c r="V20" s="1"/>
      <c r="W20" s="1"/>
      <c r="X20" s="1"/>
    </row>
    <row r="21" spans="1:24" x14ac:dyDescent="0.25">
      <c r="A21" s="165" t="s">
        <v>91</v>
      </c>
      <c r="B21" s="169">
        <f>B20*0.66</f>
        <v>-4028.2110000000002</v>
      </c>
      <c r="C21" s="170">
        <f t="shared" ref="C21:K21" si="4">C20*0.66</f>
        <v>-3494.1456000000007</v>
      </c>
      <c r="D21" s="170">
        <f t="shared" si="4"/>
        <v>-2283.8112000000001</v>
      </c>
      <c r="E21" s="170">
        <f t="shared" si="4"/>
        <v>-2060.3484000000003</v>
      </c>
      <c r="F21" s="170">
        <f t="shared" si="4"/>
        <v>-1047.816</v>
      </c>
      <c r="G21" s="170">
        <f t="shared" si="4"/>
        <v>-875.67480000000012</v>
      </c>
      <c r="H21" s="170">
        <f t="shared" si="4"/>
        <v>-39.025800000000004</v>
      </c>
      <c r="I21" s="170">
        <f t="shared" si="4"/>
        <v>87.139800000000008</v>
      </c>
      <c r="J21" s="170">
        <f t="shared" si="4"/>
        <v>769.28940000000011</v>
      </c>
      <c r="K21" s="171">
        <f t="shared" si="4"/>
        <v>854.82540000000006</v>
      </c>
      <c r="M21" s="1">
        <f>M20*0.66</f>
        <v>4446.8028000000004</v>
      </c>
      <c r="N21" s="1">
        <f>N20*0.66</f>
        <v>536.73840000000007</v>
      </c>
      <c r="O21" s="1">
        <f>+M21+N21</f>
        <v>4983.5412000000006</v>
      </c>
      <c r="P21" s="1"/>
      <c r="Q21" s="1">
        <f>Q20*0.65</f>
        <v>3967.1775000000002</v>
      </c>
      <c r="R21" s="1"/>
      <c r="S21" s="1"/>
      <c r="T21" s="1"/>
      <c r="U21" s="1"/>
      <c r="V21" s="1"/>
      <c r="W21" s="1"/>
      <c r="X21" s="1"/>
    </row>
    <row r="22" spans="1:24" s="105" customFormat="1" x14ac:dyDescent="0.25">
      <c r="A22" s="30" t="s">
        <v>33</v>
      </c>
      <c r="B22" s="125">
        <v>16955</v>
      </c>
      <c r="C22" s="123">
        <v>16410</v>
      </c>
      <c r="D22" s="123">
        <v>14212</v>
      </c>
      <c r="E22" s="123">
        <v>13831</v>
      </c>
      <c r="F22" s="123">
        <v>11967</v>
      </c>
      <c r="G22" s="123">
        <v>11644</v>
      </c>
      <c r="H22" s="123">
        <v>10068</v>
      </c>
      <c r="I22" s="123">
        <v>9794</v>
      </c>
      <c r="J22" s="123">
        <v>8471</v>
      </c>
      <c r="K22" s="124">
        <v>8245</v>
      </c>
      <c r="M22" s="1">
        <v>17737</v>
      </c>
      <c r="N22" s="1">
        <v>-114</v>
      </c>
      <c r="O22" s="1"/>
      <c r="P22" s="1"/>
      <c r="Q22" s="121"/>
      <c r="R22" s="121"/>
      <c r="S22" s="121"/>
      <c r="T22" s="121"/>
      <c r="U22" s="121"/>
      <c r="V22" s="121"/>
      <c r="W22" s="121"/>
      <c r="X22" s="121"/>
    </row>
    <row r="23" spans="1:24" s="105" customFormat="1" x14ac:dyDescent="0.25">
      <c r="A23" s="157" t="s">
        <v>89</v>
      </c>
      <c r="B23" s="158">
        <f>B22*0.81</f>
        <v>13733.550000000001</v>
      </c>
      <c r="C23" s="159">
        <f t="shared" ref="C23:K23" si="5">C22*0.81</f>
        <v>13292.1</v>
      </c>
      <c r="D23" s="159">
        <f t="shared" si="5"/>
        <v>11511.720000000001</v>
      </c>
      <c r="E23" s="159">
        <f t="shared" si="5"/>
        <v>11203.11</v>
      </c>
      <c r="F23" s="159">
        <f t="shared" si="5"/>
        <v>9693.27</v>
      </c>
      <c r="G23" s="159">
        <f t="shared" si="5"/>
        <v>9431.6400000000012</v>
      </c>
      <c r="H23" s="159">
        <f t="shared" si="5"/>
        <v>8155.0800000000008</v>
      </c>
      <c r="I23" s="159">
        <f t="shared" si="5"/>
        <v>7933.14</v>
      </c>
      <c r="J23" s="159">
        <f t="shared" si="5"/>
        <v>6861.51</v>
      </c>
      <c r="K23" s="160">
        <f t="shared" si="5"/>
        <v>6678.4500000000007</v>
      </c>
      <c r="M23" s="1">
        <f>M22*0.81</f>
        <v>14366.970000000001</v>
      </c>
      <c r="N23" s="1">
        <f>N22*0.81</f>
        <v>-92.34</v>
      </c>
      <c r="O23" s="1"/>
      <c r="P23" s="1"/>
      <c r="Q23" s="121"/>
      <c r="R23" s="121"/>
      <c r="S23" s="121"/>
      <c r="T23" s="121"/>
      <c r="U23" s="121"/>
      <c r="V23" s="121"/>
      <c r="W23" s="121"/>
      <c r="X23" s="121"/>
    </row>
    <row r="24" spans="1:24" s="105" customFormat="1" x14ac:dyDescent="0.25">
      <c r="A24" s="165" t="s">
        <v>92</v>
      </c>
      <c r="B24" s="166">
        <f>B23*0.65</f>
        <v>8926.8075000000008</v>
      </c>
      <c r="C24" s="167">
        <f>C23*0.65</f>
        <v>8639.8649999999998</v>
      </c>
      <c r="D24" s="167">
        <f t="shared" ref="D24" si="6">D23*0.66</f>
        <v>7597.735200000001</v>
      </c>
      <c r="E24" s="167">
        <f t="shared" ref="E24" si="7">E23*0.66</f>
        <v>7394.0526000000009</v>
      </c>
      <c r="F24" s="167">
        <f t="shared" ref="F24" si="8">F23*0.66</f>
        <v>6397.5582000000004</v>
      </c>
      <c r="G24" s="167">
        <f t="shared" ref="G24" si="9">G23*0.66</f>
        <v>6224.8824000000013</v>
      </c>
      <c r="H24" s="167">
        <f t="shared" ref="H24" si="10">H23*0.66</f>
        <v>5382.3528000000006</v>
      </c>
      <c r="I24" s="167">
        <f t="shared" ref="I24" si="11">I23*0.66</f>
        <v>5235.8724000000002</v>
      </c>
      <c r="J24" s="167">
        <f t="shared" ref="J24" si="12">J23*0.66</f>
        <v>4528.5966000000008</v>
      </c>
      <c r="K24" s="168">
        <f t="shared" ref="K24" si="13">K23*0.66</f>
        <v>4407.777000000001</v>
      </c>
      <c r="M24" s="1">
        <f>M23*0.66</f>
        <v>9482.2002000000011</v>
      </c>
      <c r="N24" s="1">
        <f>N23*0.65</f>
        <v>-60.021000000000001</v>
      </c>
      <c r="O24" s="1">
        <f>+M24+N24</f>
        <v>9422.1792000000005</v>
      </c>
      <c r="P24" s="1"/>
      <c r="Q24" s="121" t="s">
        <v>93</v>
      </c>
      <c r="R24" s="206">
        <f>+B24-M24</f>
        <v>-555.39270000000033</v>
      </c>
      <c r="S24" s="206">
        <v>12</v>
      </c>
      <c r="T24" s="207">
        <f>+R24/S24</f>
        <v>-46.282725000000028</v>
      </c>
      <c r="U24" s="121"/>
      <c r="V24" s="121"/>
      <c r="W24" s="121"/>
      <c r="X24" s="121"/>
    </row>
    <row r="25" spans="1:24" x14ac:dyDescent="0.25">
      <c r="A25" s="27" t="s">
        <v>47</v>
      </c>
      <c r="B25" s="43">
        <f>ROUND((B18/B17),3)</f>
        <v>0.88600000000000001</v>
      </c>
      <c r="C25" s="44">
        <f t="shared" ref="C25:K25" si="14">ROUND((C18/C17),3)</f>
        <v>0.89900000000000002</v>
      </c>
      <c r="D25" s="44">
        <f t="shared" si="14"/>
        <v>0.93</v>
      </c>
      <c r="E25" s="44">
        <f t="shared" si="14"/>
        <v>0.93500000000000005</v>
      </c>
      <c r="F25" s="44">
        <f t="shared" si="14"/>
        <v>0.96499999999999997</v>
      </c>
      <c r="G25" s="44">
        <f t="shared" si="14"/>
        <v>0.97</v>
      </c>
      <c r="H25" s="44">
        <f t="shared" si="14"/>
        <v>0.999</v>
      </c>
      <c r="I25" s="44">
        <f t="shared" si="14"/>
        <v>1.0029999999999999</v>
      </c>
      <c r="J25" s="44">
        <f t="shared" si="14"/>
        <v>1.0309999999999999</v>
      </c>
      <c r="K25" s="45">
        <f t="shared" si="14"/>
        <v>1.0369999999999999</v>
      </c>
      <c r="L25" s="210"/>
      <c r="M25" s="1"/>
      <c r="N25" s="1"/>
      <c r="O25" s="1"/>
      <c r="P25" s="1"/>
      <c r="Q25" s="121" t="s">
        <v>94</v>
      </c>
      <c r="R25" s="208">
        <f>+C24-B24</f>
        <v>-286.94250000000102</v>
      </c>
      <c r="S25" s="206">
        <v>12</v>
      </c>
      <c r="T25" s="207">
        <f>+R25/S25</f>
        <v>-23.911875000000084</v>
      </c>
    </row>
    <row r="26" spans="1:24" x14ac:dyDescent="0.25">
      <c r="A26" s="27" t="s">
        <v>27</v>
      </c>
      <c r="B26" s="40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2">
        <v>0</v>
      </c>
      <c r="M26" s="1"/>
      <c r="N26" s="1"/>
      <c r="O26" s="1"/>
      <c r="P26" s="1"/>
      <c r="R26" s="208"/>
      <c r="S26" s="208"/>
      <c r="T26" s="208"/>
    </row>
    <row r="27" spans="1:24" x14ac:dyDescent="0.25">
      <c r="A27" s="27" t="s">
        <v>28</v>
      </c>
      <c r="B27" s="40">
        <v>1776</v>
      </c>
      <c r="C27" s="41">
        <v>1729</v>
      </c>
      <c r="D27" s="41">
        <v>1782</v>
      </c>
      <c r="E27" s="41">
        <v>1729</v>
      </c>
      <c r="F27" s="41">
        <v>1762</v>
      </c>
      <c r="G27" s="41">
        <v>1700</v>
      </c>
      <c r="H27" s="41">
        <v>1717</v>
      </c>
      <c r="I27" s="41">
        <v>1648</v>
      </c>
      <c r="J27" s="41">
        <v>1650</v>
      </c>
      <c r="K27" s="42">
        <v>1574</v>
      </c>
    </row>
    <row r="28" spans="1:24" x14ac:dyDescent="0.25">
      <c r="A28" s="27" t="s">
        <v>36</v>
      </c>
      <c r="B28" s="40">
        <v>-2290</v>
      </c>
      <c r="C28" s="41">
        <v>-2254</v>
      </c>
      <c r="D28" s="41">
        <v>-2206</v>
      </c>
      <c r="E28" s="41">
        <v>-2151</v>
      </c>
      <c r="F28" s="41">
        <v>-2090</v>
      </c>
      <c r="G28" s="41">
        <v>-2026</v>
      </c>
      <c r="H28" s="41">
        <v>-1960</v>
      </c>
      <c r="I28" s="41">
        <v>-1890</v>
      </c>
      <c r="J28" s="41">
        <v>-1817</v>
      </c>
      <c r="K28" s="42">
        <v>-1743</v>
      </c>
    </row>
    <row r="29" spans="1:24" x14ac:dyDescent="0.25">
      <c r="A29" s="27" t="s">
        <v>37</v>
      </c>
      <c r="B29" s="52">
        <v>459</v>
      </c>
      <c r="C29" s="53">
        <v>459</v>
      </c>
      <c r="D29" s="53">
        <v>387</v>
      </c>
      <c r="E29" s="53">
        <v>392</v>
      </c>
      <c r="F29" s="53">
        <v>330</v>
      </c>
      <c r="G29" s="53">
        <v>337</v>
      </c>
      <c r="H29" s="53">
        <v>281</v>
      </c>
      <c r="I29" s="53">
        <v>289</v>
      </c>
      <c r="J29" s="53">
        <v>233</v>
      </c>
      <c r="K29" s="54">
        <v>242</v>
      </c>
    </row>
    <row r="30" spans="1:24" s="105" customFormat="1" ht="15.75" thickBot="1" x14ac:dyDescent="0.3">
      <c r="A30" s="117" t="s">
        <v>38</v>
      </c>
      <c r="B30" s="118">
        <f t="shared" ref="B30:K30" si="15">SUM(B26:B29)</f>
        <v>-55</v>
      </c>
      <c r="C30" s="119">
        <f t="shared" si="15"/>
        <v>-66</v>
      </c>
      <c r="D30" s="119">
        <f t="shared" si="15"/>
        <v>-37</v>
      </c>
      <c r="E30" s="119">
        <f t="shared" si="15"/>
        <v>-30</v>
      </c>
      <c r="F30" s="119">
        <f t="shared" si="15"/>
        <v>2</v>
      </c>
      <c r="G30" s="119">
        <f t="shared" si="15"/>
        <v>11</v>
      </c>
      <c r="H30" s="119">
        <f t="shared" si="15"/>
        <v>38</v>
      </c>
      <c r="I30" s="119">
        <f t="shared" si="15"/>
        <v>47</v>
      </c>
      <c r="J30" s="119">
        <f t="shared" si="15"/>
        <v>66</v>
      </c>
      <c r="K30" s="120">
        <f t="shared" si="15"/>
        <v>73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</row>
    <row r="31" spans="1:24" x14ac:dyDescent="0.25">
      <c r="A31" s="30" t="s">
        <v>40</v>
      </c>
      <c r="B31" s="34"/>
      <c r="C31" s="35"/>
      <c r="D31" s="35"/>
      <c r="E31" s="35"/>
      <c r="F31" s="35"/>
      <c r="G31" s="35"/>
      <c r="H31" s="35"/>
      <c r="I31" s="35"/>
      <c r="J31" s="35"/>
      <c r="K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27" t="s">
        <v>5</v>
      </c>
      <c r="B32" s="49">
        <v>436</v>
      </c>
      <c r="C32" s="59">
        <v>429</v>
      </c>
      <c r="D32" s="59">
        <v>422</v>
      </c>
      <c r="E32" s="59">
        <v>415</v>
      </c>
      <c r="F32" s="59">
        <v>408</v>
      </c>
      <c r="G32" s="59">
        <v>401</v>
      </c>
      <c r="H32" s="59">
        <v>394</v>
      </c>
      <c r="I32" s="59">
        <v>387</v>
      </c>
      <c r="J32" s="59">
        <v>380</v>
      </c>
      <c r="K32" s="51">
        <v>373</v>
      </c>
    </row>
    <row r="33" spans="1:11" x14ac:dyDescent="0.25">
      <c r="A33" s="27" t="s">
        <v>43</v>
      </c>
      <c r="B33" s="40">
        <v>65659</v>
      </c>
      <c r="C33" s="57">
        <v>63432</v>
      </c>
      <c r="D33" s="57">
        <v>61240</v>
      </c>
      <c r="E33" s="57">
        <v>59010</v>
      </c>
      <c r="F33" s="57">
        <v>56621</v>
      </c>
      <c r="G33" s="57">
        <v>54193</v>
      </c>
      <c r="H33" s="57">
        <v>51777</v>
      </c>
      <c r="I33" s="57">
        <v>49328</v>
      </c>
      <c r="J33" s="57">
        <v>46866</v>
      </c>
      <c r="K33" s="42">
        <v>44407</v>
      </c>
    </row>
    <row r="34" spans="1:11" x14ac:dyDescent="0.25">
      <c r="A34" s="27" t="s">
        <v>24</v>
      </c>
      <c r="B34" s="40">
        <v>38</v>
      </c>
      <c r="C34" s="57">
        <v>39</v>
      </c>
      <c r="D34" s="57">
        <v>40</v>
      </c>
      <c r="E34" s="57">
        <v>40</v>
      </c>
      <c r="F34" s="57">
        <v>41</v>
      </c>
      <c r="G34" s="57">
        <v>42</v>
      </c>
      <c r="H34" s="57">
        <v>43</v>
      </c>
      <c r="I34" s="57">
        <v>43</v>
      </c>
      <c r="J34" s="57">
        <v>44</v>
      </c>
      <c r="K34" s="42">
        <v>45</v>
      </c>
    </row>
    <row r="35" spans="1:11" x14ac:dyDescent="0.25">
      <c r="A35" s="27" t="s">
        <v>25</v>
      </c>
      <c r="B35" s="52">
        <v>261</v>
      </c>
      <c r="C35" s="58">
        <v>266</v>
      </c>
      <c r="D35" s="58">
        <v>227</v>
      </c>
      <c r="E35" s="58">
        <v>186</v>
      </c>
      <c r="F35" s="58">
        <v>143</v>
      </c>
      <c r="G35" s="58">
        <v>100</v>
      </c>
      <c r="H35" s="58">
        <v>57</v>
      </c>
      <c r="I35" s="58">
        <v>16</v>
      </c>
      <c r="J35" s="58">
        <v>0</v>
      </c>
      <c r="K35" s="54">
        <v>0</v>
      </c>
    </row>
    <row r="36" spans="1:11" x14ac:dyDescent="0.25">
      <c r="A36" s="27" t="s">
        <v>26</v>
      </c>
      <c r="B36" s="40">
        <f>B34+B35</f>
        <v>299</v>
      </c>
      <c r="C36" s="57">
        <f t="shared" ref="C36:K36" si="16">C34+C35</f>
        <v>305</v>
      </c>
      <c r="D36" s="57">
        <f t="shared" si="16"/>
        <v>267</v>
      </c>
      <c r="E36" s="57">
        <f t="shared" si="16"/>
        <v>226</v>
      </c>
      <c r="F36" s="57">
        <f t="shared" si="16"/>
        <v>184</v>
      </c>
      <c r="G36" s="57">
        <f t="shared" si="16"/>
        <v>142</v>
      </c>
      <c r="H36" s="57">
        <f t="shared" si="16"/>
        <v>100</v>
      </c>
      <c r="I36" s="57">
        <f t="shared" si="16"/>
        <v>59</v>
      </c>
      <c r="J36" s="57">
        <f t="shared" si="16"/>
        <v>44</v>
      </c>
      <c r="K36" s="42">
        <f t="shared" si="16"/>
        <v>45</v>
      </c>
    </row>
    <row r="37" spans="1:11" x14ac:dyDescent="0.25">
      <c r="A37" s="27" t="s">
        <v>41</v>
      </c>
      <c r="B37" s="52">
        <v>108</v>
      </c>
      <c r="C37" s="58">
        <v>112</v>
      </c>
      <c r="D37" s="58">
        <v>116</v>
      </c>
      <c r="E37" s="58">
        <v>120</v>
      </c>
      <c r="F37" s="58">
        <v>124</v>
      </c>
      <c r="G37" s="58">
        <v>129</v>
      </c>
      <c r="H37" s="58">
        <v>133</v>
      </c>
      <c r="I37" s="58">
        <v>138</v>
      </c>
      <c r="J37" s="58">
        <v>143</v>
      </c>
      <c r="K37" s="54">
        <v>148</v>
      </c>
    </row>
    <row r="38" spans="1:11" ht="15.75" thickBot="1" x14ac:dyDescent="0.3">
      <c r="A38" s="29" t="s">
        <v>42</v>
      </c>
      <c r="B38" s="46">
        <f t="shared" ref="B38:K38" si="17">B36+B37</f>
        <v>407</v>
      </c>
      <c r="C38" s="47">
        <f t="shared" si="17"/>
        <v>417</v>
      </c>
      <c r="D38" s="47">
        <f t="shared" si="17"/>
        <v>383</v>
      </c>
      <c r="E38" s="47">
        <f t="shared" si="17"/>
        <v>346</v>
      </c>
      <c r="F38" s="47">
        <f t="shared" si="17"/>
        <v>308</v>
      </c>
      <c r="G38" s="47">
        <f t="shared" si="17"/>
        <v>271</v>
      </c>
      <c r="H38" s="47">
        <f t="shared" si="17"/>
        <v>233</v>
      </c>
      <c r="I38" s="47">
        <f t="shared" si="17"/>
        <v>197</v>
      </c>
      <c r="J38" s="47">
        <f t="shared" si="17"/>
        <v>187</v>
      </c>
      <c r="K38" s="48">
        <f t="shared" si="17"/>
        <v>193</v>
      </c>
    </row>
    <row r="40" spans="1:11" hidden="1" x14ac:dyDescent="0.25">
      <c r="A40" s="143" t="s">
        <v>84</v>
      </c>
      <c r="B40" s="156">
        <v>2021</v>
      </c>
      <c r="C40" s="156">
        <v>2022</v>
      </c>
      <c r="D40" s="156">
        <v>2023</v>
      </c>
      <c r="E40" s="144"/>
      <c r="F40" s="145"/>
    </row>
    <row r="41" spans="1:11" hidden="1" x14ac:dyDescent="0.25">
      <c r="A41" s="146" t="s">
        <v>78</v>
      </c>
      <c r="B41" s="139">
        <v>17206</v>
      </c>
      <c r="C41" s="147">
        <v>14367</v>
      </c>
      <c r="D41" s="148">
        <f>C44</f>
        <v>12883.890000000001</v>
      </c>
      <c r="E41" s="64"/>
      <c r="F41" s="149"/>
    </row>
    <row r="42" spans="1:11" hidden="1" x14ac:dyDescent="0.25">
      <c r="A42" s="146" t="s">
        <v>80</v>
      </c>
      <c r="B42" s="140">
        <f>-B46/1000*0.81</f>
        <v>-2839.0540500000002</v>
      </c>
      <c r="C42" s="147">
        <f>B28*0.81</f>
        <v>-1854.9</v>
      </c>
      <c r="D42" s="147">
        <f>C28*0.81</f>
        <v>-1825.74</v>
      </c>
      <c r="E42" s="64"/>
      <c r="F42" s="149"/>
    </row>
    <row r="43" spans="1:11" hidden="1" x14ac:dyDescent="0.25">
      <c r="A43" s="146" t="s">
        <v>81</v>
      </c>
      <c r="B43" s="154"/>
      <c r="C43" s="147">
        <f>B29*0.81</f>
        <v>371.79</v>
      </c>
      <c r="D43" s="147">
        <f>C29*0.81</f>
        <v>371.79</v>
      </c>
      <c r="E43" s="64"/>
      <c r="F43" s="149"/>
    </row>
    <row r="44" spans="1:11" ht="15.75" hidden="1" thickBot="1" x14ac:dyDescent="0.3">
      <c r="A44" s="146" t="s">
        <v>79</v>
      </c>
      <c r="B44" s="141">
        <f>SUM(B41:B43)</f>
        <v>14366.945949999999</v>
      </c>
      <c r="C44" s="142">
        <f>SUM(C41:C43)</f>
        <v>12883.890000000001</v>
      </c>
      <c r="D44" s="142">
        <f>SUM(D41:D43)</f>
        <v>11429.940000000002</v>
      </c>
      <c r="E44" s="64"/>
      <c r="F44" s="149"/>
    </row>
    <row r="45" spans="1:11" ht="15.75" hidden="1" thickTop="1" x14ac:dyDescent="0.25">
      <c r="A45" s="150"/>
      <c r="C45" s="64"/>
      <c r="D45" s="64"/>
      <c r="E45" s="64"/>
      <c r="F45" s="149"/>
    </row>
    <row r="46" spans="1:11" hidden="1" x14ac:dyDescent="0.25">
      <c r="A46" s="150" t="s">
        <v>87</v>
      </c>
      <c r="B46" s="138">
        <f>C58</f>
        <v>3505005</v>
      </c>
      <c r="C46" s="64"/>
      <c r="D46" s="64"/>
      <c r="E46" s="64"/>
      <c r="F46" s="149"/>
    </row>
    <row r="47" spans="1:11" hidden="1" x14ac:dyDescent="0.25">
      <c r="A47" s="150"/>
      <c r="C47" s="64"/>
      <c r="D47" s="64"/>
      <c r="E47" s="64"/>
      <c r="F47" s="149"/>
    </row>
    <row r="48" spans="1:11" hidden="1" x14ac:dyDescent="0.25">
      <c r="A48" s="150"/>
      <c r="C48" s="64"/>
      <c r="D48" s="64"/>
      <c r="E48" s="64"/>
      <c r="F48" s="149"/>
    </row>
    <row r="49" spans="1:6" hidden="1" x14ac:dyDescent="0.25">
      <c r="A49" s="146" t="s">
        <v>82</v>
      </c>
      <c r="B49" s="64"/>
      <c r="C49" s="64"/>
      <c r="D49" s="64"/>
      <c r="E49" s="64"/>
      <c r="F49" s="149"/>
    </row>
    <row r="50" spans="1:6" hidden="1" x14ac:dyDescent="0.25">
      <c r="A50" s="146" t="s">
        <v>83</v>
      </c>
      <c r="B50" s="64"/>
      <c r="C50" s="64"/>
      <c r="D50" s="64"/>
      <c r="E50" s="64"/>
      <c r="F50" s="149"/>
    </row>
    <row r="51" spans="1:6" hidden="1" x14ac:dyDescent="0.25">
      <c r="A51" s="146"/>
      <c r="B51" s="64"/>
      <c r="C51" s="64"/>
      <c r="D51" s="64"/>
      <c r="E51" s="64"/>
      <c r="F51" s="149"/>
    </row>
    <row r="52" spans="1:6" ht="15.75" hidden="1" thickBot="1" x14ac:dyDescent="0.3">
      <c r="A52" s="151" t="s">
        <v>88</v>
      </c>
      <c r="B52" s="152"/>
      <c r="C52" s="152"/>
      <c r="D52" s="152"/>
      <c r="E52" s="152"/>
      <c r="F52" s="153"/>
    </row>
    <row r="53" spans="1:6" hidden="1" x14ac:dyDescent="0.25"/>
    <row r="54" spans="1:6" hidden="1" x14ac:dyDescent="0.25">
      <c r="B54" s="155">
        <v>2020</v>
      </c>
      <c r="C54" s="155">
        <v>2021</v>
      </c>
      <c r="D54" s="155">
        <v>2022</v>
      </c>
      <c r="E54" s="155">
        <v>2023</v>
      </c>
    </row>
    <row r="55" spans="1:6" hidden="1" x14ac:dyDescent="0.25">
      <c r="A55" s="154" t="s">
        <v>85</v>
      </c>
      <c r="B55" s="139">
        <v>-14399581</v>
      </c>
      <c r="C55" s="139">
        <v>-8317135</v>
      </c>
      <c r="D55" s="139">
        <f>B19*1000</f>
        <v>-7535000</v>
      </c>
      <c r="E55" s="139">
        <f>C19*1000</f>
        <v>-6536000</v>
      </c>
    </row>
    <row r="56" spans="1:6" hidden="1" x14ac:dyDescent="0.25">
      <c r="A56" s="154" t="s">
        <v>86</v>
      </c>
      <c r="B56" s="154"/>
      <c r="C56" s="140">
        <f>C55-B55</f>
        <v>6082446</v>
      </c>
      <c r="D56" s="140">
        <f>D55-C55</f>
        <v>782135</v>
      </c>
      <c r="E56" s="140">
        <f>E55-D55</f>
        <v>999000</v>
      </c>
    </row>
    <row r="57" spans="1:6" hidden="1" x14ac:dyDescent="0.25"/>
    <row r="58" spans="1:6" hidden="1" x14ac:dyDescent="0.25">
      <c r="A58" t="s">
        <v>87</v>
      </c>
      <c r="C58" s="139">
        <v>3505005</v>
      </c>
    </row>
    <row r="59" spans="1:6" hidden="1" x14ac:dyDescent="0.25"/>
    <row r="60" spans="1:6" hidden="1" x14ac:dyDescent="0.25">
      <c r="C60" s="140">
        <f>C56-C58</f>
        <v>2577441</v>
      </c>
    </row>
    <row r="61" spans="1:6" hidden="1" x14ac:dyDescent="0.25"/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46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64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4.8399999999999999E-2</v>
      </c>
      <c r="H6" s="38">
        <v>4.8000000000000001E-2</v>
      </c>
      <c r="I6" s="38">
        <v>4.7699999999999999E-2</v>
      </c>
      <c r="J6" s="38">
        <v>4.7500000000000001E-2</v>
      </c>
      <c r="K6" s="39">
        <v>4.5900000000000003E-2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49044</v>
      </c>
      <c r="F8" s="41">
        <v>47918</v>
      </c>
      <c r="G8" s="41">
        <v>46641</v>
      </c>
      <c r="H8" s="41">
        <v>45259</v>
      </c>
      <c r="I8" s="41">
        <v>43709</v>
      </c>
      <c r="J8" s="41">
        <v>42013</v>
      </c>
      <c r="K8" s="42">
        <v>40707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1.2190000000000001</v>
      </c>
      <c r="G12" s="44">
        <f t="shared" si="0"/>
        <v>1.2450000000000001</v>
      </c>
      <c r="H12" s="44">
        <f t="shared" si="0"/>
        <v>1.2749999999999999</v>
      </c>
      <c r="I12" s="44">
        <f t="shared" si="0"/>
        <v>1.3109999999999999</v>
      </c>
      <c r="J12" s="44">
        <f t="shared" si="0"/>
        <v>1.3540000000000001</v>
      </c>
      <c r="K12" s="45">
        <f t="shared" si="0"/>
        <v>1.3879999999999999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1.1160000000000001</v>
      </c>
      <c r="F13" s="44">
        <f t="shared" si="1"/>
        <v>1.133</v>
      </c>
      <c r="G13" s="44">
        <f t="shared" si="1"/>
        <v>1.1519999999999999</v>
      </c>
      <c r="H13" s="44">
        <f t="shared" si="1"/>
        <v>1.173</v>
      </c>
      <c r="I13" s="44">
        <f t="shared" si="1"/>
        <v>1.198</v>
      </c>
      <c r="J13" s="44">
        <f t="shared" si="1"/>
        <v>1.23</v>
      </c>
      <c r="K13" s="45">
        <f t="shared" si="1"/>
        <v>1.252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0.03</v>
      </c>
      <c r="D16" s="38">
        <v>3.2500000000000001E-2</v>
      </c>
      <c r="E16" s="38">
        <v>3.5000000000000003E-2</v>
      </c>
      <c r="F16" s="38">
        <v>3.7499999999999999E-2</v>
      </c>
      <c r="G16" s="38">
        <v>0.04</v>
      </c>
      <c r="H16" s="38">
        <v>4.2500000000000003E-2</v>
      </c>
      <c r="I16" s="38">
        <v>4.4999999999999998E-2</v>
      </c>
      <c r="J16" s="38">
        <v>4.7500000000000001E-2</v>
      </c>
      <c r="K16" s="39">
        <v>0.05</v>
      </c>
      <c r="N16" s="1"/>
    </row>
    <row r="17" spans="1:22" x14ac:dyDescent="0.25">
      <c r="A17" s="27" t="s">
        <v>3</v>
      </c>
      <c r="B17" s="40">
        <v>66248</v>
      </c>
      <c r="C17" s="41">
        <v>62744</v>
      </c>
      <c r="D17" s="41">
        <v>59479</v>
      </c>
      <c r="E17" s="41">
        <v>56352</v>
      </c>
      <c r="F17" s="41">
        <v>53260</v>
      </c>
      <c r="G17" s="41">
        <v>50288</v>
      </c>
      <c r="H17" s="41">
        <v>47453</v>
      </c>
      <c r="I17" s="41">
        <v>44696</v>
      </c>
      <c r="J17" s="41">
        <v>42028</v>
      </c>
      <c r="K17" s="42">
        <v>39454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-3550</v>
      </c>
      <c r="D19" s="41">
        <v>-274</v>
      </c>
      <c r="E19" s="41">
        <v>2791</v>
      </c>
      <c r="F19" s="41">
        <v>5667</v>
      </c>
      <c r="G19" s="41">
        <v>8377</v>
      </c>
      <c r="H19" s="41">
        <v>10940</v>
      </c>
      <c r="I19" s="41">
        <v>13376</v>
      </c>
      <c r="J19" s="41">
        <v>15704</v>
      </c>
      <c r="K19" s="42">
        <v>17940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5">
        <v>16955</v>
      </c>
      <c r="C20" s="123">
        <v>14570</v>
      </c>
      <c r="D20" s="123">
        <v>12531</v>
      </c>
      <c r="E20" s="123">
        <v>10724</v>
      </c>
      <c r="F20" s="123">
        <v>9139</v>
      </c>
      <c r="G20" s="123">
        <v>7760</v>
      </c>
      <c r="H20" s="123">
        <v>6567</v>
      </c>
      <c r="I20" s="123">
        <v>5545</v>
      </c>
      <c r="J20" s="123">
        <v>4663</v>
      </c>
      <c r="K20" s="124">
        <v>3872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0.94299999999999995</v>
      </c>
      <c r="D21" s="44">
        <f t="shared" si="2"/>
        <v>0.995</v>
      </c>
      <c r="E21" s="44">
        <f t="shared" si="2"/>
        <v>1.05</v>
      </c>
      <c r="F21" s="44">
        <f t="shared" si="2"/>
        <v>1.1060000000000001</v>
      </c>
      <c r="G21" s="44">
        <f t="shared" si="2"/>
        <v>1.167</v>
      </c>
      <c r="H21" s="44">
        <f t="shared" si="2"/>
        <v>1.2310000000000001</v>
      </c>
      <c r="I21" s="44">
        <f t="shared" si="2"/>
        <v>1.2989999999999999</v>
      </c>
      <c r="J21" s="44">
        <f t="shared" si="2"/>
        <v>1.3740000000000001</v>
      </c>
      <c r="K21" s="45">
        <f t="shared" si="2"/>
        <v>1.4550000000000001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1831</v>
      </c>
      <c r="D23" s="41">
        <v>1877</v>
      </c>
      <c r="E23" s="41">
        <v>1909</v>
      </c>
      <c r="F23" s="41">
        <v>1929</v>
      </c>
      <c r="G23" s="41">
        <v>1939</v>
      </c>
      <c r="H23" s="41">
        <v>1939</v>
      </c>
      <c r="I23" s="41">
        <v>1929</v>
      </c>
      <c r="J23" s="41">
        <v>1910</v>
      </c>
      <c r="K23" s="42">
        <v>1883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382</v>
      </c>
      <c r="D25" s="53">
        <v>315</v>
      </c>
      <c r="E25" s="53">
        <v>239</v>
      </c>
      <c r="F25" s="53">
        <v>168</v>
      </c>
      <c r="G25" s="53">
        <v>102</v>
      </c>
      <c r="H25" s="53">
        <v>41</v>
      </c>
      <c r="I25" s="53">
        <v>0</v>
      </c>
      <c r="J25" s="53">
        <v>0</v>
      </c>
      <c r="K25" s="54">
        <v>0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-1237</v>
      </c>
      <c r="D26" s="119">
        <f t="shared" si="3"/>
        <v>-1257</v>
      </c>
      <c r="E26" s="119">
        <f t="shared" si="3"/>
        <v>-1293</v>
      </c>
      <c r="F26" s="119">
        <f t="shared" si="3"/>
        <v>-1330</v>
      </c>
      <c r="G26" s="119">
        <f t="shared" si="3"/>
        <v>-1370</v>
      </c>
      <c r="H26" s="119">
        <f t="shared" si="3"/>
        <v>-1414</v>
      </c>
      <c r="I26" s="119">
        <f t="shared" si="3"/>
        <v>-1446</v>
      </c>
      <c r="J26" s="119">
        <f t="shared" si="3"/>
        <v>-1445</v>
      </c>
      <c r="K26" s="120">
        <f t="shared" si="3"/>
        <v>-1453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62797</v>
      </c>
      <c r="D29" s="41">
        <v>60080</v>
      </c>
      <c r="E29" s="41">
        <v>57423</v>
      </c>
      <c r="F29" s="41">
        <v>54695</v>
      </c>
      <c r="G29" s="41">
        <v>52004</v>
      </c>
      <c r="H29" s="41">
        <v>49391</v>
      </c>
      <c r="I29" s="41">
        <v>46804</v>
      </c>
      <c r="J29" s="41">
        <v>44254</v>
      </c>
      <c r="K29" s="42">
        <v>41752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180</v>
      </c>
      <c r="D31" s="53">
        <v>46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219</v>
      </c>
      <c r="D32" s="41">
        <f t="shared" si="4"/>
        <v>86</v>
      </c>
      <c r="E32" s="41">
        <f t="shared" si="4"/>
        <v>40</v>
      </c>
      <c r="F32" s="41">
        <f t="shared" si="4"/>
        <v>41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331</v>
      </c>
      <c r="D34" s="47">
        <f t="shared" si="5"/>
        <v>202</v>
      </c>
      <c r="E34" s="47">
        <f t="shared" si="5"/>
        <v>160</v>
      </c>
      <c r="F34" s="47">
        <f t="shared" si="5"/>
        <v>165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A19"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48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65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4.9200000000000001E-2</v>
      </c>
      <c r="F6" s="38">
        <v>4.87E-2</v>
      </c>
      <c r="G6" s="38">
        <v>4.82E-2</v>
      </c>
      <c r="H6" s="38">
        <v>4.7699999999999999E-2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49067</v>
      </c>
      <c r="F8" s="41">
        <v>47951</v>
      </c>
      <c r="G8" s="41">
        <v>46702</v>
      </c>
      <c r="H8" s="41">
        <v>45353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1.218</v>
      </c>
      <c r="G12" s="44">
        <f t="shared" si="0"/>
        <v>1.244</v>
      </c>
      <c r="H12" s="44">
        <f t="shared" si="0"/>
        <v>1.2729999999999999</v>
      </c>
      <c r="I12" s="44">
        <f t="shared" si="0"/>
        <v>1.3089999999999999</v>
      </c>
      <c r="J12" s="44">
        <f t="shared" si="0"/>
        <v>1.3540000000000001</v>
      </c>
      <c r="K12" s="45">
        <f t="shared" si="0"/>
        <v>1.3779999999999999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1.115</v>
      </c>
      <c r="F13" s="44">
        <f t="shared" si="1"/>
        <v>1.1319999999999999</v>
      </c>
      <c r="G13" s="44">
        <f t="shared" si="1"/>
        <v>1.1499999999999999</v>
      </c>
      <c r="H13" s="44">
        <f t="shared" si="1"/>
        <v>1.17</v>
      </c>
      <c r="I13" s="44">
        <f t="shared" si="1"/>
        <v>1.1970000000000001</v>
      </c>
      <c r="J13" s="44">
        <f t="shared" si="1"/>
        <v>1.23</v>
      </c>
      <c r="K13" s="45">
        <f t="shared" si="1"/>
        <v>1.2430000000000001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2.75E-2</v>
      </c>
      <c r="E16" s="38">
        <v>2.75E-2</v>
      </c>
      <c r="F16" s="38">
        <v>2.75E-2</v>
      </c>
      <c r="G16" s="38">
        <v>2.75E-2</v>
      </c>
      <c r="H16" s="38">
        <v>2.75E-2</v>
      </c>
      <c r="I16" s="38">
        <v>2.75E-2</v>
      </c>
      <c r="J16" s="38">
        <v>2.75E-2</v>
      </c>
      <c r="K16" s="39">
        <v>2.75E-2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62892</v>
      </c>
      <c r="E17" s="41">
        <v>61073</v>
      </c>
      <c r="F17" s="41">
        <v>59056</v>
      </c>
      <c r="G17" s="41">
        <v>56952</v>
      </c>
      <c r="H17" s="41">
        <v>54796</v>
      </c>
      <c r="I17" s="41">
        <v>52548</v>
      </c>
      <c r="J17" s="41">
        <v>50238</v>
      </c>
      <c r="K17" s="42">
        <v>47887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-5398</v>
      </c>
      <c r="D19" s="41">
        <v>-3687</v>
      </c>
      <c r="E19" s="41">
        <v>-1930</v>
      </c>
      <c r="F19" s="41">
        <v>-129</v>
      </c>
      <c r="G19" s="41">
        <v>1713</v>
      </c>
      <c r="H19" s="41">
        <v>3597</v>
      </c>
      <c r="I19" s="41">
        <v>5524</v>
      </c>
      <c r="J19" s="41">
        <v>7494</v>
      </c>
      <c r="K19" s="42">
        <v>9507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5">
        <v>16955</v>
      </c>
      <c r="C20" s="123">
        <v>16418</v>
      </c>
      <c r="D20" s="123">
        <v>15969</v>
      </c>
      <c r="E20" s="123">
        <v>15516</v>
      </c>
      <c r="F20" s="123">
        <v>15059</v>
      </c>
      <c r="G20" s="123">
        <v>14595</v>
      </c>
      <c r="H20" s="123">
        <v>14134</v>
      </c>
      <c r="I20" s="123">
        <v>13676</v>
      </c>
      <c r="J20" s="123">
        <v>13222</v>
      </c>
      <c r="K20" s="124">
        <v>12770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0.91600000000000004</v>
      </c>
      <c r="D21" s="44">
        <f t="shared" si="2"/>
        <v>0.94099999999999995</v>
      </c>
      <c r="E21" s="44">
        <f t="shared" si="2"/>
        <v>0.96799999999999997</v>
      </c>
      <c r="F21" s="44">
        <f t="shared" si="2"/>
        <v>0.998</v>
      </c>
      <c r="G21" s="44">
        <f t="shared" si="2"/>
        <v>1.03</v>
      </c>
      <c r="H21" s="44">
        <f t="shared" si="2"/>
        <v>1.0660000000000001</v>
      </c>
      <c r="I21" s="44">
        <f t="shared" si="2"/>
        <v>1.105</v>
      </c>
      <c r="J21" s="44">
        <f t="shared" si="2"/>
        <v>1.149</v>
      </c>
      <c r="K21" s="45">
        <f t="shared" si="2"/>
        <v>1.1990000000000001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1682</v>
      </c>
      <c r="E23" s="41">
        <v>1630</v>
      </c>
      <c r="F23" s="41">
        <v>1574</v>
      </c>
      <c r="G23" s="41">
        <v>1516</v>
      </c>
      <c r="H23" s="41">
        <v>1456</v>
      </c>
      <c r="I23" s="41">
        <v>1394</v>
      </c>
      <c r="J23" s="41">
        <v>1331</v>
      </c>
      <c r="K23" s="42">
        <v>1267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463</v>
      </c>
      <c r="E25" s="53">
        <v>468</v>
      </c>
      <c r="F25" s="53">
        <v>474</v>
      </c>
      <c r="G25" s="53">
        <v>472</v>
      </c>
      <c r="H25" s="53">
        <v>469</v>
      </c>
      <c r="I25" s="53">
        <v>466</v>
      </c>
      <c r="J25" s="53">
        <v>463</v>
      </c>
      <c r="K25" s="54">
        <v>460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-1262</v>
      </c>
      <c r="D26" s="119">
        <f t="shared" si="3"/>
        <v>-1304</v>
      </c>
      <c r="E26" s="119">
        <f t="shared" si="3"/>
        <v>-1343</v>
      </c>
      <c r="F26" s="119">
        <f t="shared" si="3"/>
        <v>-1379</v>
      </c>
      <c r="G26" s="119">
        <f t="shared" si="3"/>
        <v>-1423</v>
      </c>
      <c r="H26" s="119">
        <f t="shared" si="3"/>
        <v>-1469</v>
      </c>
      <c r="I26" s="119">
        <f t="shared" si="3"/>
        <v>-1515</v>
      </c>
      <c r="J26" s="119">
        <f t="shared" si="3"/>
        <v>-1561</v>
      </c>
      <c r="K26" s="120">
        <f t="shared" si="3"/>
        <v>-1609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64193</v>
      </c>
      <c r="D29" s="41">
        <v>62653</v>
      </c>
      <c r="E29" s="41">
        <v>60974</v>
      </c>
      <c r="F29" s="41">
        <v>59041</v>
      </c>
      <c r="G29" s="41">
        <v>56981</v>
      </c>
      <c r="H29" s="41">
        <v>54853</v>
      </c>
      <c r="I29" s="41">
        <v>52620</v>
      </c>
      <c r="J29" s="41">
        <v>50308</v>
      </c>
      <c r="K29" s="42">
        <v>47940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250</v>
      </c>
      <c r="D31" s="53">
        <v>179</v>
      </c>
      <c r="E31" s="53">
        <v>99</v>
      </c>
      <c r="F31" s="53">
        <v>6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289</v>
      </c>
      <c r="D32" s="41">
        <f t="shared" si="4"/>
        <v>219</v>
      </c>
      <c r="E32" s="41">
        <f t="shared" si="4"/>
        <v>139</v>
      </c>
      <c r="F32" s="41">
        <f t="shared" si="4"/>
        <v>47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401</v>
      </c>
      <c r="D34" s="47">
        <f t="shared" si="5"/>
        <v>335</v>
      </c>
      <c r="E34" s="47">
        <f t="shared" si="5"/>
        <v>259</v>
      </c>
      <c r="F34" s="47">
        <f t="shared" si="5"/>
        <v>171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54</v>
      </c>
      <c r="B3" s="192" t="s">
        <v>48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65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4.9200000000000001E-2</v>
      </c>
      <c r="F6" s="38">
        <v>4.87E-2</v>
      </c>
      <c r="G6" s="38">
        <v>4.82E-2</v>
      </c>
      <c r="H6" s="38">
        <v>4.7699999999999999E-2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49067</v>
      </c>
      <c r="F8" s="41">
        <v>47951</v>
      </c>
      <c r="G8" s="41">
        <v>46702</v>
      </c>
      <c r="H8" s="41">
        <v>45353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58056</v>
      </c>
      <c r="D9" s="41">
        <v>56874</v>
      </c>
      <c r="E9" s="41">
        <v>55573</v>
      </c>
      <c r="F9" s="41">
        <v>54071</v>
      </c>
      <c r="G9" s="41">
        <v>52476</v>
      </c>
      <c r="H9" s="41">
        <v>50823</v>
      </c>
      <c r="I9" s="41">
        <v>49072</v>
      </c>
      <c r="J9" s="41">
        <v>47250</v>
      </c>
      <c r="K9" s="42">
        <v>45378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57346</v>
      </c>
      <c r="D10" s="41">
        <v>56452</v>
      </c>
      <c r="E10" s="41">
        <v>55141</v>
      </c>
      <c r="F10" s="41">
        <v>53629</v>
      </c>
      <c r="G10" s="41">
        <v>52026</v>
      </c>
      <c r="H10" s="41">
        <v>50378</v>
      </c>
      <c r="I10" s="41">
        <v>48640</v>
      </c>
      <c r="J10" s="41">
        <v>46834</v>
      </c>
      <c r="K10" s="42">
        <v>44981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3401</v>
      </c>
      <c r="D11" s="41">
        <v>3537</v>
      </c>
      <c r="E11" s="41">
        <v>3679</v>
      </c>
      <c r="F11" s="41">
        <v>3826</v>
      </c>
      <c r="G11" s="41">
        <v>3979</v>
      </c>
      <c r="H11" s="41">
        <v>4138</v>
      </c>
      <c r="I11" s="41">
        <v>4304</v>
      </c>
      <c r="J11" s="41">
        <v>4476</v>
      </c>
      <c r="K11" s="42">
        <v>4572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1.1499999999999999</v>
      </c>
      <c r="D12" s="44">
        <f t="shared" ref="D12:K12" si="0">ROUND((D10/D8),3)</f>
        <v>1.1359999999999999</v>
      </c>
      <c r="E12" s="44">
        <f t="shared" si="0"/>
        <v>1.1240000000000001</v>
      </c>
      <c r="F12" s="44">
        <f t="shared" si="0"/>
        <v>1.1180000000000001</v>
      </c>
      <c r="G12" s="44">
        <f t="shared" si="0"/>
        <v>1.1140000000000001</v>
      </c>
      <c r="H12" s="44">
        <f t="shared" si="0"/>
        <v>1.111</v>
      </c>
      <c r="I12" s="44">
        <f t="shared" si="0"/>
        <v>1.111</v>
      </c>
      <c r="J12" s="44">
        <f t="shared" si="0"/>
        <v>1.115</v>
      </c>
      <c r="K12" s="45">
        <f t="shared" si="0"/>
        <v>1.097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1.0820000000000001</v>
      </c>
      <c r="D13" s="44">
        <f t="shared" si="1"/>
        <v>1.0649999999999999</v>
      </c>
      <c r="E13" s="44">
        <f t="shared" si="1"/>
        <v>1.0489999999999999</v>
      </c>
      <c r="F13" s="44">
        <f t="shared" si="1"/>
        <v>1.0389999999999999</v>
      </c>
      <c r="G13" s="44">
        <f t="shared" si="1"/>
        <v>1.0289999999999999</v>
      </c>
      <c r="H13" s="44">
        <f t="shared" si="1"/>
        <v>1.02</v>
      </c>
      <c r="I13" s="44">
        <f t="shared" si="1"/>
        <v>1.0129999999999999</v>
      </c>
      <c r="J13" s="44">
        <f t="shared" si="1"/>
        <v>1.008</v>
      </c>
      <c r="K13" s="45">
        <f t="shared" si="1"/>
        <v>0.98599999999999999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80</v>
      </c>
      <c r="K14" s="48">
        <v>400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2.75E-2</v>
      </c>
      <c r="E16" s="38">
        <v>2.75E-2</v>
      </c>
      <c r="F16" s="38">
        <v>2.75E-2</v>
      </c>
      <c r="G16" s="38">
        <v>2.75E-2</v>
      </c>
      <c r="H16" s="38">
        <v>2.75E-2</v>
      </c>
      <c r="I16" s="38">
        <v>2.75E-2</v>
      </c>
      <c r="J16" s="38">
        <v>2.75E-2</v>
      </c>
      <c r="K16" s="39">
        <v>2.75E-2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62892</v>
      </c>
      <c r="E17" s="41">
        <v>61073</v>
      </c>
      <c r="F17" s="41">
        <v>59056</v>
      </c>
      <c r="G17" s="41">
        <v>56952</v>
      </c>
      <c r="H17" s="41">
        <v>54796</v>
      </c>
      <c r="I17" s="41">
        <v>52548</v>
      </c>
      <c r="J17" s="41">
        <v>50238</v>
      </c>
      <c r="K17" s="42">
        <v>47887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58056</v>
      </c>
      <c r="D18" s="41">
        <v>56874</v>
      </c>
      <c r="E18" s="41">
        <v>55573</v>
      </c>
      <c r="F18" s="41">
        <v>54071</v>
      </c>
      <c r="G18" s="41">
        <v>52476</v>
      </c>
      <c r="H18" s="41">
        <v>50823</v>
      </c>
      <c r="I18" s="41">
        <v>49072</v>
      </c>
      <c r="J18" s="41">
        <v>47250</v>
      </c>
      <c r="K18" s="42">
        <v>45378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-6536</v>
      </c>
      <c r="D19" s="41">
        <v>-6018</v>
      </c>
      <c r="E19" s="41">
        <v>-5500</v>
      </c>
      <c r="F19" s="41">
        <v>-4985</v>
      </c>
      <c r="G19" s="41">
        <v>-4476</v>
      </c>
      <c r="H19" s="41">
        <v>-3973</v>
      </c>
      <c r="I19" s="41">
        <v>-3476</v>
      </c>
      <c r="J19" s="41">
        <v>-2988</v>
      </c>
      <c r="K19" s="42">
        <v>-2509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2">
        <v>16955</v>
      </c>
      <c r="C20" s="123">
        <v>16410</v>
      </c>
      <c r="D20" s="123">
        <v>15958</v>
      </c>
      <c r="E20" s="123">
        <v>15502</v>
      </c>
      <c r="F20" s="123">
        <v>15041</v>
      </c>
      <c r="G20" s="123">
        <v>14575</v>
      </c>
      <c r="H20" s="123">
        <v>14102</v>
      </c>
      <c r="I20" s="123">
        <v>13622</v>
      </c>
      <c r="J20" s="123">
        <v>13133</v>
      </c>
      <c r="K20" s="124">
        <v>12637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0.89900000000000002</v>
      </c>
      <c r="D21" s="44">
        <f t="shared" si="2"/>
        <v>0.90400000000000003</v>
      </c>
      <c r="E21" s="44">
        <f t="shared" si="2"/>
        <v>0.91</v>
      </c>
      <c r="F21" s="44">
        <f t="shared" si="2"/>
        <v>0.91600000000000004</v>
      </c>
      <c r="G21" s="44">
        <f t="shared" si="2"/>
        <v>0.92100000000000004</v>
      </c>
      <c r="H21" s="44">
        <f t="shared" si="2"/>
        <v>0.92700000000000005</v>
      </c>
      <c r="I21" s="44">
        <f t="shared" si="2"/>
        <v>0.93400000000000005</v>
      </c>
      <c r="J21" s="44">
        <f t="shared" si="2"/>
        <v>0.94099999999999995</v>
      </c>
      <c r="K21" s="45">
        <f t="shared" si="2"/>
        <v>0.94799999999999995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1682</v>
      </c>
      <c r="E23" s="41">
        <v>1630</v>
      </c>
      <c r="F23" s="41">
        <v>1574</v>
      </c>
      <c r="G23" s="41">
        <v>1516</v>
      </c>
      <c r="H23" s="41">
        <v>1456</v>
      </c>
      <c r="I23" s="41">
        <v>1394</v>
      </c>
      <c r="J23" s="41">
        <v>1331</v>
      </c>
      <c r="K23" s="42">
        <v>1267</v>
      </c>
    </row>
    <row r="24" spans="1:22" x14ac:dyDescent="0.25">
      <c r="A24" s="27" t="s">
        <v>36</v>
      </c>
      <c r="B24" s="40">
        <v>-2290</v>
      </c>
      <c r="C24" s="41">
        <v>-2254</v>
      </c>
      <c r="D24" s="41">
        <v>-2206</v>
      </c>
      <c r="E24" s="41">
        <v>-2151</v>
      </c>
      <c r="F24" s="41">
        <v>-2090</v>
      </c>
      <c r="G24" s="41">
        <v>-2026</v>
      </c>
      <c r="H24" s="41">
        <v>-1960</v>
      </c>
      <c r="I24" s="41">
        <v>-1890</v>
      </c>
      <c r="J24" s="41">
        <v>-1817</v>
      </c>
      <c r="K24" s="42">
        <v>-1743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463</v>
      </c>
      <c r="E25" s="53">
        <v>467</v>
      </c>
      <c r="F25" s="53">
        <v>473</v>
      </c>
      <c r="G25" s="53">
        <v>480</v>
      </c>
      <c r="H25" s="53">
        <v>487</v>
      </c>
      <c r="I25" s="53">
        <v>495</v>
      </c>
      <c r="J25" s="53">
        <v>504</v>
      </c>
      <c r="K25" s="54">
        <v>513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-55</v>
      </c>
      <c r="C26" s="119">
        <f t="shared" si="3"/>
        <v>-66</v>
      </c>
      <c r="D26" s="119">
        <f t="shared" si="3"/>
        <v>-61</v>
      </c>
      <c r="E26" s="119">
        <f t="shared" si="3"/>
        <v>-54</v>
      </c>
      <c r="F26" s="119">
        <f t="shared" si="3"/>
        <v>-43</v>
      </c>
      <c r="G26" s="119">
        <f t="shared" si="3"/>
        <v>-30</v>
      </c>
      <c r="H26" s="119">
        <f t="shared" si="3"/>
        <v>-17</v>
      </c>
      <c r="I26" s="119">
        <f t="shared" si="3"/>
        <v>-1</v>
      </c>
      <c r="J26" s="119">
        <f t="shared" si="3"/>
        <v>18</v>
      </c>
      <c r="K26" s="120">
        <f t="shared" si="3"/>
        <v>37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64193</v>
      </c>
      <c r="D29" s="41">
        <v>62653</v>
      </c>
      <c r="E29" s="41">
        <v>60974</v>
      </c>
      <c r="F29" s="41">
        <v>59041</v>
      </c>
      <c r="G29" s="41">
        <v>56981</v>
      </c>
      <c r="H29" s="41">
        <v>54853</v>
      </c>
      <c r="I29" s="41">
        <v>52620</v>
      </c>
      <c r="J29" s="41">
        <v>50308</v>
      </c>
      <c r="K29" s="42">
        <v>47940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266</v>
      </c>
      <c r="D31" s="53">
        <v>271</v>
      </c>
      <c r="E31" s="53">
        <v>275</v>
      </c>
      <c r="F31" s="53">
        <v>278</v>
      </c>
      <c r="G31" s="53">
        <v>261</v>
      </c>
      <c r="H31" s="53">
        <v>242</v>
      </c>
      <c r="I31" s="53">
        <v>220</v>
      </c>
      <c r="J31" s="53">
        <v>196</v>
      </c>
      <c r="K31" s="54">
        <v>169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305</v>
      </c>
      <c r="D32" s="41">
        <f t="shared" si="4"/>
        <v>311</v>
      </c>
      <c r="E32" s="41">
        <f t="shared" si="4"/>
        <v>315</v>
      </c>
      <c r="F32" s="41">
        <f t="shared" si="4"/>
        <v>319</v>
      </c>
      <c r="G32" s="41">
        <f t="shared" si="4"/>
        <v>303</v>
      </c>
      <c r="H32" s="41">
        <f t="shared" si="4"/>
        <v>285</v>
      </c>
      <c r="I32" s="41">
        <f t="shared" si="4"/>
        <v>263</v>
      </c>
      <c r="J32" s="41">
        <f t="shared" si="4"/>
        <v>240</v>
      </c>
      <c r="K32" s="42">
        <f t="shared" si="4"/>
        <v>214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417</v>
      </c>
      <c r="D34" s="47">
        <f t="shared" si="5"/>
        <v>427</v>
      </c>
      <c r="E34" s="47">
        <f t="shared" si="5"/>
        <v>435</v>
      </c>
      <c r="F34" s="47">
        <f t="shared" si="5"/>
        <v>443</v>
      </c>
      <c r="G34" s="47">
        <f t="shared" si="5"/>
        <v>432</v>
      </c>
      <c r="H34" s="47">
        <f t="shared" si="5"/>
        <v>418</v>
      </c>
      <c r="I34" s="47">
        <f t="shared" si="5"/>
        <v>401</v>
      </c>
      <c r="J34" s="47">
        <f t="shared" si="5"/>
        <v>383</v>
      </c>
      <c r="K34" s="48">
        <f t="shared" si="5"/>
        <v>362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31" workbookViewId="0">
      <selection activeCell="B13" sqref="B13"/>
    </sheetView>
  </sheetViews>
  <sheetFormatPr defaultRowHeight="15" x14ac:dyDescent="0.25"/>
  <cols>
    <col min="1" max="1" width="33" customWidth="1"/>
    <col min="2" max="12" width="12.7109375" customWidth="1"/>
    <col min="13" max="13" width="17.85546875" style="105" customWidth="1"/>
  </cols>
  <sheetData>
    <row r="1" spans="1:13" ht="24" thickTop="1" x14ac:dyDescent="0.35">
      <c r="A1" s="198" t="s">
        <v>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60"/>
      <c r="M1" s="97"/>
    </row>
    <row r="2" spans="1:13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97"/>
    </row>
    <row r="3" spans="1:13" ht="15.75" thickTop="1" x14ac:dyDescent="0.25">
      <c r="A3" s="64"/>
      <c r="B3" s="200" t="s">
        <v>58</v>
      </c>
      <c r="C3" s="201"/>
      <c r="D3" s="201"/>
      <c r="E3" s="201"/>
      <c r="F3" s="201"/>
      <c r="G3" s="201"/>
      <c r="H3" s="201"/>
      <c r="I3" s="201"/>
      <c r="J3" s="201"/>
      <c r="K3" s="202"/>
      <c r="L3" s="66"/>
      <c r="M3" s="98"/>
    </row>
    <row r="4" spans="1:13" x14ac:dyDescent="0.25">
      <c r="A4" s="64"/>
      <c r="B4" s="67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68">
        <v>2031</v>
      </c>
      <c r="L4" s="69" t="s">
        <v>59</v>
      </c>
      <c r="M4" s="69" t="s">
        <v>60</v>
      </c>
    </row>
    <row r="5" spans="1:13" ht="15.75" thickBot="1" x14ac:dyDescent="0.3">
      <c r="A5" s="64"/>
      <c r="B5" s="70"/>
      <c r="C5" s="64"/>
      <c r="D5" s="64"/>
      <c r="E5" s="64"/>
      <c r="F5" s="64"/>
      <c r="G5" s="64"/>
      <c r="H5" s="64"/>
      <c r="I5" s="64"/>
      <c r="J5" s="64"/>
      <c r="K5" s="71"/>
      <c r="L5" s="72"/>
      <c r="M5" s="99"/>
    </row>
    <row r="6" spans="1:13" ht="15.75" thickTop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73"/>
      <c r="M6" s="98"/>
    </row>
    <row r="7" spans="1:13" x14ac:dyDescent="0.25">
      <c r="A7" s="75" t="s">
        <v>53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6"/>
      <c r="M7" s="69"/>
    </row>
    <row r="8" spans="1:13" x14ac:dyDescent="0.25">
      <c r="A8" s="76" t="s">
        <v>61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6"/>
      <c r="M8" s="69"/>
    </row>
    <row r="9" spans="1:13" x14ac:dyDescent="0.25">
      <c r="A9" s="77" t="s">
        <v>27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95">
        <f>SUM(B9:K9)</f>
        <v>0</v>
      </c>
      <c r="M9" s="69"/>
    </row>
    <row r="10" spans="1:13" x14ac:dyDescent="0.25">
      <c r="A10" s="77" t="s">
        <v>28</v>
      </c>
      <c r="B10" s="41">
        <v>1776</v>
      </c>
      <c r="C10" s="41">
        <v>1729</v>
      </c>
      <c r="D10" s="41">
        <v>1782</v>
      </c>
      <c r="E10" s="41">
        <v>1729</v>
      </c>
      <c r="F10" s="41">
        <v>1762</v>
      </c>
      <c r="G10" s="41">
        <v>1700</v>
      </c>
      <c r="H10" s="41">
        <v>1717</v>
      </c>
      <c r="I10" s="41">
        <v>1648</v>
      </c>
      <c r="J10" s="41">
        <v>1650</v>
      </c>
      <c r="K10" s="41">
        <v>1574</v>
      </c>
      <c r="L10" s="95">
        <f t="shared" ref="L10:L13" si="0">SUM(B10:K10)</f>
        <v>17067</v>
      </c>
      <c r="M10" s="69"/>
    </row>
    <row r="11" spans="1:13" x14ac:dyDescent="0.25">
      <c r="A11" s="77" t="s">
        <v>36</v>
      </c>
      <c r="B11" s="41">
        <v>-3436</v>
      </c>
      <c r="C11" s="41">
        <v>-3450</v>
      </c>
      <c r="D11" s="41">
        <v>-3449</v>
      </c>
      <c r="E11" s="41">
        <v>-3441</v>
      </c>
      <c r="F11" s="41">
        <v>-3427</v>
      </c>
      <c r="G11" s="41">
        <v>-3411</v>
      </c>
      <c r="H11" s="41">
        <v>-3394</v>
      </c>
      <c r="I11" s="41">
        <v>-3375</v>
      </c>
      <c r="J11" s="41">
        <v>-3355</v>
      </c>
      <c r="K11" s="41">
        <v>-3336</v>
      </c>
      <c r="L11" s="95">
        <f t="shared" si="0"/>
        <v>-34074</v>
      </c>
      <c r="M11" s="69"/>
    </row>
    <row r="12" spans="1:13" x14ac:dyDescent="0.25">
      <c r="A12" s="77" t="s">
        <v>37</v>
      </c>
      <c r="B12" s="53">
        <v>459</v>
      </c>
      <c r="C12" s="53">
        <v>459</v>
      </c>
      <c r="D12" s="53">
        <v>388</v>
      </c>
      <c r="E12" s="53">
        <v>393</v>
      </c>
      <c r="F12" s="53">
        <v>316</v>
      </c>
      <c r="G12" s="53">
        <v>314</v>
      </c>
      <c r="H12" s="53">
        <v>242</v>
      </c>
      <c r="I12" s="53">
        <v>242</v>
      </c>
      <c r="J12" s="53">
        <v>177</v>
      </c>
      <c r="K12" s="53">
        <v>178</v>
      </c>
      <c r="L12" s="96">
        <f t="shared" si="0"/>
        <v>3168</v>
      </c>
      <c r="M12" s="69"/>
    </row>
    <row r="13" spans="1:13" x14ac:dyDescent="0.25">
      <c r="A13" s="77" t="s">
        <v>38</v>
      </c>
      <c r="B13" s="41">
        <f t="shared" ref="B13:K13" si="1">SUM(B9:B12)</f>
        <v>-1201</v>
      </c>
      <c r="C13" s="41">
        <f t="shared" si="1"/>
        <v>-1262</v>
      </c>
      <c r="D13" s="41">
        <f t="shared" si="1"/>
        <v>-1279</v>
      </c>
      <c r="E13" s="41">
        <f t="shared" si="1"/>
        <v>-1319</v>
      </c>
      <c r="F13" s="41">
        <f t="shared" si="1"/>
        <v>-1349</v>
      </c>
      <c r="G13" s="41">
        <f t="shared" si="1"/>
        <v>-1397</v>
      </c>
      <c r="H13" s="41">
        <f t="shared" si="1"/>
        <v>-1435</v>
      </c>
      <c r="I13" s="41">
        <f t="shared" si="1"/>
        <v>-1485</v>
      </c>
      <c r="J13" s="41">
        <f t="shared" si="1"/>
        <v>-1528</v>
      </c>
      <c r="K13" s="41">
        <f t="shared" si="1"/>
        <v>-1584</v>
      </c>
      <c r="L13" s="95">
        <f t="shared" si="0"/>
        <v>-13839</v>
      </c>
      <c r="M13" s="69"/>
    </row>
    <row r="14" spans="1:13" ht="15.75" thickBot="1" x14ac:dyDescent="0.3">
      <c r="A14" s="80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81"/>
      <c r="M14" s="99"/>
    </row>
    <row r="15" spans="1:13" ht="15.75" thickTop="1" x14ac:dyDescent="0.25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82"/>
      <c r="M15" s="98"/>
    </row>
    <row r="16" spans="1:13" x14ac:dyDescent="0.25">
      <c r="A16" s="75" t="s">
        <v>53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72"/>
      <c r="M16" s="69"/>
    </row>
    <row r="17" spans="1:13" x14ac:dyDescent="0.25">
      <c r="A17" s="76" t="s">
        <v>62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72"/>
      <c r="M17" s="69"/>
    </row>
    <row r="18" spans="1:13" x14ac:dyDescent="0.25">
      <c r="A18" s="77" t="s">
        <v>27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78">
        <f t="shared" ref="L18:L22" si="2">SUM(B18:K18)</f>
        <v>0</v>
      </c>
      <c r="M18" s="95">
        <f>L9-L18</f>
        <v>0</v>
      </c>
    </row>
    <row r="19" spans="1:13" x14ac:dyDescent="0.25">
      <c r="A19" s="77" t="s">
        <v>28</v>
      </c>
      <c r="B19" s="41">
        <v>1776</v>
      </c>
      <c r="C19" s="41">
        <v>1831</v>
      </c>
      <c r="D19" s="41">
        <v>1877</v>
      </c>
      <c r="E19" s="41">
        <v>1909</v>
      </c>
      <c r="F19" s="41">
        <v>1929</v>
      </c>
      <c r="G19" s="41">
        <v>1939</v>
      </c>
      <c r="H19" s="41">
        <v>1939</v>
      </c>
      <c r="I19" s="41">
        <v>1929</v>
      </c>
      <c r="J19" s="41">
        <v>1910</v>
      </c>
      <c r="K19" s="41">
        <v>1883</v>
      </c>
      <c r="L19" s="78">
        <f t="shared" si="2"/>
        <v>18922</v>
      </c>
      <c r="M19" s="95">
        <f t="shared" ref="M19:M22" si="3">L10-L19</f>
        <v>-1855</v>
      </c>
    </row>
    <row r="20" spans="1:13" x14ac:dyDescent="0.25">
      <c r="A20" s="77" t="s">
        <v>36</v>
      </c>
      <c r="B20" s="41">
        <v>-3436</v>
      </c>
      <c r="C20" s="41">
        <v>-3450</v>
      </c>
      <c r="D20" s="41">
        <v>-3449</v>
      </c>
      <c r="E20" s="41">
        <v>-3441</v>
      </c>
      <c r="F20" s="41">
        <v>-3427</v>
      </c>
      <c r="G20" s="41">
        <v>-3411</v>
      </c>
      <c r="H20" s="41">
        <v>-3394</v>
      </c>
      <c r="I20" s="41">
        <v>-3375</v>
      </c>
      <c r="J20" s="41">
        <v>-3355</v>
      </c>
      <c r="K20" s="41">
        <v>-3336</v>
      </c>
      <c r="L20" s="78">
        <f t="shared" si="2"/>
        <v>-34074</v>
      </c>
      <c r="M20" s="95">
        <f t="shared" si="3"/>
        <v>0</v>
      </c>
    </row>
    <row r="21" spans="1:13" x14ac:dyDescent="0.25">
      <c r="A21" s="77" t="s">
        <v>37</v>
      </c>
      <c r="B21" s="53">
        <v>459</v>
      </c>
      <c r="C21" s="53">
        <v>382</v>
      </c>
      <c r="D21" s="53">
        <v>315</v>
      </c>
      <c r="E21" s="53">
        <v>239</v>
      </c>
      <c r="F21" s="53">
        <v>168</v>
      </c>
      <c r="G21" s="53">
        <v>102</v>
      </c>
      <c r="H21" s="53">
        <v>41</v>
      </c>
      <c r="I21" s="53">
        <v>0</v>
      </c>
      <c r="J21" s="53">
        <v>0</v>
      </c>
      <c r="K21" s="53">
        <v>0</v>
      </c>
      <c r="L21" s="79">
        <f t="shared" si="2"/>
        <v>1706</v>
      </c>
      <c r="M21" s="95">
        <f t="shared" si="3"/>
        <v>1462</v>
      </c>
    </row>
    <row r="22" spans="1:13" x14ac:dyDescent="0.25">
      <c r="A22" s="77" t="s">
        <v>38</v>
      </c>
      <c r="B22" s="41">
        <f t="shared" ref="B22:K22" si="4">SUM(B18:B21)</f>
        <v>-1201</v>
      </c>
      <c r="C22" s="41">
        <f t="shared" si="4"/>
        <v>-1237</v>
      </c>
      <c r="D22" s="41">
        <f t="shared" si="4"/>
        <v>-1257</v>
      </c>
      <c r="E22" s="41">
        <f t="shared" si="4"/>
        <v>-1293</v>
      </c>
      <c r="F22" s="41">
        <f t="shared" si="4"/>
        <v>-1330</v>
      </c>
      <c r="G22" s="41">
        <f t="shared" si="4"/>
        <v>-1370</v>
      </c>
      <c r="H22" s="41">
        <f t="shared" si="4"/>
        <v>-1414</v>
      </c>
      <c r="I22" s="41">
        <f t="shared" si="4"/>
        <v>-1446</v>
      </c>
      <c r="J22" s="41">
        <f t="shared" si="4"/>
        <v>-1445</v>
      </c>
      <c r="K22" s="41">
        <f t="shared" si="4"/>
        <v>-1453</v>
      </c>
      <c r="L22" s="78">
        <f t="shared" si="2"/>
        <v>-13446</v>
      </c>
      <c r="M22" s="95">
        <f t="shared" si="3"/>
        <v>-393</v>
      </c>
    </row>
    <row r="23" spans="1:13" ht="15.75" thickBot="1" x14ac:dyDescent="0.3">
      <c r="A23" s="83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81"/>
      <c r="M23" s="99"/>
    </row>
    <row r="24" spans="1:13" ht="15.75" thickTop="1" x14ac:dyDescent="0.2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82"/>
      <c r="M24" s="98"/>
    </row>
    <row r="25" spans="1:13" x14ac:dyDescent="0.25">
      <c r="A25" s="75" t="s">
        <v>53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72"/>
      <c r="M25" s="69"/>
    </row>
    <row r="26" spans="1:13" x14ac:dyDescent="0.25">
      <c r="A26" s="76" t="s">
        <v>63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72"/>
      <c r="M26" s="69"/>
    </row>
    <row r="27" spans="1:13" x14ac:dyDescent="0.25">
      <c r="A27" s="77" t="s">
        <v>27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78">
        <f t="shared" ref="L27:L31" si="5">SUM(B27:K27)</f>
        <v>0</v>
      </c>
      <c r="M27" s="95">
        <f>L9-L27</f>
        <v>0</v>
      </c>
    </row>
    <row r="28" spans="1:13" x14ac:dyDescent="0.25">
      <c r="A28" s="77" t="s">
        <v>28</v>
      </c>
      <c r="B28" s="41">
        <v>1776</v>
      </c>
      <c r="C28" s="41">
        <v>1729</v>
      </c>
      <c r="D28" s="41">
        <v>1682</v>
      </c>
      <c r="E28" s="41">
        <v>1630</v>
      </c>
      <c r="F28" s="41">
        <v>1574</v>
      </c>
      <c r="G28" s="41">
        <v>1516</v>
      </c>
      <c r="H28" s="41">
        <v>1456</v>
      </c>
      <c r="I28" s="41">
        <v>1394</v>
      </c>
      <c r="J28" s="41">
        <v>1331</v>
      </c>
      <c r="K28" s="41">
        <v>1267</v>
      </c>
      <c r="L28" s="78">
        <f t="shared" si="5"/>
        <v>15355</v>
      </c>
      <c r="M28" s="95">
        <f t="shared" ref="M28:M31" si="6">L10-L28</f>
        <v>1712</v>
      </c>
    </row>
    <row r="29" spans="1:13" x14ac:dyDescent="0.25">
      <c r="A29" s="77" t="s">
        <v>36</v>
      </c>
      <c r="B29" s="41">
        <v>-3436</v>
      </c>
      <c r="C29" s="41">
        <v>-3450</v>
      </c>
      <c r="D29" s="41">
        <v>-3449</v>
      </c>
      <c r="E29" s="41">
        <v>-3441</v>
      </c>
      <c r="F29" s="41">
        <v>-3427</v>
      </c>
      <c r="G29" s="41">
        <v>-3411</v>
      </c>
      <c r="H29" s="41">
        <v>-3394</v>
      </c>
      <c r="I29" s="41">
        <v>-3375</v>
      </c>
      <c r="J29" s="41">
        <v>-3355</v>
      </c>
      <c r="K29" s="41">
        <v>-3336</v>
      </c>
      <c r="L29" s="78">
        <f t="shared" si="5"/>
        <v>-34074</v>
      </c>
      <c r="M29" s="95">
        <f t="shared" si="6"/>
        <v>0</v>
      </c>
    </row>
    <row r="30" spans="1:13" x14ac:dyDescent="0.25">
      <c r="A30" s="77" t="s">
        <v>37</v>
      </c>
      <c r="B30" s="53">
        <v>459</v>
      </c>
      <c r="C30" s="53">
        <v>459</v>
      </c>
      <c r="D30" s="53">
        <v>463</v>
      </c>
      <c r="E30" s="53">
        <v>468</v>
      </c>
      <c r="F30" s="53">
        <v>474</v>
      </c>
      <c r="G30" s="53">
        <v>472</v>
      </c>
      <c r="H30" s="53">
        <v>469</v>
      </c>
      <c r="I30" s="53">
        <v>466</v>
      </c>
      <c r="J30" s="53">
        <v>463</v>
      </c>
      <c r="K30" s="53">
        <v>460</v>
      </c>
      <c r="L30" s="79">
        <f t="shared" si="5"/>
        <v>4653</v>
      </c>
      <c r="M30" s="95">
        <f t="shared" si="6"/>
        <v>-1485</v>
      </c>
    </row>
    <row r="31" spans="1:13" x14ac:dyDescent="0.25">
      <c r="A31" s="77" t="s">
        <v>38</v>
      </c>
      <c r="B31" s="41">
        <f t="shared" ref="B31:K31" si="7">SUM(B27:B30)</f>
        <v>-1201</v>
      </c>
      <c r="C31" s="41">
        <f t="shared" si="7"/>
        <v>-1262</v>
      </c>
      <c r="D31" s="41">
        <f t="shared" si="7"/>
        <v>-1304</v>
      </c>
      <c r="E31" s="41">
        <f t="shared" si="7"/>
        <v>-1343</v>
      </c>
      <c r="F31" s="41">
        <f t="shared" si="7"/>
        <v>-1379</v>
      </c>
      <c r="G31" s="41">
        <f t="shared" si="7"/>
        <v>-1423</v>
      </c>
      <c r="H31" s="41">
        <f t="shared" si="7"/>
        <v>-1469</v>
      </c>
      <c r="I31" s="41">
        <f t="shared" si="7"/>
        <v>-1515</v>
      </c>
      <c r="J31" s="41">
        <f t="shared" si="7"/>
        <v>-1561</v>
      </c>
      <c r="K31" s="41">
        <f t="shared" si="7"/>
        <v>-1609</v>
      </c>
      <c r="L31" s="78">
        <f t="shared" si="5"/>
        <v>-14066</v>
      </c>
      <c r="M31" s="95">
        <f t="shared" si="6"/>
        <v>227</v>
      </c>
    </row>
    <row r="32" spans="1:13" ht="15.75" thickBot="1" x14ac:dyDescent="0.3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6"/>
      <c r="M32" s="99"/>
    </row>
    <row r="33" spans="1:13" ht="15.75" thickTop="1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98"/>
    </row>
    <row r="34" spans="1:13" x14ac:dyDescent="0.25">
      <c r="A34" s="75" t="s">
        <v>54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1"/>
      <c r="M34" s="69"/>
    </row>
    <row r="35" spans="1:13" x14ac:dyDescent="0.25">
      <c r="A35" s="76" t="s">
        <v>63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1"/>
      <c r="M35" s="69"/>
    </row>
    <row r="36" spans="1:13" x14ac:dyDescent="0.25">
      <c r="A36" s="77" t="s">
        <v>27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78">
        <f t="shared" ref="L36:L40" si="8">SUM(B36:K36)</f>
        <v>0</v>
      </c>
      <c r="M36" s="95">
        <f>L9-L36</f>
        <v>0</v>
      </c>
    </row>
    <row r="37" spans="1:13" x14ac:dyDescent="0.25">
      <c r="A37" s="77" t="s">
        <v>28</v>
      </c>
      <c r="B37" s="41">
        <v>1776</v>
      </c>
      <c r="C37" s="41">
        <v>1729</v>
      </c>
      <c r="D37" s="41">
        <v>1682</v>
      </c>
      <c r="E37" s="41">
        <v>1630</v>
      </c>
      <c r="F37" s="41">
        <v>1574</v>
      </c>
      <c r="G37" s="41">
        <v>1516</v>
      </c>
      <c r="H37" s="41">
        <v>1456</v>
      </c>
      <c r="I37" s="41">
        <v>1394</v>
      </c>
      <c r="J37" s="41">
        <v>1331</v>
      </c>
      <c r="K37" s="41">
        <v>1267</v>
      </c>
      <c r="L37" s="78">
        <f t="shared" si="8"/>
        <v>15355</v>
      </c>
      <c r="M37" s="95">
        <f t="shared" ref="M37:M40" si="9">L10-L37</f>
        <v>1712</v>
      </c>
    </row>
    <row r="38" spans="1:13" x14ac:dyDescent="0.25">
      <c r="A38" s="77" t="s">
        <v>36</v>
      </c>
      <c r="B38" s="41">
        <v>-2290</v>
      </c>
      <c r="C38" s="41">
        <v>-2254</v>
      </c>
      <c r="D38" s="41">
        <v>-2206</v>
      </c>
      <c r="E38" s="41">
        <v>-2151</v>
      </c>
      <c r="F38" s="41">
        <v>-2090</v>
      </c>
      <c r="G38" s="41">
        <v>-2026</v>
      </c>
      <c r="H38" s="41">
        <v>-1960</v>
      </c>
      <c r="I38" s="41">
        <v>-1890</v>
      </c>
      <c r="J38" s="41">
        <v>-1817</v>
      </c>
      <c r="K38" s="41">
        <v>-1743</v>
      </c>
      <c r="L38" s="78">
        <f t="shared" si="8"/>
        <v>-20427</v>
      </c>
      <c r="M38" s="95">
        <f t="shared" si="9"/>
        <v>-13647</v>
      </c>
    </row>
    <row r="39" spans="1:13" x14ac:dyDescent="0.25">
      <c r="A39" s="77" t="s">
        <v>37</v>
      </c>
      <c r="B39" s="53">
        <v>459</v>
      </c>
      <c r="C39" s="53">
        <v>459</v>
      </c>
      <c r="D39" s="53">
        <v>463</v>
      </c>
      <c r="E39" s="53">
        <v>467</v>
      </c>
      <c r="F39" s="53">
        <v>473</v>
      </c>
      <c r="G39" s="53">
        <v>480</v>
      </c>
      <c r="H39" s="53">
        <v>487</v>
      </c>
      <c r="I39" s="53">
        <v>495</v>
      </c>
      <c r="J39" s="53">
        <v>504</v>
      </c>
      <c r="K39" s="53">
        <v>513</v>
      </c>
      <c r="L39" s="79">
        <f t="shared" si="8"/>
        <v>4800</v>
      </c>
      <c r="M39" s="96">
        <f t="shared" si="9"/>
        <v>-1632</v>
      </c>
    </row>
    <row r="40" spans="1:13" x14ac:dyDescent="0.25">
      <c r="A40" s="77" t="s">
        <v>38</v>
      </c>
      <c r="B40" s="41">
        <f t="shared" ref="B40:K40" si="10">SUM(B36:B39)</f>
        <v>-55</v>
      </c>
      <c r="C40" s="41">
        <f t="shared" si="10"/>
        <v>-66</v>
      </c>
      <c r="D40" s="41">
        <f t="shared" si="10"/>
        <v>-61</v>
      </c>
      <c r="E40" s="41">
        <f t="shared" si="10"/>
        <v>-54</v>
      </c>
      <c r="F40" s="41">
        <f t="shared" si="10"/>
        <v>-43</v>
      </c>
      <c r="G40" s="41">
        <f t="shared" si="10"/>
        <v>-30</v>
      </c>
      <c r="H40" s="41">
        <f t="shared" si="10"/>
        <v>-17</v>
      </c>
      <c r="I40" s="41">
        <f t="shared" si="10"/>
        <v>-1</v>
      </c>
      <c r="J40" s="41">
        <f t="shared" si="10"/>
        <v>18</v>
      </c>
      <c r="K40" s="41">
        <f t="shared" si="10"/>
        <v>37</v>
      </c>
      <c r="L40" s="78">
        <f t="shared" si="8"/>
        <v>-272</v>
      </c>
      <c r="M40" s="95">
        <f t="shared" si="9"/>
        <v>-13567</v>
      </c>
    </row>
    <row r="41" spans="1:13" ht="15.75" thickBot="1" x14ac:dyDescent="0.3">
      <c r="A41" s="9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92"/>
      <c r="M41" s="99"/>
    </row>
    <row r="42" spans="1:13" ht="15.75" thickTop="1" x14ac:dyDescent="0.25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3"/>
      <c r="M42" s="100"/>
    </row>
    <row r="43" spans="1:13" x14ac:dyDescent="0.25">
      <c r="A43" s="75" t="s">
        <v>54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6"/>
      <c r="M43" s="101"/>
    </row>
    <row r="44" spans="1:13" x14ac:dyDescent="0.25">
      <c r="A44" s="76" t="s">
        <v>61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6"/>
      <c r="M44" s="101"/>
    </row>
    <row r="45" spans="1:13" x14ac:dyDescent="0.25">
      <c r="A45" s="94" t="s">
        <v>27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78">
        <f t="shared" ref="L45:L49" si="11">SUM(B45:K45)</f>
        <v>0</v>
      </c>
      <c r="M45" s="102">
        <f>L9-L45</f>
        <v>0</v>
      </c>
    </row>
    <row r="46" spans="1:13" x14ac:dyDescent="0.25">
      <c r="A46" s="94" t="s">
        <v>28</v>
      </c>
      <c r="B46" s="41">
        <v>1776</v>
      </c>
      <c r="C46" s="41">
        <v>1729</v>
      </c>
      <c r="D46" s="41">
        <v>1782</v>
      </c>
      <c r="E46" s="41">
        <v>1729</v>
      </c>
      <c r="F46" s="41">
        <v>1762</v>
      </c>
      <c r="G46" s="41">
        <v>1700</v>
      </c>
      <c r="H46" s="41">
        <v>1717</v>
      </c>
      <c r="I46" s="41">
        <v>1648</v>
      </c>
      <c r="J46" s="41">
        <v>1650</v>
      </c>
      <c r="K46" s="41">
        <v>1574</v>
      </c>
      <c r="L46" s="78">
        <f t="shared" si="11"/>
        <v>17067</v>
      </c>
      <c r="M46" s="102">
        <f t="shared" ref="M46:M49" si="12">L10-L46</f>
        <v>0</v>
      </c>
    </row>
    <row r="47" spans="1:13" x14ac:dyDescent="0.25">
      <c r="A47" s="94" t="s">
        <v>36</v>
      </c>
      <c r="B47" s="41">
        <v>-2290</v>
      </c>
      <c r="C47" s="41">
        <v>-2254</v>
      </c>
      <c r="D47" s="41">
        <v>-2206</v>
      </c>
      <c r="E47" s="41">
        <v>-2151</v>
      </c>
      <c r="F47" s="41">
        <v>-2090</v>
      </c>
      <c r="G47" s="41">
        <v>-2026</v>
      </c>
      <c r="H47" s="41">
        <v>-1960</v>
      </c>
      <c r="I47" s="41">
        <v>-1890</v>
      </c>
      <c r="J47" s="41">
        <v>-1817</v>
      </c>
      <c r="K47" s="41">
        <v>-1743</v>
      </c>
      <c r="L47" s="78">
        <f t="shared" si="11"/>
        <v>-20427</v>
      </c>
      <c r="M47" s="102">
        <f t="shared" si="12"/>
        <v>-13647</v>
      </c>
    </row>
    <row r="48" spans="1:13" x14ac:dyDescent="0.25">
      <c r="A48" s="94" t="s">
        <v>37</v>
      </c>
      <c r="B48" s="53">
        <v>459</v>
      </c>
      <c r="C48" s="53">
        <v>459</v>
      </c>
      <c r="D48" s="53">
        <v>387</v>
      </c>
      <c r="E48" s="53">
        <v>392</v>
      </c>
      <c r="F48" s="53">
        <v>330</v>
      </c>
      <c r="G48" s="53">
        <v>337</v>
      </c>
      <c r="H48" s="53">
        <v>281</v>
      </c>
      <c r="I48" s="53">
        <v>289</v>
      </c>
      <c r="J48" s="53">
        <v>233</v>
      </c>
      <c r="K48" s="53">
        <v>242</v>
      </c>
      <c r="L48" s="79">
        <f t="shared" si="11"/>
        <v>3409</v>
      </c>
      <c r="M48" s="103">
        <f>L12-L48</f>
        <v>-241</v>
      </c>
    </row>
    <row r="49" spans="1:13" x14ac:dyDescent="0.25">
      <c r="A49" s="94" t="s">
        <v>38</v>
      </c>
      <c r="B49" s="41">
        <f t="shared" ref="B49:K49" si="13">SUM(B45:B48)</f>
        <v>-55</v>
      </c>
      <c r="C49" s="41">
        <f t="shared" si="13"/>
        <v>-66</v>
      </c>
      <c r="D49" s="41">
        <f t="shared" si="13"/>
        <v>-37</v>
      </c>
      <c r="E49" s="41">
        <f t="shared" si="13"/>
        <v>-30</v>
      </c>
      <c r="F49" s="41">
        <f t="shared" si="13"/>
        <v>2</v>
      </c>
      <c r="G49" s="41">
        <f t="shared" si="13"/>
        <v>11</v>
      </c>
      <c r="H49" s="41">
        <f t="shared" si="13"/>
        <v>38</v>
      </c>
      <c r="I49" s="41">
        <f t="shared" si="13"/>
        <v>47</v>
      </c>
      <c r="J49" s="41">
        <f t="shared" si="13"/>
        <v>66</v>
      </c>
      <c r="K49" s="41">
        <f t="shared" si="13"/>
        <v>73</v>
      </c>
      <c r="L49" s="78">
        <f t="shared" si="11"/>
        <v>49</v>
      </c>
      <c r="M49" s="102">
        <f t="shared" si="12"/>
        <v>-13888</v>
      </c>
    </row>
    <row r="50" spans="1:13" ht="15.75" thickBot="1" x14ac:dyDescent="0.3">
      <c r="A50" s="9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92"/>
      <c r="M50" s="104"/>
    </row>
    <row r="51" spans="1:13" ht="15.75" thickTop="1" x14ac:dyDescent="0.25"/>
    <row r="53" spans="1:13" x14ac:dyDescent="0.25">
      <c r="A53" s="128" t="s">
        <v>71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3" x14ac:dyDescent="0.25">
      <c r="A54" s="129" t="s">
        <v>61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3" x14ac:dyDescent="0.25">
      <c r="A55" s="130" t="s">
        <v>33</v>
      </c>
      <c r="B55" s="133">
        <v>16955</v>
      </c>
      <c r="C55" s="132">
        <v>16418</v>
      </c>
      <c r="D55" s="132">
        <v>14223</v>
      </c>
      <c r="E55" s="132">
        <v>13845</v>
      </c>
      <c r="F55" s="132">
        <v>11984</v>
      </c>
      <c r="G55" s="132">
        <v>11679</v>
      </c>
      <c r="H55" s="132">
        <v>10130</v>
      </c>
      <c r="I55" s="132">
        <v>9899</v>
      </c>
      <c r="J55" s="132">
        <v>8626</v>
      </c>
      <c r="K55" s="132">
        <v>8460</v>
      </c>
    </row>
    <row r="56" spans="1:13" x14ac:dyDescent="0.25">
      <c r="A56" s="131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3" x14ac:dyDescent="0.25">
      <c r="A57" s="128" t="s">
        <v>71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3" x14ac:dyDescent="0.25">
      <c r="A58" s="129" t="s">
        <v>62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3" x14ac:dyDescent="0.25">
      <c r="A59" s="130" t="s">
        <v>33</v>
      </c>
      <c r="B59" s="127">
        <v>16955</v>
      </c>
      <c r="C59" s="123">
        <v>14570</v>
      </c>
      <c r="D59" s="123">
        <v>12531</v>
      </c>
      <c r="E59" s="123">
        <v>10724</v>
      </c>
      <c r="F59" s="123">
        <v>9139</v>
      </c>
      <c r="G59" s="123">
        <v>7760</v>
      </c>
      <c r="H59" s="123">
        <v>6567</v>
      </c>
      <c r="I59" s="123">
        <v>5545</v>
      </c>
      <c r="J59" s="123">
        <v>4663</v>
      </c>
      <c r="K59" s="123">
        <v>3872</v>
      </c>
    </row>
    <row r="60" spans="1:13" x14ac:dyDescent="0.25">
      <c r="A60" s="131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3" x14ac:dyDescent="0.25">
      <c r="A61" s="128" t="s">
        <v>71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3" x14ac:dyDescent="0.25">
      <c r="A62" s="129" t="s">
        <v>63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3" x14ac:dyDescent="0.25">
      <c r="A63" s="130" t="s">
        <v>33</v>
      </c>
      <c r="B63" s="127">
        <v>16955</v>
      </c>
      <c r="C63" s="123">
        <v>16418</v>
      </c>
      <c r="D63" s="123">
        <v>15969</v>
      </c>
      <c r="E63" s="123">
        <v>15516</v>
      </c>
      <c r="F63" s="123">
        <v>15059</v>
      </c>
      <c r="G63" s="123">
        <v>14595</v>
      </c>
      <c r="H63" s="123">
        <v>14134</v>
      </c>
      <c r="I63" s="123">
        <v>13676</v>
      </c>
      <c r="J63" s="123">
        <v>13222</v>
      </c>
      <c r="K63" s="123">
        <v>12770</v>
      </c>
    </row>
    <row r="64" spans="1:13" x14ac:dyDescent="0.25">
      <c r="A64" s="131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 x14ac:dyDescent="0.25">
      <c r="A65" s="128" t="s">
        <v>72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 x14ac:dyDescent="0.25">
      <c r="A66" s="129" t="s">
        <v>63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 x14ac:dyDescent="0.25">
      <c r="A67" s="130" t="s">
        <v>33</v>
      </c>
      <c r="B67" s="127">
        <v>16955</v>
      </c>
      <c r="C67" s="123">
        <v>16410</v>
      </c>
      <c r="D67" s="123">
        <v>15958</v>
      </c>
      <c r="E67" s="123">
        <v>15502</v>
      </c>
      <c r="F67" s="123">
        <v>15041</v>
      </c>
      <c r="G67" s="123">
        <v>14575</v>
      </c>
      <c r="H67" s="123">
        <v>14102</v>
      </c>
      <c r="I67" s="123">
        <v>13622</v>
      </c>
      <c r="J67" s="123">
        <v>13133</v>
      </c>
      <c r="K67" s="123">
        <v>12637</v>
      </c>
    </row>
    <row r="68" spans="1:11" x14ac:dyDescent="0.25">
      <c r="A68" s="131"/>
      <c r="B68" s="123"/>
      <c r="C68" s="123"/>
      <c r="D68" s="123"/>
      <c r="E68" s="123"/>
      <c r="F68" s="123"/>
      <c r="G68" s="123"/>
      <c r="H68" s="123"/>
      <c r="I68" s="123"/>
      <c r="J68" s="123"/>
      <c r="K68" s="123"/>
    </row>
    <row r="69" spans="1:11" x14ac:dyDescent="0.25">
      <c r="A69" s="128" t="s">
        <v>72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 x14ac:dyDescent="0.25">
      <c r="A70" s="129" t="s">
        <v>61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 x14ac:dyDescent="0.25">
      <c r="A71" s="126" t="s">
        <v>33</v>
      </c>
      <c r="B71" s="127">
        <v>16955</v>
      </c>
      <c r="C71" s="123">
        <v>16410</v>
      </c>
      <c r="D71" s="123">
        <v>14212</v>
      </c>
      <c r="E71" s="123">
        <v>13831</v>
      </c>
      <c r="F71" s="123">
        <v>11967</v>
      </c>
      <c r="G71" s="123">
        <v>11644</v>
      </c>
      <c r="H71" s="123">
        <v>10068</v>
      </c>
      <c r="I71" s="123">
        <v>9794</v>
      </c>
      <c r="J71" s="123">
        <v>8471</v>
      </c>
      <c r="K71" s="123">
        <v>8245</v>
      </c>
    </row>
  </sheetData>
  <mergeCells count="2">
    <mergeCell ref="A1:K1"/>
    <mergeCell ref="B3:K3"/>
  </mergeCells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sqref="A1:K1"/>
    </sheetView>
  </sheetViews>
  <sheetFormatPr defaultRowHeight="15" x14ac:dyDescent="0.25"/>
  <cols>
    <col min="1" max="1" width="33" customWidth="1"/>
    <col min="2" max="11" width="12.7109375" customWidth="1"/>
  </cols>
  <sheetData>
    <row r="1" spans="1:11" ht="24" thickTop="1" x14ac:dyDescent="0.35">
      <c r="A1" s="198" t="s">
        <v>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5.75" thickTop="1" x14ac:dyDescent="0.25">
      <c r="A3" s="64"/>
      <c r="B3" s="203" t="s">
        <v>58</v>
      </c>
      <c r="C3" s="204"/>
      <c r="D3" s="204"/>
      <c r="E3" s="204"/>
      <c r="F3" s="204"/>
      <c r="G3" s="204"/>
      <c r="H3" s="204"/>
      <c r="I3" s="204"/>
      <c r="J3" s="204"/>
      <c r="K3" s="205"/>
    </row>
    <row r="4" spans="1:11" ht="15.75" thickBot="1" x14ac:dyDescent="0.3">
      <c r="A4" s="64"/>
      <c r="B4" s="106">
        <v>2022</v>
      </c>
      <c r="C4" s="107">
        <v>2023</v>
      </c>
      <c r="D4" s="107">
        <v>2024</v>
      </c>
      <c r="E4" s="107">
        <v>2025</v>
      </c>
      <c r="F4" s="107">
        <v>2026</v>
      </c>
      <c r="G4" s="107">
        <v>2027</v>
      </c>
      <c r="H4" s="107">
        <v>2028</v>
      </c>
      <c r="I4" s="107">
        <v>2029</v>
      </c>
      <c r="J4" s="107">
        <v>2030</v>
      </c>
      <c r="K4" s="108">
        <v>2031</v>
      </c>
    </row>
    <row r="5" spans="1:11" ht="15.75" thickTop="1" x14ac:dyDescent="0.25">
      <c r="A5" s="75" t="s">
        <v>53</v>
      </c>
      <c r="B5" s="109">
        <v>-1201</v>
      </c>
      <c r="C5" s="90">
        <v>-1262</v>
      </c>
      <c r="D5" s="90">
        <v>-1279</v>
      </c>
      <c r="E5" s="90">
        <v>-1319</v>
      </c>
      <c r="F5" s="90">
        <v>-1349</v>
      </c>
      <c r="G5" s="90">
        <v>-1397</v>
      </c>
      <c r="H5" s="90">
        <v>-1435</v>
      </c>
      <c r="I5" s="90">
        <v>-1485</v>
      </c>
      <c r="J5" s="90">
        <v>-1528</v>
      </c>
      <c r="K5" s="110">
        <v>-1584</v>
      </c>
    </row>
    <row r="6" spans="1:11" ht="15.75" thickBot="1" x14ac:dyDescent="0.3">
      <c r="A6" s="76" t="s">
        <v>61</v>
      </c>
      <c r="B6" s="70"/>
      <c r="C6" s="64"/>
      <c r="D6" s="64"/>
      <c r="E6" s="64"/>
      <c r="F6" s="64"/>
      <c r="G6" s="64"/>
      <c r="H6" s="64"/>
      <c r="I6" s="64"/>
      <c r="J6" s="64"/>
      <c r="K6" s="71"/>
    </row>
    <row r="7" spans="1:11" ht="15.75" thickTop="1" x14ac:dyDescent="0.25">
      <c r="A7" s="73"/>
      <c r="B7" s="111"/>
      <c r="C7" s="74"/>
      <c r="D7" s="74"/>
      <c r="E7" s="74"/>
      <c r="F7" s="74"/>
      <c r="G7" s="74"/>
      <c r="H7" s="74"/>
      <c r="I7" s="74"/>
      <c r="J7" s="74"/>
      <c r="K7" s="60"/>
    </row>
    <row r="8" spans="1:11" x14ac:dyDescent="0.25">
      <c r="A8" s="75" t="s">
        <v>53</v>
      </c>
      <c r="B8" s="109">
        <v>-1201</v>
      </c>
      <c r="C8" s="90">
        <v>-1237</v>
      </c>
      <c r="D8" s="90">
        <v>-1257</v>
      </c>
      <c r="E8" s="90">
        <v>-1293</v>
      </c>
      <c r="F8" s="90">
        <v>-1330</v>
      </c>
      <c r="G8" s="90">
        <v>-1370</v>
      </c>
      <c r="H8" s="90">
        <v>-1414</v>
      </c>
      <c r="I8" s="90">
        <v>-1446</v>
      </c>
      <c r="J8" s="90">
        <v>-1445</v>
      </c>
      <c r="K8" s="110">
        <v>-1453</v>
      </c>
    </row>
    <row r="9" spans="1:11" x14ac:dyDescent="0.25">
      <c r="A9" s="76" t="s">
        <v>62</v>
      </c>
      <c r="B9" s="70"/>
      <c r="C9" s="64"/>
      <c r="D9" s="64"/>
      <c r="E9" s="64"/>
      <c r="F9" s="64"/>
      <c r="G9" s="64"/>
      <c r="H9" s="64"/>
      <c r="I9" s="64"/>
      <c r="J9" s="64"/>
      <c r="K9" s="71"/>
    </row>
    <row r="10" spans="1:11" ht="15.75" thickBot="1" x14ac:dyDescent="0.3">
      <c r="A10" s="83"/>
      <c r="B10" s="61"/>
      <c r="C10" s="62"/>
      <c r="D10" s="62"/>
      <c r="E10" s="62"/>
      <c r="F10" s="62"/>
      <c r="G10" s="62"/>
      <c r="H10" s="62"/>
      <c r="I10" s="62"/>
      <c r="J10" s="62"/>
      <c r="K10" s="63"/>
    </row>
    <row r="11" spans="1:11" ht="15.75" thickTop="1" x14ac:dyDescent="0.25">
      <c r="A11" s="73"/>
      <c r="B11" s="111"/>
      <c r="C11" s="74"/>
      <c r="D11" s="74"/>
      <c r="E11" s="74"/>
      <c r="F11" s="74"/>
      <c r="G11" s="74"/>
      <c r="H11" s="74"/>
      <c r="I11" s="74"/>
      <c r="J11" s="74"/>
      <c r="K11" s="60"/>
    </row>
    <row r="12" spans="1:11" x14ac:dyDescent="0.25">
      <c r="A12" s="75" t="s">
        <v>53</v>
      </c>
      <c r="B12" s="109">
        <v>-1201</v>
      </c>
      <c r="C12" s="90">
        <v>-1262</v>
      </c>
      <c r="D12" s="90">
        <v>-1304</v>
      </c>
      <c r="E12" s="90">
        <v>-1343</v>
      </c>
      <c r="F12" s="90">
        <v>-1379</v>
      </c>
      <c r="G12" s="90">
        <v>-1423</v>
      </c>
      <c r="H12" s="90">
        <v>-1469</v>
      </c>
      <c r="I12" s="90">
        <v>-1515</v>
      </c>
      <c r="J12" s="90">
        <v>-1561</v>
      </c>
      <c r="K12" s="110">
        <v>-1609</v>
      </c>
    </row>
    <row r="13" spans="1:11" x14ac:dyDescent="0.25">
      <c r="A13" s="76" t="s">
        <v>63</v>
      </c>
      <c r="B13" s="70"/>
      <c r="C13" s="64"/>
      <c r="D13" s="64"/>
      <c r="E13" s="64"/>
      <c r="F13" s="64"/>
      <c r="G13" s="64"/>
      <c r="H13" s="64"/>
      <c r="I13" s="64"/>
      <c r="J13" s="64"/>
      <c r="K13" s="71"/>
    </row>
    <row r="14" spans="1:11" ht="15.75" thickBot="1" x14ac:dyDescent="0.3">
      <c r="A14" s="84"/>
      <c r="B14" s="112"/>
      <c r="C14" s="85"/>
      <c r="D14" s="85"/>
      <c r="E14" s="85"/>
      <c r="F14" s="85"/>
      <c r="G14" s="85"/>
      <c r="H14" s="85"/>
      <c r="I14" s="85"/>
      <c r="J14" s="85"/>
      <c r="K14" s="113"/>
    </row>
    <row r="15" spans="1:11" ht="15.75" thickTop="1" x14ac:dyDescent="0.25">
      <c r="A15" s="87"/>
      <c r="B15" s="114"/>
      <c r="C15" s="88"/>
      <c r="D15" s="88"/>
      <c r="E15" s="88"/>
      <c r="F15" s="88"/>
      <c r="G15" s="88"/>
      <c r="H15" s="88"/>
      <c r="I15" s="88"/>
      <c r="J15" s="88"/>
      <c r="K15" s="115"/>
    </row>
    <row r="16" spans="1:11" x14ac:dyDescent="0.25">
      <c r="A16" s="75" t="s">
        <v>54</v>
      </c>
      <c r="B16" s="109">
        <v>-55</v>
      </c>
      <c r="C16" s="90">
        <v>-66</v>
      </c>
      <c r="D16" s="90">
        <v>-61</v>
      </c>
      <c r="E16" s="90">
        <v>-54</v>
      </c>
      <c r="F16" s="90">
        <v>-43</v>
      </c>
      <c r="G16" s="90">
        <v>-30</v>
      </c>
      <c r="H16" s="90">
        <v>-17</v>
      </c>
      <c r="I16" s="90">
        <v>-1</v>
      </c>
      <c r="J16" s="90">
        <v>18</v>
      </c>
      <c r="K16" s="110">
        <v>37</v>
      </c>
    </row>
    <row r="17" spans="1:11" x14ac:dyDescent="0.25">
      <c r="A17" s="76" t="s">
        <v>63</v>
      </c>
      <c r="B17" s="109"/>
      <c r="C17" s="90"/>
      <c r="D17" s="90"/>
      <c r="E17" s="90"/>
      <c r="F17" s="90"/>
      <c r="G17" s="90"/>
      <c r="H17" s="90"/>
      <c r="I17" s="90"/>
      <c r="J17" s="90"/>
      <c r="K17" s="110"/>
    </row>
    <row r="18" spans="1:11" ht="15.75" thickBot="1" x14ac:dyDescent="0.3">
      <c r="A18" s="92"/>
      <c r="B18" s="61"/>
      <c r="C18" s="62"/>
      <c r="D18" s="62"/>
      <c r="E18" s="62"/>
      <c r="F18" s="62"/>
      <c r="G18" s="62"/>
      <c r="H18" s="62"/>
      <c r="I18" s="62"/>
      <c r="J18" s="62"/>
      <c r="K18" s="63"/>
    </row>
    <row r="19" spans="1:11" ht="15.75" thickTop="1" x14ac:dyDescent="0.25">
      <c r="A19" s="73"/>
      <c r="B19" s="111"/>
      <c r="C19" s="74"/>
      <c r="D19" s="74"/>
      <c r="E19" s="74"/>
      <c r="F19" s="74"/>
      <c r="G19" s="74"/>
      <c r="H19" s="74"/>
      <c r="I19" s="74"/>
      <c r="J19" s="74"/>
      <c r="K19" s="60"/>
    </row>
    <row r="20" spans="1:11" x14ac:dyDescent="0.25">
      <c r="A20" s="75" t="s">
        <v>54</v>
      </c>
      <c r="B20" s="109">
        <v>-55</v>
      </c>
      <c r="C20" s="90">
        <v>-66</v>
      </c>
      <c r="D20" s="90">
        <v>-37</v>
      </c>
      <c r="E20" s="90">
        <v>-30</v>
      </c>
      <c r="F20" s="90">
        <v>2</v>
      </c>
      <c r="G20" s="90">
        <v>11</v>
      </c>
      <c r="H20" s="90">
        <v>38</v>
      </c>
      <c r="I20" s="90">
        <v>47</v>
      </c>
      <c r="J20" s="90">
        <v>66</v>
      </c>
      <c r="K20" s="110">
        <v>73</v>
      </c>
    </row>
    <row r="21" spans="1:11" x14ac:dyDescent="0.25">
      <c r="A21" s="76" t="s">
        <v>61</v>
      </c>
      <c r="B21" s="70"/>
      <c r="C21" s="64"/>
      <c r="D21" s="64"/>
      <c r="E21" s="64"/>
      <c r="F21" s="64"/>
      <c r="G21" s="64"/>
      <c r="H21" s="64"/>
      <c r="I21" s="64"/>
      <c r="J21" s="64"/>
      <c r="K21" s="71"/>
    </row>
    <row r="22" spans="1:11" ht="15.75" thickBot="1" x14ac:dyDescent="0.3">
      <c r="A22" s="92"/>
      <c r="B22" s="61"/>
      <c r="C22" s="62"/>
      <c r="D22" s="62"/>
      <c r="E22" s="62"/>
      <c r="F22" s="62"/>
      <c r="G22" s="62"/>
      <c r="H22" s="62"/>
      <c r="I22" s="62"/>
      <c r="J22" s="62"/>
      <c r="K22" s="63"/>
    </row>
    <row r="23" spans="1:11" ht="15.75" thickTop="1" x14ac:dyDescent="0.25"/>
    <row r="24" spans="1:11" x14ac:dyDescent="0.25">
      <c r="B24" s="65">
        <v>2022</v>
      </c>
      <c r="C24" s="65">
        <v>2023</v>
      </c>
      <c r="D24" s="65">
        <v>2024</v>
      </c>
      <c r="E24" s="65">
        <v>2025</v>
      </c>
      <c r="F24" s="65">
        <v>2026</v>
      </c>
      <c r="G24" s="65">
        <v>2027</v>
      </c>
      <c r="H24" s="65">
        <v>2028</v>
      </c>
      <c r="I24" s="65">
        <v>2029</v>
      </c>
      <c r="J24" s="65">
        <v>2030</v>
      </c>
      <c r="K24" s="65">
        <v>2031</v>
      </c>
    </row>
    <row r="25" spans="1:11" x14ac:dyDescent="0.25">
      <c r="A25" s="76" t="s">
        <v>66</v>
      </c>
      <c r="B25" s="90">
        <v>1201</v>
      </c>
      <c r="C25" s="90">
        <v>1262</v>
      </c>
      <c r="D25" s="90">
        <v>1279</v>
      </c>
      <c r="E25" s="90">
        <v>1319</v>
      </c>
      <c r="F25" s="90">
        <v>1349</v>
      </c>
      <c r="G25" s="90">
        <v>1397</v>
      </c>
      <c r="H25" s="90">
        <v>1435</v>
      </c>
      <c r="I25" s="90">
        <v>1485</v>
      </c>
      <c r="J25" s="90">
        <v>1528</v>
      </c>
      <c r="K25" s="90">
        <v>1584</v>
      </c>
    </row>
    <row r="26" spans="1:11" x14ac:dyDescent="0.25">
      <c r="A26" s="116" t="s">
        <v>67</v>
      </c>
      <c r="B26" s="90">
        <v>1201</v>
      </c>
      <c r="C26" s="90">
        <v>1237</v>
      </c>
      <c r="D26" s="90">
        <v>1257</v>
      </c>
      <c r="E26" s="90">
        <v>1293</v>
      </c>
      <c r="F26" s="90">
        <v>1330</v>
      </c>
      <c r="G26" s="90">
        <v>1370</v>
      </c>
      <c r="H26" s="90">
        <v>1414</v>
      </c>
      <c r="I26" s="90">
        <v>1446</v>
      </c>
      <c r="J26" s="90">
        <v>1445</v>
      </c>
      <c r="K26" s="90">
        <v>1453</v>
      </c>
    </row>
    <row r="27" spans="1:11" x14ac:dyDescent="0.25">
      <c r="A27" s="116" t="s">
        <v>68</v>
      </c>
      <c r="B27" s="90">
        <v>1201</v>
      </c>
      <c r="C27" s="90">
        <v>1262</v>
      </c>
      <c r="D27" s="90">
        <v>1304</v>
      </c>
      <c r="E27" s="90">
        <v>1343</v>
      </c>
      <c r="F27" s="90">
        <v>1379</v>
      </c>
      <c r="G27" s="90">
        <v>1423</v>
      </c>
      <c r="H27" s="90">
        <v>1469</v>
      </c>
      <c r="I27" s="90">
        <v>1515</v>
      </c>
      <c r="J27" s="90">
        <v>1561</v>
      </c>
      <c r="K27" s="90">
        <v>1609</v>
      </c>
    </row>
    <row r="28" spans="1:11" x14ac:dyDescent="0.25">
      <c r="A28" s="116" t="s">
        <v>69</v>
      </c>
      <c r="B28" s="90">
        <v>55</v>
      </c>
      <c r="C28" s="90">
        <v>66</v>
      </c>
      <c r="D28" s="90">
        <v>61</v>
      </c>
      <c r="E28" s="90">
        <v>54</v>
      </c>
      <c r="F28" s="90">
        <v>43</v>
      </c>
      <c r="G28" s="90">
        <v>30</v>
      </c>
      <c r="H28" s="90">
        <v>17</v>
      </c>
      <c r="I28" s="90">
        <v>1</v>
      </c>
      <c r="J28" s="90">
        <v>-18</v>
      </c>
      <c r="K28" s="90">
        <v>-37</v>
      </c>
    </row>
    <row r="29" spans="1:11" x14ac:dyDescent="0.25">
      <c r="A29" s="116" t="s">
        <v>70</v>
      </c>
      <c r="B29" s="90">
        <v>55</v>
      </c>
      <c r="C29" s="90">
        <v>66</v>
      </c>
      <c r="D29" s="90">
        <v>37</v>
      </c>
      <c r="E29" s="90">
        <v>30</v>
      </c>
      <c r="F29" s="90">
        <v>-2</v>
      </c>
      <c r="G29" s="90">
        <v>-11</v>
      </c>
      <c r="H29" s="90">
        <v>-38</v>
      </c>
      <c r="I29" s="90">
        <v>-47</v>
      </c>
      <c r="J29" s="90">
        <v>-66</v>
      </c>
      <c r="K29" s="90">
        <v>-73</v>
      </c>
    </row>
  </sheetData>
  <mergeCells count="2">
    <mergeCell ref="A1:K1"/>
    <mergeCell ref="B3:K3"/>
  </mergeCells>
  <pageMargins left="0.7" right="0.7" top="0.75" bottom="0.75" header="0.3" footer="0.3"/>
  <pageSetup orientation="portrait" horizontalDpi="4294967293" verticalDpi="4294967293" r:id="rId1"/>
  <drawing r:id="rId2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 A C T I V E ! 1 5 6 7 6 7 7 8 . 1 < / d o c u m e n t i d >  
     < s e n d e r i d > K E A B E T < / s e n d e r i d >  
     < s e n d e r e m a i l > B K E A T I N G @ G U N S T E R . C O M < / s e n d e r e m a i l >  
     < l a s t m o d i f i e d > 2 0 2 2 - 0 3 - 2 1 T 1 7 : 1 8 : 4 4 . 0 0 0 0 0 0 0 - 0 4 : 0 0 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05CE32B7ABE449B96F1A9383D3D28" ma:contentTypeVersion="15" ma:contentTypeDescription="Create a new document." ma:contentTypeScope="" ma:versionID="3d1a32d9849e709adf913013a151a9f3">
  <xsd:schema xmlns:xsd="http://www.w3.org/2001/XMLSchema" xmlns:xs="http://www.w3.org/2001/XMLSchema" xmlns:p="http://schemas.microsoft.com/office/2006/metadata/properties" xmlns:ns1="http://schemas.microsoft.com/sharepoint/v3" xmlns:ns3="6e31ec5a-ccc4-4733-81ab-6f897c4fa689" xmlns:ns4="8bb2415c-3a05-47b8-b138-dd9acb914a07" targetNamespace="http://schemas.microsoft.com/office/2006/metadata/properties" ma:root="true" ma:fieldsID="30a706939d27f9ce2d8536ad78791a7a" ns1:_="" ns3:_="" ns4:_="">
    <xsd:import namespace="http://schemas.microsoft.com/sharepoint/v3"/>
    <xsd:import namespace="6e31ec5a-ccc4-4733-81ab-6f897c4fa689"/>
    <xsd:import namespace="8bb2415c-3a05-47b8-b138-dd9acb914a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1ec5a-ccc4-4733-81ab-6f897c4fa6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2415c-3a05-47b8-b138-dd9acb914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B1EF5B-D86E-4B7C-BE4F-B03044C13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31ec5a-ccc4-4733-81ab-6f897c4fa689"/>
    <ds:schemaRef ds:uri="8bb2415c-3a05-47b8-b138-dd9acb914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AF0412-A56F-480D-992A-D815F10B2F79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bb2415c-3a05-47b8-b138-dd9acb914a07"/>
    <ds:schemaRef ds:uri="6e31ec5a-ccc4-4733-81ab-6f897c4fa68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628AB4-375A-4F53-884A-1AB23FDD74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Assumptions</vt:lpstr>
      <vt:lpstr>Baseline - 6% ROA</vt:lpstr>
      <vt:lpstr>Baseline - 4% ROA</vt:lpstr>
      <vt:lpstr>Optimistic - 6% ROA</vt:lpstr>
      <vt:lpstr>Pessimistic - 6% ROA</vt:lpstr>
      <vt:lpstr>Pessimistic - 4% ROA</vt:lpstr>
      <vt:lpstr>Period Cost Summary</vt:lpstr>
      <vt:lpstr>Period Cost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donald.widger@prudential.com</dc:creator>
  <cp:lastModifiedBy>Onsomu, Philip</cp:lastModifiedBy>
  <cp:lastPrinted>2022-02-17T16:06:10Z</cp:lastPrinted>
  <dcterms:created xsi:type="dcterms:W3CDTF">2022-02-10T21:52:15Z</dcterms:created>
  <dcterms:modified xsi:type="dcterms:W3CDTF">2022-03-21T21:18:44Z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0x010100F0005CE32B7ABE449B96F1A9383D3D28</vt:lpwstr>
  </property>
</Properties>
</file>